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omments5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trlProps/ctrlProp29.xml" ContentType="application/vnd.ms-excel.controlproperties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Pro\Downloads\"/>
    </mc:Choice>
  </mc:AlternateContent>
  <xr:revisionPtr revIDLastSave="0" documentId="13_ncr:48009_{1FD20322-0744-4C00-8FA2-92F5B4DB032C}" xr6:coauthVersionLast="36" xr6:coauthVersionMax="36" xr10:uidLastSave="{00000000-0000-0000-0000-000000000000}"/>
  <workbookProtection workbookPassword="ECEC" lockStructure="1"/>
  <bookViews>
    <workbookView xWindow="0" yWindow="0" windowWidth="20490" windowHeight="7245" tabRatio="680" activeTab="2"/>
  </bookViews>
  <sheets>
    <sheet name="REPORT" sheetId="14" r:id="rId1"/>
    <sheet name="WELL TESTS" sheetId="4" r:id="rId2"/>
    <sheet name="WELL DATA" sheetId="2" r:id="rId3"/>
    <sheet name="WATER FLOOD WELLS" sheetId="5" r:id="rId4"/>
    <sheet name="PROCESS" sheetId="22" r:id="rId5"/>
    <sheet name="EQUIPMENT DATA" sheetId="21" r:id="rId6"/>
    <sheet name="TANKS" sheetId="19" r:id="rId7"/>
    <sheet name="DFL SHOTS" sheetId="7" r:id="rId8"/>
    <sheet name="PA &amp; TA" sheetId="23" r:id="rId9"/>
    <sheet name="LAB DATA" sheetId="24" r:id="rId10"/>
    <sheet name="DATA INPUT" sheetId="13" r:id="rId11"/>
    <sheet name="TANK TABLES" sheetId="18" state="hidden" r:id="rId12"/>
    <sheet name="TEMPERATURE" sheetId="17" state="hidden" r:id="rId13"/>
    <sheet name="WELL LIST" sheetId="3" r:id="rId14"/>
    <sheet name="ADMIN" sheetId="16" r:id="rId15"/>
  </sheets>
  <externalReferences>
    <externalReference r:id="rId16"/>
  </externalReferences>
  <definedNames>
    <definedName name="_xlnm._FilterDatabase" localSheetId="10" hidden="1">'DATA INPUT'!$B$2:$F$34</definedName>
    <definedName name="_xlnm._FilterDatabase" localSheetId="2" hidden="1">'WELL DATA'!$B$3:$DS$3</definedName>
    <definedName name="a">'WELL TESTS'!$K$3:$K$13</definedName>
    <definedName name="ACTUALINJ">'WATER FLOOD WELLS'!$I$5:$I$76</definedName>
    <definedName name="ACTUALTODAY">REPORT!$H$8:$H$18</definedName>
    <definedName name="ACTUALYESTERDAY">REPORT!$G$8:$G$18</definedName>
    <definedName name="API_RANGE">TEMPERATURE!$C$2:$BA$2</definedName>
    <definedName name="asd">'WELL TESTS'!$C$3:$C$13</definedName>
    <definedName name="asdsad">'WELL TESTS'!$C$3:$C$13</definedName>
    <definedName name="AUTOFILL01">'WELL DATA'!$CW$4:$DS$147</definedName>
    <definedName name="AUTOFILL02">'WATER FLOOD WELLS'!$AY$4:$BH$76</definedName>
    <definedName name="AUTOFILL03">'WELL TESTS'!$AO$3:$BG$13</definedName>
    <definedName name="AUTOFILL04">'WELL TESTS'!$L$3:$L$13</definedName>
    <definedName name="AUTOFILL05">'WELL TESTS'!$N$3:$N$13</definedName>
    <definedName name="AUTOFILL06">'DFL SHOTS'!$Z$3:$AJ$21</definedName>
    <definedName name="AUTOFILL07">'DFL SHOTS'!$J$3:$J$21</definedName>
    <definedName name="AUTOFILL08">'WELL DATA'!$G$4:$G$147</definedName>
    <definedName name="AUTOFILL09">'WELL DATA'!$AN$4:$AN$147</definedName>
    <definedName name="AUTOFILL10">'WATER FLOOD WELLS'!$O$3:$O$7</definedName>
    <definedName name="AUTOFILL11">'WELL DATA'!$AI$4:$AI$147</definedName>
    <definedName name="AUTOFILL12" localSheetId="4">PROCESS!$AK$3:$AU$29</definedName>
    <definedName name="AUTOFILL12">'EQUIPMENT DATA'!$AI$3:$AS$25</definedName>
    <definedName name="aw">'WELL TESTS'!$M$3:$M$13</definedName>
    <definedName name="BFPD">'WELL DATA'!$AK$4:$AK$147</definedName>
    <definedName name="BOPD">'WELL DATA'!$AN:$AN</definedName>
    <definedName name="BSSTATUS">TANKS!$C$3:$C$6</definedName>
    <definedName name="BSW">'WELL DATA'!$AM$4:$AM$147</definedName>
    <definedName name="CALC01">'WELL DATA'!$CW$4:$DS$4</definedName>
    <definedName name="CALC02">'WATER FLOOD WELLS'!$AY$4:$BH$4</definedName>
    <definedName name="CALC03">'WELL TESTS'!#REF!</definedName>
    <definedName name="CALC04">'WELL TESTS'!#REF!</definedName>
    <definedName name="CALC05">'WELL TESTS'!#REF!</definedName>
    <definedName name="CALC06">'DFL SHOTS'!$Z$3:$AJ$3</definedName>
    <definedName name="CALC07" localSheetId="9">'LAB DATA'!$I$4</definedName>
    <definedName name="CALC08">'WELL DATA'!$G$4</definedName>
    <definedName name="CALC09">'WELL DATA'!$AN$4</definedName>
    <definedName name="CALC10">'WATER FLOOD WELLS'!$O$3</definedName>
    <definedName name="CALC11">'WELL DATA'!$AI$4</definedName>
    <definedName name="CALC12" localSheetId="4">PROCESS!$AK$3:$AU$3</definedName>
    <definedName name="CALC12">'EQUIPMENT DATA'!$AI$3:$AS$3</definedName>
    <definedName name="CASING_STATUS">ADMIN!$P$49:$P$50</definedName>
    <definedName name="CHOKE">ADMIN!$N$3:$N$35</definedName>
    <definedName name="CLEAR013">'DATA INPUT'!$E$3:$E$16</definedName>
    <definedName name="CLEARPF">REPORT!$N$13</definedName>
    <definedName name="CLEARRANGE01">REPORT!$B$61:$L$92</definedName>
    <definedName name="CLEARRANGE02">'WELL TESTS'!$B$3:$K$13,'WELL TESTS'!$M$3:$M$13,'WELL TESTS'!$O$3:$V$13,'WELL TESTS'!$B$16:$K$24,'WELL TESTS'!$M$16:$M$24,'WELL TESTS'!$O$16:$W$24</definedName>
    <definedName name="CLEARRANGE03">'WELL DATA'!$AP$147:$AP$147</definedName>
    <definedName name="CLEARRANGE04" localSheetId="8">'DATA INPUT'!#REF!</definedName>
    <definedName name="CLEARRANGE04" localSheetId="4">'DATA INPUT'!#REF!</definedName>
    <definedName name="CLEARRANGE04">'DATA INPUT'!#REF!</definedName>
    <definedName name="CLEARRANGE05" localSheetId="9">'LAB DATA'!$B$5:$J$15</definedName>
    <definedName name="CLEARRANGE05">'DFL SHOTS'!$B$4:$M$21</definedName>
    <definedName name="CLEARRANGE06" localSheetId="4">PROCESS!$C$3:$J$29</definedName>
    <definedName name="CLEARRANGE06">'EQUIPMENT DATA'!$D$3:$I$25</definedName>
    <definedName name="CLEARRANGE07">'DATA INPUT'!$G$20:$I$61</definedName>
    <definedName name="CLEARRANGE08">'DATA INPUT'!$E$72</definedName>
    <definedName name="CLEARRANGE09" localSheetId="4">PROCESS!$C$4:$J$29</definedName>
    <definedName name="CLEARRANGE09">'EQUIPMENT DATA'!$D$4:$I$25</definedName>
    <definedName name="CLOSINGSTK">REPORT!$C$26:$E$26</definedName>
    <definedName name="COMMENT">REPORT!$B$92:$K$95</definedName>
    <definedName name="COPYRANGE01">#REF!</definedName>
    <definedName name="COPYRANGE02">#REF!</definedName>
    <definedName name="COPYTARG01">#REF!</definedName>
    <definedName name="COPYTARG02">#REF!</definedName>
    <definedName name="CPF_LIST" localSheetId="8">ADMIN!#REF!</definedName>
    <definedName name="CPF_LIST" localSheetId="4">ADMIN!#REF!</definedName>
    <definedName name="CPF_LIST">ADMIN!#REF!</definedName>
    <definedName name="DATATAG">'WELL TESTS'!$AO$3:$AO$13</definedName>
    <definedName name="DEF_PROD">'WELL DATA'!$G:$G</definedName>
    <definedName name="DEP_FGM">ADMIN!$P$10:$P$11</definedName>
    <definedName name="DFAC">'WELL DATA'!$CV$2</definedName>
    <definedName name="DFLRANGE">'DFL SHOTS'!$Z$3:$Z$21</definedName>
    <definedName name="DT_CAUSE">ADMIN!$G$3:$G$121</definedName>
    <definedName name="DT_CAUSES">ADMIN!$G$3:$G$121</definedName>
    <definedName name="DT_CAUSES_WIW">ADMIN!$G$3:$G$121</definedName>
    <definedName name="DTCAUSE">'WELL DATA'!$H:$H</definedName>
    <definedName name="Dynamiclist">OFFSET('[1]well dat'!$E$6,,,COUNTIF('[1]well dat'!$E$6:$E$141,"?*"))</definedName>
    <definedName name="EQUIP_DTCAUSE" localSheetId="8">ADMIN!$P$67:$P$76</definedName>
    <definedName name="EQUIP_DTCAUSE">ADMIN!$P$67:$P$76</definedName>
    <definedName name="EQUIPHRS" localSheetId="4">PROCESS!#REF!</definedName>
    <definedName name="EQUIPHRS">'EQUIPMENT DATA'!$D:$D</definedName>
    <definedName name="EST_PROD">'WELL DATA'!$AI:$AI</definedName>
    <definedName name="FACTOR_TABLE">TEMPERATURE!$C$3:$BA$213</definedName>
    <definedName name="FIELD">'WELL DATA'!$DS:$DS</definedName>
    <definedName name="FIELD_GM">ADMIN!$P$3:$P$7</definedName>
    <definedName name="FIELD_SHORT">'WATER FLOOD WELLS'!$BG:$BG</definedName>
    <definedName name="FLUIDTOTAL">'WELL TESTS'!$J$3:$J$13</definedName>
    <definedName name="FMGDATA">'WELL DATA'!$CW$26:$DQ$147</definedName>
    <definedName name="GAS">'WELL TESTS'!$M$3:$M$13</definedName>
    <definedName name="GASLIQUID" localSheetId="8">REPORT!#REF!</definedName>
    <definedName name="GASLIQUID" localSheetId="4">REPORT!#REF!</definedName>
    <definedName name="GASLIQUID">REPORT!#REF!</definedName>
    <definedName name="HOURS">'WELL DATA'!$F:$F</definedName>
    <definedName name="INJ_ACTUAL">'WATER FLOOD WELLS'!$AY:$AY</definedName>
    <definedName name="INJ_FIELD">'WATER FLOOD WELLS'!#REF!</definedName>
    <definedName name="INJ_RATE">'WATER FLOOD WELLS'!$I$3:$I$76</definedName>
    <definedName name="INJ_WATER">'WATER FLOOD WELLS'!$BB$3:$BB$76</definedName>
    <definedName name="INJCUMTARG">'WATER FLOOD WELLS'!$X$3:$X$76</definedName>
    <definedName name="INJSTAUS">'WATER FLOOD WELLS'!$D$2:$D$76</definedName>
    <definedName name="INJTARG">'WATER FLOOD WELLS'!$BC:$BC</definedName>
    <definedName name="INPUTDATA">'DATA INPUT'!$E$3:$E$66</definedName>
    <definedName name="INPUTTARGET">'DATA INPUT'!$F$3</definedName>
    <definedName name="KDATA">REPORT!$E$182:$E$316</definedName>
    <definedName name="KRA_DRAIN" localSheetId="8">'DATA INPUT'!#REF!</definedName>
    <definedName name="KRA_DRAIN" localSheetId="4">'DATA INPUT'!#REF!</definedName>
    <definedName name="KRA_DRAIN">'DATA INPUT'!#REF!</definedName>
    <definedName name="LocalPath">REPORT!$C$322</definedName>
    <definedName name="MEASURED">ADMIN!$P$51:$P$55</definedName>
    <definedName name="NIPCOTANK1">'TANK TABLES'!$H$4:$I$1195</definedName>
    <definedName name="NIPCOTANK2">'TANK TABLES'!$K$4:$L$1458</definedName>
    <definedName name="NOTECOUNT">REPORT!#REF!</definedName>
    <definedName name="NRQActual_Ratio">REPORT!$O$8</definedName>
    <definedName name="OHTL" localSheetId="8">'WELL DATA'!#REF!</definedName>
    <definedName name="OHTL" localSheetId="4">'WELL DATA'!#REF!</definedName>
    <definedName name="OHTL">'WELL DATA'!#REF!</definedName>
    <definedName name="OIL">'WELL TESTS'!$L$3:$L$13</definedName>
    <definedName name="OIL_PROFAC">'WELL DATA'!$AI$1</definedName>
    <definedName name="on">'WELL TESTS'!$K$4:$K$14</definedName>
    <definedName name="OOIL">'WELL TESTS'!$L$4:$L$14</definedName>
    <definedName name="OPENINGSTK">REPORT!$C$23:$E$23</definedName>
    <definedName name="PASTEEQUIPDATA" localSheetId="4">PROCESS!$AK$4:$AU$29</definedName>
    <definedName name="PASTEEQUIPDATA">'EQUIPMENT DATA'!$AI$4:$AS$25</definedName>
    <definedName name="PASTEINJDATA">'WATER FLOOD WELLS'!$AY$4:$BK$76</definedName>
    <definedName name="PASTEMETERDATA">REPORT!$AU$4:$BB$9</definedName>
    <definedName name="PASTENWELLDATA">'WELL DATA'!$DY$5:$FA$147</definedName>
    <definedName name="PASTEWATERSWR">'WATER FLOOD WELLS'!$BA$84:$BR$95</definedName>
    <definedName name="PASTEWELLDATA">'WELL DATA'!$CW$26:$DE$147</definedName>
    <definedName name="_xlnm.Print_Area" localSheetId="10">'DATA INPUT'!$A$2:$L$50</definedName>
    <definedName name="_xlnm.Print_Area" localSheetId="7">'DFL SHOTS'!$A$1:$M$21</definedName>
    <definedName name="_xlnm.Print_Area" localSheetId="9">'LAB DATA'!$B$2:$J$55</definedName>
    <definedName name="_xlnm.Print_Area" localSheetId="8">'PA &amp; TA'!$A$1:$N$29</definedName>
    <definedName name="_xlnm.Print_Area" localSheetId="4">PROCESS!$A$1:$L$29</definedName>
    <definedName name="_xlnm.Print_Area" localSheetId="0">REPORT!$B$2:$P$92</definedName>
    <definedName name="_xlnm.Print_Area" localSheetId="3">'WATER FLOOD WELLS'!$B$84:$M$95</definedName>
    <definedName name="_xlnm.Print_Area" localSheetId="2">'WELL DATA'!$B$2:$O$147</definedName>
    <definedName name="_xlnm.Print_Area" localSheetId="1">'WELL TESTS'!$B$1:$W$22</definedName>
    <definedName name="_xlnm.Print_Titles" localSheetId="2">'WELL DATA'!$1:$3</definedName>
    <definedName name="PUMP_SIZE">ADMIN!$P$13:$P$35</definedName>
    <definedName name="q">'WELL TESTS'!$C$3:$C$13</definedName>
    <definedName name="QARUN_DRAINED_WATER" localSheetId="8">REPORT!#REF!</definedName>
    <definedName name="QARUN_DRAINED_WATER" localSheetId="4">REPORT!#REF!</definedName>
    <definedName name="QARUN_DRAINED_WATER">REPORT!#REF!</definedName>
    <definedName name="QFAC">'WELL DATA'!$AD$1</definedName>
    <definedName name="qqw">'WELL TESTS'!$M$3:$M$13</definedName>
    <definedName name="REMOTE_CL" localSheetId="8">'DATA INPUT'!#REF!</definedName>
    <definedName name="REMOTE_CL" localSheetId="4">'DATA INPUT'!#REF!</definedName>
    <definedName name="REMOTE_CL">'DATA INPUT'!#REF!</definedName>
    <definedName name="REMOTE_LABEL" localSheetId="8">'DATA INPUT'!#REF!</definedName>
    <definedName name="REMOTE_LABEL" localSheetId="4">'DATA INPUT'!#REF!</definedName>
    <definedName name="REMOTE_LABEL">'DATA INPUT'!#REF!</definedName>
    <definedName name="REMOTE_OP" localSheetId="8">'DATA INPUT'!#REF!</definedName>
    <definedName name="REMOTE_OP" localSheetId="4">'DATA INPUT'!#REF!</definedName>
    <definedName name="REMOTE_OP">'DATA INPUT'!#REF!</definedName>
    <definedName name="REPDATE">REPORT!$C$320</definedName>
    <definedName name="REPORTDATE">REPORT!$J$3</definedName>
    <definedName name="ReportDate1">REPORT!$C$319</definedName>
    <definedName name="REPORTDAY">REPORT!$H$322:$I$352</definedName>
    <definedName name="REPORTDAY2">REPORT!$H$322:$I$352</definedName>
    <definedName name="ReportName">REPORT!$C$321</definedName>
    <definedName name="REQ_RATE">'WATER FLOOD WELLS'!$J:$J</definedName>
    <definedName name="RPTEXTRACT">REPORT!$B$179:$E$314</definedName>
    <definedName name="RPTMONTH">REPORT!$F$322:$G$333</definedName>
    <definedName name="RZKActual_Ratio">REPORT!$O$7</definedName>
    <definedName name="RZKCL1">'DATA INPUT'!$M$22:$R$22</definedName>
    <definedName name="RZKCL2">'DATA INPUT'!$M$30:$R$30</definedName>
    <definedName name="RZKCL3">'DATA INPUT'!$M$38:$R$38</definedName>
    <definedName name="RZKCL4">'DATA INPUT'!$M$46:$R$46</definedName>
    <definedName name="RZKCL5">'DATA INPUT'!$M$54:$R$54</definedName>
    <definedName name="RZKCL6">'DATA INPUT'!$M$62:$R$62</definedName>
    <definedName name="RZKOP1">'DATA INPUT'!$M$21</definedName>
    <definedName name="RZKOP2">'DATA INPUT'!$M$29:$R$29</definedName>
    <definedName name="RZKOP3">'DATA INPUT'!$M$37</definedName>
    <definedName name="RZKOP4">'DATA INPUT'!$M$45</definedName>
    <definedName name="RZKOP5">'DATA INPUT'!$M$53</definedName>
    <definedName name="RZKOP6">'DATA INPUT'!$M$61</definedName>
    <definedName name="s">'WELL TESTS'!$J$3:$J$13</definedName>
    <definedName name="SHELL_FACTOR">'TANK TABLES'!$T$4:$U$109</definedName>
    <definedName name="SHIPPED">REPORT!$C$24:$E$24</definedName>
    <definedName name="SORTLIST01">'WELL LIST'!$A$1:$B$268</definedName>
    <definedName name="SORTLIST02">ADMIN!$V$2:$W$43</definedName>
    <definedName name="STATUS">'WELL DATA'!$E:$E</definedName>
    <definedName name="TANK201">'TANK TABLES'!$B$4:$C$496</definedName>
    <definedName name="TANK201LEVEL">'TANK TABLES'!$B$4:$B$496</definedName>
    <definedName name="TANK202">'TANK TABLES'!$E$4:$F$907</definedName>
    <definedName name="TANK202LEVEL">'TANK TABLES'!$E$4:$E$907</definedName>
    <definedName name="TANKPOLEVEL">'TANK TABLES'!$H$4:$H$580</definedName>
    <definedName name="TANKSLVL">REPORT!$AU$22:$BE$23</definedName>
    <definedName name="TARG_FIELD">'WATER FLOOD WELLS'!$BL$3:$BL$7</definedName>
    <definedName name="TARG_WATER">'WATER FLOOD WELLS'!$BG$3:$BG$7</definedName>
    <definedName name="TDYCUM">'WATER FLOOD WELLS'!$O$3:$O$7</definedName>
    <definedName name="TDYCUMINJ">'WATER FLOOD WELLS'!$O$4:$O$76</definedName>
    <definedName name="TDYPROD">REPORT!$D$8:$D$17</definedName>
    <definedName name="TEMP_RANGE">TEMPERATURE!$B$3:$B$213</definedName>
    <definedName name="TEST_TYPE">ADMIN!$P$58:$P$60</definedName>
    <definedName name="_TK1">'DATA INPUT'!$M$22</definedName>
    <definedName name="_TK2">'DATA INPUT'!$M$30</definedName>
    <definedName name="_TK3">'DATA INPUT'!$M$38</definedName>
    <definedName name="_TK4">'DATA INPUT'!$M$46</definedName>
    <definedName name="_TK5">'DATA INPUT'!$M$54</definedName>
    <definedName name="_TK6">'DATA INPUT'!$M$62</definedName>
    <definedName name="TOTPUMPED">REPORT!$G$24</definedName>
    <definedName name="tuytfu">'WELL TESTS'!$L$3:$L$13</definedName>
    <definedName name="VERSION">ADMIN!$T$24</definedName>
    <definedName name="w">'WELL TESTS'!$C$3:$C$13</definedName>
    <definedName name="WATER_CORRECTION">REPORT!$O$10</definedName>
    <definedName name="WATERDRAIN">REPORT!$C$25:$E$25</definedName>
    <definedName name="WATERWELL_DTCAUSE">ADMIN!$L$31:$L$48</definedName>
    <definedName name="WC">'WELL TESTS'!$K$3:$K$13</definedName>
    <definedName name="WELL">'WELL LIST'!$A$3:$B$268</definedName>
    <definedName name="WELL_DTCAUSE">ADMIN!$G$3:$G$121</definedName>
    <definedName name="WELL_FIELD">'WELL LIST'!$A$2:$B$268</definedName>
    <definedName name="WELL_NAME">'WELL LIST'!$A$2:$A$268</definedName>
    <definedName name="WELL_STATUS">ADMIN!$P$39:$P$47</definedName>
    <definedName name="WELLNAME">'WELL TESTS'!$C$3:$C$13</definedName>
    <definedName name="WEPCOTANKF3">'TANK TABLES'!$N$4:$O$1201</definedName>
    <definedName name="wsd">'WELL TESTS'!$C$3:$C$13</definedName>
    <definedName name="WSTATUS">'WELL DATA'!$E:$E</definedName>
    <definedName name="WSWSTAUS">'WATER FLOOD WELLS'!$D$84:$D$95</definedName>
    <definedName name="YSTCUM">'WATER FLOOD WELLS'!$X$3:$X$76</definedName>
    <definedName name="YTDCUMINJ">'WATER FLOOD WELLS'!$X$4:$X$76</definedName>
    <definedName name="YTDPROD">REPORT!$E$8:$E$11</definedName>
    <definedName name="ZONE">ADMIN!$V$3:$V$22</definedName>
    <definedName name="ZONES">ADMIN!$V$3:$V$20</definedName>
  </definedNames>
  <calcPr calcId="191029" fullCalcOnLoad="1"/>
  <fileRecoveryPr autoRecover="0"/>
</workbook>
</file>

<file path=xl/calcChain.xml><?xml version="1.0" encoding="utf-8"?>
<calcChain xmlns="http://schemas.openxmlformats.org/spreadsheetml/2006/main">
  <c r="AI5" i="2" l="1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113" i="2"/>
  <c r="AN114" i="2"/>
  <c r="AN115" i="2"/>
  <c r="AN116" i="2"/>
  <c r="AN117" i="2"/>
  <c r="AN118" i="2"/>
  <c r="AN119" i="2"/>
  <c r="AN120" i="2"/>
  <c r="AN121" i="2"/>
  <c r="AN122" i="2"/>
  <c r="AN123" i="2"/>
  <c r="AN124" i="2"/>
  <c r="AN125" i="2"/>
  <c r="AN126" i="2"/>
  <c r="AN127" i="2"/>
  <c r="AN128" i="2"/>
  <c r="AN129" i="2"/>
  <c r="AN130" i="2"/>
  <c r="AN131" i="2"/>
  <c r="AN132" i="2"/>
  <c r="AN133" i="2"/>
  <c r="AN134" i="2"/>
  <c r="AN135" i="2"/>
  <c r="AN136" i="2"/>
  <c r="AN137" i="2"/>
  <c r="AN138" i="2"/>
  <c r="AN139" i="2"/>
  <c r="AN140" i="2"/>
  <c r="AN141" i="2"/>
  <c r="AN142" i="2"/>
  <c r="AN143" i="2"/>
  <c r="AN144" i="2"/>
  <c r="AN145" i="2"/>
  <c r="AN146" i="2"/>
  <c r="AN147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CX5" i="2"/>
  <c r="CY5" i="2"/>
  <c r="CZ5" i="2"/>
  <c r="DA5" i="2"/>
  <c r="DB5" i="2"/>
  <c r="DC5" i="2"/>
  <c r="DF5" i="2"/>
  <c r="DG5" i="2"/>
  <c r="DH5" i="2"/>
  <c r="DI5" i="2"/>
  <c r="DJ5" i="2"/>
  <c r="DK5" i="2"/>
  <c r="DN5" i="2"/>
  <c r="DP5" i="2"/>
  <c r="DQ5" i="2"/>
  <c r="DR5" i="2"/>
  <c r="DS5" i="2"/>
  <c r="CX6" i="2"/>
  <c r="CY6" i="2"/>
  <c r="CZ6" i="2"/>
  <c r="DA6" i="2"/>
  <c r="DB6" i="2"/>
  <c r="DC6" i="2"/>
  <c r="DF6" i="2"/>
  <c r="DG6" i="2"/>
  <c r="DH6" i="2"/>
  <c r="DI6" i="2"/>
  <c r="DJ6" i="2"/>
  <c r="DK6" i="2"/>
  <c r="DN6" i="2"/>
  <c r="DP6" i="2"/>
  <c r="DQ6" i="2"/>
  <c r="DR6" i="2"/>
  <c r="DS6" i="2"/>
  <c r="CX7" i="2"/>
  <c r="CY7" i="2"/>
  <c r="CZ7" i="2"/>
  <c r="DA7" i="2"/>
  <c r="DB7" i="2"/>
  <c r="DC7" i="2"/>
  <c r="DF7" i="2"/>
  <c r="DG7" i="2"/>
  <c r="DH7" i="2"/>
  <c r="DI7" i="2"/>
  <c r="DJ7" i="2"/>
  <c r="DK7" i="2"/>
  <c r="DN7" i="2"/>
  <c r="DP7" i="2"/>
  <c r="DQ7" i="2"/>
  <c r="DR7" i="2"/>
  <c r="DS7" i="2"/>
  <c r="CX8" i="2"/>
  <c r="CY8" i="2"/>
  <c r="CZ8" i="2"/>
  <c r="DA8" i="2"/>
  <c r="DB8" i="2"/>
  <c r="DC8" i="2"/>
  <c r="DF8" i="2"/>
  <c r="DG8" i="2"/>
  <c r="DH8" i="2"/>
  <c r="DI8" i="2"/>
  <c r="DJ8" i="2"/>
  <c r="DK8" i="2"/>
  <c r="DN8" i="2"/>
  <c r="DP8" i="2"/>
  <c r="DQ8" i="2"/>
  <c r="DR8" i="2"/>
  <c r="DS8" i="2"/>
  <c r="CX9" i="2"/>
  <c r="CY9" i="2"/>
  <c r="CZ9" i="2"/>
  <c r="DA9" i="2"/>
  <c r="DB9" i="2"/>
  <c r="DC9" i="2"/>
  <c r="DF9" i="2"/>
  <c r="DG9" i="2"/>
  <c r="DH9" i="2"/>
  <c r="DI9" i="2"/>
  <c r="DJ9" i="2"/>
  <c r="DK9" i="2"/>
  <c r="DN9" i="2"/>
  <c r="DP9" i="2"/>
  <c r="DQ9" i="2"/>
  <c r="DR9" i="2"/>
  <c r="DS9" i="2"/>
  <c r="CX10" i="2"/>
  <c r="CY10" i="2"/>
  <c r="CZ10" i="2"/>
  <c r="DA10" i="2"/>
  <c r="DB10" i="2"/>
  <c r="DC10" i="2"/>
  <c r="DF10" i="2"/>
  <c r="DG10" i="2"/>
  <c r="DH10" i="2"/>
  <c r="DI10" i="2"/>
  <c r="DJ10" i="2"/>
  <c r="DK10" i="2"/>
  <c r="DN10" i="2"/>
  <c r="DP10" i="2"/>
  <c r="DQ10" i="2"/>
  <c r="DR10" i="2"/>
  <c r="DS10" i="2"/>
  <c r="CX11" i="2"/>
  <c r="CY11" i="2"/>
  <c r="CZ11" i="2"/>
  <c r="DA11" i="2"/>
  <c r="DB11" i="2"/>
  <c r="DC11" i="2"/>
  <c r="DF11" i="2"/>
  <c r="DG11" i="2"/>
  <c r="DH11" i="2"/>
  <c r="DI11" i="2"/>
  <c r="DJ11" i="2"/>
  <c r="DK11" i="2"/>
  <c r="DN11" i="2"/>
  <c r="DP11" i="2"/>
  <c r="DQ11" i="2"/>
  <c r="DR11" i="2"/>
  <c r="DS11" i="2"/>
  <c r="CX12" i="2"/>
  <c r="CY12" i="2"/>
  <c r="CZ12" i="2"/>
  <c r="DA12" i="2"/>
  <c r="DB12" i="2"/>
  <c r="DC12" i="2"/>
  <c r="DF12" i="2"/>
  <c r="DG12" i="2"/>
  <c r="DH12" i="2"/>
  <c r="DI12" i="2"/>
  <c r="DJ12" i="2"/>
  <c r="DK12" i="2"/>
  <c r="DN12" i="2"/>
  <c r="DP12" i="2"/>
  <c r="DQ12" i="2"/>
  <c r="DR12" i="2"/>
  <c r="DS12" i="2"/>
  <c r="CX13" i="2"/>
  <c r="CY13" i="2"/>
  <c r="CZ13" i="2"/>
  <c r="DA13" i="2"/>
  <c r="DB13" i="2"/>
  <c r="DC13" i="2"/>
  <c r="DF13" i="2"/>
  <c r="DG13" i="2"/>
  <c r="DH13" i="2"/>
  <c r="DI13" i="2"/>
  <c r="DJ13" i="2"/>
  <c r="DK13" i="2"/>
  <c r="DN13" i="2"/>
  <c r="DP13" i="2"/>
  <c r="DQ13" i="2"/>
  <c r="DR13" i="2"/>
  <c r="DS13" i="2"/>
  <c r="CX14" i="2"/>
  <c r="CY14" i="2"/>
  <c r="CZ14" i="2"/>
  <c r="DA14" i="2"/>
  <c r="DB14" i="2"/>
  <c r="DC14" i="2"/>
  <c r="DF14" i="2"/>
  <c r="DG14" i="2"/>
  <c r="DH14" i="2"/>
  <c r="DI14" i="2"/>
  <c r="DJ14" i="2"/>
  <c r="DK14" i="2"/>
  <c r="DN14" i="2"/>
  <c r="DP14" i="2"/>
  <c r="DQ14" i="2"/>
  <c r="DR14" i="2"/>
  <c r="DS14" i="2"/>
  <c r="CX15" i="2"/>
  <c r="CY15" i="2"/>
  <c r="CZ15" i="2"/>
  <c r="DA15" i="2"/>
  <c r="DB15" i="2"/>
  <c r="DC15" i="2"/>
  <c r="DF15" i="2"/>
  <c r="DG15" i="2"/>
  <c r="DH15" i="2"/>
  <c r="DI15" i="2"/>
  <c r="DJ15" i="2"/>
  <c r="DK15" i="2"/>
  <c r="DN15" i="2"/>
  <c r="DP15" i="2"/>
  <c r="DQ15" i="2"/>
  <c r="DR15" i="2"/>
  <c r="DS15" i="2"/>
  <c r="CX16" i="2"/>
  <c r="CY16" i="2"/>
  <c r="CZ16" i="2"/>
  <c r="DA16" i="2"/>
  <c r="DB16" i="2"/>
  <c r="DC16" i="2"/>
  <c r="DF16" i="2"/>
  <c r="DG16" i="2"/>
  <c r="DH16" i="2"/>
  <c r="DI16" i="2"/>
  <c r="DJ16" i="2"/>
  <c r="DK16" i="2"/>
  <c r="DN16" i="2"/>
  <c r="DP16" i="2"/>
  <c r="DQ16" i="2"/>
  <c r="DR16" i="2"/>
  <c r="DS16" i="2"/>
  <c r="CX17" i="2"/>
  <c r="CY17" i="2"/>
  <c r="CZ17" i="2"/>
  <c r="DA17" i="2"/>
  <c r="DB17" i="2"/>
  <c r="DC17" i="2"/>
  <c r="DF17" i="2"/>
  <c r="DG17" i="2"/>
  <c r="DH17" i="2"/>
  <c r="DI17" i="2"/>
  <c r="DJ17" i="2"/>
  <c r="DK17" i="2"/>
  <c r="DN17" i="2"/>
  <c r="DP17" i="2"/>
  <c r="DQ17" i="2"/>
  <c r="DR17" i="2"/>
  <c r="DS17" i="2"/>
  <c r="CX18" i="2"/>
  <c r="CY18" i="2"/>
  <c r="CZ18" i="2"/>
  <c r="DA18" i="2"/>
  <c r="DB18" i="2"/>
  <c r="DC18" i="2"/>
  <c r="DF18" i="2"/>
  <c r="DG18" i="2"/>
  <c r="DH18" i="2"/>
  <c r="DI18" i="2"/>
  <c r="DJ18" i="2"/>
  <c r="DK18" i="2"/>
  <c r="DN18" i="2"/>
  <c r="DP18" i="2"/>
  <c r="DQ18" i="2"/>
  <c r="DR18" i="2"/>
  <c r="DS18" i="2"/>
  <c r="CX19" i="2"/>
  <c r="CY19" i="2"/>
  <c r="CZ19" i="2"/>
  <c r="DA19" i="2"/>
  <c r="DB19" i="2"/>
  <c r="DC19" i="2"/>
  <c r="DF19" i="2"/>
  <c r="DG19" i="2"/>
  <c r="DH19" i="2"/>
  <c r="DI19" i="2"/>
  <c r="DJ19" i="2"/>
  <c r="DK19" i="2"/>
  <c r="DN19" i="2"/>
  <c r="DP19" i="2"/>
  <c r="DQ19" i="2"/>
  <c r="DR19" i="2"/>
  <c r="DS19" i="2"/>
  <c r="CX20" i="2"/>
  <c r="CY20" i="2"/>
  <c r="CZ20" i="2"/>
  <c r="DA20" i="2"/>
  <c r="DB20" i="2"/>
  <c r="DC20" i="2"/>
  <c r="DF20" i="2"/>
  <c r="DG20" i="2"/>
  <c r="DH20" i="2"/>
  <c r="DI20" i="2"/>
  <c r="DJ20" i="2"/>
  <c r="DK20" i="2"/>
  <c r="DN20" i="2"/>
  <c r="DP20" i="2"/>
  <c r="DQ20" i="2"/>
  <c r="DR20" i="2"/>
  <c r="DS20" i="2"/>
  <c r="CX21" i="2"/>
  <c r="CY21" i="2"/>
  <c r="CZ21" i="2"/>
  <c r="DA21" i="2"/>
  <c r="DB21" i="2"/>
  <c r="DC21" i="2"/>
  <c r="DF21" i="2"/>
  <c r="DG21" i="2"/>
  <c r="DH21" i="2"/>
  <c r="DI21" i="2"/>
  <c r="DJ21" i="2"/>
  <c r="DK21" i="2"/>
  <c r="DN21" i="2"/>
  <c r="DP21" i="2"/>
  <c r="DQ21" i="2"/>
  <c r="DR21" i="2"/>
  <c r="DS21" i="2"/>
  <c r="CX22" i="2"/>
  <c r="CY22" i="2"/>
  <c r="CZ22" i="2"/>
  <c r="DA22" i="2"/>
  <c r="DB22" i="2"/>
  <c r="DC22" i="2"/>
  <c r="DF22" i="2"/>
  <c r="DG22" i="2"/>
  <c r="DH22" i="2"/>
  <c r="DI22" i="2"/>
  <c r="DJ22" i="2"/>
  <c r="DK22" i="2"/>
  <c r="DN22" i="2"/>
  <c r="DP22" i="2"/>
  <c r="DQ22" i="2"/>
  <c r="DR22" i="2"/>
  <c r="DS22" i="2"/>
  <c r="CX23" i="2"/>
  <c r="CY23" i="2"/>
  <c r="CZ23" i="2"/>
  <c r="DA23" i="2"/>
  <c r="DB23" i="2"/>
  <c r="DC23" i="2"/>
  <c r="DF23" i="2"/>
  <c r="DG23" i="2"/>
  <c r="DH23" i="2"/>
  <c r="DI23" i="2"/>
  <c r="DJ23" i="2"/>
  <c r="DK23" i="2"/>
  <c r="DN23" i="2"/>
  <c r="DP23" i="2"/>
  <c r="DQ23" i="2"/>
  <c r="DR23" i="2"/>
  <c r="DS23" i="2"/>
  <c r="CX24" i="2"/>
  <c r="CY24" i="2"/>
  <c r="CZ24" i="2"/>
  <c r="DA24" i="2"/>
  <c r="DB24" i="2"/>
  <c r="DC24" i="2"/>
  <c r="DF24" i="2"/>
  <c r="DG24" i="2"/>
  <c r="DH24" i="2"/>
  <c r="DI24" i="2"/>
  <c r="DJ24" i="2"/>
  <c r="DK24" i="2"/>
  <c r="DN24" i="2"/>
  <c r="DP24" i="2"/>
  <c r="DQ24" i="2"/>
  <c r="DR24" i="2"/>
  <c r="DS24" i="2"/>
  <c r="CX25" i="2"/>
  <c r="CY25" i="2"/>
  <c r="CZ25" i="2"/>
  <c r="DA25" i="2"/>
  <c r="DB25" i="2"/>
  <c r="DC25" i="2"/>
  <c r="DF25" i="2"/>
  <c r="DG25" i="2"/>
  <c r="DH25" i="2"/>
  <c r="DI25" i="2"/>
  <c r="DJ25" i="2"/>
  <c r="DK25" i="2"/>
  <c r="DN25" i="2"/>
  <c r="DP25" i="2"/>
  <c r="DQ25" i="2"/>
  <c r="DR25" i="2"/>
  <c r="DS25" i="2"/>
  <c r="CX26" i="2"/>
  <c r="CY26" i="2"/>
  <c r="CZ26" i="2"/>
  <c r="DA26" i="2"/>
  <c r="DB26" i="2"/>
  <c r="DC26" i="2"/>
  <c r="DF26" i="2"/>
  <c r="DG26" i="2"/>
  <c r="DH26" i="2"/>
  <c r="DI26" i="2"/>
  <c r="DJ26" i="2"/>
  <c r="DK26" i="2"/>
  <c r="DN26" i="2"/>
  <c r="DP26" i="2"/>
  <c r="DQ26" i="2"/>
  <c r="DR26" i="2"/>
  <c r="DS26" i="2"/>
  <c r="CX27" i="2"/>
  <c r="CY27" i="2"/>
  <c r="CZ27" i="2"/>
  <c r="DA27" i="2"/>
  <c r="DB27" i="2"/>
  <c r="DC27" i="2"/>
  <c r="DF27" i="2"/>
  <c r="DG27" i="2"/>
  <c r="DH27" i="2"/>
  <c r="DI27" i="2"/>
  <c r="DJ27" i="2"/>
  <c r="DK27" i="2"/>
  <c r="DN27" i="2"/>
  <c r="DP27" i="2"/>
  <c r="DQ27" i="2"/>
  <c r="DR27" i="2"/>
  <c r="DS27" i="2"/>
  <c r="CX28" i="2"/>
  <c r="CY28" i="2"/>
  <c r="CZ28" i="2"/>
  <c r="DA28" i="2"/>
  <c r="DB28" i="2"/>
  <c r="DC28" i="2"/>
  <c r="DF28" i="2"/>
  <c r="DG28" i="2"/>
  <c r="DH28" i="2"/>
  <c r="DI28" i="2"/>
  <c r="DJ28" i="2"/>
  <c r="DK28" i="2"/>
  <c r="DN28" i="2"/>
  <c r="DP28" i="2"/>
  <c r="DQ28" i="2"/>
  <c r="DR28" i="2"/>
  <c r="DS28" i="2"/>
  <c r="CX29" i="2"/>
  <c r="CY29" i="2"/>
  <c r="CZ29" i="2"/>
  <c r="DA29" i="2"/>
  <c r="DB29" i="2"/>
  <c r="DC29" i="2"/>
  <c r="DF29" i="2"/>
  <c r="DG29" i="2"/>
  <c r="DH29" i="2"/>
  <c r="DI29" i="2"/>
  <c r="DJ29" i="2"/>
  <c r="DK29" i="2"/>
  <c r="DN29" i="2"/>
  <c r="DP29" i="2"/>
  <c r="DQ29" i="2"/>
  <c r="DR29" i="2"/>
  <c r="DS29" i="2"/>
  <c r="CX30" i="2"/>
  <c r="CY30" i="2"/>
  <c r="CZ30" i="2"/>
  <c r="DA30" i="2"/>
  <c r="DB30" i="2"/>
  <c r="DC30" i="2"/>
  <c r="DF30" i="2"/>
  <c r="DG30" i="2"/>
  <c r="DH30" i="2"/>
  <c r="DI30" i="2"/>
  <c r="DJ30" i="2"/>
  <c r="DK30" i="2"/>
  <c r="DN30" i="2"/>
  <c r="DP30" i="2"/>
  <c r="DQ30" i="2"/>
  <c r="DR30" i="2"/>
  <c r="DS30" i="2"/>
  <c r="CX31" i="2"/>
  <c r="CY31" i="2"/>
  <c r="CZ31" i="2"/>
  <c r="DA31" i="2"/>
  <c r="DB31" i="2"/>
  <c r="DC31" i="2"/>
  <c r="DF31" i="2"/>
  <c r="DG31" i="2"/>
  <c r="DH31" i="2"/>
  <c r="DI31" i="2"/>
  <c r="DJ31" i="2"/>
  <c r="DK31" i="2"/>
  <c r="DN31" i="2"/>
  <c r="DP31" i="2"/>
  <c r="DQ31" i="2"/>
  <c r="DR31" i="2"/>
  <c r="DS31" i="2"/>
  <c r="CX32" i="2"/>
  <c r="CY32" i="2"/>
  <c r="CZ32" i="2"/>
  <c r="DA32" i="2"/>
  <c r="DB32" i="2"/>
  <c r="DC32" i="2"/>
  <c r="DF32" i="2"/>
  <c r="DG32" i="2"/>
  <c r="DH32" i="2"/>
  <c r="DI32" i="2"/>
  <c r="DJ32" i="2"/>
  <c r="DK32" i="2"/>
  <c r="DN32" i="2"/>
  <c r="DP32" i="2"/>
  <c r="DQ32" i="2"/>
  <c r="DR32" i="2"/>
  <c r="DS32" i="2"/>
  <c r="CX33" i="2"/>
  <c r="CY33" i="2"/>
  <c r="CZ33" i="2"/>
  <c r="DA33" i="2"/>
  <c r="DB33" i="2"/>
  <c r="DC33" i="2"/>
  <c r="DF33" i="2"/>
  <c r="DG33" i="2"/>
  <c r="DH33" i="2"/>
  <c r="DI33" i="2"/>
  <c r="DJ33" i="2"/>
  <c r="DK33" i="2"/>
  <c r="DN33" i="2"/>
  <c r="DP33" i="2"/>
  <c r="DQ33" i="2"/>
  <c r="DR33" i="2"/>
  <c r="DS33" i="2"/>
  <c r="CX34" i="2"/>
  <c r="CY34" i="2"/>
  <c r="CZ34" i="2"/>
  <c r="DA34" i="2"/>
  <c r="DB34" i="2"/>
  <c r="DC34" i="2"/>
  <c r="DF34" i="2"/>
  <c r="DG34" i="2"/>
  <c r="DH34" i="2"/>
  <c r="DI34" i="2"/>
  <c r="DJ34" i="2"/>
  <c r="DK34" i="2"/>
  <c r="DN34" i="2"/>
  <c r="DP34" i="2"/>
  <c r="DQ34" i="2"/>
  <c r="DR34" i="2"/>
  <c r="DS34" i="2"/>
  <c r="CX35" i="2"/>
  <c r="CY35" i="2"/>
  <c r="CZ35" i="2"/>
  <c r="DA35" i="2"/>
  <c r="DB35" i="2"/>
  <c r="DC35" i="2"/>
  <c r="DF35" i="2"/>
  <c r="DG35" i="2"/>
  <c r="DH35" i="2"/>
  <c r="DI35" i="2"/>
  <c r="DJ35" i="2"/>
  <c r="DK35" i="2"/>
  <c r="DN35" i="2"/>
  <c r="DP35" i="2"/>
  <c r="DQ35" i="2"/>
  <c r="DR35" i="2"/>
  <c r="DS35" i="2"/>
  <c r="CX36" i="2"/>
  <c r="CY36" i="2"/>
  <c r="CZ36" i="2"/>
  <c r="DA36" i="2"/>
  <c r="DB36" i="2"/>
  <c r="DC36" i="2"/>
  <c r="DF36" i="2"/>
  <c r="DG36" i="2"/>
  <c r="DH36" i="2"/>
  <c r="DI36" i="2"/>
  <c r="DJ36" i="2"/>
  <c r="DK36" i="2"/>
  <c r="DN36" i="2"/>
  <c r="DP36" i="2"/>
  <c r="DQ36" i="2"/>
  <c r="DR36" i="2"/>
  <c r="DS36" i="2"/>
  <c r="CX37" i="2"/>
  <c r="CY37" i="2"/>
  <c r="CZ37" i="2"/>
  <c r="DA37" i="2"/>
  <c r="DB37" i="2"/>
  <c r="DC37" i="2"/>
  <c r="DF37" i="2"/>
  <c r="DG37" i="2"/>
  <c r="DH37" i="2"/>
  <c r="DI37" i="2"/>
  <c r="DJ37" i="2"/>
  <c r="DK37" i="2"/>
  <c r="DN37" i="2"/>
  <c r="DP37" i="2"/>
  <c r="DQ37" i="2"/>
  <c r="DR37" i="2"/>
  <c r="DS37" i="2"/>
  <c r="CX38" i="2"/>
  <c r="CY38" i="2"/>
  <c r="CZ38" i="2"/>
  <c r="DA38" i="2"/>
  <c r="DB38" i="2"/>
  <c r="DC38" i="2"/>
  <c r="DF38" i="2"/>
  <c r="DG38" i="2"/>
  <c r="DH38" i="2"/>
  <c r="DI38" i="2"/>
  <c r="DJ38" i="2"/>
  <c r="DK38" i="2"/>
  <c r="DN38" i="2"/>
  <c r="DP38" i="2"/>
  <c r="DQ38" i="2"/>
  <c r="DR38" i="2"/>
  <c r="DS38" i="2"/>
  <c r="CX39" i="2"/>
  <c r="CY39" i="2"/>
  <c r="CZ39" i="2"/>
  <c r="DA39" i="2"/>
  <c r="DB39" i="2"/>
  <c r="DC39" i="2"/>
  <c r="DF39" i="2"/>
  <c r="DG39" i="2"/>
  <c r="DH39" i="2"/>
  <c r="DI39" i="2"/>
  <c r="DJ39" i="2"/>
  <c r="DK39" i="2"/>
  <c r="DN39" i="2"/>
  <c r="DP39" i="2"/>
  <c r="DQ39" i="2"/>
  <c r="DR39" i="2"/>
  <c r="DS39" i="2"/>
  <c r="CX40" i="2"/>
  <c r="CY40" i="2"/>
  <c r="CZ40" i="2"/>
  <c r="DA40" i="2"/>
  <c r="DB40" i="2"/>
  <c r="DC40" i="2"/>
  <c r="DF40" i="2"/>
  <c r="DG40" i="2"/>
  <c r="DH40" i="2"/>
  <c r="DI40" i="2"/>
  <c r="DJ40" i="2"/>
  <c r="DK40" i="2"/>
  <c r="DN40" i="2"/>
  <c r="DP40" i="2"/>
  <c r="DQ40" i="2"/>
  <c r="DR40" i="2"/>
  <c r="DS40" i="2"/>
  <c r="CX41" i="2"/>
  <c r="CY41" i="2"/>
  <c r="CZ41" i="2"/>
  <c r="DA41" i="2"/>
  <c r="DB41" i="2"/>
  <c r="DC41" i="2"/>
  <c r="DF41" i="2"/>
  <c r="DG41" i="2"/>
  <c r="DH41" i="2"/>
  <c r="DI41" i="2"/>
  <c r="DJ41" i="2"/>
  <c r="DK41" i="2"/>
  <c r="DN41" i="2"/>
  <c r="DP41" i="2"/>
  <c r="DQ41" i="2"/>
  <c r="DR41" i="2"/>
  <c r="DS41" i="2"/>
  <c r="CX42" i="2"/>
  <c r="CY42" i="2"/>
  <c r="CZ42" i="2"/>
  <c r="DA42" i="2"/>
  <c r="DB42" i="2"/>
  <c r="DC42" i="2"/>
  <c r="DF42" i="2"/>
  <c r="DG42" i="2"/>
  <c r="DH42" i="2"/>
  <c r="DI42" i="2"/>
  <c r="DJ42" i="2"/>
  <c r="DK42" i="2"/>
  <c r="DN42" i="2"/>
  <c r="DP42" i="2"/>
  <c r="DQ42" i="2"/>
  <c r="DR42" i="2"/>
  <c r="DS42" i="2"/>
  <c r="CX43" i="2"/>
  <c r="CY43" i="2"/>
  <c r="CZ43" i="2"/>
  <c r="DA43" i="2"/>
  <c r="DB43" i="2"/>
  <c r="DC43" i="2"/>
  <c r="DF43" i="2"/>
  <c r="DG43" i="2"/>
  <c r="DH43" i="2"/>
  <c r="DI43" i="2"/>
  <c r="DJ43" i="2"/>
  <c r="DK43" i="2"/>
  <c r="DN43" i="2"/>
  <c r="DP43" i="2"/>
  <c r="DQ43" i="2"/>
  <c r="DR43" i="2"/>
  <c r="DS43" i="2"/>
  <c r="CX44" i="2"/>
  <c r="CY44" i="2"/>
  <c r="CZ44" i="2"/>
  <c r="DA44" i="2"/>
  <c r="DB44" i="2"/>
  <c r="DC44" i="2"/>
  <c r="DF44" i="2"/>
  <c r="DG44" i="2"/>
  <c r="DH44" i="2"/>
  <c r="DI44" i="2"/>
  <c r="DJ44" i="2"/>
  <c r="DK44" i="2"/>
  <c r="DN44" i="2"/>
  <c r="DP44" i="2"/>
  <c r="DQ44" i="2"/>
  <c r="DR44" i="2"/>
  <c r="DS44" i="2"/>
  <c r="CX45" i="2"/>
  <c r="CY45" i="2"/>
  <c r="CZ45" i="2"/>
  <c r="DA45" i="2"/>
  <c r="DB45" i="2"/>
  <c r="DC45" i="2"/>
  <c r="DF45" i="2"/>
  <c r="DG45" i="2"/>
  <c r="DH45" i="2"/>
  <c r="DI45" i="2"/>
  <c r="DJ45" i="2"/>
  <c r="DK45" i="2"/>
  <c r="DN45" i="2"/>
  <c r="DP45" i="2"/>
  <c r="DQ45" i="2"/>
  <c r="DR45" i="2"/>
  <c r="DS45" i="2"/>
  <c r="CX46" i="2"/>
  <c r="CY46" i="2"/>
  <c r="CZ46" i="2"/>
  <c r="DA46" i="2"/>
  <c r="DB46" i="2"/>
  <c r="DC46" i="2"/>
  <c r="DF46" i="2"/>
  <c r="DG46" i="2"/>
  <c r="DH46" i="2"/>
  <c r="DI46" i="2"/>
  <c r="DJ46" i="2"/>
  <c r="DK46" i="2"/>
  <c r="DN46" i="2"/>
  <c r="DP46" i="2"/>
  <c r="DQ46" i="2"/>
  <c r="DR46" i="2"/>
  <c r="DS46" i="2"/>
  <c r="CX47" i="2"/>
  <c r="CY47" i="2"/>
  <c r="CZ47" i="2"/>
  <c r="DA47" i="2"/>
  <c r="DB47" i="2"/>
  <c r="DC47" i="2"/>
  <c r="DF47" i="2"/>
  <c r="DG47" i="2"/>
  <c r="DH47" i="2"/>
  <c r="DI47" i="2"/>
  <c r="DJ47" i="2"/>
  <c r="DK47" i="2"/>
  <c r="DN47" i="2"/>
  <c r="DP47" i="2"/>
  <c r="DQ47" i="2"/>
  <c r="DR47" i="2"/>
  <c r="DS47" i="2"/>
  <c r="CX48" i="2"/>
  <c r="CY48" i="2"/>
  <c r="CZ48" i="2"/>
  <c r="DA48" i="2"/>
  <c r="DB48" i="2"/>
  <c r="DC48" i="2"/>
  <c r="DF48" i="2"/>
  <c r="DG48" i="2"/>
  <c r="DH48" i="2"/>
  <c r="DI48" i="2"/>
  <c r="DJ48" i="2"/>
  <c r="DK48" i="2"/>
  <c r="DN48" i="2"/>
  <c r="DP48" i="2"/>
  <c r="DQ48" i="2"/>
  <c r="DR48" i="2"/>
  <c r="DS48" i="2"/>
  <c r="CX49" i="2"/>
  <c r="CY49" i="2"/>
  <c r="CZ49" i="2"/>
  <c r="DA49" i="2"/>
  <c r="DB49" i="2"/>
  <c r="DC49" i="2"/>
  <c r="DF49" i="2"/>
  <c r="DG49" i="2"/>
  <c r="DH49" i="2"/>
  <c r="DI49" i="2"/>
  <c r="DJ49" i="2"/>
  <c r="DK49" i="2"/>
  <c r="DN49" i="2"/>
  <c r="DP49" i="2"/>
  <c r="DQ49" i="2"/>
  <c r="DR49" i="2"/>
  <c r="DS49" i="2"/>
  <c r="CX50" i="2"/>
  <c r="CY50" i="2"/>
  <c r="CZ50" i="2"/>
  <c r="DA50" i="2"/>
  <c r="DB50" i="2"/>
  <c r="DC50" i="2"/>
  <c r="DF50" i="2"/>
  <c r="DG50" i="2"/>
  <c r="DH50" i="2"/>
  <c r="DI50" i="2"/>
  <c r="DJ50" i="2"/>
  <c r="DK50" i="2"/>
  <c r="DN50" i="2"/>
  <c r="DP50" i="2"/>
  <c r="DQ50" i="2"/>
  <c r="DR50" i="2"/>
  <c r="DS50" i="2"/>
  <c r="CX51" i="2"/>
  <c r="CY51" i="2"/>
  <c r="CZ51" i="2"/>
  <c r="DA51" i="2"/>
  <c r="DB51" i="2"/>
  <c r="DC51" i="2"/>
  <c r="DF51" i="2"/>
  <c r="DG51" i="2"/>
  <c r="DH51" i="2"/>
  <c r="DI51" i="2"/>
  <c r="DJ51" i="2"/>
  <c r="DK51" i="2"/>
  <c r="DN51" i="2"/>
  <c r="DP51" i="2"/>
  <c r="DQ51" i="2"/>
  <c r="DR51" i="2"/>
  <c r="DS51" i="2"/>
  <c r="CX52" i="2"/>
  <c r="CY52" i="2"/>
  <c r="CZ52" i="2"/>
  <c r="DA52" i="2"/>
  <c r="DB52" i="2"/>
  <c r="DC52" i="2"/>
  <c r="DF52" i="2"/>
  <c r="DG52" i="2"/>
  <c r="DH52" i="2"/>
  <c r="DI52" i="2"/>
  <c r="DJ52" i="2"/>
  <c r="DK52" i="2"/>
  <c r="DN52" i="2"/>
  <c r="DP52" i="2"/>
  <c r="DQ52" i="2"/>
  <c r="DR52" i="2"/>
  <c r="DS52" i="2"/>
  <c r="CX53" i="2"/>
  <c r="CY53" i="2"/>
  <c r="CZ53" i="2"/>
  <c r="DA53" i="2"/>
  <c r="DB53" i="2"/>
  <c r="DC53" i="2"/>
  <c r="DF53" i="2"/>
  <c r="DG53" i="2"/>
  <c r="DH53" i="2"/>
  <c r="DI53" i="2"/>
  <c r="DJ53" i="2"/>
  <c r="DK53" i="2"/>
  <c r="DN53" i="2"/>
  <c r="DP53" i="2"/>
  <c r="DQ53" i="2"/>
  <c r="DR53" i="2"/>
  <c r="DS53" i="2"/>
  <c r="CX54" i="2"/>
  <c r="CY54" i="2"/>
  <c r="CZ54" i="2"/>
  <c r="DA54" i="2"/>
  <c r="DB54" i="2"/>
  <c r="DC54" i="2"/>
  <c r="DF54" i="2"/>
  <c r="DG54" i="2"/>
  <c r="DH54" i="2"/>
  <c r="DI54" i="2"/>
  <c r="DJ54" i="2"/>
  <c r="DK54" i="2"/>
  <c r="DN54" i="2"/>
  <c r="DP54" i="2"/>
  <c r="DQ54" i="2"/>
  <c r="DR54" i="2"/>
  <c r="DS54" i="2"/>
  <c r="CX55" i="2"/>
  <c r="CY55" i="2"/>
  <c r="CZ55" i="2"/>
  <c r="DA55" i="2"/>
  <c r="DB55" i="2"/>
  <c r="DC55" i="2"/>
  <c r="DF55" i="2"/>
  <c r="DG55" i="2"/>
  <c r="DH55" i="2"/>
  <c r="DI55" i="2"/>
  <c r="DJ55" i="2"/>
  <c r="DK55" i="2"/>
  <c r="DN55" i="2"/>
  <c r="DP55" i="2"/>
  <c r="DQ55" i="2"/>
  <c r="DR55" i="2"/>
  <c r="DS55" i="2"/>
  <c r="CX56" i="2"/>
  <c r="CY56" i="2"/>
  <c r="CZ56" i="2"/>
  <c r="DA56" i="2"/>
  <c r="DB56" i="2"/>
  <c r="DC56" i="2"/>
  <c r="DF56" i="2"/>
  <c r="DG56" i="2"/>
  <c r="DH56" i="2"/>
  <c r="DI56" i="2"/>
  <c r="DJ56" i="2"/>
  <c r="DK56" i="2"/>
  <c r="DN56" i="2"/>
  <c r="DP56" i="2"/>
  <c r="DQ56" i="2"/>
  <c r="DR56" i="2"/>
  <c r="DS56" i="2"/>
  <c r="CX57" i="2"/>
  <c r="CY57" i="2"/>
  <c r="CZ57" i="2"/>
  <c r="DA57" i="2"/>
  <c r="DB57" i="2"/>
  <c r="DC57" i="2"/>
  <c r="DF57" i="2"/>
  <c r="DG57" i="2"/>
  <c r="DH57" i="2"/>
  <c r="DI57" i="2"/>
  <c r="DJ57" i="2"/>
  <c r="DK57" i="2"/>
  <c r="DN57" i="2"/>
  <c r="DP57" i="2"/>
  <c r="DQ57" i="2"/>
  <c r="DR57" i="2"/>
  <c r="DS57" i="2"/>
  <c r="CX58" i="2"/>
  <c r="CY58" i="2"/>
  <c r="CZ58" i="2"/>
  <c r="DA58" i="2"/>
  <c r="DB58" i="2"/>
  <c r="DC58" i="2"/>
  <c r="DF58" i="2"/>
  <c r="DG58" i="2"/>
  <c r="DH58" i="2"/>
  <c r="DI58" i="2"/>
  <c r="DJ58" i="2"/>
  <c r="DK58" i="2"/>
  <c r="DN58" i="2"/>
  <c r="DP58" i="2"/>
  <c r="DQ58" i="2"/>
  <c r="DR58" i="2"/>
  <c r="DS58" i="2"/>
  <c r="CX59" i="2"/>
  <c r="CY59" i="2"/>
  <c r="CZ59" i="2"/>
  <c r="DA59" i="2"/>
  <c r="DB59" i="2"/>
  <c r="DC59" i="2"/>
  <c r="DF59" i="2"/>
  <c r="DG59" i="2"/>
  <c r="DH59" i="2"/>
  <c r="DI59" i="2"/>
  <c r="DJ59" i="2"/>
  <c r="DK59" i="2"/>
  <c r="DN59" i="2"/>
  <c r="DP59" i="2"/>
  <c r="DQ59" i="2"/>
  <c r="DR59" i="2"/>
  <c r="DS59" i="2"/>
  <c r="CX60" i="2"/>
  <c r="CY60" i="2"/>
  <c r="CZ60" i="2"/>
  <c r="DA60" i="2"/>
  <c r="DB60" i="2"/>
  <c r="DC60" i="2"/>
  <c r="DF60" i="2"/>
  <c r="DG60" i="2"/>
  <c r="DH60" i="2"/>
  <c r="DI60" i="2"/>
  <c r="DJ60" i="2"/>
  <c r="DK60" i="2"/>
  <c r="DN60" i="2"/>
  <c r="DP60" i="2"/>
  <c r="DQ60" i="2"/>
  <c r="DR60" i="2"/>
  <c r="DS60" i="2"/>
  <c r="CX61" i="2"/>
  <c r="CY61" i="2"/>
  <c r="CZ61" i="2"/>
  <c r="DA61" i="2"/>
  <c r="DB61" i="2"/>
  <c r="DC61" i="2"/>
  <c r="DF61" i="2"/>
  <c r="DG61" i="2"/>
  <c r="DH61" i="2"/>
  <c r="DI61" i="2"/>
  <c r="DJ61" i="2"/>
  <c r="DK61" i="2"/>
  <c r="DN61" i="2"/>
  <c r="DP61" i="2"/>
  <c r="DQ61" i="2"/>
  <c r="DR61" i="2"/>
  <c r="DS61" i="2"/>
  <c r="CX62" i="2"/>
  <c r="CY62" i="2"/>
  <c r="CZ62" i="2"/>
  <c r="DA62" i="2"/>
  <c r="DB62" i="2"/>
  <c r="DC62" i="2"/>
  <c r="DF62" i="2"/>
  <c r="DG62" i="2"/>
  <c r="DH62" i="2"/>
  <c r="DI62" i="2"/>
  <c r="DJ62" i="2"/>
  <c r="DK62" i="2"/>
  <c r="DN62" i="2"/>
  <c r="DP62" i="2"/>
  <c r="DQ62" i="2"/>
  <c r="DR62" i="2"/>
  <c r="DS62" i="2"/>
  <c r="CX63" i="2"/>
  <c r="CY63" i="2"/>
  <c r="CZ63" i="2"/>
  <c r="DA63" i="2"/>
  <c r="DB63" i="2"/>
  <c r="DC63" i="2"/>
  <c r="DF63" i="2"/>
  <c r="DG63" i="2"/>
  <c r="DH63" i="2"/>
  <c r="DI63" i="2"/>
  <c r="DJ63" i="2"/>
  <c r="DK63" i="2"/>
  <c r="DN63" i="2"/>
  <c r="DP63" i="2"/>
  <c r="DQ63" i="2"/>
  <c r="DR63" i="2"/>
  <c r="DS63" i="2"/>
  <c r="CX64" i="2"/>
  <c r="CY64" i="2"/>
  <c r="CZ64" i="2"/>
  <c r="DA64" i="2"/>
  <c r="DB64" i="2"/>
  <c r="DC64" i="2"/>
  <c r="DF64" i="2"/>
  <c r="DG64" i="2"/>
  <c r="DH64" i="2"/>
  <c r="DI64" i="2"/>
  <c r="DJ64" i="2"/>
  <c r="DK64" i="2"/>
  <c r="DN64" i="2"/>
  <c r="DP64" i="2"/>
  <c r="DQ64" i="2"/>
  <c r="DR64" i="2"/>
  <c r="DS64" i="2"/>
  <c r="CX65" i="2"/>
  <c r="CY65" i="2"/>
  <c r="CZ65" i="2"/>
  <c r="DA65" i="2"/>
  <c r="DB65" i="2"/>
  <c r="DC65" i="2"/>
  <c r="DF65" i="2"/>
  <c r="DG65" i="2"/>
  <c r="DH65" i="2"/>
  <c r="DI65" i="2"/>
  <c r="DJ65" i="2"/>
  <c r="DK65" i="2"/>
  <c r="DN65" i="2"/>
  <c r="DP65" i="2"/>
  <c r="DQ65" i="2"/>
  <c r="DR65" i="2"/>
  <c r="DS65" i="2"/>
  <c r="CX66" i="2"/>
  <c r="CY66" i="2"/>
  <c r="CZ66" i="2"/>
  <c r="DA66" i="2"/>
  <c r="DB66" i="2"/>
  <c r="DC66" i="2"/>
  <c r="DF66" i="2"/>
  <c r="DG66" i="2"/>
  <c r="DH66" i="2"/>
  <c r="DI66" i="2"/>
  <c r="DJ66" i="2"/>
  <c r="DK66" i="2"/>
  <c r="DN66" i="2"/>
  <c r="DP66" i="2"/>
  <c r="DQ66" i="2"/>
  <c r="DR66" i="2"/>
  <c r="DS66" i="2"/>
  <c r="CX67" i="2"/>
  <c r="CY67" i="2"/>
  <c r="CZ67" i="2"/>
  <c r="DA67" i="2"/>
  <c r="DB67" i="2"/>
  <c r="DC67" i="2"/>
  <c r="DF67" i="2"/>
  <c r="DG67" i="2"/>
  <c r="DH67" i="2"/>
  <c r="DI67" i="2"/>
  <c r="DJ67" i="2"/>
  <c r="DK67" i="2"/>
  <c r="DN67" i="2"/>
  <c r="DP67" i="2"/>
  <c r="DQ67" i="2"/>
  <c r="DR67" i="2"/>
  <c r="DS67" i="2"/>
  <c r="CX68" i="2"/>
  <c r="CY68" i="2"/>
  <c r="CZ68" i="2"/>
  <c r="DA68" i="2"/>
  <c r="DB68" i="2"/>
  <c r="DC68" i="2"/>
  <c r="DF68" i="2"/>
  <c r="DG68" i="2"/>
  <c r="DH68" i="2"/>
  <c r="DI68" i="2"/>
  <c r="DJ68" i="2"/>
  <c r="DK68" i="2"/>
  <c r="DN68" i="2"/>
  <c r="DP68" i="2"/>
  <c r="DQ68" i="2"/>
  <c r="DR68" i="2"/>
  <c r="DS68" i="2"/>
  <c r="CX69" i="2"/>
  <c r="CY69" i="2"/>
  <c r="CZ69" i="2"/>
  <c r="DA69" i="2"/>
  <c r="DB69" i="2"/>
  <c r="DC69" i="2"/>
  <c r="DF69" i="2"/>
  <c r="DG69" i="2"/>
  <c r="DH69" i="2"/>
  <c r="DI69" i="2"/>
  <c r="DJ69" i="2"/>
  <c r="DK69" i="2"/>
  <c r="DN69" i="2"/>
  <c r="DP69" i="2"/>
  <c r="DQ69" i="2"/>
  <c r="DR69" i="2"/>
  <c r="DS69" i="2"/>
  <c r="CX70" i="2"/>
  <c r="CY70" i="2"/>
  <c r="CZ70" i="2"/>
  <c r="DA70" i="2"/>
  <c r="DB70" i="2"/>
  <c r="DC70" i="2"/>
  <c r="DF70" i="2"/>
  <c r="DG70" i="2"/>
  <c r="DH70" i="2"/>
  <c r="DI70" i="2"/>
  <c r="DJ70" i="2"/>
  <c r="DK70" i="2"/>
  <c r="DN70" i="2"/>
  <c r="DP70" i="2"/>
  <c r="DQ70" i="2"/>
  <c r="DR70" i="2"/>
  <c r="DS70" i="2"/>
  <c r="CX71" i="2"/>
  <c r="CY71" i="2"/>
  <c r="CZ71" i="2"/>
  <c r="DA71" i="2"/>
  <c r="DB71" i="2"/>
  <c r="DC71" i="2"/>
  <c r="DF71" i="2"/>
  <c r="DG71" i="2"/>
  <c r="DH71" i="2"/>
  <c r="DI71" i="2"/>
  <c r="DJ71" i="2"/>
  <c r="DK71" i="2"/>
  <c r="DN71" i="2"/>
  <c r="DP71" i="2"/>
  <c r="DQ71" i="2"/>
  <c r="DR71" i="2"/>
  <c r="DS71" i="2"/>
  <c r="CX72" i="2"/>
  <c r="CY72" i="2"/>
  <c r="CZ72" i="2"/>
  <c r="DA72" i="2"/>
  <c r="DB72" i="2"/>
  <c r="DC72" i="2"/>
  <c r="DF72" i="2"/>
  <c r="DG72" i="2"/>
  <c r="DH72" i="2"/>
  <c r="DI72" i="2"/>
  <c r="DJ72" i="2"/>
  <c r="DK72" i="2"/>
  <c r="DN72" i="2"/>
  <c r="DP72" i="2"/>
  <c r="DQ72" i="2"/>
  <c r="DR72" i="2"/>
  <c r="DS72" i="2"/>
  <c r="CX73" i="2"/>
  <c r="CY73" i="2"/>
  <c r="CZ73" i="2"/>
  <c r="DA73" i="2"/>
  <c r="DB73" i="2"/>
  <c r="DC73" i="2"/>
  <c r="DF73" i="2"/>
  <c r="DG73" i="2"/>
  <c r="DH73" i="2"/>
  <c r="DI73" i="2"/>
  <c r="DJ73" i="2"/>
  <c r="DK73" i="2"/>
  <c r="DN73" i="2"/>
  <c r="DP73" i="2"/>
  <c r="DQ73" i="2"/>
  <c r="DR73" i="2"/>
  <c r="DS73" i="2"/>
  <c r="CX74" i="2"/>
  <c r="CY74" i="2"/>
  <c r="CZ74" i="2"/>
  <c r="DA74" i="2"/>
  <c r="DB74" i="2"/>
  <c r="DC74" i="2"/>
  <c r="DF74" i="2"/>
  <c r="DG74" i="2"/>
  <c r="DH74" i="2"/>
  <c r="DI74" i="2"/>
  <c r="DJ74" i="2"/>
  <c r="DK74" i="2"/>
  <c r="DN74" i="2"/>
  <c r="DP74" i="2"/>
  <c r="DQ74" i="2"/>
  <c r="DR74" i="2"/>
  <c r="DS74" i="2"/>
  <c r="CX75" i="2"/>
  <c r="CY75" i="2"/>
  <c r="CZ75" i="2"/>
  <c r="DA75" i="2"/>
  <c r="DB75" i="2"/>
  <c r="DC75" i="2"/>
  <c r="DF75" i="2"/>
  <c r="DG75" i="2"/>
  <c r="DH75" i="2"/>
  <c r="DI75" i="2"/>
  <c r="DJ75" i="2"/>
  <c r="DK75" i="2"/>
  <c r="DN75" i="2"/>
  <c r="DP75" i="2"/>
  <c r="DQ75" i="2"/>
  <c r="DR75" i="2"/>
  <c r="DS75" i="2"/>
  <c r="CX76" i="2"/>
  <c r="CY76" i="2"/>
  <c r="CZ76" i="2"/>
  <c r="DA76" i="2"/>
  <c r="DB76" i="2"/>
  <c r="DC76" i="2"/>
  <c r="DF76" i="2"/>
  <c r="DG76" i="2"/>
  <c r="DH76" i="2"/>
  <c r="DI76" i="2"/>
  <c r="DJ76" i="2"/>
  <c r="DK76" i="2"/>
  <c r="DN76" i="2"/>
  <c r="DP76" i="2"/>
  <c r="DQ76" i="2"/>
  <c r="DR76" i="2"/>
  <c r="DS76" i="2"/>
  <c r="CX77" i="2"/>
  <c r="CY77" i="2"/>
  <c r="CZ77" i="2"/>
  <c r="DA77" i="2"/>
  <c r="DB77" i="2"/>
  <c r="DC77" i="2"/>
  <c r="DF77" i="2"/>
  <c r="DG77" i="2"/>
  <c r="DH77" i="2"/>
  <c r="DI77" i="2"/>
  <c r="DJ77" i="2"/>
  <c r="DK77" i="2"/>
  <c r="DN77" i="2"/>
  <c r="DP77" i="2"/>
  <c r="DQ77" i="2"/>
  <c r="DR77" i="2"/>
  <c r="DS77" i="2"/>
  <c r="CX78" i="2"/>
  <c r="CY78" i="2"/>
  <c r="CZ78" i="2"/>
  <c r="DA78" i="2"/>
  <c r="DB78" i="2"/>
  <c r="DC78" i="2"/>
  <c r="DF78" i="2"/>
  <c r="DG78" i="2"/>
  <c r="DH78" i="2"/>
  <c r="DI78" i="2"/>
  <c r="DJ78" i="2"/>
  <c r="DK78" i="2"/>
  <c r="DN78" i="2"/>
  <c r="DP78" i="2"/>
  <c r="DQ78" i="2"/>
  <c r="DR78" i="2"/>
  <c r="DS78" i="2"/>
  <c r="CX79" i="2"/>
  <c r="CY79" i="2"/>
  <c r="CZ79" i="2"/>
  <c r="DA79" i="2"/>
  <c r="DB79" i="2"/>
  <c r="DC79" i="2"/>
  <c r="DF79" i="2"/>
  <c r="DG79" i="2"/>
  <c r="DH79" i="2"/>
  <c r="DI79" i="2"/>
  <c r="DJ79" i="2"/>
  <c r="DK79" i="2"/>
  <c r="DN79" i="2"/>
  <c r="DP79" i="2"/>
  <c r="DQ79" i="2"/>
  <c r="DR79" i="2"/>
  <c r="DS79" i="2"/>
  <c r="CX80" i="2"/>
  <c r="CY80" i="2"/>
  <c r="CZ80" i="2"/>
  <c r="DA80" i="2"/>
  <c r="DB80" i="2"/>
  <c r="DC80" i="2"/>
  <c r="DF80" i="2"/>
  <c r="DG80" i="2"/>
  <c r="DH80" i="2"/>
  <c r="DI80" i="2"/>
  <c r="DJ80" i="2"/>
  <c r="DK80" i="2"/>
  <c r="DN80" i="2"/>
  <c r="DP80" i="2"/>
  <c r="DQ80" i="2"/>
  <c r="DR80" i="2"/>
  <c r="DS80" i="2"/>
  <c r="CX81" i="2"/>
  <c r="CY81" i="2"/>
  <c r="CZ81" i="2"/>
  <c r="DA81" i="2"/>
  <c r="DB81" i="2"/>
  <c r="DC81" i="2"/>
  <c r="DF81" i="2"/>
  <c r="DG81" i="2"/>
  <c r="DH81" i="2"/>
  <c r="DI81" i="2"/>
  <c r="DJ81" i="2"/>
  <c r="DK81" i="2"/>
  <c r="DN81" i="2"/>
  <c r="DP81" i="2"/>
  <c r="DQ81" i="2"/>
  <c r="DR81" i="2"/>
  <c r="DS81" i="2"/>
  <c r="CX82" i="2"/>
  <c r="CY82" i="2"/>
  <c r="CZ82" i="2"/>
  <c r="DA82" i="2"/>
  <c r="DB82" i="2"/>
  <c r="DC82" i="2"/>
  <c r="DF82" i="2"/>
  <c r="DG82" i="2"/>
  <c r="DH82" i="2"/>
  <c r="DI82" i="2"/>
  <c r="DJ82" i="2"/>
  <c r="DK82" i="2"/>
  <c r="DN82" i="2"/>
  <c r="DP82" i="2"/>
  <c r="DQ82" i="2"/>
  <c r="DR82" i="2"/>
  <c r="DS82" i="2"/>
  <c r="CX83" i="2"/>
  <c r="CY83" i="2"/>
  <c r="CZ83" i="2"/>
  <c r="DA83" i="2"/>
  <c r="DB83" i="2"/>
  <c r="DC83" i="2"/>
  <c r="DF83" i="2"/>
  <c r="DG83" i="2"/>
  <c r="DH83" i="2"/>
  <c r="DI83" i="2"/>
  <c r="DJ83" i="2"/>
  <c r="DK83" i="2"/>
  <c r="DN83" i="2"/>
  <c r="DP83" i="2"/>
  <c r="DQ83" i="2"/>
  <c r="DR83" i="2"/>
  <c r="DS83" i="2"/>
  <c r="CX84" i="2"/>
  <c r="CY84" i="2"/>
  <c r="CZ84" i="2"/>
  <c r="DA84" i="2"/>
  <c r="DB84" i="2"/>
  <c r="DC84" i="2"/>
  <c r="DF84" i="2"/>
  <c r="DG84" i="2"/>
  <c r="DH84" i="2"/>
  <c r="DI84" i="2"/>
  <c r="DJ84" i="2"/>
  <c r="DK84" i="2"/>
  <c r="DN84" i="2"/>
  <c r="DP84" i="2"/>
  <c r="DQ84" i="2"/>
  <c r="DR84" i="2"/>
  <c r="DS84" i="2"/>
  <c r="CX85" i="2"/>
  <c r="CY85" i="2"/>
  <c r="CZ85" i="2"/>
  <c r="DA85" i="2"/>
  <c r="DB85" i="2"/>
  <c r="DC85" i="2"/>
  <c r="DF85" i="2"/>
  <c r="DG85" i="2"/>
  <c r="DH85" i="2"/>
  <c r="DI85" i="2"/>
  <c r="DJ85" i="2"/>
  <c r="DK85" i="2"/>
  <c r="DN85" i="2"/>
  <c r="DP85" i="2"/>
  <c r="DQ85" i="2"/>
  <c r="DR85" i="2"/>
  <c r="DS85" i="2"/>
  <c r="CX86" i="2"/>
  <c r="CY86" i="2"/>
  <c r="CZ86" i="2"/>
  <c r="DA86" i="2"/>
  <c r="DB86" i="2"/>
  <c r="DC86" i="2"/>
  <c r="DF86" i="2"/>
  <c r="DG86" i="2"/>
  <c r="DH86" i="2"/>
  <c r="DI86" i="2"/>
  <c r="DJ86" i="2"/>
  <c r="DK86" i="2"/>
  <c r="DN86" i="2"/>
  <c r="DP86" i="2"/>
  <c r="DQ86" i="2"/>
  <c r="DR86" i="2"/>
  <c r="DS86" i="2"/>
  <c r="CX87" i="2"/>
  <c r="CY87" i="2"/>
  <c r="CZ87" i="2"/>
  <c r="DA87" i="2"/>
  <c r="DB87" i="2"/>
  <c r="DC87" i="2"/>
  <c r="DF87" i="2"/>
  <c r="DG87" i="2"/>
  <c r="DH87" i="2"/>
  <c r="DI87" i="2"/>
  <c r="DJ87" i="2"/>
  <c r="DK87" i="2"/>
  <c r="DN87" i="2"/>
  <c r="DP87" i="2"/>
  <c r="DQ87" i="2"/>
  <c r="DR87" i="2"/>
  <c r="DS87" i="2"/>
  <c r="CX88" i="2"/>
  <c r="CY88" i="2"/>
  <c r="CZ88" i="2"/>
  <c r="DA88" i="2"/>
  <c r="DB88" i="2"/>
  <c r="DC88" i="2"/>
  <c r="DF88" i="2"/>
  <c r="DG88" i="2"/>
  <c r="DH88" i="2"/>
  <c r="DI88" i="2"/>
  <c r="DJ88" i="2"/>
  <c r="DK88" i="2"/>
  <c r="DN88" i="2"/>
  <c r="DP88" i="2"/>
  <c r="DQ88" i="2"/>
  <c r="DR88" i="2"/>
  <c r="DS88" i="2"/>
  <c r="CX89" i="2"/>
  <c r="CY89" i="2"/>
  <c r="CZ89" i="2"/>
  <c r="DA89" i="2"/>
  <c r="DB89" i="2"/>
  <c r="DC89" i="2"/>
  <c r="DF89" i="2"/>
  <c r="DG89" i="2"/>
  <c r="DH89" i="2"/>
  <c r="DI89" i="2"/>
  <c r="DJ89" i="2"/>
  <c r="DK89" i="2"/>
  <c r="DN89" i="2"/>
  <c r="DP89" i="2"/>
  <c r="DQ89" i="2"/>
  <c r="DR89" i="2"/>
  <c r="DS89" i="2"/>
  <c r="CX90" i="2"/>
  <c r="CY90" i="2"/>
  <c r="CZ90" i="2"/>
  <c r="DA90" i="2"/>
  <c r="DB90" i="2"/>
  <c r="DC90" i="2"/>
  <c r="DF90" i="2"/>
  <c r="DG90" i="2"/>
  <c r="DH90" i="2"/>
  <c r="DI90" i="2"/>
  <c r="DJ90" i="2"/>
  <c r="DK90" i="2"/>
  <c r="DN90" i="2"/>
  <c r="DP90" i="2"/>
  <c r="DQ90" i="2"/>
  <c r="DR90" i="2"/>
  <c r="DS90" i="2"/>
  <c r="CX91" i="2"/>
  <c r="CY91" i="2"/>
  <c r="CZ91" i="2"/>
  <c r="DA91" i="2"/>
  <c r="DB91" i="2"/>
  <c r="DC91" i="2"/>
  <c r="DF91" i="2"/>
  <c r="DG91" i="2"/>
  <c r="DH91" i="2"/>
  <c r="DI91" i="2"/>
  <c r="DJ91" i="2"/>
  <c r="DK91" i="2"/>
  <c r="DN91" i="2"/>
  <c r="DP91" i="2"/>
  <c r="DQ91" i="2"/>
  <c r="DR91" i="2"/>
  <c r="DS91" i="2"/>
  <c r="CX92" i="2"/>
  <c r="CY92" i="2"/>
  <c r="CZ92" i="2"/>
  <c r="DA92" i="2"/>
  <c r="DB92" i="2"/>
  <c r="DC92" i="2"/>
  <c r="DF92" i="2"/>
  <c r="DG92" i="2"/>
  <c r="DH92" i="2"/>
  <c r="DI92" i="2"/>
  <c r="DJ92" i="2"/>
  <c r="DK92" i="2"/>
  <c r="DN92" i="2"/>
  <c r="DP92" i="2"/>
  <c r="DQ92" i="2"/>
  <c r="DR92" i="2"/>
  <c r="DS92" i="2"/>
  <c r="CX93" i="2"/>
  <c r="CY93" i="2"/>
  <c r="CZ93" i="2"/>
  <c r="DA93" i="2"/>
  <c r="DB93" i="2"/>
  <c r="DC93" i="2"/>
  <c r="DF93" i="2"/>
  <c r="DG93" i="2"/>
  <c r="DH93" i="2"/>
  <c r="DI93" i="2"/>
  <c r="DJ93" i="2"/>
  <c r="DK93" i="2"/>
  <c r="DN93" i="2"/>
  <c r="DP93" i="2"/>
  <c r="DQ93" i="2"/>
  <c r="DR93" i="2"/>
  <c r="DS93" i="2"/>
  <c r="CX94" i="2"/>
  <c r="CY94" i="2"/>
  <c r="CZ94" i="2"/>
  <c r="DA94" i="2"/>
  <c r="DB94" i="2"/>
  <c r="DC94" i="2"/>
  <c r="DF94" i="2"/>
  <c r="DG94" i="2"/>
  <c r="DH94" i="2"/>
  <c r="DI94" i="2"/>
  <c r="DJ94" i="2"/>
  <c r="DK94" i="2"/>
  <c r="DN94" i="2"/>
  <c r="DP94" i="2"/>
  <c r="DQ94" i="2"/>
  <c r="DR94" i="2"/>
  <c r="DS94" i="2"/>
  <c r="CX95" i="2"/>
  <c r="CY95" i="2"/>
  <c r="CZ95" i="2"/>
  <c r="DA95" i="2"/>
  <c r="DB95" i="2"/>
  <c r="DC95" i="2"/>
  <c r="DF95" i="2"/>
  <c r="DG95" i="2"/>
  <c r="DH95" i="2"/>
  <c r="DI95" i="2"/>
  <c r="DJ95" i="2"/>
  <c r="DK95" i="2"/>
  <c r="DN95" i="2"/>
  <c r="DP95" i="2"/>
  <c r="DQ95" i="2"/>
  <c r="DR95" i="2"/>
  <c r="DS95" i="2"/>
  <c r="CX96" i="2"/>
  <c r="CY96" i="2"/>
  <c r="CZ96" i="2"/>
  <c r="DA96" i="2"/>
  <c r="DB96" i="2"/>
  <c r="DC96" i="2"/>
  <c r="DF96" i="2"/>
  <c r="DG96" i="2"/>
  <c r="DH96" i="2"/>
  <c r="DI96" i="2"/>
  <c r="DJ96" i="2"/>
  <c r="DK96" i="2"/>
  <c r="DN96" i="2"/>
  <c r="DP96" i="2"/>
  <c r="DQ96" i="2"/>
  <c r="DR96" i="2"/>
  <c r="DS96" i="2"/>
  <c r="CX97" i="2"/>
  <c r="CY97" i="2"/>
  <c r="CZ97" i="2"/>
  <c r="DA97" i="2"/>
  <c r="DB97" i="2"/>
  <c r="DC97" i="2"/>
  <c r="DF97" i="2"/>
  <c r="DG97" i="2"/>
  <c r="DH97" i="2"/>
  <c r="DI97" i="2"/>
  <c r="DJ97" i="2"/>
  <c r="DK97" i="2"/>
  <c r="DN97" i="2"/>
  <c r="DP97" i="2"/>
  <c r="DQ97" i="2"/>
  <c r="DR97" i="2"/>
  <c r="DS97" i="2"/>
  <c r="CX98" i="2"/>
  <c r="CY98" i="2"/>
  <c r="CZ98" i="2"/>
  <c r="DA98" i="2"/>
  <c r="DB98" i="2"/>
  <c r="DC98" i="2"/>
  <c r="DF98" i="2"/>
  <c r="DG98" i="2"/>
  <c r="DH98" i="2"/>
  <c r="DI98" i="2"/>
  <c r="DJ98" i="2"/>
  <c r="DK98" i="2"/>
  <c r="DN98" i="2"/>
  <c r="DP98" i="2"/>
  <c r="DQ98" i="2"/>
  <c r="DR98" i="2"/>
  <c r="DS98" i="2"/>
  <c r="CX99" i="2"/>
  <c r="CY99" i="2"/>
  <c r="CZ99" i="2"/>
  <c r="DA99" i="2"/>
  <c r="DB99" i="2"/>
  <c r="DC99" i="2"/>
  <c r="DF99" i="2"/>
  <c r="DG99" i="2"/>
  <c r="DH99" i="2"/>
  <c r="DI99" i="2"/>
  <c r="DJ99" i="2"/>
  <c r="DK99" i="2"/>
  <c r="DN99" i="2"/>
  <c r="DP99" i="2"/>
  <c r="DQ99" i="2"/>
  <c r="DR99" i="2"/>
  <c r="DS99" i="2"/>
  <c r="CX100" i="2"/>
  <c r="CY100" i="2"/>
  <c r="CZ100" i="2"/>
  <c r="DA100" i="2"/>
  <c r="DB100" i="2"/>
  <c r="DC100" i="2"/>
  <c r="DF100" i="2"/>
  <c r="DG100" i="2"/>
  <c r="DH100" i="2"/>
  <c r="DI100" i="2"/>
  <c r="DJ100" i="2"/>
  <c r="DK100" i="2"/>
  <c r="DN100" i="2"/>
  <c r="DP100" i="2"/>
  <c r="DQ100" i="2"/>
  <c r="DR100" i="2"/>
  <c r="DS100" i="2"/>
  <c r="CX101" i="2"/>
  <c r="CY101" i="2"/>
  <c r="CZ101" i="2"/>
  <c r="DA101" i="2"/>
  <c r="DB101" i="2"/>
  <c r="DC101" i="2"/>
  <c r="DF101" i="2"/>
  <c r="DG101" i="2"/>
  <c r="DH101" i="2"/>
  <c r="DI101" i="2"/>
  <c r="DJ101" i="2"/>
  <c r="DK101" i="2"/>
  <c r="DN101" i="2"/>
  <c r="DP101" i="2"/>
  <c r="DQ101" i="2"/>
  <c r="DR101" i="2"/>
  <c r="DS101" i="2"/>
  <c r="CX102" i="2"/>
  <c r="CY102" i="2"/>
  <c r="CZ102" i="2"/>
  <c r="DA102" i="2"/>
  <c r="DB102" i="2"/>
  <c r="DC102" i="2"/>
  <c r="DF102" i="2"/>
  <c r="DG102" i="2"/>
  <c r="DH102" i="2"/>
  <c r="DI102" i="2"/>
  <c r="DJ102" i="2"/>
  <c r="DK102" i="2"/>
  <c r="DN102" i="2"/>
  <c r="DP102" i="2"/>
  <c r="DQ102" i="2"/>
  <c r="DR102" i="2"/>
  <c r="DS102" i="2"/>
  <c r="CX103" i="2"/>
  <c r="CY103" i="2"/>
  <c r="CZ103" i="2"/>
  <c r="DA103" i="2"/>
  <c r="DB103" i="2"/>
  <c r="DC103" i="2"/>
  <c r="DF103" i="2"/>
  <c r="DG103" i="2"/>
  <c r="DH103" i="2"/>
  <c r="DI103" i="2"/>
  <c r="DJ103" i="2"/>
  <c r="DK103" i="2"/>
  <c r="DN103" i="2"/>
  <c r="DP103" i="2"/>
  <c r="DQ103" i="2"/>
  <c r="DR103" i="2"/>
  <c r="DS103" i="2"/>
  <c r="CX104" i="2"/>
  <c r="CY104" i="2"/>
  <c r="CZ104" i="2"/>
  <c r="DA104" i="2"/>
  <c r="DB104" i="2"/>
  <c r="DC104" i="2"/>
  <c r="DF104" i="2"/>
  <c r="DG104" i="2"/>
  <c r="DH104" i="2"/>
  <c r="DI104" i="2"/>
  <c r="DJ104" i="2"/>
  <c r="DK104" i="2"/>
  <c r="DN104" i="2"/>
  <c r="DP104" i="2"/>
  <c r="DQ104" i="2"/>
  <c r="DR104" i="2"/>
  <c r="DS104" i="2"/>
  <c r="CX105" i="2"/>
  <c r="CY105" i="2"/>
  <c r="CZ105" i="2"/>
  <c r="DA105" i="2"/>
  <c r="DB105" i="2"/>
  <c r="DC105" i="2"/>
  <c r="DF105" i="2"/>
  <c r="DG105" i="2"/>
  <c r="DH105" i="2"/>
  <c r="DI105" i="2"/>
  <c r="DJ105" i="2"/>
  <c r="DK105" i="2"/>
  <c r="DN105" i="2"/>
  <c r="DP105" i="2"/>
  <c r="DQ105" i="2"/>
  <c r="DR105" i="2"/>
  <c r="DS105" i="2"/>
  <c r="CX106" i="2"/>
  <c r="CY106" i="2"/>
  <c r="CZ106" i="2"/>
  <c r="DA106" i="2"/>
  <c r="DB106" i="2"/>
  <c r="DC106" i="2"/>
  <c r="DF106" i="2"/>
  <c r="DG106" i="2"/>
  <c r="DH106" i="2"/>
  <c r="DI106" i="2"/>
  <c r="DJ106" i="2"/>
  <c r="DK106" i="2"/>
  <c r="DN106" i="2"/>
  <c r="DP106" i="2"/>
  <c r="DQ106" i="2"/>
  <c r="DR106" i="2"/>
  <c r="DS106" i="2"/>
  <c r="CX107" i="2"/>
  <c r="CY107" i="2"/>
  <c r="CZ107" i="2"/>
  <c r="DA107" i="2"/>
  <c r="DB107" i="2"/>
  <c r="DC107" i="2"/>
  <c r="DF107" i="2"/>
  <c r="DG107" i="2"/>
  <c r="DH107" i="2"/>
  <c r="DI107" i="2"/>
  <c r="DJ107" i="2"/>
  <c r="DK107" i="2"/>
  <c r="DN107" i="2"/>
  <c r="DP107" i="2"/>
  <c r="DQ107" i="2"/>
  <c r="DR107" i="2"/>
  <c r="DS107" i="2"/>
  <c r="CX108" i="2"/>
  <c r="CY108" i="2"/>
  <c r="CZ108" i="2"/>
  <c r="DA108" i="2"/>
  <c r="DB108" i="2"/>
  <c r="DC108" i="2"/>
  <c r="DF108" i="2"/>
  <c r="DG108" i="2"/>
  <c r="DH108" i="2"/>
  <c r="DI108" i="2"/>
  <c r="DJ108" i="2"/>
  <c r="DK108" i="2"/>
  <c r="DN108" i="2"/>
  <c r="DP108" i="2"/>
  <c r="DQ108" i="2"/>
  <c r="DR108" i="2"/>
  <c r="DS108" i="2"/>
  <c r="CX109" i="2"/>
  <c r="CY109" i="2"/>
  <c r="CZ109" i="2"/>
  <c r="DA109" i="2"/>
  <c r="DB109" i="2"/>
  <c r="DC109" i="2"/>
  <c r="DF109" i="2"/>
  <c r="DG109" i="2"/>
  <c r="DH109" i="2"/>
  <c r="DI109" i="2"/>
  <c r="DJ109" i="2"/>
  <c r="DK109" i="2"/>
  <c r="DN109" i="2"/>
  <c r="DP109" i="2"/>
  <c r="DQ109" i="2"/>
  <c r="DR109" i="2"/>
  <c r="DS109" i="2"/>
  <c r="CX110" i="2"/>
  <c r="CY110" i="2"/>
  <c r="CZ110" i="2"/>
  <c r="DA110" i="2"/>
  <c r="DB110" i="2"/>
  <c r="DC110" i="2"/>
  <c r="DF110" i="2"/>
  <c r="DG110" i="2"/>
  <c r="DH110" i="2"/>
  <c r="DI110" i="2"/>
  <c r="DJ110" i="2"/>
  <c r="DK110" i="2"/>
  <c r="DN110" i="2"/>
  <c r="DP110" i="2"/>
  <c r="DQ110" i="2"/>
  <c r="DR110" i="2"/>
  <c r="DS110" i="2"/>
  <c r="CX111" i="2"/>
  <c r="CY111" i="2"/>
  <c r="CZ111" i="2"/>
  <c r="DA111" i="2"/>
  <c r="DB111" i="2"/>
  <c r="DC111" i="2"/>
  <c r="DF111" i="2"/>
  <c r="DG111" i="2"/>
  <c r="DH111" i="2"/>
  <c r="DI111" i="2"/>
  <c r="DJ111" i="2"/>
  <c r="DK111" i="2"/>
  <c r="DN111" i="2"/>
  <c r="DP111" i="2"/>
  <c r="DQ111" i="2"/>
  <c r="DR111" i="2"/>
  <c r="DS111" i="2"/>
  <c r="CX112" i="2"/>
  <c r="CY112" i="2"/>
  <c r="CZ112" i="2"/>
  <c r="DA112" i="2"/>
  <c r="DB112" i="2"/>
  <c r="DC112" i="2"/>
  <c r="DF112" i="2"/>
  <c r="DG112" i="2"/>
  <c r="DH112" i="2"/>
  <c r="DI112" i="2"/>
  <c r="DJ112" i="2"/>
  <c r="DK112" i="2"/>
  <c r="DN112" i="2"/>
  <c r="DP112" i="2"/>
  <c r="DQ112" i="2"/>
  <c r="DR112" i="2"/>
  <c r="DS112" i="2"/>
  <c r="CX113" i="2"/>
  <c r="CY113" i="2"/>
  <c r="CZ113" i="2"/>
  <c r="DA113" i="2"/>
  <c r="DB113" i="2"/>
  <c r="DC113" i="2"/>
  <c r="DF113" i="2"/>
  <c r="DG113" i="2"/>
  <c r="DH113" i="2"/>
  <c r="DI113" i="2"/>
  <c r="DJ113" i="2"/>
  <c r="DK113" i="2"/>
  <c r="DN113" i="2"/>
  <c r="DP113" i="2"/>
  <c r="DQ113" i="2"/>
  <c r="DR113" i="2"/>
  <c r="DS113" i="2"/>
  <c r="CX114" i="2"/>
  <c r="CY114" i="2"/>
  <c r="CZ114" i="2"/>
  <c r="DA114" i="2"/>
  <c r="DB114" i="2"/>
  <c r="DC114" i="2"/>
  <c r="DF114" i="2"/>
  <c r="DG114" i="2"/>
  <c r="DH114" i="2"/>
  <c r="DI114" i="2"/>
  <c r="DJ114" i="2"/>
  <c r="DK114" i="2"/>
  <c r="DN114" i="2"/>
  <c r="DP114" i="2"/>
  <c r="DQ114" i="2"/>
  <c r="DR114" i="2"/>
  <c r="DS114" i="2"/>
  <c r="CX115" i="2"/>
  <c r="CY115" i="2"/>
  <c r="CZ115" i="2"/>
  <c r="DA115" i="2"/>
  <c r="DB115" i="2"/>
  <c r="DC115" i="2"/>
  <c r="DF115" i="2"/>
  <c r="DG115" i="2"/>
  <c r="DH115" i="2"/>
  <c r="DI115" i="2"/>
  <c r="DJ115" i="2"/>
  <c r="DK115" i="2"/>
  <c r="DN115" i="2"/>
  <c r="DP115" i="2"/>
  <c r="DQ115" i="2"/>
  <c r="DR115" i="2"/>
  <c r="DS115" i="2"/>
  <c r="CX116" i="2"/>
  <c r="CY116" i="2"/>
  <c r="CZ116" i="2"/>
  <c r="DA116" i="2"/>
  <c r="DB116" i="2"/>
  <c r="DC116" i="2"/>
  <c r="DF116" i="2"/>
  <c r="DG116" i="2"/>
  <c r="DH116" i="2"/>
  <c r="DI116" i="2"/>
  <c r="DJ116" i="2"/>
  <c r="DK116" i="2"/>
  <c r="DN116" i="2"/>
  <c r="DP116" i="2"/>
  <c r="DQ116" i="2"/>
  <c r="DR116" i="2"/>
  <c r="DS116" i="2"/>
  <c r="CX117" i="2"/>
  <c r="CY117" i="2"/>
  <c r="CZ117" i="2"/>
  <c r="DA117" i="2"/>
  <c r="DB117" i="2"/>
  <c r="DC117" i="2"/>
  <c r="DF117" i="2"/>
  <c r="DG117" i="2"/>
  <c r="DH117" i="2"/>
  <c r="DI117" i="2"/>
  <c r="DJ117" i="2"/>
  <c r="DK117" i="2"/>
  <c r="DN117" i="2"/>
  <c r="DP117" i="2"/>
  <c r="DQ117" i="2"/>
  <c r="DR117" i="2"/>
  <c r="DS117" i="2"/>
  <c r="CX118" i="2"/>
  <c r="CY118" i="2"/>
  <c r="CZ118" i="2"/>
  <c r="DA118" i="2"/>
  <c r="DB118" i="2"/>
  <c r="DC118" i="2"/>
  <c r="DF118" i="2"/>
  <c r="DG118" i="2"/>
  <c r="DH118" i="2"/>
  <c r="DI118" i="2"/>
  <c r="DJ118" i="2"/>
  <c r="DK118" i="2"/>
  <c r="DN118" i="2"/>
  <c r="DP118" i="2"/>
  <c r="DQ118" i="2"/>
  <c r="DR118" i="2"/>
  <c r="DS118" i="2"/>
  <c r="CX119" i="2"/>
  <c r="CY119" i="2"/>
  <c r="CZ119" i="2"/>
  <c r="DA119" i="2"/>
  <c r="DB119" i="2"/>
  <c r="DC119" i="2"/>
  <c r="DF119" i="2"/>
  <c r="DG119" i="2"/>
  <c r="DH119" i="2"/>
  <c r="DI119" i="2"/>
  <c r="DJ119" i="2"/>
  <c r="DK119" i="2"/>
  <c r="DN119" i="2"/>
  <c r="DP119" i="2"/>
  <c r="DQ119" i="2"/>
  <c r="DR119" i="2"/>
  <c r="DS119" i="2"/>
  <c r="CX120" i="2"/>
  <c r="CY120" i="2"/>
  <c r="CZ120" i="2"/>
  <c r="DA120" i="2"/>
  <c r="DB120" i="2"/>
  <c r="DC120" i="2"/>
  <c r="DF120" i="2"/>
  <c r="DG120" i="2"/>
  <c r="DH120" i="2"/>
  <c r="DI120" i="2"/>
  <c r="DJ120" i="2"/>
  <c r="DK120" i="2"/>
  <c r="DN120" i="2"/>
  <c r="DP120" i="2"/>
  <c r="DQ120" i="2"/>
  <c r="DR120" i="2"/>
  <c r="DS120" i="2"/>
  <c r="CX121" i="2"/>
  <c r="CY121" i="2"/>
  <c r="CZ121" i="2"/>
  <c r="DA121" i="2"/>
  <c r="DB121" i="2"/>
  <c r="DC121" i="2"/>
  <c r="DF121" i="2"/>
  <c r="DG121" i="2"/>
  <c r="DH121" i="2"/>
  <c r="DI121" i="2"/>
  <c r="DJ121" i="2"/>
  <c r="DK121" i="2"/>
  <c r="DN121" i="2"/>
  <c r="DP121" i="2"/>
  <c r="DQ121" i="2"/>
  <c r="DR121" i="2"/>
  <c r="DS121" i="2"/>
  <c r="CX122" i="2"/>
  <c r="CY122" i="2"/>
  <c r="CZ122" i="2"/>
  <c r="DA122" i="2"/>
  <c r="DB122" i="2"/>
  <c r="DC122" i="2"/>
  <c r="DF122" i="2"/>
  <c r="DG122" i="2"/>
  <c r="DH122" i="2"/>
  <c r="DI122" i="2"/>
  <c r="DJ122" i="2"/>
  <c r="DK122" i="2"/>
  <c r="DN122" i="2"/>
  <c r="DP122" i="2"/>
  <c r="DQ122" i="2"/>
  <c r="DR122" i="2"/>
  <c r="DS122" i="2"/>
  <c r="CX123" i="2"/>
  <c r="CY123" i="2"/>
  <c r="CZ123" i="2"/>
  <c r="DA123" i="2"/>
  <c r="DB123" i="2"/>
  <c r="DC123" i="2"/>
  <c r="DF123" i="2"/>
  <c r="DG123" i="2"/>
  <c r="DH123" i="2"/>
  <c r="DI123" i="2"/>
  <c r="DJ123" i="2"/>
  <c r="DK123" i="2"/>
  <c r="DN123" i="2"/>
  <c r="DP123" i="2"/>
  <c r="DQ123" i="2"/>
  <c r="DR123" i="2"/>
  <c r="DS123" i="2"/>
  <c r="CX124" i="2"/>
  <c r="CY124" i="2"/>
  <c r="CZ124" i="2"/>
  <c r="DA124" i="2"/>
  <c r="DB124" i="2"/>
  <c r="DC124" i="2"/>
  <c r="DF124" i="2"/>
  <c r="DG124" i="2"/>
  <c r="DH124" i="2"/>
  <c r="DI124" i="2"/>
  <c r="DJ124" i="2"/>
  <c r="DK124" i="2"/>
  <c r="DN124" i="2"/>
  <c r="DP124" i="2"/>
  <c r="DQ124" i="2"/>
  <c r="DR124" i="2"/>
  <c r="DS124" i="2"/>
  <c r="CX125" i="2"/>
  <c r="CY125" i="2"/>
  <c r="CZ125" i="2"/>
  <c r="DA125" i="2"/>
  <c r="DB125" i="2"/>
  <c r="DC125" i="2"/>
  <c r="DF125" i="2"/>
  <c r="DG125" i="2"/>
  <c r="DH125" i="2"/>
  <c r="DI125" i="2"/>
  <c r="DJ125" i="2"/>
  <c r="DK125" i="2"/>
  <c r="DN125" i="2"/>
  <c r="DP125" i="2"/>
  <c r="DQ125" i="2"/>
  <c r="DR125" i="2"/>
  <c r="DS125" i="2"/>
  <c r="CX126" i="2"/>
  <c r="CY126" i="2"/>
  <c r="CZ126" i="2"/>
  <c r="DA126" i="2"/>
  <c r="DB126" i="2"/>
  <c r="DC126" i="2"/>
  <c r="DF126" i="2"/>
  <c r="DG126" i="2"/>
  <c r="DH126" i="2"/>
  <c r="DI126" i="2"/>
  <c r="DJ126" i="2"/>
  <c r="DK126" i="2"/>
  <c r="DN126" i="2"/>
  <c r="DP126" i="2"/>
  <c r="DQ126" i="2"/>
  <c r="DR126" i="2"/>
  <c r="DS126" i="2"/>
  <c r="CX127" i="2"/>
  <c r="CY127" i="2"/>
  <c r="CZ127" i="2"/>
  <c r="DA127" i="2"/>
  <c r="DB127" i="2"/>
  <c r="DC127" i="2"/>
  <c r="DF127" i="2"/>
  <c r="DG127" i="2"/>
  <c r="DH127" i="2"/>
  <c r="DI127" i="2"/>
  <c r="DJ127" i="2"/>
  <c r="DK127" i="2"/>
  <c r="DN127" i="2"/>
  <c r="DP127" i="2"/>
  <c r="DQ127" i="2"/>
  <c r="DR127" i="2"/>
  <c r="DS127" i="2"/>
  <c r="CX128" i="2"/>
  <c r="CY128" i="2"/>
  <c r="CZ128" i="2"/>
  <c r="DA128" i="2"/>
  <c r="DB128" i="2"/>
  <c r="DC128" i="2"/>
  <c r="DF128" i="2"/>
  <c r="DG128" i="2"/>
  <c r="DH128" i="2"/>
  <c r="DI128" i="2"/>
  <c r="DJ128" i="2"/>
  <c r="DK128" i="2"/>
  <c r="DN128" i="2"/>
  <c r="DP128" i="2"/>
  <c r="DQ128" i="2"/>
  <c r="DR128" i="2"/>
  <c r="DS128" i="2"/>
  <c r="CX129" i="2"/>
  <c r="CY129" i="2"/>
  <c r="CZ129" i="2"/>
  <c r="DA129" i="2"/>
  <c r="DB129" i="2"/>
  <c r="DC129" i="2"/>
  <c r="DF129" i="2"/>
  <c r="DG129" i="2"/>
  <c r="DH129" i="2"/>
  <c r="DI129" i="2"/>
  <c r="DJ129" i="2"/>
  <c r="DK129" i="2"/>
  <c r="DN129" i="2"/>
  <c r="DP129" i="2"/>
  <c r="DQ129" i="2"/>
  <c r="DR129" i="2"/>
  <c r="DS129" i="2"/>
  <c r="CX130" i="2"/>
  <c r="CY130" i="2"/>
  <c r="CZ130" i="2"/>
  <c r="DA130" i="2"/>
  <c r="DB130" i="2"/>
  <c r="DC130" i="2"/>
  <c r="DF130" i="2"/>
  <c r="DG130" i="2"/>
  <c r="DH130" i="2"/>
  <c r="DI130" i="2"/>
  <c r="DJ130" i="2"/>
  <c r="DK130" i="2"/>
  <c r="DN130" i="2"/>
  <c r="DP130" i="2"/>
  <c r="DQ130" i="2"/>
  <c r="DR130" i="2"/>
  <c r="DS130" i="2"/>
  <c r="CX131" i="2"/>
  <c r="CY131" i="2"/>
  <c r="CZ131" i="2"/>
  <c r="DA131" i="2"/>
  <c r="DB131" i="2"/>
  <c r="DC131" i="2"/>
  <c r="DF131" i="2"/>
  <c r="DG131" i="2"/>
  <c r="DH131" i="2"/>
  <c r="DI131" i="2"/>
  <c r="DJ131" i="2"/>
  <c r="DK131" i="2"/>
  <c r="DN131" i="2"/>
  <c r="DP131" i="2"/>
  <c r="DQ131" i="2"/>
  <c r="DR131" i="2"/>
  <c r="DS131" i="2"/>
  <c r="CX132" i="2"/>
  <c r="CY132" i="2"/>
  <c r="CZ132" i="2"/>
  <c r="DA132" i="2"/>
  <c r="DB132" i="2"/>
  <c r="DC132" i="2"/>
  <c r="DF132" i="2"/>
  <c r="DG132" i="2"/>
  <c r="DH132" i="2"/>
  <c r="DI132" i="2"/>
  <c r="DJ132" i="2"/>
  <c r="DK132" i="2"/>
  <c r="DN132" i="2"/>
  <c r="DP132" i="2"/>
  <c r="DQ132" i="2"/>
  <c r="DR132" i="2"/>
  <c r="DS132" i="2"/>
  <c r="CX133" i="2"/>
  <c r="CY133" i="2"/>
  <c r="CZ133" i="2"/>
  <c r="DA133" i="2"/>
  <c r="DB133" i="2"/>
  <c r="DC133" i="2"/>
  <c r="DF133" i="2"/>
  <c r="DG133" i="2"/>
  <c r="DH133" i="2"/>
  <c r="DI133" i="2"/>
  <c r="DJ133" i="2"/>
  <c r="DK133" i="2"/>
  <c r="DN133" i="2"/>
  <c r="DP133" i="2"/>
  <c r="DQ133" i="2"/>
  <c r="DR133" i="2"/>
  <c r="DS133" i="2"/>
  <c r="CX134" i="2"/>
  <c r="CY134" i="2"/>
  <c r="CZ134" i="2"/>
  <c r="DA134" i="2"/>
  <c r="DB134" i="2"/>
  <c r="DC134" i="2"/>
  <c r="DF134" i="2"/>
  <c r="DG134" i="2"/>
  <c r="DH134" i="2"/>
  <c r="DI134" i="2"/>
  <c r="DJ134" i="2"/>
  <c r="DK134" i="2"/>
  <c r="DN134" i="2"/>
  <c r="DP134" i="2"/>
  <c r="DQ134" i="2"/>
  <c r="DR134" i="2"/>
  <c r="DS134" i="2"/>
  <c r="CX135" i="2"/>
  <c r="CY135" i="2"/>
  <c r="CZ135" i="2"/>
  <c r="DA135" i="2"/>
  <c r="DB135" i="2"/>
  <c r="DC135" i="2"/>
  <c r="DF135" i="2"/>
  <c r="DG135" i="2"/>
  <c r="DH135" i="2"/>
  <c r="DI135" i="2"/>
  <c r="DJ135" i="2"/>
  <c r="DK135" i="2"/>
  <c r="DN135" i="2"/>
  <c r="DP135" i="2"/>
  <c r="DQ135" i="2"/>
  <c r="DR135" i="2"/>
  <c r="DS135" i="2"/>
  <c r="CX136" i="2"/>
  <c r="CY136" i="2"/>
  <c r="CZ136" i="2"/>
  <c r="DA136" i="2"/>
  <c r="DB136" i="2"/>
  <c r="DC136" i="2"/>
  <c r="DF136" i="2"/>
  <c r="DG136" i="2"/>
  <c r="DH136" i="2"/>
  <c r="DI136" i="2"/>
  <c r="DJ136" i="2"/>
  <c r="DK136" i="2"/>
  <c r="DN136" i="2"/>
  <c r="DP136" i="2"/>
  <c r="DQ136" i="2"/>
  <c r="DR136" i="2"/>
  <c r="DS136" i="2"/>
  <c r="CX137" i="2"/>
  <c r="CY137" i="2"/>
  <c r="CZ137" i="2"/>
  <c r="DA137" i="2"/>
  <c r="DB137" i="2"/>
  <c r="DC137" i="2"/>
  <c r="DF137" i="2"/>
  <c r="DG137" i="2"/>
  <c r="DH137" i="2"/>
  <c r="DI137" i="2"/>
  <c r="DJ137" i="2"/>
  <c r="DK137" i="2"/>
  <c r="DN137" i="2"/>
  <c r="DP137" i="2"/>
  <c r="DQ137" i="2"/>
  <c r="DR137" i="2"/>
  <c r="DS137" i="2"/>
  <c r="CX138" i="2"/>
  <c r="CY138" i="2"/>
  <c r="CZ138" i="2"/>
  <c r="DA138" i="2"/>
  <c r="DB138" i="2"/>
  <c r="DC138" i="2"/>
  <c r="DF138" i="2"/>
  <c r="DG138" i="2"/>
  <c r="DH138" i="2"/>
  <c r="DI138" i="2"/>
  <c r="DJ138" i="2"/>
  <c r="DK138" i="2"/>
  <c r="DN138" i="2"/>
  <c r="DP138" i="2"/>
  <c r="DQ138" i="2"/>
  <c r="DR138" i="2"/>
  <c r="DS138" i="2"/>
  <c r="CX139" i="2"/>
  <c r="CY139" i="2"/>
  <c r="CZ139" i="2"/>
  <c r="DA139" i="2"/>
  <c r="DB139" i="2"/>
  <c r="DC139" i="2"/>
  <c r="DF139" i="2"/>
  <c r="DG139" i="2"/>
  <c r="DH139" i="2"/>
  <c r="DI139" i="2"/>
  <c r="DJ139" i="2"/>
  <c r="DK139" i="2"/>
  <c r="DN139" i="2"/>
  <c r="DP139" i="2"/>
  <c r="DQ139" i="2"/>
  <c r="DR139" i="2"/>
  <c r="DS139" i="2"/>
  <c r="CX140" i="2"/>
  <c r="CY140" i="2"/>
  <c r="CZ140" i="2"/>
  <c r="DA140" i="2"/>
  <c r="DB140" i="2"/>
  <c r="DC140" i="2"/>
  <c r="DF140" i="2"/>
  <c r="DG140" i="2"/>
  <c r="DH140" i="2"/>
  <c r="DI140" i="2"/>
  <c r="DJ140" i="2"/>
  <c r="DK140" i="2"/>
  <c r="DN140" i="2"/>
  <c r="DP140" i="2"/>
  <c r="DQ140" i="2"/>
  <c r="DR140" i="2"/>
  <c r="DS140" i="2"/>
  <c r="CX141" i="2"/>
  <c r="CY141" i="2"/>
  <c r="CZ141" i="2"/>
  <c r="DA141" i="2"/>
  <c r="DB141" i="2"/>
  <c r="DC141" i="2"/>
  <c r="DF141" i="2"/>
  <c r="DG141" i="2"/>
  <c r="DH141" i="2"/>
  <c r="DI141" i="2"/>
  <c r="DJ141" i="2"/>
  <c r="DK141" i="2"/>
  <c r="DN141" i="2"/>
  <c r="DP141" i="2"/>
  <c r="DQ141" i="2"/>
  <c r="DR141" i="2"/>
  <c r="DS141" i="2"/>
  <c r="CX142" i="2"/>
  <c r="CY142" i="2"/>
  <c r="CZ142" i="2"/>
  <c r="DA142" i="2"/>
  <c r="DB142" i="2"/>
  <c r="DC142" i="2"/>
  <c r="DF142" i="2"/>
  <c r="DG142" i="2"/>
  <c r="DH142" i="2"/>
  <c r="DI142" i="2"/>
  <c r="DJ142" i="2"/>
  <c r="DK142" i="2"/>
  <c r="DN142" i="2"/>
  <c r="DP142" i="2"/>
  <c r="DQ142" i="2"/>
  <c r="DR142" i="2"/>
  <c r="DS142" i="2"/>
  <c r="CX143" i="2"/>
  <c r="CY143" i="2"/>
  <c r="CZ143" i="2"/>
  <c r="DA143" i="2"/>
  <c r="DB143" i="2"/>
  <c r="DC143" i="2"/>
  <c r="DF143" i="2"/>
  <c r="DG143" i="2"/>
  <c r="DH143" i="2"/>
  <c r="DI143" i="2"/>
  <c r="DJ143" i="2"/>
  <c r="DK143" i="2"/>
  <c r="DN143" i="2"/>
  <c r="DP143" i="2"/>
  <c r="DQ143" i="2"/>
  <c r="DR143" i="2"/>
  <c r="DS143" i="2"/>
  <c r="CX144" i="2"/>
  <c r="CY144" i="2"/>
  <c r="CZ144" i="2"/>
  <c r="DA144" i="2"/>
  <c r="DB144" i="2"/>
  <c r="DC144" i="2"/>
  <c r="DF144" i="2"/>
  <c r="DG144" i="2"/>
  <c r="DH144" i="2"/>
  <c r="DI144" i="2"/>
  <c r="DJ144" i="2"/>
  <c r="DK144" i="2"/>
  <c r="DN144" i="2"/>
  <c r="DP144" i="2"/>
  <c r="DQ144" i="2"/>
  <c r="DR144" i="2"/>
  <c r="DS144" i="2"/>
  <c r="CX145" i="2"/>
  <c r="CY145" i="2"/>
  <c r="CZ145" i="2"/>
  <c r="DA145" i="2"/>
  <c r="DB145" i="2"/>
  <c r="DC145" i="2"/>
  <c r="DF145" i="2"/>
  <c r="DG145" i="2"/>
  <c r="DH145" i="2"/>
  <c r="DI145" i="2"/>
  <c r="DJ145" i="2"/>
  <c r="DK145" i="2"/>
  <c r="DN145" i="2"/>
  <c r="DP145" i="2"/>
  <c r="DQ145" i="2"/>
  <c r="DR145" i="2"/>
  <c r="DS145" i="2"/>
  <c r="CX146" i="2"/>
  <c r="CY146" i="2"/>
  <c r="CZ146" i="2"/>
  <c r="DA146" i="2"/>
  <c r="DB146" i="2"/>
  <c r="DC146" i="2"/>
  <c r="DF146" i="2"/>
  <c r="DG146" i="2"/>
  <c r="DH146" i="2"/>
  <c r="DI146" i="2"/>
  <c r="DJ146" i="2"/>
  <c r="DK146" i="2"/>
  <c r="DN146" i="2"/>
  <c r="DP146" i="2"/>
  <c r="DQ146" i="2"/>
  <c r="DR146" i="2"/>
  <c r="DS146" i="2"/>
  <c r="CX147" i="2"/>
  <c r="CY147" i="2"/>
  <c r="CZ147" i="2"/>
  <c r="DA147" i="2"/>
  <c r="DB147" i="2"/>
  <c r="DC147" i="2"/>
  <c r="DF147" i="2"/>
  <c r="DG147" i="2"/>
  <c r="DH147" i="2"/>
  <c r="DI147" i="2"/>
  <c r="DJ147" i="2"/>
  <c r="DK147" i="2"/>
  <c r="DN147" i="2"/>
  <c r="DP147" i="2"/>
  <c r="DQ147" i="2"/>
  <c r="DR147" i="2"/>
  <c r="DS147" i="2"/>
  <c r="DO5" i="2"/>
  <c r="DO6" i="2"/>
  <c r="DO7" i="2"/>
  <c r="DO8" i="2"/>
  <c r="DO9" i="2"/>
  <c r="DO10" i="2"/>
  <c r="DO11" i="2"/>
  <c r="DO12" i="2"/>
  <c r="DO13" i="2"/>
  <c r="DO14" i="2"/>
  <c r="DO15" i="2"/>
  <c r="DO16" i="2"/>
  <c r="DO17" i="2"/>
  <c r="DO18" i="2"/>
  <c r="DO19" i="2"/>
  <c r="DO20" i="2"/>
  <c r="DO21" i="2"/>
  <c r="DO22" i="2"/>
  <c r="DO23" i="2"/>
  <c r="DO24" i="2"/>
  <c r="DO25" i="2"/>
  <c r="DO26" i="2"/>
  <c r="DO27" i="2"/>
  <c r="DO28" i="2"/>
  <c r="DO29" i="2"/>
  <c r="DO30" i="2"/>
  <c r="DO31" i="2"/>
  <c r="DO32" i="2"/>
  <c r="DO33" i="2"/>
  <c r="DO34" i="2"/>
  <c r="DO35" i="2"/>
  <c r="DO36" i="2"/>
  <c r="DO37" i="2"/>
  <c r="DO38" i="2"/>
  <c r="DO39" i="2"/>
  <c r="DO40" i="2"/>
  <c r="DO41" i="2"/>
  <c r="DO42" i="2"/>
  <c r="DO43" i="2"/>
  <c r="DO44" i="2"/>
  <c r="DO45" i="2"/>
  <c r="DO46" i="2"/>
  <c r="DO47" i="2"/>
  <c r="DO48" i="2"/>
  <c r="DO49" i="2"/>
  <c r="DO50" i="2"/>
  <c r="DO51" i="2"/>
  <c r="DO52" i="2"/>
  <c r="DO53" i="2"/>
  <c r="DO54" i="2"/>
  <c r="DO55" i="2"/>
  <c r="DO56" i="2"/>
  <c r="DO57" i="2"/>
  <c r="DO58" i="2"/>
  <c r="DO59" i="2"/>
  <c r="DO60" i="2"/>
  <c r="DO61" i="2"/>
  <c r="DO62" i="2"/>
  <c r="DO63" i="2"/>
  <c r="DO64" i="2"/>
  <c r="DO65" i="2"/>
  <c r="DO66" i="2"/>
  <c r="DO67" i="2"/>
  <c r="DO68" i="2"/>
  <c r="DO69" i="2"/>
  <c r="DO70" i="2"/>
  <c r="DO71" i="2"/>
  <c r="DO72" i="2"/>
  <c r="DO73" i="2"/>
  <c r="DO74" i="2"/>
  <c r="DO75" i="2"/>
  <c r="DO76" i="2"/>
  <c r="DO77" i="2"/>
  <c r="DO78" i="2"/>
  <c r="DO79" i="2"/>
  <c r="DO80" i="2"/>
  <c r="DO81" i="2"/>
  <c r="DO82" i="2"/>
  <c r="DO83" i="2"/>
  <c r="DO84" i="2"/>
  <c r="DO85" i="2"/>
  <c r="DO86" i="2"/>
  <c r="DO87" i="2"/>
  <c r="DO88" i="2"/>
  <c r="DO89" i="2"/>
  <c r="DO90" i="2"/>
  <c r="DO91" i="2"/>
  <c r="DO92" i="2"/>
  <c r="DO93" i="2"/>
  <c r="DO94" i="2"/>
  <c r="DO95" i="2"/>
  <c r="DO96" i="2"/>
  <c r="DO97" i="2"/>
  <c r="DO98" i="2"/>
  <c r="DO99" i="2"/>
  <c r="DO100" i="2"/>
  <c r="DO101" i="2"/>
  <c r="DO102" i="2"/>
  <c r="DO103" i="2"/>
  <c r="DO104" i="2"/>
  <c r="DO105" i="2"/>
  <c r="DO106" i="2"/>
  <c r="DO107" i="2"/>
  <c r="DO108" i="2"/>
  <c r="DO109" i="2"/>
  <c r="DO110" i="2"/>
  <c r="DO111" i="2"/>
  <c r="DO112" i="2"/>
  <c r="DO113" i="2"/>
  <c r="DO114" i="2"/>
  <c r="DO115" i="2"/>
  <c r="DO116" i="2"/>
  <c r="DO117" i="2"/>
  <c r="DO118" i="2"/>
  <c r="DO119" i="2"/>
  <c r="DO120" i="2"/>
  <c r="DO121" i="2"/>
  <c r="DO122" i="2"/>
  <c r="DO123" i="2"/>
  <c r="DO124" i="2"/>
  <c r="DO125" i="2"/>
  <c r="DO126" i="2"/>
  <c r="DO127" i="2"/>
  <c r="DO128" i="2"/>
  <c r="DO129" i="2"/>
  <c r="DO130" i="2"/>
  <c r="DO131" i="2"/>
  <c r="DO132" i="2"/>
  <c r="DO133" i="2"/>
  <c r="DO134" i="2"/>
  <c r="DO135" i="2"/>
  <c r="DO136" i="2"/>
  <c r="DO137" i="2"/>
  <c r="DO138" i="2"/>
  <c r="DO139" i="2"/>
  <c r="DO140" i="2"/>
  <c r="DO141" i="2"/>
  <c r="DO142" i="2"/>
  <c r="DO143" i="2"/>
  <c r="DO144" i="2"/>
  <c r="DO145" i="2"/>
  <c r="DO146" i="2"/>
  <c r="DO147" i="2"/>
  <c r="EK5" i="2"/>
  <c r="EK14" i="2"/>
  <c r="EK17" i="2"/>
  <c r="EK26" i="2"/>
  <c r="EK29" i="2"/>
  <c r="EK38" i="2"/>
  <c r="EK41" i="2"/>
  <c r="EK50" i="2"/>
  <c r="EK53" i="2"/>
  <c r="EK62" i="2"/>
  <c r="EK65" i="2"/>
  <c r="EK74" i="2"/>
  <c r="EK77" i="2"/>
  <c r="EK86" i="2"/>
  <c r="B25" i="16"/>
  <c r="EK98" i="2"/>
  <c r="EK101" i="2"/>
  <c r="EK110" i="2"/>
  <c r="EK122" i="2"/>
  <c r="EK125" i="2"/>
  <c r="EK134" i="2"/>
  <c r="EK137" i="2"/>
  <c r="EK146" i="2"/>
  <c r="C15" i="14"/>
  <c r="EI13" i="2"/>
  <c r="EI27" i="2"/>
  <c r="EI97" i="2"/>
  <c r="EI98" i="2"/>
  <c r="EI109" i="2"/>
  <c r="EI121" i="2"/>
  <c r="EK24" i="2"/>
  <c r="EK113" i="2"/>
  <c r="EK107" i="2"/>
  <c r="EK135" i="2"/>
  <c r="EE10" i="2"/>
  <c r="EE14" i="2"/>
  <c r="EE16" i="2"/>
  <c r="EE18" i="2"/>
  <c r="EE20" i="2"/>
  <c r="EE22" i="2"/>
  <c r="EE30" i="2"/>
  <c r="EE36" i="2"/>
  <c r="EE38" i="2"/>
  <c r="EE40" i="2"/>
  <c r="EE42" i="2"/>
  <c r="EE46" i="2"/>
  <c r="EE52" i="2"/>
  <c r="EE58" i="2"/>
  <c r="EE64" i="2"/>
  <c r="EE68" i="2"/>
  <c r="EE70" i="2"/>
  <c r="EE72" i="2"/>
  <c r="EE74" i="2"/>
  <c r="EE78" i="2"/>
  <c r="EE82" i="2"/>
  <c r="EE84" i="2"/>
  <c r="EE88" i="2"/>
  <c r="EE92" i="2"/>
  <c r="EE98" i="2"/>
  <c r="EE100" i="2"/>
  <c r="EE104" i="2"/>
  <c r="EE106" i="2"/>
  <c r="EE108" i="2"/>
  <c r="EE110" i="2"/>
  <c r="EE112" i="2"/>
  <c r="EE116" i="2"/>
  <c r="EE118" i="2"/>
  <c r="EE120" i="2"/>
  <c r="EE122" i="2"/>
  <c r="EE124" i="2"/>
  <c r="EE130" i="2"/>
  <c r="EE136" i="2"/>
  <c r="EE146" i="2"/>
  <c r="EI61" i="2"/>
  <c r="EI63" i="2"/>
  <c r="EK147" i="2"/>
  <c r="AK20" i="2"/>
  <c r="EI145" i="2"/>
  <c r="EK9" i="2"/>
  <c r="EK33" i="2"/>
  <c r="EK45" i="2"/>
  <c r="EK57" i="2"/>
  <c r="EK69" i="2"/>
  <c r="EK81" i="2"/>
  <c r="EK93" i="2"/>
  <c r="EK105" i="2"/>
  <c r="EK111" i="2"/>
  <c r="EK123" i="2"/>
  <c r="EK55" i="2"/>
  <c r="EK67" i="2"/>
  <c r="EK91" i="2"/>
  <c r="EK103" i="2"/>
  <c r="EK115" i="2"/>
  <c r="EK127" i="2"/>
  <c r="EK139" i="2"/>
  <c r="EI75" i="2"/>
  <c r="EK35" i="2"/>
  <c r="EK56" i="2"/>
  <c r="EK66" i="2"/>
  <c r="EK83" i="2"/>
  <c r="EK142" i="2"/>
  <c r="EK144" i="2"/>
  <c r="EE81" i="2"/>
  <c r="EE126" i="2"/>
  <c r="EE139" i="2"/>
  <c r="O6" i="5"/>
  <c r="O7" i="5"/>
  <c r="EE6" i="2"/>
  <c r="EE8" i="2"/>
  <c r="EE24" i="2"/>
  <c r="EE44" i="2"/>
  <c r="EE50" i="2"/>
  <c r="EE76" i="2"/>
  <c r="EE94" i="2"/>
  <c r="EE96" i="2"/>
  <c r="EE114" i="2"/>
  <c r="EE140" i="2"/>
  <c r="EE142" i="2"/>
  <c r="EK59" i="2"/>
  <c r="EK23" i="2"/>
  <c r="EK119" i="2"/>
  <c r="EK143" i="2"/>
  <c r="EK6" i="2"/>
  <c r="EK12" i="2"/>
  <c r="EK30" i="2"/>
  <c r="EK42" i="2"/>
  <c r="EK54" i="2"/>
  <c r="EK60" i="2"/>
  <c r="EK72" i="2"/>
  <c r="EK84" i="2"/>
  <c r="EK90" i="2"/>
  <c r="EK102" i="2"/>
  <c r="EK108" i="2"/>
  <c r="EK114" i="2"/>
  <c r="EK126" i="2"/>
  <c r="EK130" i="2"/>
  <c r="EK132" i="2"/>
  <c r="AJ4" i="21"/>
  <c r="AK4" i="21"/>
  <c r="AL4" i="21"/>
  <c r="AM4" i="21"/>
  <c r="AN4" i="21"/>
  <c r="AO4" i="21"/>
  <c r="AP4" i="21"/>
  <c r="AQ4" i="21"/>
  <c r="AR4" i="21"/>
  <c r="AS4" i="21"/>
  <c r="AJ5" i="21"/>
  <c r="AK5" i="21"/>
  <c r="AL5" i="21"/>
  <c r="AM5" i="21"/>
  <c r="AN5" i="21"/>
  <c r="AO5" i="21"/>
  <c r="AP5" i="21"/>
  <c r="AQ5" i="21"/>
  <c r="AR5" i="21"/>
  <c r="AS5" i="21"/>
  <c r="AJ6" i="21"/>
  <c r="AK6" i="21"/>
  <c r="AL6" i="21"/>
  <c r="AM6" i="21"/>
  <c r="AN6" i="21"/>
  <c r="AO6" i="21"/>
  <c r="AP6" i="21"/>
  <c r="AQ6" i="21"/>
  <c r="AR6" i="21"/>
  <c r="AS6" i="21"/>
  <c r="AJ7" i="21"/>
  <c r="AK7" i="21"/>
  <c r="AL7" i="21"/>
  <c r="AM7" i="21"/>
  <c r="AN7" i="21"/>
  <c r="AO7" i="21"/>
  <c r="AP7" i="21"/>
  <c r="AQ7" i="21"/>
  <c r="AR7" i="21"/>
  <c r="AS7" i="21"/>
  <c r="AJ8" i="21"/>
  <c r="AK8" i="21"/>
  <c r="AL8" i="21"/>
  <c r="AM8" i="21"/>
  <c r="AN8" i="21"/>
  <c r="AO8" i="21"/>
  <c r="AP8" i="21"/>
  <c r="AQ8" i="21"/>
  <c r="AR8" i="21"/>
  <c r="AS8" i="21"/>
  <c r="AJ9" i="21"/>
  <c r="AK9" i="21"/>
  <c r="AL9" i="21"/>
  <c r="AM9" i="21"/>
  <c r="AN9" i="21"/>
  <c r="AO9" i="21"/>
  <c r="AP9" i="21"/>
  <c r="AQ9" i="21"/>
  <c r="AR9" i="21"/>
  <c r="AS9" i="21"/>
  <c r="AJ10" i="21"/>
  <c r="AK10" i="21"/>
  <c r="AL10" i="21"/>
  <c r="AM10" i="21"/>
  <c r="AN10" i="21"/>
  <c r="AO10" i="21"/>
  <c r="AP10" i="21"/>
  <c r="AQ10" i="21"/>
  <c r="AR10" i="21"/>
  <c r="AS10" i="21"/>
  <c r="AJ11" i="21"/>
  <c r="AK11" i="21"/>
  <c r="AL11" i="21"/>
  <c r="AM11" i="21"/>
  <c r="AN11" i="21"/>
  <c r="AO11" i="21"/>
  <c r="AP11" i="21"/>
  <c r="AQ11" i="21"/>
  <c r="AR11" i="21"/>
  <c r="AS11" i="21"/>
  <c r="AJ12" i="21"/>
  <c r="AK12" i="21"/>
  <c r="AL12" i="21"/>
  <c r="AM12" i="21"/>
  <c r="AN12" i="21"/>
  <c r="AO12" i="21"/>
  <c r="AP12" i="21"/>
  <c r="AQ12" i="21"/>
  <c r="AR12" i="21"/>
  <c r="AS12" i="21"/>
  <c r="AJ13" i="21"/>
  <c r="AK13" i="21"/>
  <c r="AL13" i="21"/>
  <c r="AM13" i="21"/>
  <c r="AN13" i="21"/>
  <c r="AO13" i="21"/>
  <c r="AP13" i="21"/>
  <c r="AQ13" i="21"/>
  <c r="AR13" i="21"/>
  <c r="AS13" i="21"/>
  <c r="AJ14" i="21"/>
  <c r="AK14" i="21"/>
  <c r="AL14" i="21"/>
  <c r="AM14" i="21"/>
  <c r="AN14" i="21"/>
  <c r="AO14" i="21"/>
  <c r="AP14" i="21"/>
  <c r="AQ14" i="21"/>
  <c r="AR14" i="21"/>
  <c r="AS14" i="21"/>
  <c r="AJ15" i="21"/>
  <c r="AK15" i="21"/>
  <c r="AL15" i="21"/>
  <c r="AM15" i="21"/>
  <c r="AN15" i="21"/>
  <c r="AO15" i="21"/>
  <c r="AP15" i="21"/>
  <c r="AQ15" i="21"/>
  <c r="AR15" i="21"/>
  <c r="AS15" i="21"/>
  <c r="AJ16" i="21"/>
  <c r="AK16" i="21"/>
  <c r="AL16" i="21"/>
  <c r="AM16" i="21"/>
  <c r="AN16" i="21"/>
  <c r="AO16" i="21"/>
  <c r="AP16" i="21"/>
  <c r="AQ16" i="21"/>
  <c r="AR16" i="21"/>
  <c r="AS16" i="21"/>
  <c r="AJ17" i="21"/>
  <c r="AK17" i="21"/>
  <c r="AL17" i="21"/>
  <c r="AM17" i="21"/>
  <c r="AN17" i="21"/>
  <c r="AO17" i="21"/>
  <c r="AP17" i="21"/>
  <c r="AQ17" i="21"/>
  <c r="AR17" i="21"/>
  <c r="AS17" i="21"/>
  <c r="AJ18" i="21"/>
  <c r="AK18" i="21"/>
  <c r="AL18" i="21"/>
  <c r="AM18" i="21"/>
  <c r="AN18" i="21"/>
  <c r="AO18" i="21"/>
  <c r="AP18" i="21"/>
  <c r="AQ18" i="21"/>
  <c r="AR18" i="21"/>
  <c r="AS18" i="21"/>
  <c r="AJ19" i="21"/>
  <c r="AK19" i="21"/>
  <c r="AL19" i="21"/>
  <c r="AM19" i="21"/>
  <c r="AN19" i="21"/>
  <c r="AO19" i="21"/>
  <c r="AP19" i="21"/>
  <c r="AQ19" i="21"/>
  <c r="AR19" i="21"/>
  <c r="AS19" i="21"/>
  <c r="AJ20" i="21"/>
  <c r="AK20" i="21"/>
  <c r="AL20" i="21"/>
  <c r="AM20" i="21"/>
  <c r="AN20" i="21"/>
  <c r="AO20" i="21"/>
  <c r="AP20" i="21"/>
  <c r="AQ20" i="21"/>
  <c r="AR20" i="21"/>
  <c r="AS20" i="21"/>
  <c r="AJ21" i="21"/>
  <c r="AK21" i="21"/>
  <c r="AL21" i="21"/>
  <c r="AM21" i="21"/>
  <c r="AN21" i="21"/>
  <c r="AO21" i="21"/>
  <c r="AP21" i="21"/>
  <c r="AQ21" i="21"/>
  <c r="AR21" i="21"/>
  <c r="AS21" i="21"/>
  <c r="AJ22" i="21"/>
  <c r="AK22" i="21"/>
  <c r="AL22" i="21"/>
  <c r="AM22" i="21"/>
  <c r="AN22" i="21"/>
  <c r="AO22" i="21"/>
  <c r="AP22" i="21"/>
  <c r="AQ22" i="21"/>
  <c r="AR22" i="21"/>
  <c r="AS22" i="21"/>
  <c r="AJ23" i="21"/>
  <c r="AK23" i="21"/>
  <c r="AL23" i="21"/>
  <c r="AM23" i="21"/>
  <c r="AN23" i="21"/>
  <c r="AO23" i="21"/>
  <c r="AP23" i="21"/>
  <c r="AQ23" i="21"/>
  <c r="AR23" i="21"/>
  <c r="AS23" i="21"/>
  <c r="AJ24" i="21"/>
  <c r="AK24" i="21"/>
  <c r="AL24" i="21"/>
  <c r="AM24" i="21"/>
  <c r="AN24" i="21"/>
  <c r="AO24" i="21"/>
  <c r="AP24" i="21"/>
  <c r="AQ24" i="21"/>
  <c r="AR24" i="21"/>
  <c r="AS24" i="21"/>
  <c r="AJ25" i="21"/>
  <c r="AK25" i="21"/>
  <c r="AL25" i="21"/>
  <c r="AM25" i="21"/>
  <c r="AN25" i="21"/>
  <c r="AO25" i="21"/>
  <c r="AP25" i="21"/>
  <c r="AQ25" i="21"/>
  <c r="AR25" i="21"/>
  <c r="AS25" i="21"/>
  <c r="EK116" i="2"/>
  <c r="EK95" i="2"/>
  <c r="EK131" i="2"/>
  <c r="EE34" i="2"/>
  <c r="EE69" i="2"/>
  <c r="EE75" i="2"/>
  <c r="EE102" i="2"/>
  <c r="EK71" i="2"/>
  <c r="EK141" i="2"/>
  <c r="EE48" i="2"/>
  <c r="EK128" i="2"/>
  <c r="EE29" i="2"/>
  <c r="EK68" i="2"/>
  <c r="EE109" i="2"/>
  <c r="EK8" i="2"/>
  <c r="EE63" i="2"/>
  <c r="EE73" i="2"/>
  <c r="EE25" i="2"/>
  <c r="EE143" i="2"/>
  <c r="EE15" i="2"/>
  <c r="EE43" i="2"/>
  <c r="EE57" i="2"/>
  <c r="J18" i="22"/>
  <c r="B102" i="16"/>
  <c r="N19" i="4"/>
  <c r="N20" i="4"/>
  <c r="BL72" i="5"/>
  <c r="BM72" i="5"/>
  <c r="BN72" i="5"/>
  <c r="BL73" i="5"/>
  <c r="BM73" i="5"/>
  <c r="BN73" i="5"/>
  <c r="BL74" i="5"/>
  <c r="BM74" i="5"/>
  <c r="BN74" i="5"/>
  <c r="BL75" i="5"/>
  <c r="BM75" i="5"/>
  <c r="BN75" i="5"/>
  <c r="BJ72" i="5"/>
  <c r="AY72" i="5"/>
  <c r="BA72" i="5"/>
  <c r="BC72" i="5"/>
  <c r="BD72" i="5"/>
  <c r="BB72" i="5"/>
  <c r="BE72" i="5"/>
  <c r="BF72" i="5"/>
  <c r="BG72" i="5"/>
  <c r="BH72" i="5"/>
  <c r="BI72" i="5"/>
  <c r="AY73" i="5"/>
  <c r="BA73" i="5"/>
  <c r="BC73" i="5"/>
  <c r="BD73" i="5"/>
  <c r="BE73" i="5"/>
  <c r="BF73" i="5"/>
  <c r="BG73" i="5"/>
  <c r="BH73" i="5"/>
  <c r="BI73" i="5"/>
  <c r="B23" i="16"/>
  <c r="B45" i="16"/>
  <c r="DY129" i="2"/>
  <c r="EA129" i="2"/>
  <c r="EB129" i="2"/>
  <c r="EC129" i="2"/>
  <c r="ED129" i="2"/>
  <c r="EH129" i="2"/>
  <c r="EJ129" i="2"/>
  <c r="EN129" i="2"/>
  <c r="EP129" i="2"/>
  <c r="EQ129" i="2"/>
  <c r="ET129" i="2"/>
  <c r="EU129" i="2"/>
  <c r="EW129" i="2"/>
  <c r="EX129" i="2"/>
  <c r="EY129" i="2"/>
  <c r="EZ129" i="2"/>
  <c r="FA129" i="2"/>
  <c r="FB129" i="2"/>
  <c r="DY130" i="2"/>
  <c r="EA130" i="2"/>
  <c r="EB130" i="2"/>
  <c r="EC130" i="2"/>
  <c r="ED130" i="2"/>
  <c r="EH130" i="2"/>
  <c r="EJ130" i="2"/>
  <c r="EN130" i="2"/>
  <c r="EP130" i="2"/>
  <c r="EQ130" i="2"/>
  <c r="ET130" i="2"/>
  <c r="EU130" i="2"/>
  <c r="EW130" i="2"/>
  <c r="EX130" i="2"/>
  <c r="EY130" i="2"/>
  <c r="EZ130" i="2"/>
  <c r="FA130" i="2"/>
  <c r="FB130" i="2"/>
  <c r="DY131" i="2"/>
  <c r="EA131" i="2"/>
  <c r="EB131" i="2"/>
  <c r="EC131" i="2"/>
  <c r="ED131" i="2"/>
  <c r="EH131" i="2"/>
  <c r="EJ131" i="2"/>
  <c r="EN131" i="2"/>
  <c r="EP131" i="2"/>
  <c r="EQ131" i="2"/>
  <c r="ET131" i="2"/>
  <c r="EU131" i="2"/>
  <c r="EW131" i="2"/>
  <c r="EX131" i="2"/>
  <c r="EY131" i="2"/>
  <c r="EZ131" i="2"/>
  <c r="FA131" i="2"/>
  <c r="FB131" i="2"/>
  <c r="DY132" i="2"/>
  <c r="EA132" i="2"/>
  <c r="EB132" i="2"/>
  <c r="EC132" i="2"/>
  <c r="ED132" i="2"/>
  <c r="EH132" i="2"/>
  <c r="EJ132" i="2"/>
  <c r="EN132" i="2"/>
  <c r="EP132" i="2"/>
  <c r="EQ132" i="2"/>
  <c r="ET132" i="2"/>
  <c r="EU132" i="2"/>
  <c r="EW132" i="2"/>
  <c r="EX132" i="2"/>
  <c r="EY132" i="2"/>
  <c r="EZ132" i="2"/>
  <c r="FA132" i="2"/>
  <c r="FB132" i="2"/>
  <c r="DY133" i="2"/>
  <c r="EA133" i="2"/>
  <c r="EB133" i="2"/>
  <c r="EC133" i="2"/>
  <c r="ED133" i="2"/>
  <c r="EH133" i="2"/>
  <c r="EJ133" i="2"/>
  <c r="EN133" i="2"/>
  <c r="EP133" i="2"/>
  <c r="EQ133" i="2"/>
  <c r="ET133" i="2"/>
  <c r="EU133" i="2"/>
  <c r="EW133" i="2"/>
  <c r="EX133" i="2"/>
  <c r="EY133" i="2"/>
  <c r="EZ133" i="2"/>
  <c r="FA133" i="2"/>
  <c r="FB133" i="2"/>
  <c r="DY134" i="2"/>
  <c r="EA134" i="2"/>
  <c r="EB134" i="2"/>
  <c r="EC134" i="2"/>
  <c r="ED134" i="2"/>
  <c r="EH134" i="2"/>
  <c r="EJ134" i="2"/>
  <c r="EN134" i="2"/>
  <c r="EP134" i="2"/>
  <c r="EQ134" i="2"/>
  <c r="ET134" i="2"/>
  <c r="EU134" i="2"/>
  <c r="EW134" i="2"/>
  <c r="EX134" i="2"/>
  <c r="EY134" i="2"/>
  <c r="EZ134" i="2"/>
  <c r="FA134" i="2"/>
  <c r="FB134" i="2"/>
  <c r="DY135" i="2"/>
  <c r="EA135" i="2"/>
  <c r="EB135" i="2"/>
  <c r="EC135" i="2"/>
  <c r="ED135" i="2"/>
  <c r="EH135" i="2"/>
  <c r="EJ135" i="2"/>
  <c r="EN135" i="2"/>
  <c r="EP135" i="2"/>
  <c r="EQ135" i="2"/>
  <c r="ET135" i="2"/>
  <c r="EU135" i="2"/>
  <c r="EW135" i="2"/>
  <c r="EX135" i="2"/>
  <c r="EY135" i="2"/>
  <c r="EZ135" i="2"/>
  <c r="FA135" i="2"/>
  <c r="FB135" i="2"/>
  <c r="B111" i="16"/>
  <c r="B64" i="16"/>
  <c r="AH49" i="2"/>
  <c r="C319" i="14"/>
  <c r="J3" i="14"/>
  <c r="B76" i="16"/>
  <c r="P94" i="5"/>
  <c r="BN94" i="5"/>
  <c r="P95" i="5"/>
  <c r="BN95" i="5"/>
  <c r="B63" i="16"/>
  <c r="B78" i="16"/>
  <c r="I43" i="5"/>
  <c r="O43" i="5"/>
  <c r="B24" i="16"/>
  <c r="I54" i="5"/>
  <c r="O54" i="5"/>
  <c r="I52" i="5"/>
  <c r="O52" i="5"/>
  <c r="I51" i="5"/>
  <c r="O51" i="5"/>
  <c r="I50" i="5"/>
  <c r="O50" i="5"/>
  <c r="I49" i="5"/>
  <c r="O49" i="5"/>
  <c r="P85" i="5"/>
  <c r="BN85" i="5"/>
  <c r="P86" i="5"/>
  <c r="BN86" i="5"/>
  <c r="P87" i="5"/>
  <c r="BN87" i="5"/>
  <c r="P88" i="5"/>
  <c r="BN88" i="5"/>
  <c r="P89" i="5"/>
  <c r="BN89" i="5"/>
  <c r="P90" i="5"/>
  <c r="BN90" i="5"/>
  <c r="P91" i="5"/>
  <c r="BN91" i="5"/>
  <c r="P92" i="5"/>
  <c r="BN92" i="5"/>
  <c r="P93" i="5"/>
  <c r="BN93" i="5"/>
  <c r="P84" i="5"/>
  <c r="BN84" i="5"/>
  <c r="B3" i="16"/>
  <c r="B4" i="16"/>
  <c r="B5" i="16"/>
  <c r="B7" i="16"/>
  <c r="B8" i="16"/>
  <c r="B10" i="16"/>
  <c r="B11" i="16"/>
  <c r="B12" i="16"/>
  <c r="B15" i="16"/>
  <c r="B16" i="16"/>
  <c r="B17" i="16"/>
  <c r="B18" i="16"/>
  <c r="B19" i="16"/>
  <c r="T24" i="16"/>
  <c r="B3" i="14"/>
  <c r="B27" i="16"/>
  <c r="B28" i="16"/>
  <c r="B31" i="16"/>
  <c r="B34" i="16"/>
  <c r="B35" i="16"/>
  <c r="B38" i="16"/>
  <c r="B39" i="16"/>
  <c r="B40" i="16"/>
  <c r="B41" i="16"/>
  <c r="B42" i="16"/>
  <c r="B43" i="16"/>
  <c r="B44" i="16"/>
  <c r="B46" i="16"/>
  <c r="B47" i="16"/>
  <c r="B48" i="16"/>
  <c r="B50" i="16"/>
  <c r="B51" i="16"/>
  <c r="B52" i="16"/>
  <c r="B53" i="16"/>
  <c r="B54" i="16"/>
  <c r="B55" i="16"/>
  <c r="B56" i="16"/>
  <c r="B57" i="16"/>
  <c r="B59" i="16"/>
  <c r="B60" i="16"/>
  <c r="B62" i="16"/>
  <c r="B65" i="16"/>
  <c r="B68" i="16"/>
  <c r="B69" i="16"/>
  <c r="B70" i="16"/>
  <c r="B71" i="16"/>
  <c r="B72" i="16"/>
  <c r="B73" i="16"/>
  <c r="B74" i="16"/>
  <c r="B80" i="16"/>
  <c r="B81" i="16"/>
  <c r="B82" i="16"/>
  <c r="B83" i="16"/>
  <c r="B86" i="16"/>
  <c r="B89" i="16"/>
  <c r="B90" i="16"/>
  <c r="B91" i="16"/>
  <c r="B93" i="16"/>
  <c r="B95" i="16"/>
  <c r="B96" i="16"/>
  <c r="B97" i="16"/>
  <c r="B98" i="16"/>
  <c r="B99" i="16"/>
  <c r="B101" i="16"/>
  <c r="B103" i="16"/>
  <c r="B104" i="16"/>
  <c r="B105" i="16"/>
  <c r="B106" i="16"/>
  <c r="B107" i="16"/>
  <c r="B108" i="16"/>
  <c r="B110" i="16"/>
  <c r="B113" i="16"/>
  <c r="B114" i="16"/>
  <c r="B115" i="16"/>
  <c r="B116" i="16"/>
  <c r="B117" i="16"/>
  <c r="B118" i="16"/>
  <c r="B119" i="16"/>
  <c r="B120" i="16"/>
  <c r="B121" i="16"/>
  <c r="E2" i="13"/>
  <c r="F2" i="13"/>
  <c r="E19" i="13"/>
  <c r="D4" i="19"/>
  <c r="I4" i="19"/>
  <c r="E20" i="13"/>
  <c r="M3" i="19"/>
  <c r="C24" i="14"/>
  <c r="E21" i="13"/>
  <c r="N3" i="19"/>
  <c r="C25" i="14"/>
  <c r="K21" i="13"/>
  <c r="S21" i="13"/>
  <c r="U21" i="13"/>
  <c r="W21" i="13"/>
  <c r="T21" i="13"/>
  <c r="X21" i="13"/>
  <c r="E22" i="13"/>
  <c r="G4" i="19"/>
  <c r="S22" i="13"/>
  <c r="W22" i="13"/>
  <c r="T22" i="13"/>
  <c r="U22" i="13"/>
  <c r="X22" i="13"/>
  <c r="K4" i="19"/>
  <c r="E23" i="13"/>
  <c r="F4" i="19"/>
  <c r="H4" i="19"/>
  <c r="M23" i="13"/>
  <c r="N23" i="13"/>
  <c r="O23" i="13"/>
  <c r="E24" i="13"/>
  <c r="C29" i="14"/>
  <c r="BA22" i="14"/>
  <c r="E25" i="13"/>
  <c r="C30" i="14"/>
  <c r="BB22" i="14"/>
  <c r="E26" i="13"/>
  <c r="C31" i="14"/>
  <c r="BC22" i="14"/>
  <c r="E27" i="13"/>
  <c r="D6" i="19"/>
  <c r="E28" i="13"/>
  <c r="M5" i="19"/>
  <c r="E24" i="14"/>
  <c r="E29" i="13"/>
  <c r="N5" i="19"/>
  <c r="E25" i="14"/>
  <c r="K29" i="13"/>
  <c r="S29" i="13"/>
  <c r="V29" i="13"/>
  <c r="T29" i="13"/>
  <c r="X29" i="13"/>
  <c r="U29" i="13"/>
  <c r="W29" i="13"/>
  <c r="E30" i="13"/>
  <c r="G6" i="19"/>
  <c r="S30" i="13"/>
  <c r="V30" i="13"/>
  <c r="T30" i="13"/>
  <c r="X30" i="13"/>
  <c r="K6" i="19"/>
  <c r="E31" i="13"/>
  <c r="E28" i="14"/>
  <c r="BE23" i="14"/>
  <c r="E32" i="13"/>
  <c r="J6" i="19"/>
  <c r="E33" i="13"/>
  <c r="E30" i="14"/>
  <c r="BB23" i="14"/>
  <c r="E34" i="13"/>
  <c r="E31" i="14"/>
  <c r="BC23" i="14"/>
  <c r="E35" i="13"/>
  <c r="D10" i="19"/>
  <c r="I10" i="19"/>
  <c r="E36" i="13"/>
  <c r="M9" i="19"/>
  <c r="L10" i="19"/>
  <c r="E37" i="13"/>
  <c r="N9" i="19"/>
  <c r="K37" i="13"/>
  <c r="S37" i="13"/>
  <c r="V37" i="13"/>
  <c r="T37" i="13"/>
  <c r="X37" i="13"/>
  <c r="E38" i="13"/>
  <c r="G10" i="19"/>
  <c r="S38" i="13"/>
  <c r="V38" i="13"/>
  <c r="T38" i="13"/>
  <c r="W38" i="13"/>
  <c r="X38" i="13"/>
  <c r="E39" i="13"/>
  <c r="N11" i="19"/>
  <c r="M39" i="13"/>
  <c r="N39" i="13"/>
  <c r="O39" i="13"/>
  <c r="E40" i="13"/>
  <c r="U40" i="13"/>
  <c r="E41" i="13"/>
  <c r="N13" i="19"/>
  <c r="U41" i="13"/>
  <c r="E43" i="13"/>
  <c r="D12" i="19"/>
  <c r="I12" i="19"/>
  <c r="E44" i="13"/>
  <c r="E45" i="13"/>
  <c r="K45" i="13"/>
  <c r="S45" i="13"/>
  <c r="V45" i="13"/>
  <c r="T45" i="13"/>
  <c r="X45" i="13"/>
  <c r="U45" i="13"/>
  <c r="W45" i="13"/>
  <c r="E46" i="13"/>
  <c r="G12" i="19"/>
  <c r="H12" i="19"/>
  <c r="S46" i="13"/>
  <c r="V46" i="13"/>
  <c r="T46" i="13"/>
  <c r="W46" i="13"/>
  <c r="X46" i="13"/>
  <c r="K12" i="19"/>
  <c r="E47" i="13"/>
  <c r="F12" i="19"/>
  <c r="E48" i="13"/>
  <c r="J12" i="19"/>
  <c r="U48" i="13"/>
  <c r="E49" i="13"/>
  <c r="U49" i="13"/>
  <c r="E51" i="13"/>
  <c r="D14" i="19"/>
  <c r="I14" i="19"/>
  <c r="E52" i="13"/>
  <c r="E53" i="13"/>
  <c r="K53" i="13"/>
  <c r="S53" i="13"/>
  <c r="V53" i="13"/>
  <c r="T53" i="13"/>
  <c r="U53" i="13"/>
  <c r="W53" i="13"/>
  <c r="X53" i="13"/>
  <c r="E54" i="13"/>
  <c r="G14" i="19"/>
  <c r="S54" i="13"/>
  <c r="V54" i="13"/>
  <c r="T54" i="13"/>
  <c r="W54" i="13"/>
  <c r="X54" i="13"/>
  <c r="K14" i="19"/>
  <c r="E55" i="13"/>
  <c r="F14" i="19"/>
  <c r="M55" i="13"/>
  <c r="N55" i="13"/>
  <c r="O55" i="13"/>
  <c r="E56" i="13"/>
  <c r="J14" i="19"/>
  <c r="U56" i="13"/>
  <c r="E57" i="13"/>
  <c r="U57" i="13"/>
  <c r="E59" i="13"/>
  <c r="D18" i="19"/>
  <c r="E60" i="13"/>
  <c r="E61" i="13"/>
  <c r="K61" i="13"/>
  <c r="S61" i="13"/>
  <c r="V61" i="13"/>
  <c r="T61" i="13"/>
  <c r="X61" i="13"/>
  <c r="E62" i="13"/>
  <c r="G18" i="19"/>
  <c r="S62" i="13"/>
  <c r="V62" i="13"/>
  <c r="X62" i="13"/>
  <c r="E63" i="13"/>
  <c r="F18" i="19"/>
  <c r="E64" i="13"/>
  <c r="J18" i="19"/>
  <c r="E65" i="13"/>
  <c r="E66" i="13"/>
  <c r="G71" i="13"/>
  <c r="I71" i="13"/>
  <c r="G79" i="13"/>
  <c r="G102" i="13"/>
  <c r="G87" i="13"/>
  <c r="G95" i="13"/>
  <c r="J1" i="24"/>
  <c r="J65" i="24"/>
  <c r="K65" i="24"/>
  <c r="L65" i="24"/>
  <c r="I79" i="24"/>
  <c r="D81" i="24"/>
  <c r="J66" i="24"/>
  <c r="K66" i="24"/>
  <c r="J67" i="24"/>
  <c r="K67" i="24"/>
  <c r="J68" i="24"/>
  <c r="K68" i="24"/>
  <c r="J69" i="24"/>
  <c r="K69" i="24"/>
  <c r="D70" i="24"/>
  <c r="J70" i="24"/>
  <c r="K70" i="24"/>
  <c r="J71" i="24"/>
  <c r="K71" i="24"/>
  <c r="J72" i="24"/>
  <c r="K72" i="24"/>
  <c r="J73" i="24"/>
  <c r="K73" i="24"/>
  <c r="J74" i="24"/>
  <c r="K74" i="24"/>
  <c r="J75" i="24"/>
  <c r="K75" i="24"/>
  <c r="D76" i="24"/>
  <c r="J76" i="24"/>
  <c r="K76" i="24"/>
  <c r="J77" i="24"/>
  <c r="K77" i="24"/>
  <c r="J78" i="24"/>
  <c r="K78" i="24"/>
  <c r="J79" i="24"/>
  <c r="K79" i="24"/>
  <c r="M65" i="24"/>
  <c r="I72" i="24"/>
  <c r="D77" i="24"/>
  <c r="D80" i="24"/>
  <c r="J80" i="24"/>
  <c r="K80" i="24"/>
  <c r="J81" i="24"/>
  <c r="K81" i="24"/>
  <c r="J82" i="24"/>
  <c r="K82" i="24"/>
  <c r="J83" i="24"/>
  <c r="K83" i="24"/>
  <c r="J84" i="24"/>
  <c r="K84" i="24"/>
  <c r="D85" i="24"/>
  <c r="J85" i="24"/>
  <c r="K85" i="24"/>
  <c r="J86" i="24"/>
  <c r="K86" i="24"/>
  <c r="J87" i="24"/>
  <c r="K87" i="24"/>
  <c r="J88" i="24"/>
  <c r="K88" i="24"/>
  <c r="J89" i="24"/>
  <c r="K89" i="24"/>
  <c r="J90" i="24"/>
  <c r="K90" i="24"/>
  <c r="J91" i="24"/>
  <c r="K91" i="24"/>
  <c r="J92" i="24"/>
  <c r="K92" i="24"/>
  <c r="J93" i="24"/>
  <c r="K93" i="24"/>
  <c r="D94" i="24"/>
  <c r="J94" i="24"/>
  <c r="K94" i="24"/>
  <c r="J95" i="24"/>
  <c r="K95" i="24"/>
  <c r="J96" i="24"/>
  <c r="K96" i="24"/>
  <c r="J97" i="24"/>
  <c r="K97" i="24"/>
  <c r="J98" i="24"/>
  <c r="K98" i="24"/>
  <c r="J99" i="24"/>
  <c r="K99" i="24"/>
  <c r="J100" i="24"/>
  <c r="K100" i="24"/>
  <c r="J101" i="24"/>
  <c r="K101" i="24"/>
  <c r="E102" i="24"/>
  <c r="J102" i="24"/>
  <c r="K102" i="24"/>
  <c r="J103" i="24"/>
  <c r="K103" i="24"/>
  <c r="J104" i="24"/>
  <c r="K104" i="24"/>
  <c r="J105" i="24"/>
  <c r="K105" i="24"/>
  <c r="J106" i="24"/>
  <c r="K106" i="24"/>
  <c r="J107" i="24"/>
  <c r="K107" i="24"/>
  <c r="J108" i="24"/>
  <c r="K108" i="24"/>
  <c r="J109" i="24"/>
  <c r="K109" i="24"/>
  <c r="J110" i="24"/>
  <c r="K110" i="24"/>
  <c r="J111" i="24"/>
  <c r="K111" i="24"/>
  <c r="J112" i="24"/>
  <c r="K112" i="24"/>
  <c r="J113" i="24"/>
  <c r="K113" i="24"/>
  <c r="J114" i="24"/>
  <c r="K114" i="24"/>
  <c r="J115" i="24"/>
  <c r="K115" i="24"/>
  <c r="J116" i="24"/>
  <c r="K116" i="24"/>
  <c r="J117" i="24"/>
  <c r="K117" i="24"/>
  <c r="J118" i="24"/>
  <c r="K118" i="24"/>
  <c r="J119" i="24"/>
  <c r="K119" i="24"/>
  <c r="J120" i="24"/>
  <c r="K120" i="24"/>
  <c r="J121" i="24"/>
  <c r="K121" i="24"/>
  <c r="J122" i="24"/>
  <c r="K122" i="24"/>
  <c r="J123" i="24"/>
  <c r="K123" i="24"/>
  <c r="J124" i="24"/>
  <c r="K124" i="24"/>
  <c r="J125" i="24"/>
  <c r="K125" i="24"/>
  <c r="J126" i="24"/>
  <c r="K126" i="24"/>
  <c r="J127" i="24"/>
  <c r="K127" i="24"/>
  <c r="J128" i="24"/>
  <c r="K128" i="24"/>
  <c r="O65" i="24"/>
  <c r="I87" i="24"/>
  <c r="J129" i="24"/>
  <c r="K129" i="24"/>
  <c r="J130" i="24"/>
  <c r="K130" i="24"/>
  <c r="J131" i="24"/>
  <c r="K131" i="24"/>
  <c r="J132" i="24"/>
  <c r="K132" i="24"/>
  <c r="J133" i="24"/>
  <c r="K133" i="24"/>
  <c r="J134" i="24"/>
  <c r="K134" i="24"/>
  <c r="J135" i="24"/>
  <c r="K135" i="24"/>
  <c r="J136" i="24"/>
  <c r="K136" i="24"/>
  <c r="J137" i="24"/>
  <c r="K137" i="24"/>
  <c r="J138" i="24"/>
  <c r="K138" i="24"/>
  <c r="J139" i="24"/>
  <c r="K139" i="24"/>
  <c r="J140" i="24"/>
  <c r="K140" i="24"/>
  <c r="J141" i="24"/>
  <c r="K141" i="24"/>
  <c r="J142" i="24"/>
  <c r="K142" i="24"/>
  <c r="J143" i="24"/>
  <c r="K143" i="24"/>
  <c r="J144" i="24"/>
  <c r="K144" i="24"/>
  <c r="J145" i="24"/>
  <c r="K145" i="24"/>
  <c r="J146" i="24"/>
  <c r="K146" i="24"/>
  <c r="J147" i="24"/>
  <c r="K147" i="24"/>
  <c r="J148" i="24"/>
  <c r="K148" i="24"/>
  <c r="J149" i="24"/>
  <c r="K149" i="24"/>
  <c r="J150" i="24"/>
  <c r="K150" i="24"/>
  <c r="J151" i="24"/>
  <c r="K151" i="24"/>
  <c r="J152" i="24"/>
  <c r="K152" i="24"/>
  <c r="J153" i="24"/>
  <c r="K153" i="24"/>
  <c r="J154" i="24"/>
  <c r="K154" i="24"/>
  <c r="J155" i="24"/>
  <c r="K155" i="24"/>
  <c r="J156" i="24"/>
  <c r="K156" i="24"/>
  <c r="J157" i="24"/>
  <c r="K157" i="24"/>
  <c r="J158" i="24"/>
  <c r="K158" i="24"/>
  <c r="J159" i="24"/>
  <c r="K159" i="24"/>
  <c r="J160" i="24"/>
  <c r="K160" i="24"/>
  <c r="J161" i="24"/>
  <c r="K161" i="24"/>
  <c r="J162" i="24"/>
  <c r="K162" i="24"/>
  <c r="J163" i="24"/>
  <c r="K163" i="24"/>
  <c r="J164" i="24"/>
  <c r="K164" i="24"/>
  <c r="J165" i="24"/>
  <c r="K165" i="24"/>
  <c r="J166" i="24"/>
  <c r="K166" i="24"/>
  <c r="J167" i="24"/>
  <c r="K167" i="24"/>
  <c r="J168" i="24"/>
  <c r="K168" i="24"/>
  <c r="J169" i="24"/>
  <c r="K169" i="24"/>
  <c r="J170" i="24"/>
  <c r="K170" i="24"/>
  <c r="J171" i="24"/>
  <c r="K171" i="24"/>
  <c r="J172" i="24"/>
  <c r="K172" i="24"/>
  <c r="J173" i="24"/>
  <c r="K173" i="24"/>
  <c r="J174" i="24"/>
  <c r="K174" i="24"/>
  <c r="J175" i="24"/>
  <c r="K175" i="24"/>
  <c r="J176" i="24"/>
  <c r="K176" i="24"/>
  <c r="J177" i="24"/>
  <c r="K177" i="24"/>
  <c r="J178" i="24"/>
  <c r="K178" i="24"/>
  <c r="J179" i="24"/>
  <c r="K179" i="24"/>
  <c r="J180" i="24"/>
  <c r="K180" i="24"/>
  <c r="J181" i="24"/>
  <c r="K181" i="24"/>
  <c r="J182" i="24"/>
  <c r="K182" i="24"/>
  <c r="P65" i="24"/>
  <c r="I98" i="24"/>
  <c r="J183" i="24"/>
  <c r="K183" i="24"/>
  <c r="J184" i="24"/>
  <c r="K184" i="24"/>
  <c r="J185" i="24"/>
  <c r="K185" i="24"/>
  <c r="J186" i="24"/>
  <c r="K186" i="24"/>
  <c r="J187" i="24"/>
  <c r="K187" i="24"/>
  <c r="J188" i="24"/>
  <c r="K188" i="24"/>
  <c r="J189" i="24"/>
  <c r="K189" i="24"/>
  <c r="J190" i="24"/>
  <c r="K190" i="24"/>
  <c r="J191" i="24"/>
  <c r="K191" i="24"/>
  <c r="J192" i="24"/>
  <c r="K192" i="24"/>
  <c r="J193" i="24"/>
  <c r="K193" i="24"/>
  <c r="J194" i="24"/>
  <c r="K194" i="24"/>
  <c r="J195" i="24"/>
  <c r="K195" i="24"/>
  <c r="J196" i="24"/>
  <c r="K196" i="24"/>
  <c r="J197" i="24"/>
  <c r="K197" i="24"/>
  <c r="J198" i="24"/>
  <c r="K198" i="24"/>
  <c r="J199" i="24"/>
  <c r="K199" i="24"/>
  <c r="M1" i="7"/>
  <c r="Z3" i="7"/>
  <c r="AB3" i="7"/>
  <c r="Z4" i="7"/>
  <c r="Z5" i="7"/>
  <c r="AJ5" i="7"/>
  <c r="Z6" i="7"/>
  <c r="Z7" i="7"/>
  <c r="Z8" i="7"/>
  <c r="AB8" i="7"/>
  <c r="Z9" i="7"/>
  <c r="Z10" i="7"/>
  <c r="AC10" i="7"/>
  <c r="Z11" i="7"/>
  <c r="AH11" i="7"/>
  <c r="Z12" i="7"/>
  <c r="AH12" i="7"/>
  <c r="Z13" i="7"/>
  <c r="AC13" i="7"/>
  <c r="Z14" i="7"/>
  <c r="AC14" i="7"/>
  <c r="Z15" i="7"/>
  <c r="AD15" i="7"/>
  <c r="Z16" i="7"/>
  <c r="AC16" i="7"/>
  <c r="Z17" i="7"/>
  <c r="AH17" i="7"/>
  <c r="Z18" i="7"/>
  <c r="AJ18" i="7"/>
  <c r="Z19" i="7"/>
  <c r="Z20" i="7"/>
  <c r="AE20" i="7"/>
  <c r="Z21" i="7"/>
  <c r="D3" i="19"/>
  <c r="F3" i="19"/>
  <c r="G3" i="19"/>
  <c r="J3" i="19"/>
  <c r="D5" i="19"/>
  <c r="F5" i="19"/>
  <c r="H5" i="19"/>
  <c r="I5" i="19"/>
  <c r="E5" i="19"/>
  <c r="E23" i="14"/>
  <c r="AY23" i="14"/>
  <c r="G5" i="19"/>
  <c r="K5" i="19"/>
  <c r="J5" i="19"/>
  <c r="D9" i="19"/>
  <c r="F9" i="19"/>
  <c r="H9" i="19"/>
  <c r="G9" i="19"/>
  <c r="J9" i="19"/>
  <c r="K9" i="19"/>
  <c r="D11" i="19"/>
  <c r="F11" i="19"/>
  <c r="G11" i="19"/>
  <c r="H11" i="19"/>
  <c r="J11" i="19"/>
  <c r="K11" i="19"/>
  <c r="D13" i="19"/>
  <c r="I13" i="19"/>
  <c r="F13" i="19"/>
  <c r="H13" i="19"/>
  <c r="G13" i="19"/>
  <c r="J13" i="19"/>
  <c r="K13" i="19"/>
  <c r="D17" i="19"/>
  <c r="F17" i="19"/>
  <c r="H17" i="19"/>
  <c r="I17" i="19"/>
  <c r="G17" i="19"/>
  <c r="J17" i="19"/>
  <c r="K17" i="19"/>
  <c r="E17" i="19"/>
  <c r="AJ3" i="21"/>
  <c r="AK3" i="21"/>
  <c r="AL3" i="21"/>
  <c r="AM3" i="21"/>
  <c r="AN3" i="21"/>
  <c r="AO3" i="21"/>
  <c r="AP3" i="21"/>
  <c r="AQ3" i="21"/>
  <c r="AR3" i="21"/>
  <c r="AS3" i="21"/>
  <c r="J14" i="22"/>
  <c r="J16" i="22"/>
  <c r="J20" i="22"/>
  <c r="M1" i="5"/>
  <c r="O3" i="5"/>
  <c r="AY3" i="5"/>
  <c r="AZ3" i="5"/>
  <c r="BA3" i="5"/>
  <c r="BB3" i="5"/>
  <c r="BC3" i="5"/>
  <c r="BD3" i="5"/>
  <c r="BE3" i="5"/>
  <c r="BG3" i="5"/>
  <c r="BH3" i="5"/>
  <c r="BK3" i="5"/>
  <c r="BL3" i="5"/>
  <c r="I4" i="5"/>
  <c r="O4" i="5"/>
  <c r="AY4" i="5"/>
  <c r="AZ4" i="5"/>
  <c r="BA4" i="5"/>
  <c r="BC4" i="5"/>
  <c r="BD4" i="5"/>
  <c r="BE4" i="5"/>
  <c r="BF4" i="5"/>
  <c r="BG4" i="5"/>
  <c r="BH4" i="5"/>
  <c r="BI4" i="5"/>
  <c r="BJ4" i="5"/>
  <c r="BK4" i="5"/>
  <c r="BL4" i="5"/>
  <c r="BM4" i="5"/>
  <c r="BN4" i="5"/>
  <c r="I5" i="5"/>
  <c r="O5" i="5"/>
  <c r="AY5" i="5"/>
  <c r="BA5" i="5"/>
  <c r="BC5" i="5"/>
  <c r="BD5" i="5"/>
  <c r="BE5" i="5"/>
  <c r="BF5" i="5"/>
  <c r="BG5" i="5"/>
  <c r="BH5" i="5"/>
  <c r="BI5" i="5"/>
  <c r="BJ5" i="5"/>
  <c r="BK5" i="5"/>
  <c r="BL5" i="5"/>
  <c r="BM5" i="5"/>
  <c r="BN5" i="5"/>
  <c r="AY6" i="5"/>
  <c r="AZ6" i="5"/>
  <c r="BA6" i="5"/>
  <c r="BC6" i="5"/>
  <c r="BD6" i="5"/>
  <c r="BB6" i="5"/>
  <c r="BE6" i="5"/>
  <c r="BF6" i="5"/>
  <c r="BG6" i="5"/>
  <c r="BH6" i="5"/>
  <c r="BI6" i="5"/>
  <c r="BJ6" i="5"/>
  <c r="BK6" i="5"/>
  <c r="BL6" i="5"/>
  <c r="BM6" i="5"/>
  <c r="BN6" i="5"/>
  <c r="AY7" i="5"/>
  <c r="BA7" i="5"/>
  <c r="BC7" i="5"/>
  <c r="BD7" i="5"/>
  <c r="BB7" i="5"/>
  <c r="BE7" i="5"/>
  <c r="BF7" i="5"/>
  <c r="BG7" i="5"/>
  <c r="BH7" i="5"/>
  <c r="BI7" i="5"/>
  <c r="BJ7" i="5"/>
  <c r="BK7" i="5"/>
  <c r="BL7" i="5"/>
  <c r="BM7" i="5"/>
  <c r="BN7" i="5"/>
  <c r="I8" i="5"/>
  <c r="AY8" i="5"/>
  <c r="AZ8" i="5"/>
  <c r="BA8" i="5"/>
  <c r="BC8" i="5"/>
  <c r="BD8" i="5"/>
  <c r="BB8" i="5"/>
  <c r="BE8" i="5"/>
  <c r="BF8" i="5"/>
  <c r="BG8" i="5"/>
  <c r="BH8" i="5"/>
  <c r="BI8" i="5"/>
  <c r="BJ8" i="5"/>
  <c r="BK8" i="5"/>
  <c r="BL8" i="5"/>
  <c r="BM8" i="5"/>
  <c r="BN8" i="5"/>
  <c r="O9" i="5"/>
  <c r="AY9" i="5"/>
  <c r="AZ9" i="5"/>
  <c r="BA9" i="5"/>
  <c r="BC9" i="5"/>
  <c r="BD9" i="5"/>
  <c r="BB9" i="5"/>
  <c r="BE9" i="5"/>
  <c r="BF9" i="5"/>
  <c r="BG9" i="5"/>
  <c r="BH9" i="5"/>
  <c r="BI9" i="5"/>
  <c r="BJ9" i="5"/>
  <c r="BK9" i="5"/>
  <c r="BL9" i="5"/>
  <c r="BM9" i="5"/>
  <c r="BN9" i="5"/>
  <c r="I10" i="5"/>
  <c r="AY10" i="5"/>
  <c r="AZ10" i="5"/>
  <c r="BA10" i="5"/>
  <c r="BC10" i="5"/>
  <c r="BD10" i="5"/>
  <c r="BB10" i="5"/>
  <c r="BE10" i="5"/>
  <c r="BF10" i="5"/>
  <c r="BG10" i="5"/>
  <c r="BH10" i="5"/>
  <c r="BI10" i="5"/>
  <c r="BJ10" i="5"/>
  <c r="BK10" i="5"/>
  <c r="BL10" i="5"/>
  <c r="BM10" i="5"/>
  <c r="BN10" i="5"/>
  <c r="I11" i="5"/>
  <c r="AY11" i="5"/>
  <c r="AZ11" i="5"/>
  <c r="BA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I12" i="5"/>
  <c r="O12" i="5"/>
  <c r="AY12" i="5"/>
  <c r="BA12" i="5"/>
  <c r="BC12" i="5"/>
  <c r="BD12" i="5"/>
  <c r="BB12" i="5"/>
  <c r="BE12" i="5"/>
  <c r="BF12" i="5"/>
  <c r="BG12" i="5"/>
  <c r="BH12" i="5"/>
  <c r="BI12" i="5"/>
  <c r="BJ12" i="5"/>
  <c r="BK12" i="5"/>
  <c r="BL12" i="5"/>
  <c r="BM12" i="5"/>
  <c r="BN12" i="5"/>
  <c r="I13" i="5"/>
  <c r="O13" i="5"/>
  <c r="AY13" i="5"/>
  <c r="AZ13" i="5"/>
  <c r="BA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I14" i="5"/>
  <c r="O14" i="5"/>
  <c r="AY14" i="5"/>
  <c r="BA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I15" i="5"/>
  <c r="O15" i="5"/>
  <c r="AY15" i="5"/>
  <c r="BA15" i="5"/>
  <c r="BC15" i="5"/>
  <c r="BD15" i="5"/>
  <c r="BB15" i="5"/>
  <c r="BE15" i="5"/>
  <c r="BF15" i="5"/>
  <c r="BG15" i="5"/>
  <c r="BH15" i="5"/>
  <c r="BI15" i="5"/>
  <c r="BJ15" i="5"/>
  <c r="BK15" i="5"/>
  <c r="BL15" i="5"/>
  <c r="BM15" i="5"/>
  <c r="BN15" i="5"/>
  <c r="I16" i="5"/>
  <c r="AY16" i="5"/>
  <c r="AZ16" i="5"/>
  <c r="BA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I17" i="5"/>
  <c r="BB17" i="5"/>
  <c r="AY17" i="5"/>
  <c r="BA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I18" i="5"/>
  <c r="O18" i="5"/>
  <c r="AY18" i="5"/>
  <c r="AZ18" i="5"/>
  <c r="BA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I19" i="5"/>
  <c r="O19" i="5"/>
  <c r="AY19" i="5"/>
  <c r="BA19" i="5"/>
  <c r="BC19" i="5"/>
  <c r="BD19" i="5"/>
  <c r="BB19" i="5"/>
  <c r="BE19" i="5"/>
  <c r="BF19" i="5"/>
  <c r="BG19" i="5"/>
  <c r="BH19" i="5"/>
  <c r="BI19" i="5"/>
  <c r="BJ19" i="5"/>
  <c r="BK19" i="5"/>
  <c r="BL19" i="5"/>
  <c r="BM19" i="5"/>
  <c r="BN19" i="5"/>
  <c r="I20" i="5"/>
  <c r="AY20" i="5"/>
  <c r="BA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O21" i="5"/>
  <c r="AY21" i="5"/>
  <c r="BA21" i="5"/>
  <c r="BC21" i="5"/>
  <c r="BD21" i="5"/>
  <c r="BB21" i="5"/>
  <c r="BE21" i="5"/>
  <c r="BF21" i="5"/>
  <c r="BG21" i="5"/>
  <c r="BH21" i="5"/>
  <c r="BI21" i="5"/>
  <c r="BJ21" i="5"/>
  <c r="BK21" i="5"/>
  <c r="BL21" i="5"/>
  <c r="BM21" i="5"/>
  <c r="BN21" i="5"/>
  <c r="O22" i="5"/>
  <c r="AY22" i="5"/>
  <c r="AZ22" i="5"/>
  <c r="BA22" i="5"/>
  <c r="BC22" i="5"/>
  <c r="BD22" i="5"/>
  <c r="BB22" i="5"/>
  <c r="BE22" i="5"/>
  <c r="BF22" i="5"/>
  <c r="BG22" i="5"/>
  <c r="BH22" i="5"/>
  <c r="BI22" i="5"/>
  <c r="BJ22" i="5"/>
  <c r="BK22" i="5"/>
  <c r="BL22" i="5"/>
  <c r="BM22" i="5"/>
  <c r="BN22" i="5"/>
  <c r="O23" i="5"/>
  <c r="AY23" i="5"/>
  <c r="AZ23" i="5"/>
  <c r="BA23" i="5"/>
  <c r="BC23" i="5"/>
  <c r="BD23" i="5"/>
  <c r="BB23" i="5"/>
  <c r="BE23" i="5"/>
  <c r="BF23" i="5"/>
  <c r="BG23" i="5"/>
  <c r="BH23" i="5"/>
  <c r="BI23" i="5"/>
  <c r="BJ23" i="5"/>
  <c r="BK23" i="5"/>
  <c r="BL23" i="5"/>
  <c r="BM23" i="5"/>
  <c r="BN23" i="5"/>
  <c r="I24" i="5"/>
  <c r="AY24" i="5"/>
  <c r="BA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I25" i="5"/>
  <c r="AY25" i="5"/>
  <c r="AZ25" i="5"/>
  <c r="BA25" i="5"/>
  <c r="BC25" i="5"/>
  <c r="BD25" i="5"/>
  <c r="BB25" i="5"/>
  <c r="BE25" i="5"/>
  <c r="BF25" i="5"/>
  <c r="BG25" i="5"/>
  <c r="BH25" i="5"/>
  <c r="BI25" i="5"/>
  <c r="BJ25" i="5"/>
  <c r="BK25" i="5"/>
  <c r="BL25" i="5"/>
  <c r="I26" i="5"/>
  <c r="AY26" i="5"/>
  <c r="AZ26" i="5"/>
  <c r="BA26" i="5"/>
  <c r="BC26" i="5"/>
  <c r="BD26" i="5"/>
  <c r="BB26" i="5"/>
  <c r="BE26" i="5"/>
  <c r="BF26" i="5"/>
  <c r="BG26" i="5"/>
  <c r="BH26" i="5"/>
  <c r="BI26" i="5"/>
  <c r="BJ26" i="5"/>
  <c r="BK26" i="5"/>
  <c r="BL26" i="5"/>
  <c r="BM26" i="5"/>
  <c r="BN26" i="5"/>
  <c r="O27" i="5"/>
  <c r="AY27" i="5"/>
  <c r="AZ27" i="5"/>
  <c r="BA27" i="5"/>
  <c r="BC27" i="5"/>
  <c r="BD27" i="5"/>
  <c r="BB27" i="5"/>
  <c r="BE27" i="5"/>
  <c r="BF27" i="5"/>
  <c r="BG27" i="5"/>
  <c r="BH27" i="5"/>
  <c r="BI27" i="5"/>
  <c r="BJ27" i="5"/>
  <c r="BK27" i="5"/>
  <c r="BL27" i="5"/>
  <c r="BM27" i="5"/>
  <c r="BN27" i="5"/>
  <c r="I28" i="5"/>
  <c r="AY28" i="5"/>
  <c r="AZ28" i="5"/>
  <c r="BA28" i="5"/>
  <c r="BC28" i="5"/>
  <c r="BD28" i="5"/>
  <c r="BB28" i="5"/>
  <c r="BE28" i="5"/>
  <c r="BF28" i="5"/>
  <c r="BG28" i="5"/>
  <c r="BH28" i="5"/>
  <c r="BI28" i="5"/>
  <c r="BJ28" i="5"/>
  <c r="BK28" i="5"/>
  <c r="BL28" i="5"/>
  <c r="BM28" i="5"/>
  <c r="BN28" i="5"/>
  <c r="O29" i="5"/>
  <c r="AY29" i="5"/>
  <c r="AZ29" i="5"/>
  <c r="BA29" i="5"/>
  <c r="BC29" i="5"/>
  <c r="BD29" i="5"/>
  <c r="BB29" i="5"/>
  <c r="BE29" i="5"/>
  <c r="BF29" i="5"/>
  <c r="BG29" i="5"/>
  <c r="BH29" i="5"/>
  <c r="BI29" i="5"/>
  <c r="BJ29" i="5"/>
  <c r="BK29" i="5"/>
  <c r="BL29" i="5"/>
  <c r="BM29" i="5"/>
  <c r="BN29" i="5"/>
  <c r="I30" i="5"/>
  <c r="O30" i="5"/>
  <c r="AY30" i="5"/>
  <c r="BA30" i="5"/>
  <c r="BC30" i="5"/>
  <c r="BD30" i="5"/>
  <c r="BB30" i="5"/>
  <c r="BE30" i="5"/>
  <c r="BF30" i="5"/>
  <c r="BG30" i="5"/>
  <c r="BH30" i="5"/>
  <c r="BI30" i="5"/>
  <c r="BJ30" i="5"/>
  <c r="BK30" i="5"/>
  <c r="BL30" i="5"/>
  <c r="BM30" i="5"/>
  <c r="BN30" i="5"/>
  <c r="I31" i="5"/>
  <c r="O31" i="5"/>
  <c r="AY31" i="5"/>
  <c r="AZ31" i="5"/>
  <c r="BA31" i="5"/>
  <c r="BC31" i="5"/>
  <c r="BD31" i="5"/>
  <c r="BB31" i="5"/>
  <c r="BE31" i="5"/>
  <c r="BF31" i="5"/>
  <c r="BG31" i="5"/>
  <c r="BH31" i="5"/>
  <c r="BI31" i="5"/>
  <c r="BJ31" i="5"/>
  <c r="BK31" i="5"/>
  <c r="BL31" i="5"/>
  <c r="BM31" i="5"/>
  <c r="BN31" i="5"/>
  <c r="I32" i="5"/>
  <c r="AY32" i="5"/>
  <c r="AZ32" i="5"/>
  <c r="BA32" i="5"/>
  <c r="BC32" i="5"/>
  <c r="BD32" i="5"/>
  <c r="BB32" i="5"/>
  <c r="BE32" i="5"/>
  <c r="BF32" i="5"/>
  <c r="BG32" i="5"/>
  <c r="BH32" i="5"/>
  <c r="BI32" i="5"/>
  <c r="BJ32" i="5"/>
  <c r="BK32" i="5"/>
  <c r="BL32" i="5"/>
  <c r="BM32" i="5"/>
  <c r="BN32" i="5"/>
  <c r="I33" i="5"/>
  <c r="AY33" i="5"/>
  <c r="AZ33" i="5"/>
  <c r="BA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O34" i="5"/>
  <c r="AY34" i="5"/>
  <c r="AZ34" i="5"/>
  <c r="BA34" i="5"/>
  <c r="BC34" i="5"/>
  <c r="BD34" i="5"/>
  <c r="BB34" i="5"/>
  <c r="BE34" i="5"/>
  <c r="BF34" i="5"/>
  <c r="BG34" i="5"/>
  <c r="BH34" i="5"/>
  <c r="BI34" i="5"/>
  <c r="BJ34" i="5"/>
  <c r="BK34" i="5"/>
  <c r="BL34" i="5"/>
  <c r="BM34" i="5"/>
  <c r="BN34" i="5"/>
  <c r="O35" i="5"/>
  <c r="AY35" i="5"/>
  <c r="BA35" i="5"/>
  <c r="BC35" i="5"/>
  <c r="BD35" i="5"/>
  <c r="BB35" i="5"/>
  <c r="BE35" i="5"/>
  <c r="BF35" i="5"/>
  <c r="BG35" i="5"/>
  <c r="BH35" i="5"/>
  <c r="BI35" i="5"/>
  <c r="BJ35" i="5"/>
  <c r="BK35" i="5"/>
  <c r="BL35" i="5"/>
  <c r="BM35" i="5"/>
  <c r="BN35" i="5"/>
  <c r="I36" i="5"/>
  <c r="BB36" i="5"/>
  <c r="I101" i="5"/>
  <c r="K101" i="5"/>
  <c r="AY36" i="5"/>
  <c r="BA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I37" i="5"/>
  <c r="AY37" i="5"/>
  <c r="BA37" i="5"/>
  <c r="BC37" i="5"/>
  <c r="BD37" i="5"/>
  <c r="BB37" i="5"/>
  <c r="BE37" i="5"/>
  <c r="BF37" i="5"/>
  <c r="BG37" i="5"/>
  <c r="BH37" i="5"/>
  <c r="BI37" i="5"/>
  <c r="BJ37" i="5"/>
  <c r="BK37" i="5"/>
  <c r="BL37" i="5"/>
  <c r="BM37" i="5"/>
  <c r="BN37" i="5"/>
  <c r="O38" i="5"/>
  <c r="AY38" i="5"/>
  <c r="AZ38" i="5"/>
  <c r="BA38" i="5"/>
  <c r="BC38" i="5"/>
  <c r="BD38" i="5"/>
  <c r="BB38" i="5"/>
  <c r="BE38" i="5"/>
  <c r="BF38" i="5"/>
  <c r="BG38" i="5"/>
  <c r="BH38" i="5"/>
  <c r="BI38" i="5"/>
  <c r="BJ38" i="5"/>
  <c r="BK38" i="5"/>
  <c r="BL38" i="5"/>
  <c r="BM38" i="5"/>
  <c r="BN38" i="5"/>
  <c r="I39" i="5"/>
  <c r="AY39" i="5"/>
  <c r="AZ39" i="5"/>
  <c r="BA39" i="5"/>
  <c r="BC39" i="5"/>
  <c r="BD39" i="5"/>
  <c r="BB39" i="5"/>
  <c r="BE39" i="5"/>
  <c r="BF39" i="5"/>
  <c r="BG39" i="5"/>
  <c r="BH39" i="5"/>
  <c r="BI39" i="5"/>
  <c r="BJ39" i="5"/>
  <c r="BK39" i="5"/>
  <c r="BL39" i="5"/>
  <c r="BM39" i="5"/>
  <c r="BN39" i="5"/>
  <c r="O40" i="5"/>
  <c r="AY40" i="5"/>
  <c r="BA40" i="5"/>
  <c r="BC40" i="5"/>
  <c r="BD40" i="5"/>
  <c r="BB40" i="5"/>
  <c r="BE40" i="5"/>
  <c r="BF40" i="5"/>
  <c r="BG40" i="5"/>
  <c r="BH40" i="5"/>
  <c r="BI40" i="5"/>
  <c r="BJ40" i="5"/>
  <c r="BK40" i="5"/>
  <c r="BL40" i="5"/>
  <c r="BM40" i="5"/>
  <c r="BN40" i="5"/>
  <c r="O41" i="5"/>
  <c r="AY41" i="5"/>
  <c r="AZ41" i="5"/>
  <c r="BA41" i="5"/>
  <c r="BC41" i="5"/>
  <c r="BD41" i="5"/>
  <c r="BB41" i="5"/>
  <c r="BE41" i="5"/>
  <c r="BF41" i="5"/>
  <c r="BG41" i="5"/>
  <c r="BH41" i="5"/>
  <c r="BI41" i="5"/>
  <c r="BJ41" i="5"/>
  <c r="BK41" i="5"/>
  <c r="BL41" i="5"/>
  <c r="BM41" i="5"/>
  <c r="BN41" i="5"/>
  <c r="I42" i="5"/>
  <c r="O42" i="5"/>
  <c r="AY42" i="5"/>
  <c r="AZ42" i="5"/>
  <c r="BA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AY43" i="5"/>
  <c r="BA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I44" i="5"/>
  <c r="AY44" i="5"/>
  <c r="BA44" i="5"/>
  <c r="BC44" i="5"/>
  <c r="BD44" i="5"/>
  <c r="BB44" i="5"/>
  <c r="BE44" i="5"/>
  <c r="BF44" i="5"/>
  <c r="BG44" i="5"/>
  <c r="BH44" i="5"/>
  <c r="BI44" i="5"/>
  <c r="BJ44" i="5"/>
  <c r="BK44" i="5"/>
  <c r="BL44" i="5"/>
  <c r="BM44" i="5"/>
  <c r="BN44" i="5"/>
  <c r="I45" i="5"/>
  <c r="O45" i="5"/>
  <c r="AY45" i="5"/>
  <c r="AZ45" i="5"/>
  <c r="BA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I46" i="5"/>
  <c r="AY46" i="5"/>
  <c r="AZ46" i="5"/>
  <c r="BA46" i="5"/>
  <c r="BC46" i="5"/>
  <c r="BD46" i="5"/>
  <c r="BB46" i="5"/>
  <c r="BE46" i="5"/>
  <c r="BF46" i="5"/>
  <c r="BG46" i="5"/>
  <c r="BH46" i="5"/>
  <c r="BI46" i="5"/>
  <c r="BJ46" i="5"/>
  <c r="BK46" i="5"/>
  <c r="BL46" i="5"/>
  <c r="BM46" i="5"/>
  <c r="BN46" i="5"/>
  <c r="I47" i="5"/>
  <c r="O47" i="5"/>
  <c r="AY47" i="5"/>
  <c r="AZ47" i="5"/>
  <c r="BA47" i="5"/>
  <c r="BC47" i="5"/>
  <c r="BD47" i="5"/>
  <c r="BB47" i="5"/>
  <c r="BE47" i="5"/>
  <c r="BF47" i="5"/>
  <c r="BG47" i="5"/>
  <c r="BH47" i="5"/>
  <c r="BI47" i="5"/>
  <c r="BJ47" i="5"/>
  <c r="BK47" i="5"/>
  <c r="BL47" i="5"/>
  <c r="BM47" i="5"/>
  <c r="BN47" i="5"/>
  <c r="I48" i="5"/>
  <c r="AY48" i="5"/>
  <c r="AZ48" i="5"/>
  <c r="BA48" i="5"/>
  <c r="BC48" i="5"/>
  <c r="BD48" i="5"/>
  <c r="BB48" i="5"/>
  <c r="BE48" i="5"/>
  <c r="BF48" i="5"/>
  <c r="BG48" i="5"/>
  <c r="BH48" i="5"/>
  <c r="BI48" i="5"/>
  <c r="BJ48" i="5"/>
  <c r="BK48" i="5"/>
  <c r="BL48" i="5"/>
  <c r="BM48" i="5"/>
  <c r="BN48" i="5"/>
  <c r="AY49" i="5"/>
  <c r="BA49" i="5"/>
  <c r="BC49" i="5"/>
  <c r="BD49" i="5"/>
  <c r="BB49" i="5"/>
  <c r="BE49" i="5"/>
  <c r="BF49" i="5"/>
  <c r="BG49" i="5"/>
  <c r="BH49" i="5"/>
  <c r="BI49" i="5"/>
  <c r="BJ49" i="5"/>
  <c r="BK49" i="5"/>
  <c r="BL49" i="5"/>
  <c r="BM49" i="5"/>
  <c r="BN49" i="5"/>
  <c r="AY50" i="5"/>
  <c r="AZ50" i="5"/>
  <c r="BA50" i="5"/>
  <c r="BC50" i="5"/>
  <c r="BD50" i="5"/>
  <c r="BB50" i="5"/>
  <c r="BE50" i="5"/>
  <c r="BF50" i="5"/>
  <c r="BG50" i="5"/>
  <c r="BH50" i="5"/>
  <c r="BI50" i="5"/>
  <c r="BJ50" i="5"/>
  <c r="BK50" i="5"/>
  <c r="BL50" i="5"/>
  <c r="BM50" i="5"/>
  <c r="BN50" i="5"/>
  <c r="AY51" i="5"/>
  <c r="AZ51" i="5"/>
  <c r="BA51" i="5"/>
  <c r="BC51" i="5"/>
  <c r="BD51" i="5"/>
  <c r="BB51" i="5"/>
  <c r="BE51" i="5"/>
  <c r="BF51" i="5"/>
  <c r="BG51" i="5"/>
  <c r="BH51" i="5"/>
  <c r="BI51" i="5"/>
  <c r="BJ51" i="5"/>
  <c r="BK51" i="5"/>
  <c r="BL51" i="5"/>
  <c r="BM51" i="5"/>
  <c r="BN51" i="5"/>
  <c r="AY52" i="5"/>
  <c r="BA52" i="5"/>
  <c r="BC52" i="5"/>
  <c r="BD52" i="5"/>
  <c r="BB52" i="5"/>
  <c r="BE52" i="5"/>
  <c r="BF52" i="5"/>
  <c r="BG52" i="5"/>
  <c r="BH52" i="5"/>
  <c r="BI52" i="5"/>
  <c r="BJ52" i="5"/>
  <c r="BK52" i="5"/>
  <c r="BL52" i="5"/>
  <c r="BM52" i="5"/>
  <c r="BN52" i="5"/>
  <c r="I53" i="5"/>
  <c r="O53" i="5"/>
  <c r="AY53" i="5"/>
  <c r="BA53" i="5"/>
  <c r="BC53" i="5"/>
  <c r="BD53" i="5"/>
  <c r="BB53" i="5"/>
  <c r="BE53" i="5"/>
  <c r="BF53" i="5"/>
  <c r="BG53" i="5"/>
  <c r="BH53" i="5"/>
  <c r="BI53" i="5"/>
  <c r="BJ53" i="5"/>
  <c r="BK53" i="5"/>
  <c r="BL53" i="5"/>
  <c r="BM53" i="5"/>
  <c r="BN53" i="5"/>
  <c r="AY54" i="5"/>
  <c r="AZ54" i="5"/>
  <c r="BA54" i="5"/>
  <c r="BC54" i="5"/>
  <c r="BD54" i="5"/>
  <c r="BB54" i="5"/>
  <c r="BE54" i="5"/>
  <c r="BF54" i="5"/>
  <c r="BG54" i="5"/>
  <c r="BH54" i="5"/>
  <c r="BI54" i="5"/>
  <c r="BJ54" i="5"/>
  <c r="BK54" i="5"/>
  <c r="BL54" i="5"/>
  <c r="BM54" i="5"/>
  <c r="BN54" i="5"/>
  <c r="I55" i="5"/>
  <c r="AY55" i="5"/>
  <c r="AZ55" i="5"/>
  <c r="BA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I56" i="5"/>
  <c r="O56" i="5"/>
  <c r="AY56" i="5"/>
  <c r="AZ56" i="5"/>
  <c r="BA56" i="5"/>
  <c r="BC56" i="5"/>
  <c r="BD56" i="5"/>
  <c r="BB56" i="5"/>
  <c r="BE56" i="5"/>
  <c r="BF56" i="5"/>
  <c r="BG56" i="5"/>
  <c r="BH56" i="5"/>
  <c r="BI56" i="5"/>
  <c r="BJ56" i="5"/>
  <c r="BK56" i="5"/>
  <c r="BL56" i="5"/>
  <c r="BM56" i="5"/>
  <c r="BN56" i="5"/>
  <c r="I57" i="5"/>
  <c r="O57" i="5"/>
  <c r="BB57" i="5"/>
  <c r="AY57" i="5"/>
  <c r="AZ57" i="5"/>
  <c r="BA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I58" i="5"/>
  <c r="AY58" i="5"/>
  <c r="AZ58" i="5"/>
  <c r="BA58" i="5"/>
  <c r="BC58" i="5"/>
  <c r="BD58" i="5"/>
  <c r="BB58" i="5"/>
  <c r="BE58" i="5"/>
  <c r="BF58" i="5"/>
  <c r="BG58" i="5"/>
  <c r="BH58" i="5"/>
  <c r="BI58" i="5"/>
  <c r="BJ58" i="5"/>
  <c r="BK58" i="5"/>
  <c r="BL58" i="5"/>
  <c r="BM58" i="5"/>
  <c r="BN58" i="5"/>
  <c r="I59" i="5"/>
  <c r="O59" i="5"/>
  <c r="AY59" i="5"/>
  <c r="BA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I60" i="5"/>
  <c r="AY60" i="5"/>
  <c r="AZ60" i="5"/>
  <c r="BA60" i="5"/>
  <c r="BC60" i="5"/>
  <c r="BD60" i="5"/>
  <c r="BB60" i="5"/>
  <c r="BE60" i="5"/>
  <c r="BF60" i="5"/>
  <c r="BG60" i="5"/>
  <c r="BH60" i="5"/>
  <c r="BI60" i="5"/>
  <c r="BJ60" i="5"/>
  <c r="BK60" i="5"/>
  <c r="BL60" i="5"/>
  <c r="BM60" i="5"/>
  <c r="BN60" i="5"/>
  <c r="O61" i="5"/>
  <c r="AY61" i="5"/>
  <c r="AZ61" i="5"/>
  <c r="BA61" i="5"/>
  <c r="BC61" i="5"/>
  <c r="BD61" i="5"/>
  <c r="BB61" i="5"/>
  <c r="BE61" i="5"/>
  <c r="BF61" i="5"/>
  <c r="BG61" i="5"/>
  <c r="BH61" i="5"/>
  <c r="BI61" i="5"/>
  <c r="BJ61" i="5"/>
  <c r="BK61" i="5"/>
  <c r="BL61" i="5"/>
  <c r="BM61" i="5"/>
  <c r="BN61" i="5"/>
  <c r="I62" i="5"/>
  <c r="AY62" i="5"/>
  <c r="BA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I63" i="5"/>
  <c r="O63" i="5"/>
  <c r="AY63" i="5"/>
  <c r="BA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I64" i="5"/>
  <c r="AY64" i="5"/>
  <c r="AZ64" i="5"/>
  <c r="BA64" i="5"/>
  <c r="BC64" i="5"/>
  <c r="BD64" i="5"/>
  <c r="BB64" i="5"/>
  <c r="BE64" i="5"/>
  <c r="BF64" i="5"/>
  <c r="BG64" i="5"/>
  <c r="BH64" i="5"/>
  <c r="BI64" i="5"/>
  <c r="BJ64" i="5"/>
  <c r="BK64" i="5"/>
  <c r="BL64" i="5"/>
  <c r="BM64" i="5"/>
  <c r="BN64" i="5"/>
  <c r="I65" i="5"/>
  <c r="AY65" i="5"/>
  <c r="AZ65" i="5"/>
  <c r="BA65" i="5"/>
  <c r="BC65" i="5"/>
  <c r="BD65" i="5"/>
  <c r="BB65" i="5"/>
  <c r="BE65" i="5"/>
  <c r="BF65" i="5"/>
  <c r="BG65" i="5"/>
  <c r="BH65" i="5"/>
  <c r="BI65" i="5"/>
  <c r="BJ65" i="5"/>
  <c r="BK65" i="5"/>
  <c r="BL65" i="5"/>
  <c r="BM65" i="5"/>
  <c r="BN65" i="5"/>
  <c r="O66" i="5"/>
  <c r="AY66" i="5"/>
  <c r="AZ66" i="5"/>
  <c r="BA66" i="5"/>
  <c r="BC66" i="5"/>
  <c r="BD66" i="5"/>
  <c r="BB66" i="5"/>
  <c r="BE66" i="5"/>
  <c r="BF66" i="5"/>
  <c r="BG66" i="5"/>
  <c r="BH66" i="5"/>
  <c r="BI66" i="5"/>
  <c r="BJ66" i="5"/>
  <c r="BK66" i="5"/>
  <c r="BL66" i="5"/>
  <c r="BM66" i="5"/>
  <c r="BN66" i="5"/>
  <c r="I67" i="5"/>
  <c r="AY67" i="5"/>
  <c r="AZ67" i="5"/>
  <c r="BA67" i="5"/>
  <c r="BC67" i="5"/>
  <c r="BD67" i="5"/>
  <c r="BB67" i="5"/>
  <c r="BE67" i="5"/>
  <c r="BF67" i="5"/>
  <c r="BG67" i="5"/>
  <c r="BH67" i="5"/>
  <c r="BI67" i="5"/>
  <c r="BJ67" i="5"/>
  <c r="BK67" i="5"/>
  <c r="BL67" i="5"/>
  <c r="BM67" i="5"/>
  <c r="BN67" i="5"/>
  <c r="I68" i="5"/>
  <c r="AY68" i="5"/>
  <c r="AZ68" i="5"/>
  <c r="BA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I69" i="5"/>
  <c r="O69" i="5"/>
  <c r="AY69" i="5"/>
  <c r="BA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I70" i="5"/>
  <c r="BB70" i="5"/>
  <c r="AY70" i="5"/>
  <c r="BA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I71" i="5"/>
  <c r="AY71" i="5"/>
  <c r="AZ71" i="5"/>
  <c r="BA71" i="5"/>
  <c r="BC71" i="5"/>
  <c r="BD71" i="5"/>
  <c r="BB71" i="5"/>
  <c r="BE71" i="5"/>
  <c r="BF71" i="5"/>
  <c r="BG71" i="5"/>
  <c r="BH71" i="5"/>
  <c r="BI71" i="5"/>
  <c r="BJ71" i="5"/>
  <c r="BK71" i="5"/>
  <c r="BL71" i="5"/>
  <c r="BM71" i="5"/>
  <c r="BN71" i="5"/>
  <c r="I73" i="5"/>
  <c r="BB73" i="5"/>
  <c r="BJ73" i="5"/>
  <c r="BK73" i="5"/>
  <c r="I74" i="5"/>
  <c r="BB74" i="5"/>
  <c r="AY74" i="5"/>
  <c r="AZ74" i="5"/>
  <c r="BA74" i="5"/>
  <c r="BC74" i="5"/>
  <c r="BD74" i="5"/>
  <c r="BE74" i="5"/>
  <c r="BF74" i="5"/>
  <c r="BG74" i="5"/>
  <c r="BH74" i="5"/>
  <c r="BI74" i="5"/>
  <c r="BJ74" i="5"/>
  <c r="BK74" i="5"/>
  <c r="I75" i="5"/>
  <c r="AY75" i="5"/>
  <c r="BA75" i="5"/>
  <c r="BC75" i="5"/>
  <c r="BD75" i="5"/>
  <c r="BE75" i="5"/>
  <c r="BF75" i="5"/>
  <c r="BG75" i="5"/>
  <c r="BH75" i="5"/>
  <c r="BI75" i="5"/>
  <c r="BJ75" i="5"/>
  <c r="BK75" i="5"/>
  <c r="O76" i="5"/>
  <c r="AY76" i="5"/>
  <c r="BA76" i="5"/>
  <c r="BC76" i="5"/>
  <c r="BD76" i="5"/>
  <c r="BB76" i="5"/>
  <c r="BE76" i="5"/>
  <c r="BF76" i="5"/>
  <c r="BG76" i="5"/>
  <c r="BH76" i="5"/>
  <c r="BI76" i="5"/>
  <c r="BJ76" i="5"/>
  <c r="BK76" i="5"/>
  <c r="BL76" i="5"/>
  <c r="BM76" i="5"/>
  <c r="BN76" i="5"/>
  <c r="I78" i="5"/>
  <c r="BA7" i="14"/>
  <c r="BC84" i="5"/>
  <c r="BD84" i="5"/>
  <c r="BE84" i="5"/>
  <c r="BG84" i="5"/>
  <c r="BH84" i="5"/>
  <c r="BJ84" i="5"/>
  <c r="BK84" i="5"/>
  <c r="BL84" i="5"/>
  <c r="BM84" i="5"/>
  <c r="BO84" i="5"/>
  <c r="BP84" i="5"/>
  <c r="BQ84" i="5"/>
  <c r="BC85" i="5"/>
  <c r="BD85" i="5"/>
  <c r="BE85" i="5"/>
  <c r="BG85" i="5"/>
  <c r="BH85" i="5"/>
  <c r="BJ85" i="5"/>
  <c r="BK85" i="5"/>
  <c r="BL85" i="5"/>
  <c r="BM85" i="5"/>
  <c r="BO85" i="5"/>
  <c r="BP85" i="5"/>
  <c r="BQ85" i="5"/>
  <c r="BC86" i="5"/>
  <c r="BD86" i="5"/>
  <c r="BE86" i="5"/>
  <c r="BG86" i="5"/>
  <c r="BH86" i="5"/>
  <c r="BJ86" i="5"/>
  <c r="BK86" i="5"/>
  <c r="BL86" i="5"/>
  <c r="BM86" i="5"/>
  <c r="BO86" i="5"/>
  <c r="BP86" i="5"/>
  <c r="BQ86" i="5"/>
  <c r="BC87" i="5"/>
  <c r="BD87" i="5"/>
  <c r="BE87" i="5"/>
  <c r="BG87" i="5"/>
  <c r="BH87" i="5"/>
  <c r="BJ87" i="5"/>
  <c r="BK87" i="5"/>
  <c r="BL87" i="5"/>
  <c r="BM87" i="5"/>
  <c r="BO87" i="5"/>
  <c r="BP87" i="5"/>
  <c r="BQ87" i="5"/>
  <c r="BC88" i="5"/>
  <c r="BD88" i="5"/>
  <c r="BE88" i="5"/>
  <c r="BG88" i="5"/>
  <c r="BH88" i="5"/>
  <c r="BJ88" i="5"/>
  <c r="BK88" i="5"/>
  <c r="BL88" i="5"/>
  <c r="BM88" i="5"/>
  <c r="BO88" i="5"/>
  <c r="BP88" i="5"/>
  <c r="BQ88" i="5"/>
  <c r="BC89" i="5"/>
  <c r="BD89" i="5"/>
  <c r="BE89" i="5"/>
  <c r="BG89" i="5"/>
  <c r="BH89" i="5"/>
  <c r="BJ89" i="5"/>
  <c r="BK89" i="5"/>
  <c r="BL89" i="5"/>
  <c r="BM89" i="5"/>
  <c r="BO89" i="5"/>
  <c r="BP89" i="5"/>
  <c r="BQ89" i="5"/>
  <c r="BC90" i="5"/>
  <c r="BD90" i="5"/>
  <c r="BE90" i="5"/>
  <c r="BG90" i="5"/>
  <c r="BH90" i="5"/>
  <c r="BJ90" i="5"/>
  <c r="BK90" i="5"/>
  <c r="BL90" i="5"/>
  <c r="BM90" i="5"/>
  <c r="BO90" i="5"/>
  <c r="BP90" i="5"/>
  <c r="BQ90" i="5"/>
  <c r="BC91" i="5"/>
  <c r="BD91" i="5"/>
  <c r="BE91" i="5"/>
  <c r="BG91" i="5"/>
  <c r="BH91" i="5"/>
  <c r="BJ91" i="5"/>
  <c r="BK91" i="5"/>
  <c r="BL91" i="5"/>
  <c r="BM91" i="5"/>
  <c r="BO91" i="5"/>
  <c r="BP91" i="5"/>
  <c r="BQ91" i="5"/>
  <c r="BC92" i="5"/>
  <c r="BD92" i="5"/>
  <c r="BE92" i="5"/>
  <c r="BG92" i="5"/>
  <c r="BH92" i="5"/>
  <c r="BJ92" i="5"/>
  <c r="BK92" i="5"/>
  <c r="BL92" i="5"/>
  <c r="BM92" i="5"/>
  <c r="BO92" i="5"/>
  <c r="BP92" i="5"/>
  <c r="BQ92" i="5"/>
  <c r="BC93" i="5"/>
  <c r="BD93" i="5"/>
  <c r="BE93" i="5"/>
  <c r="BG93" i="5"/>
  <c r="BH93" i="5"/>
  <c r="BJ93" i="5"/>
  <c r="BK93" i="5"/>
  <c r="BL93" i="5"/>
  <c r="BM93" i="5"/>
  <c r="BO93" i="5"/>
  <c r="BP93" i="5"/>
  <c r="BQ93" i="5"/>
  <c r="BC94" i="5"/>
  <c r="BD94" i="5"/>
  <c r="BE94" i="5"/>
  <c r="BG94" i="5"/>
  <c r="BH94" i="5"/>
  <c r="BJ94" i="5"/>
  <c r="BK94" i="5"/>
  <c r="BL94" i="5"/>
  <c r="BM94" i="5"/>
  <c r="BO94" i="5"/>
  <c r="BP94" i="5"/>
  <c r="BQ94" i="5"/>
  <c r="BC95" i="5"/>
  <c r="BD95" i="5"/>
  <c r="BE95" i="5"/>
  <c r="BG95" i="5"/>
  <c r="BH95" i="5"/>
  <c r="BJ95" i="5"/>
  <c r="BK95" i="5"/>
  <c r="BL95" i="5"/>
  <c r="BM95" i="5"/>
  <c r="BO95" i="5"/>
  <c r="BP95" i="5"/>
  <c r="BQ95" i="5"/>
  <c r="J99" i="5"/>
  <c r="M14" i="14"/>
  <c r="M18" i="14"/>
  <c r="J100" i="5"/>
  <c r="M15" i="14"/>
  <c r="J101" i="5"/>
  <c r="M16" i="14"/>
  <c r="J102" i="5"/>
  <c r="M17" i="14"/>
  <c r="F1" i="2"/>
  <c r="F2" i="2"/>
  <c r="Q1" i="2"/>
  <c r="AN4" i="2"/>
  <c r="DQ4" i="2"/>
  <c r="CY4" i="2"/>
  <c r="CZ4" i="2"/>
  <c r="DA4" i="2"/>
  <c r="DB4" i="2"/>
  <c r="DC4" i="2"/>
  <c r="DF4" i="2"/>
  <c r="DG4" i="2"/>
  <c r="DH4" i="2"/>
  <c r="DI4" i="2"/>
  <c r="DJ4" i="2"/>
  <c r="DK4" i="2"/>
  <c r="DN4" i="2"/>
  <c r="DP4" i="2"/>
  <c r="DR4" i="2"/>
  <c r="DS4" i="2"/>
  <c r="AH5" i="2"/>
  <c r="BJ5" i="2"/>
  <c r="DY5" i="2"/>
  <c r="EA5" i="2"/>
  <c r="EB5" i="2"/>
  <c r="EC5" i="2"/>
  <c r="ED5" i="2"/>
  <c r="EH5" i="2"/>
  <c r="EJ5" i="2"/>
  <c r="EN5" i="2"/>
  <c r="EP5" i="2"/>
  <c r="EQ5" i="2"/>
  <c r="ET5" i="2"/>
  <c r="EU5" i="2"/>
  <c r="EW5" i="2"/>
  <c r="EX5" i="2"/>
  <c r="EY5" i="2"/>
  <c r="EZ5" i="2"/>
  <c r="FA5" i="2"/>
  <c r="FB5" i="2"/>
  <c r="BJ6" i="2"/>
  <c r="DY6" i="2"/>
  <c r="EA6" i="2"/>
  <c r="EB6" i="2"/>
  <c r="EC6" i="2"/>
  <c r="ED6" i="2"/>
  <c r="EH6" i="2"/>
  <c r="EJ6" i="2"/>
  <c r="EN6" i="2"/>
  <c r="EP6" i="2"/>
  <c r="EQ6" i="2"/>
  <c r="ET6" i="2"/>
  <c r="EU6" i="2"/>
  <c r="EW6" i="2"/>
  <c r="EX6" i="2"/>
  <c r="EY6" i="2"/>
  <c r="EZ6" i="2"/>
  <c r="FA6" i="2"/>
  <c r="FB6" i="2"/>
  <c r="AH7" i="2"/>
  <c r="BJ7" i="2"/>
  <c r="DY7" i="2"/>
  <c r="EA7" i="2"/>
  <c r="EB7" i="2"/>
  <c r="EC7" i="2"/>
  <c r="ED7" i="2"/>
  <c r="EH7" i="2"/>
  <c r="EJ7" i="2"/>
  <c r="EN7" i="2"/>
  <c r="EP7" i="2"/>
  <c r="EQ7" i="2"/>
  <c r="ET7" i="2"/>
  <c r="EU7" i="2"/>
  <c r="EW7" i="2"/>
  <c r="EX7" i="2"/>
  <c r="EY7" i="2"/>
  <c r="EZ7" i="2"/>
  <c r="FA7" i="2"/>
  <c r="FB7" i="2"/>
  <c r="AH8" i="2"/>
  <c r="BJ8" i="2"/>
  <c r="DY8" i="2"/>
  <c r="EA8" i="2"/>
  <c r="EB8" i="2"/>
  <c r="EC8" i="2"/>
  <c r="ED8" i="2"/>
  <c r="EH8" i="2"/>
  <c r="EJ8" i="2"/>
  <c r="EN8" i="2"/>
  <c r="EP8" i="2"/>
  <c r="EQ8" i="2"/>
  <c r="ET8" i="2"/>
  <c r="EU8" i="2"/>
  <c r="EW8" i="2"/>
  <c r="EX8" i="2"/>
  <c r="EY8" i="2"/>
  <c r="EZ8" i="2"/>
  <c r="FA8" i="2"/>
  <c r="FB8" i="2"/>
  <c r="AH9" i="2"/>
  <c r="BJ9" i="2"/>
  <c r="DY9" i="2"/>
  <c r="EA9" i="2"/>
  <c r="EB9" i="2"/>
  <c r="EC9" i="2"/>
  <c r="ED9" i="2"/>
  <c r="EH9" i="2"/>
  <c r="EJ9" i="2"/>
  <c r="EN9" i="2"/>
  <c r="EP9" i="2"/>
  <c r="EQ9" i="2"/>
  <c r="ET9" i="2"/>
  <c r="EU9" i="2"/>
  <c r="EW9" i="2"/>
  <c r="EX9" i="2"/>
  <c r="EY9" i="2"/>
  <c r="EZ9" i="2"/>
  <c r="FA9" i="2"/>
  <c r="FB9" i="2"/>
  <c r="AH10" i="2"/>
  <c r="BJ10" i="2"/>
  <c r="DY10" i="2"/>
  <c r="EA10" i="2"/>
  <c r="EB10" i="2"/>
  <c r="EC10" i="2"/>
  <c r="ED10" i="2"/>
  <c r="EH10" i="2"/>
  <c r="EJ10" i="2"/>
  <c r="EN10" i="2"/>
  <c r="EP10" i="2"/>
  <c r="EQ10" i="2"/>
  <c r="ET10" i="2"/>
  <c r="EU10" i="2"/>
  <c r="EW10" i="2"/>
  <c r="EX10" i="2"/>
  <c r="EY10" i="2"/>
  <c r="EZ10" i="2"/>
  <c r="FA10" i="2"/>
  <c r="FB10" i="2"/>
  <c r="AH11" i="2"/>
  <c r="BJ11" i="2"/>
  <c r="DY11" i="2"/>
  <c r="EA11" i="2"/>
  <c r="EB11" i="2"/>
  <c r="EC11" i="2"/>
  <c r="ED11" i="2"/>
  <c r="EH11" i="2"/>
  <c r="EJ11" i="2"/>
  <c r="EN11" i="2"/>
  <c r="EP11" i="2"/>
  <c r="EQ11" i="2"/>
  <c r="ET11" i="2"/>
  <c r="EU11" i="2"/>
  <c r="EW11" i="2"/>
  <c r="EX11" i="2"/>
  <c r="EY11" i="2"/>
  <c r="EZ11" i="2"/>
  <c r="FA11" i="2"/>
  <c r="FB11" i="2"/>
  <c r="AH12" i="2"/>
  <c r="BJ12" i="2"/>
  <c r="DY12" i="2"/>
  <c r="EA12" i="2"/>
  <c r="EB12" i="2"/>
  <c r="EC12" i="2"/>
  <c r="ED12" i="2"/>
  <c r="EH12" i="2"/>
  <c r="EJ12" i="2"/>
  <c r="EN12" i="2"/>
  <c r="EP12" i="2"/>
  <c r="EQ12" i="2"/>
  <c r="ET12" i="2"/>
  <c r="EU12" i="2"/>
  <c r="EW12" i="2"/>
  <c r="EX12" i="2"/>
  <c r="EY12" i="2"/>
  <c r="EZ12" i="2"/>
  <c r="FA12" i="2"/>
  <c r="FB12" i="2"/>
  <c r="AH13" i="2"/>
  <c r="BJ13" i="2"/>
  <c r="DY13" i="2"/>
  <c r="EA13" i="2"/>
  <c r="EB13" i="2"/>
  <c r="EC13" i="2"/>
  <c r="ED13" i="2"/>
  <c r="EH13" i="2"/>
  <c r="EJ13" i="2"/>
  <c r="EN13" i="2"/>
  <c r="EP13" i="2"/>
  <c r="EQ13" i="2"/>
  <c r="ET13" i="2"/>
  <c r="EU13" i="2"/>
  <c r="EW13" i="2"/>
  <c r="EX13" i="2"/>
  <c r="EY13" i="2"/>
  <c r="EZ13" i="2"/>
  <c r="FA13" i="2"/>
  <c r="FB13" i="2"/>
  <c r="AH14" i="2"/>
  <c r="BJ14" i="2"/>
  <c r="DY14" i="2"/>
  <c r="EA14" i="2"/>
  <c r="EB14" i="2"/>
  <c r="EC14" i="2"/>
  <c r="ED14" i="2"/>
  <c r="EH14" i="2"/>
  <c r="EJ14" i="2"/>
  <c r="EN14" i="2"/>
  <c r="EP14" i="2"/>
  <c r="EQ14" i="2"/>
  <c r="ET14" i="2"/>
  <c r="EU14" i="2"/>
  <c r="EW14" i="2"/>
  <c r="EX14" i="2"/>
  <c r="EY14" i="2"/>
  <c r="EZ14" i="2"/>
  <c r="FA14" i="2"/>
  <c r="FB14" i="2"/>
  <c r="AH15" i="2"/>
  <c r="BJ15" i="2"/>
  <c r="DY15" i="2"/>
  <c r="EA15" i="2"/>
  <c r="EB15" i="2"/>
  <c r="EC15" i="2"/>
  <c r="ED15" i="2"/>
  <c r="EH15" i="2"/>
  <c r="EJ15" i="2"/>
  <c r="EN15" i="2"/>
  <c r="EP15" i="2"/>
  <c r="EQ15" i="2"/>
  <c r="ET15" i="2"/>
  <c r="EU15" i="2"/>
  <c r="EW15" i="2"/>
  <c r="EX15" i="2"/>
  <c r="EY15" i="2"/>
  <c r="EZ15" i="2"/>
  <c r="FA15" i="2"/>
  <c r="FB15" i="2"/>
  <c r="AH16" i="2"/>
  <c r="BJ16" i="2"/>
  <c r="DY16" i="2"/>
  <c r="EA16" i="2"/>
  <c r="EB16" i="2"/>
  <c r="EC16" i="2"/>
  <c r="ED16" i="2"/>
  <c r="EH16" i="2"/>
  <c r="EJ16" i="2"/>
  <c r="EN16" i="2"/>
  <c r="EP16" i="2"/>
  <c r="EQ16" i="2"/>
  <c r="ET16" i="2"/>
  <c r="EU16" i="2"/>
  <c r="EW16" i="2"/>
  <c r="EX16" i="2"/>
  <c r="EY16" i="2"/>
  <c r="EZ16" i="2"/>
  <c r="FA16" i="2"/>
  <c r="FB16" i="2"/>
  <c r="BJ17" i="2"/>
  <c r="DY17" i="2"/>
  <c r="EA17" i="2"/>
  <c r="EB17" i="2"/>
  <c r="EC17" i="2"/>
  <c r="ED17" i="2"/>
  <c r="EH17" i="2"/>
  <c r="EJ17" i="2"/>
  <c r="EN17" i="2"/>
  <c r="EP17" i="2"/>
  <c r="EQ17" i="2"/>
  <c r="ET17" i="2"/>
  <c r="EU17" i="2"/>
  <c r="EW17" i="2"/>
  <c r="EX17" i="2"/>
  <c r="EY17" i="2"/>
  <c r="EZ17" i="2"/>
  <c r="FA17" i="2"/>
  <c r="FB17" i="2"/>
  <c r="AH18" i="2"/>
  <c r="BJ18" i="2"/>
  <c r="DY18" i="2"/>
  <c r="EA18" i="2"/>
  <c r="EB18" i="2"/>
  <c r="EC18" i="2"/>
  <c r="ED18" i="2"/>
  <c r="EH18" i="2"/>
  <c r="EJ18" i="2"/>
  <c r="EN18" i="2"/>
  <c r="EP18" i="2"/>
  <c r="EQ18" i="2"/>
  <c r="ET18" i="2"/>
  <c r="EU18" i="2"/>
  <c r="EW18" i="2"/>
  <c r="EX18" i="2"/>
  <c r="EY18" i="2"/>
  <c r="EZ18" i="2"/>
  <c r="FA18" i="2"/>
  <c r="FB18" i="2"/>
  <c r="AH19" i="2"/>
  <c r="BJ19" i="2"/>
  <c r="DY19" i="2"/>
  <c r="EA19" i="2"/>
  <c r="EB19" i="2"/>
  <c r="EC19" i="2"/>
  <c r="ED19" i="2"/>
  <c r="EH19" i="2"/>
  <c r="EJ19" i="2"/>
  <c r="EN19" i="2"/>
  <c r="EP19" i="2"/>
  <c r="EQ19" i="2"/>
  <c r="ET19" i="2"/>
  <c r="EU19" i="2"/>
  <c r="EW19" i="2"/>
  <c r="EX19" i="2"/>
  <c r="EY19" i="2"/>
  <c r="EZ19" i="2"/>
  <c r="FA19" i="2"/>
  <c r="FB19" i="2"/>
  <c r="AH20" i="2"/>
  <c r="DY20" i="2"/>
  <c r="EA20" i="2"/>
  <c r="EB20" i="2"/>
  <c r="EC20" i="2"/>
  <c r="ED20" i="2"/>
  <c r="EH20" i="2"/>
  <c r="EJ20" i="2"/>
  <c r="EN20" i="2"/>
  <c r="EP20" i="2"/>
  <c r="EQ20" i="2"/>
  <c r="ET20" i="2"/>
  <c r="EU20" i="2"/>
  <c r="EW20" i="2"/>
  <c r="EX20" i="2"/>
  <c r="EY20" i="2"/>
  <c r="EZ20" i="2"/>
  <c r="FA20" i="2"/>
  <c r="FB20" i="2"/>
  <c r="BJ21" i="2"/>
  <c r="DY21" i="2"/>
  <c r="EA21" i="2"/>
  <c r="EB21" i="2"/>
  <c r="EC21" i="2"/>
  <c r="ED21" i="2"/>
  <c r="EH21" i="2"/>
  <c r="EJ21" i="2"/>
  <c r="EN21" i="2"/>
  <c r="EP21" i="2"/>
  <c r="EQ21" i="2"/>
  <c r="ET21" i="2"/>
  <c r="EU21" i="2"/>
  <c r="EW21" i="2"/>
  <c r="EX21" i="2"/>
  <c r="EY21" i="2"/>
  <c r="EZ21" i="2"/>
  <c r="FA21" i="2"/>
  <c r="FB21" i="2"/>
  <c r="BJ22" i="2"/>
  <c r="DY22" i="2"/>
  <c r="EA22" i="2"/>
  <c r="EB22" i="2"/>
  <c r="EC22" i="2"/>
  <c r="ED22" i="2"/>
  <c r="EH22" i="2"/>
  <c r="EJ22" i="2"/>
  <c r="EN22" i="2"/>
  <c r="EP22" i="2"/>
  <c r="EQ22" i="2"/>
  <c r="ET22" i="2"/>
  <c r="EU22" i="2"/>
  <c r="EW22" i="2"/>
  <c r="EX22" i="2"/>
  <c r="EY22" i="2"/>
  <c r="EZ22" i="2"/>
  <c r="FA22" i="2"/>
  <c r="FB22" i="2"/>
  <c r="BJ23" i="2"/>
  <c r="DY23" i="2"/>
  <c r="EA23" i="2"/>
  <c r="EB23" i="2"/>
  <c r="EC23" i="2"/>
  <c r="ED23" i="2"/>
  <c r="EH23" i="2"/>
  <c r="EJ23" i="2"/>
  <c r="EN23" i="2"/>
  <c r="EP23" i="2"/>
  <c r="EQ23" i="2"/>
  <c r="ET23" i="2"/>
  <c r="EU23" i="2"/>
  <c r="EW23" i="2"/>
  <c r="EX23" i="2"/>
  <c r="EY23" i="2"/>
  <c r="EZ23" i="2"/>
  <c r="FA23" i="2"/>
  <c r="FB23" i="2"/>
  <c r="AH24" i="2"/>
  <c r="BJ24" i="2"/>
  <c r="DY24" i="2"/>
  <c r="EA24" i="2"/>
  <c r="EB24" i="2"/>
  <c r="EC24" i="2"/>
  <c r="ED24" i="2"/>
  <c r="EH24" i="2"/>
  <c r="EJ24" i="2"/>
  <c r="EN24" i="2"/>
  <c r="EP24" i="2"/>
  <c r="EQ24" i="2"/>
  <c r="ET24" i="2"/>
  <c r="EU24" i="2"/>
  <c r="EW24" i="2"/>
  <c r="EX24" i="2"/>
  <c r="EY24" i="2"/>
  <c r="EZ24" i="2"/>
  <c r="FA24" i="2"/>
  <c r="FB24" i="2"/>
  <c r="BJ25" i="2"/>
  <c r="DY25" i="2"/>
  <c r="EA25" i="2"/>
  <c r="EB25" i="2"/>
  <c r="EC25" i="2"/>
  <c r="ED25" i="2"/>
  <c r="EH25" i="2"/>
  <c r="EJ25" i="2"/>
  <c r="EN25" i="2"/>
  <c r="EP25" i="2"/>
  <c r="EQ25" i="2"/>
  <c r="ET25" i="2"/>
  <c r="EU25" i="2"/>
  <c r="EW25" i="2"/>
  <c r="EX25" i="2"/>
  <c r="EY25" i="2"/>
  <c r="EZ25" i="2"/>
  <c r="FA25" i="2"/>
  <c r="FB25" i="2"/>
  <c r="AH26" i="2"/>
  <c r="BJ26" i="2"/>
  <c r="DY26" i="2"/>
  <c r="EA26" i="2"/>
  <c r="EB26" i="2"/>
  <c r="EC26" i="2"/>
  <c r="ED26" i="2"/>
  <c r="EH26" i="2"/>
  <c r="EJ26" i="2"/>
  <c r="EN26" i="2"/>
  <c r="EP26" i="2"/>
  <c r="EQ26" i="2"/>
  <c r="ET26" i="2"/>
  <c r="EU26" i="2"/>
  <c r="EW26" i="2"/>
  <c r="EX26" i="2"/>
  <c r="EY26" i="2"/>
  <c r="EZ26" i="2"/>
  <c r="FA26" i="2"/>
  <c r="FB26" i="2"/>
  <c r="AH27" i="2"/>
  <c r="BJ27" i="2"/>
  <c r="DY27" i="2"/>
  <c r="EA27" i="2"/>
  <c r="EB27" i="2"/>
  <c r="EC27" i="2"/>
  <c r="ED27" i="2"/>
  <c r="EH27" i="2"/>
  <c r="EJ27" i="2"/>
  <c r="EN27" i="2"/>
  <c r="EP27" i="2"/>
  <c r="EQ27" i="2"/>
  <c r="ET27" i="2"/>
  <c r="EU27" i="2"/>
  <c r="EW27" i="2"/>
  <c r="EX27" i="2"/>
  <c r="EY27" i="2"/>
  <c r="EZ27" i="2"/>
  <c r="FA27" i="2"/>
  <c r="FB27" i="2"/>
  <c r="AH28" i="2"/>
  <c r="BJ28" i="2"/>
  <c r="DY28" i="2"/>
  <c r="EA28" i="2"/>
  <c r="EB28" i="2"/>
  <c r="EC28" i="2"/>
  <c r="ED28" i="2"/>
  <c r="EH28" i="2"/>
  <c r="EJ28" i="2"/>
  <c r="EN28" i="2"/>
  <c r="EP28" i="2"/>
  <c r="EQ28" i="2"/>
  <c r="ET28" i="2"/>
  <c r="EU28" i="2"/>
  <c r="EW28" i="2"/>
  <c r="EX28" i="2"/>
  <c r="EY28" i="2"/>
  <c r="EZ28" i="2"/>
  <c r="FA28" i="2"/>
  <c r="FB28" i="2"/>
  <c r="AH29" i="2"/>
  <c r="BJ29" i="2"/>
  <c r="DY29" i="2"/>
  <c r="EA29" i="2"/>
  <c r="EB29" i="2"/>
  <c r="EC29" i="2"/>
  <c r="ED29" i="2"/>
  <c r="EH29" i="2"/>
  <c r="EJ29" i="2"/>
  <c r="EN29" i="2"/>
  <c r="EP29" i="2"/>
  <c r="EQ29" i="2"/>
  <c r="ET29" i="2"/>
  <c r="EU29" i="2"/>
  <c r="EW29" i="2"/>
  <c r="EX29" i="2"/>
  <c r="EY29" i="2"/>
  <c r="EZ29" i="2"/>
  <c r="FA29" i="2"/>
  <c r="FB29" i="2"/>
  <c r="AH30" i="2"/>
  <c r="BJ30" i="2"/>
  <c r="DY30" i="2"/>
  <c r="EA30" i="2"/>
  <c r="EB30" i="2"/>
  <c r="EC30" i="2"/>
  <c r="ED30" i="2"/>
  <c r="EH30" i="2"/>
  <c r="EJ30" i="2"/>
  <c r="EN30" i="2"/>
  <c r="EP30" i="2"/>
  <c r="EQ30" i="2"/>
  <c r="ET30" i="2"/>
  <c r="EU30" i="2"/>
  <c r="EW30" i="2"/>
  <c r="EX30" i="2"/>
  <c r="EY30" i="2"/>
  <c r="EZ30" i="2"/>
  <c r="FA30" i="2"/>
  <c r="FB30" i="2"/>
  <c r="AH31" i="2"/>
  <c r="BJ31" i="2"/>
  <c r="DY31" i="2"/>
  <c r="EA31" i="2"/>
  <c r="EB31" i="2"/>
  <c r="EC31" i="2"/>
  <c r="ED31" i="2"/>
  <c r="EH31" i="2"/>
  <c r="EJ31" i="2"/>
  <c r="EN31" i="2"/>
  <c r="EP31" i="2"/>
  <c r="EQ31" i="2"/>
  <c r="ET31" i="2"/>
  <c r="EU31" i="2"/>
  <c r="EW31" i="2"/>
  <c r="EX31" i="2"/>
  <c r="EY31" i="2"/>
  <c r="EZ31" i="2"/>
  <c r="FA31" i="2"/>
  <c r="FB31" i="2"/>
  <c r="AH32" i="2"/>
  <c r="BJ32" i="2"/>
  <c r="DY32" i="2"/>
  <c r="EA32" i="2"/>
  <c r="EB32" i="2"/>
  <c r="EC32" i="2"/>
  <c r="ED32" i="2"/>
  <c r="EH32" i="2"/>
  <c r="EJ32" i="2"/>
  <c r="EN32" i="2"/>
  <c r="EP32" i="2"/>
  <c r="EQ32" i="2"/>
  <c r="ET32" i="2"/>
  <c r="EU32" i="2"/>
  <c r="EW32" i="2"/>
  <c r="EX32" i="2"/>
  <c r="EY32" i="2"/>
  <c r="EZ32" i="2"/>
  <c r="FA32" i="2"/>
  <c r="FB32" i="2"/>
  <c r="AH33" i="2"/>
  <c r="BJ33" i="2"/>
  <c r="DY33" i="2"/>
  <c r="EA33" i="2"/>
  <c r="EB33" i="2"/>
  <c r="EC33" i="2"/>
  <c r="ED33" i="2"/>
  <c r="EH33" i="2"/>
  <c r="EJ33" i="2"/>
  <c r="EN33" i="2"/>
  <c r="EP33" i="2"/>
  <c r="EQ33" i="2"/>
  <c r="ET33" i="2"/>
  <c r="EU33" i="2"/>
  <c r="EW33" i="2"/>
  <c r="EX33" i="2"/>
  <c r="EY33" i="2"/>
  <c r="EZ33" i="2"/>
  <c r="FA33" i="2"/>
  <c r="FB33" i="2"/>
  <c r="AH34" i="2"/>
  <c r="BJ34" i="2"/>
  <c r="DY34" i="2"/>
  <c r="EA34" i="2"/>
  <c r="EB34" i="2"/>
  <c r="EC34" i="2"/>
  <c r="ED34" i="2"/>
  <c r="EH34" i="2"/>
  <c r="EJ34" i="2"/>
  <c r="EN34" i="2"/>
  <c r="EP34" i="2"/>
  <c r="EQ34" i="2"/>
  <c r="ET34" i="2"/>
  <c r="EU34" i="2"/>
  <c r="EW34" i="2"/>
  <c r="EX34" i="2"/>
  <c r="EY34" i="2"/>
  <c r="EZ34" i="2"/>
  <c r="FA34" i="2"/>
  <c r="FB34" i="2"/>
  <c r="BJ35" i="2"/>
  <c r="DY35" i="2"/>
  <c r="EA35" i="2"/>
  <c r="EB35" i="2"/>
  <c r="EC35" i="2"/>
  <c r="ED35" i="2"/>
  <c r="EH35" i="2"/>
  <c r="EJ35" i="2"/>
  <c r="EN35" i="2"/>
  <c r="EP35" i="2"/>
  <c r="EQ35" i="2"/>
  <c r="ET35" i="2"/>
  <c r="EU35" i="2"/>
  <c r="EW35" i="2"/>
  <c r="EX35" i="2"/>
  <c r="EY35" i="2"/>
  <c r="EZ35" i="2"/>
  <c r="FA35" i="2"/>
  <c r="FB35" i="2"/>
  <c r="AH36" i="2"/>
  <c r="BJ36" i="2"/>
  <c r="DY36" i="2"/>
  <c r="EA36" i="2"/>
  <c r="EB36" i="2"/>
  <c r="EC36" i="2"/>
  <c r="ED36" i="2"/>
  <c r="EH36" i="2"/>
  <c r="EJ36" i="2"/>
  <c r="EN36" i="2"/>
  <c r="EP36" i="2"/>
  <c r="EQ36" i="2"/>
  <c r="ET36" i="2"/>
  <c r="EU36" i="2"/>
  <c r="EW36" i="2"/>
  <c r="EX36" i="2"/>
  <c r="EY36" i="2"/>
  <c r="EZ36" i="2"/>
  <c r="FA36" i="2"/>
  <c r="FB36" i="2"/>
  <c r="AH37" i="2"/>
  <c r="BJ37" i="2"/>
  <c r="DY37" i="2"/>
  <c r="EA37" i="2"/>
  <c r="EB37" i="2"/>
  <c r="EC37" i="2"/>
  <c r="ED37" i="2"/>
  <c r="EH37" i="2"/>
  <c r="EJ37" i="2"/>
  <c r="EN37" i="2"/>
  <c r="EP37" i="2"/>
  <c r="EQ37" i="2"/>
  <c r="ET37" i="2"/>
  <c r="EU37" i="2"/>
  <c r="EW37" i="2"/>
  <c r="EX37" i="2"/>
  <c r="EY37" i="2"/>
  <c r="EZ37" i="2"/>
  <c r="FA37" i="2"/>
  <c r="FB37" i="2"/>
  <c r="BJ38" i="2"/>
  <c r="DY38" i="2"/>
  <c r="EA38" i="2"/>
  <c r="EB38" i="2"/>
  <c r="EC38" i="2"/>
  <c r="ED38" i="2"/>
  <c r="EH38" i="2"/>
  <c r="EJ38" i="2"/>
  <c r="EN38" i="2"/>
  <c r="EP38" i="2"/>
  <c r="EQ38" i="2"/>
  <c r="ET38" i="2"/>
  <c r="EU38" i="2"/>
  <c r="EW38" i="2"/>
  <c r="EX38" i="2"/>
  <c r="EY38" i="2"/>
  <c r="EZ38" i="2"/>
  <c r="FA38" i="2"/>
  <c r="FB38" i="2"/>
  <c r="AH39" i="2"/>
  <c r="BJ39" i="2"/>
  <c r="DY39" i="2"/>
  <c r="EA39" i="2"/>
  <c r="EB39" i="2"/>
  <c r="EC39" i="2"/>
  <c r="ED39" i="2"/>
  <c r="EH39" i="2"/>
  <c r="EJ39" i="2"/>
  <c r="EN39" i="2"/>
  <c r="EP39" i="2"/>
  <c r="EQ39" i="2"/>
  <c r="ET39" i="2"/>
  <c r="EU39" i="2"/>
  <c r="EW39" i="2"/>
  <c r="EX39" i="2"/>
  <c r="EY39" i="2"/>
  <c r="EZ39" i="2"/>
  <c r="FA39" i="2"/>
  <c r="FB39" i="2"/>
  <c r="AH40" i="2"/>
  <c r="BJ40" i="2"/>
  <c r="DY40" i="2"/>
  <c r="EA40" i="2"/>
  <c r="EB40" i="2"/>
  <c r="EC40" i="2"/>
  <c r="ED40" i="2"/>
  <c r="EH40" i="2"/>
  <c r="EJ40" i="2"/>
  <c r="EN40" i="2"/>
  <c r="EP40" i="2"/>
  <c r="EQ40" i="2"/>
  <c r="ET40" i="2"/>
  <c r="EU40" i="2"/>
  <c r="EW40" i="2"/>
  <c r="EX40" i="2"/>
  <c r="EY40" i="2"/>
  <c r="EZ40" i="2"/>
  <c r="FA40" i="2"/>
  <c r="FB40" i="2"/>
  <c r="AH41" i="2"/>
  <c r="BJ41" i="2"/>
  <c r="DY41" i="2"/>
  <c r="EA41" i="2"/>
  <c r="EB41" i="2"/>
  <c r="EC41" i="2"/>
  <c r="ED41" i="2"/>
  <c r="EH41" i="2"/>
  <c r="EJ41" i="2"/>
  <c r="EN41" i="2"/>
  <c r="EP41" i="2"/>
  <c r="EQ41" i="2"/>
  <c r="ET41" i="2"/>
  <c r="EU41" i="2"/>
  <c r="EW41" i="2"/>
  <c r="EX41" i="2"/>
  <c r="EY41" i="2"/>
  <c r="EZ41" i="2"/>
  <c r="FA41" i="2"/>
  <c r="FB41" i="2"/>
  <c r="AH42" i="2"/>
  <c r="BJ42" i="2"/>
  <c r="DY42" i="2"/>
  <c r="EA42" i="2"/>
  <c r="EB42" i="2"/>
  <c r="EC42" i="2"/>
  <c r="ED42" i="2"/>
  <c r="EH42" i="2"/>
  <c r="EJ42" i="2"/>
  <c r="EN42" i="2"/>
  <c r="EP42" i="2"/>
  <c r="EQ42" i="2"/>
  <c r="ET42" i="2"/>
  <c r="EU42" i="2"/>
  <c r="EW42" i="2"/>
  <c r="EX42" i="2"/>
  <c r="EY42" i="2"/>
  <c r="EZ42" i="2"/>
  <c r="FA42" i="2"/>
  <c r="FB42" i="2"/>
  <c r="AH43" i="2"/>
  <c r="BJ43" i="2"/>
  <c r="DY43" i="2"/>
  <c r="EA43" i="2"/>
  <c r="EB43" i="2"/>
  <c r="EC43" i="2"/>
  <c r="ED43" i="2"/>
  <c r="EH43" i="2"/>
  <c r="EJ43" i="2"/>
  <c r="EN43" i="2"/>
  <c r="EP43" i="2"/>
  <c r="EQ43" i="2"/>
  <c r="ET43" i="2"/>
  <c r="EU43" i="2"/>
  <c r="EW43" i="2"/>
  <c r="EX43" i="2"/>
  <c r="EY43" i="2"/>
  <c r="EZ43" i="2"/>
  <c r="FA43" i="2"/>
  <c r="FB43" i="2"/>
  <c r="AH44" i="2"/>
  <c r="BJ44" i="2"/>
  <c r="DY44" i="2"/>
  <c r="EA44" i="2"/>
  <c r="EB44" i="2"/>
  <c r="EC44" i="2"/>
  <c r="ED44" i="2"/>
  <c r="EH44" i="2"/>
  <c r="EJ44" i="2"/>
  <c r="EN44" i="2"/>
  <c r="EP44" i="2"/>
  <c r="EQ44" i="2"/>
  <c r="ET44" i="2"/>
  <c r="EU44" i="2"/>
  <c r="EW44" i="2"/>
  <c r="EX44" i="2"/>
  <c r="EY44" i="2"/>
  <c r="EZ44" i="2"/>
  <c r="FA44" i="2"/>
  <c r="FB44" i="2"/>
  <c r="AH45" i="2"/>
  <c r="BJ45" i="2"/>
  <c r="DY45" i="2"/>
  <c r="EA45" i="2"/>
  <c r="EB45" i="2"/>
  <c r="EC45" i="2"/>
  <c r="ED45" i="2"/>
  <c r="EH45" i="2"/>
  <c r="EJ45" i="2"/>
  <c r="EN45" i="2"/>
  <c r="EP45" i="2"/>
  <c r="EQ45" i="2"/>
  <c r="ET45" i="2"/>
  <c r="EU45" i="2"/>
  <c r="EW45" i="2"/>
  <c r="EX45" i="2"/>
  <c r="EY45" i="2"/>
  <c r="EZ45" i="2"/>
  <c r="FA45" i="2"/>
  <c r="FB45" i="2"/>
  <c r="AH46" i="2"/>
  <c r="BJ46" i="2"/>
  <c r="DY46" i="2"/>
  <c r="EA46" i="2"/>
  <c r="EB46" i="2"/>
  <c r="EC46" i="2"/>
  <c r="ED46" i="2"/>
  <c r="EH46" i="2"/>
  <c r="EJ46" i="2"/>
  <c r="EN46" i="2"/>
  <c r="EP46" i="2"/>
  <c r="EQ46" i="2"/>
  <c r="ET46" i="2"/>
  <c r="EU46" i="2"/>
  <c r="EW46" i="2"/>
  <c r="EX46" i="2"/>
  <c r="EY46" i="2"/>
  <c r="EZ46" i="2"/>
  <c r="FA46" i="2"/>
  <c r="FB46" i="2"/>
  <c r="AH47" i="2"/>
  <c r="BJ47" i="2"/>
  <c r="DY47" i="2"/>
  <c r="EA47" i="2"/>
  <c r="EB47" i="2"/>
  <c r="EC47" i="2"/>
  <c r="ED47" i="2"/>
  <c r="EH47" i="2"/>
  <c r="EJ47" i="2"/>
  <c r="EN47" i="2"/>
  <c r="EP47" i="2"/>
  <c r="EQ47" i="2"/>
  <c r="ET47" i="2"/>
  <c r="EU47" i="2"/>
  <c r="EW47" i="2"/>
  <c r="EX47" i="2"/>
  <c r="EY47" i="2"/>
  <c r="EZ47" i="2"/>
  <c r="FA47" i="2"/>
  <c r="FB47" i="2"/>
  <c r="AH48" i="2"/>
  <c r="BJ48" i="2"/>
  <c r="DY48" i="2"/>
  <c r="EA48" i="2"/>
  <c r="EB48" i="2"/>
  <c r="EC48" i="2"/>
  <c r="ED48" i="2"/>
  <c r="EH48" i="2"/>
  <c r="EJ48" i="2"/>
  <c r="EN48" i="2"/>
  <c r="EP48" i="2"/>
  <c r="EQ48" i="2"/>
  <c r="ET48" i="2"/>
  <c r="EU48" i="2"/>
  <c r="EW48" i="2"/>
  <c r="EX48" i="2"/>
  <c r="EY48" i="2"/>
  <c r="EZ48" i="2"/>
  <c r="FA48" i="2"/>
  <c r="FB48" i="2"/>
  <c r="BJ49" i="2"/>
  <c r="DY49" i="2"/>
  <c r="EA49" i="2"/>
  <c r="EB49" i="2"/>
  <c r="EC49" i="2"/>
  <c r="ED49" i="2"/>
  <c r="EH49" i="2"/>
  <c r="EJ49" i="2"/>
  <c r="EN49" i="2"/>
  <c r="EP49" i="2"/>
  <c r="EQ49" i="2"/>
  <c r="ET49" i="2"/>
  <c r="EU49" i="2"/>
  <c r="EW49" i="2"/>
  <c r="EX49" i="2"/>
  <c r="EY49" i="2"/>
  <c r="EZ49" i="2"/>
  <c r="FA49" i="2"/>
  <c r="FB49" i="2"/>
  <c r="AH50" i="2"/>
  <c r="BJ50" i="2"/>
  <c r="DY50" i="2"/>
  <c r="EA50" i="2"/>
  <c r="EB50" i="2"/>
  <c r="EC50" i="2"/>
  <c r="ED50" i="2"/>
  <c r="EH50" i="2"/>
  <c r="EJ50" i="2"/>
  <c r="EN50" i="2"/>
  <c r="EP50" i="2"/>
  <c r="EQ50" i="2"/>
  <c r="ET50" i="2"/>
  <c r="EU50" i="2"/>
  <c r="EW50" i="2"/>
  <c r="EX50" i="2"/>
  <c r="EY50" i="2"/>
  <c r="EZ50" i="2"/>
  <c r="FA50" i="2"/>
  <c r="FB50" i="2"/>
  <c r="AH51" i="2"/>
  <c r="BJ51" i="2"/>
  <c r="DY51" i="2"/>
  <c r="EA51" i="2"/>
  <c r="EB51" i="2"/>
  <c r="EC51" i="2"/>
  <c r="ED51" i="2"/>
  <c r="EH51" i="2"/>
  <c r="EJ51" i="2"/>
  <c r="EN51" i="2"/>
  <c r="EP51" i="2"/>
  <c r="EQ51" i="2"/>
  <c r="ET51" i="2"/>
  <c r="EU51" i="2"/>
  <c r="EW51" i="2"/>
  <c r="EX51" i="2"/>
  <c r="EY51" i="2"/>
  <c r="EZ51" i="2"/>
  <c r="FA51" i="2"/>
  <c r="FB51" i="2"/>
  <c r="AH52" i="2"/>
  <c r="BJ52" i="2"/>
  <c r="DY52" i="2"/>
  <c r="EA52" i="2"/>
  <c r="EB52" i="2"/>
  <c r="EC52" i="2"/>
  <c r="ED52" i="2"/>
  <c r="EH52" i="2"/>
  <c r="EJ52" i="2"/>
  <c r="EN52" i="2"/>
  <c r="EP52" i="2"/>
  <c r="EQ52" i="2"/>
  <c r="ET52" i="2"/>
  <c r="EU52" i="2"/>
  <c r="EW52" i="2"/>
  <c r="EX52" i="2"/>
  <c r="EY52" i="2"/>
  <c r="EZ52" i="2"/>
  <c r="FA52" i="2"/>
  <c r="FB52" i="2"/>
  <c r="AH53" i="2"/>
  <c r="BJ53" i="2"/>
  <c r="DY53" i="2"/>
  <c r="EA53" i="2"/>
  <c r="EB53" i="2"/>
  <c r="EC53" i="2"/>
  <c r="ED53" i="2"/>
  <c r="EH53" i="2"/>
  <c r="EJ53" i="2"/>
  <c r="EN53" i="2"/>
  <c r="EP53" i="2"/>
  <c r="EQ53" i="2"/>
  <c r="ET53" i="2"/>
  <c r="EU53" i="2"/>
  <c r="EW53" i="2"/>
  <c r="EX53" i="2"/>
  <c r="EY53" i="2"/>
  <c r="EZ53" i="2"/>
  <c r="FA53" i="2"/>
  <c r="FB53" i="2"/>
  <c r="BJ54" i="2"/>
  <c r="DY54" i="2"/>
  <c r="EA54" i="2"/>
  <c r="EB54" i="2"/>
  <c r="EC54" i="2"/>
  <c r="ED54" i="2"/>
  <c r="EH54" i="2"/>
  <c r="EJ54" i="2"/>
  <c r="EN54" i="2"/>
  <c r="EP54" i="2"/>
  <c r="EQ54" i="2"/>
  <c r="ET54" i="2"/>
  <c r="EU54" i="2"/>
  <c r="EW54" i="2"/>
  <c r="EX54" i="2"/>
  <c r="EY54" i="2"/>
  <c r="EZ54" i="2"/>
  <c r="FA54" i="2"/>
  <c r="FB54" i="2"/>
  <c r="AH55" i="2"/>
  <c r="BJ55" i="2"/>
  <c r="DY55" i="2"/>
  <c r="EA55" i="2"/>
  <c r="EB55" i="2"/>
  <c r="EC55" i="2"/>
  <c r="ED55" i="2"/>
  <c r="EH55" i="2"/>
  <c r="EJ55" i="2"/>
  <c r="EN55" i="2"/>
  <c r="EP55" i="2"/>
  <c r="EQ55" i="2"/>
  <c r="ET55" i="2"/>
  <c r="EU55" i="2"/>
  <c r="EW55" i="2"/>
  <c r="EX55" i="2"/>
  <c r="EY55" i="2"/>
  <c r="EZ55" i="2"/>
  <c r="FA55" i="2"/>
  <c r="FB55" i="2"/>
  <c r="AH56" i="2"/>
  <c r="BJ56" i="2"/>
  <c r="DY56" i="2"/>
  <c r="EA56" i="2"/>
  <c r="EB56" i="2"/>
  <c r="EC56" i="2"/>
  <c r="ED56" i="2"/>
  <c r="EH56" i="2"/>
  <c r="EJ56" i="2"/>
  <c r="EN56" i="2"/>
  <c r="EP56" i="2"/>
  <c r="EQ56" i="2"/>
  <c r="ET56" i="2"/>
  <c r="EU56" i="2"/>
  <c r="EW56" i="2"/>
  <c r="EX56" i="2"/>
  <c r="EY56" i="2"/>
  <c r="EZ56" i="2"/>
  <c r="FA56" i="2"/>
  <c r="FB56" i="2"/>
  <c r="AH57" i="2"/>
  <c r="BJ57" i="2"/>
  <c r="DY57" i="2"/>
  <c r="EA57" i="2"/>
  <c r="EB57" i="2"/>
  <c r="EC57" i="2"/>
  <c r="ED57" i="2"/>
  <c r="EH57" i="2"/>
  <c r="EJ57" i="2"/>
  <c r="EN57" i="2"/>
  <c r="EP57" i="2"/>
  <c r="EQ57" i="2"/>
  <c r="ET57" i="2"/>
  <c r="EU57" i="2"/>
  <c r="EW57" i="2"/>
  <c r="EX57" i="2"/>
  <c r="EY57" i="2"/>
  <c r="EZ57" i="2"/>
  <c r="FA57" i="2"/>
  <c r="FB57" i="2"/>
  <c r="AH58" i="2"/>
  <c r="BJ58" i="2"/>
  <c r="DY58" i="2"/>
  <c r="EA58" i="2"/>
  <c r="EB58" i="2"/>
  <c r="EC58" i="2"/>
  <c r="ED58" i="2"/>
  <c r="EH58" i="2"/>
  <c r="EJ58" i="2"/>
  <c r="EN58" i="2"/>
  <c r="EP58" i="2"/>
  <c r="EQ58" i="2"/>
  <c r="ET58" i="2"/>
  <c r="EU58" i="2"/>
  <c r="EW58" i="2"/>
  <c r="EX58" i="2"/>
  <c r="EY58" i="2"/>
  <c r="EZ58" i="2"/>
  <c r="FA58" i="2"/>
  <c r="FB58" i="2"/>
  <c r="BJ59" i="2"/>
  <c r="DY59" i="2"/>
  <c r="EA59" i="2"/>
  <c r="EB59" i="2"/>
  <c r="EC59" i="2"/>
  <c r="ED59" i="2"/>
  <c r="EH59" i="2"/>
  <c r="EJ59" i="2"/>
  <c r="EN59" i="2"/>
  <c r="EP59" i="2"/>
  <c r="EQ59" i="2"/>
  <c r="ET59" i="2"/>
  <c r="EU59" i="2"/>
  <c r="EW59" i="2"/>
  <c r="EX59" i="2"/>
  <c r="EY59" i="2"/>
  <c r="EZ59" i="2"/>
  <c r="FA59" i="2"/>
  <c r="FB59" i="2"/>
  <c r="AH60" i="2"/>
  <c r="BJ60" i="2"/>
  <c r="DY60" i="2"/>
  <c r="EA60" i="2"/>
  <c r="EB60" i="2"/>
  <c r="EC60" i="2"/>
  <c r="ED60" i="2"/>
  <c r="EH60" i="2"/>
  <c r="EJ60" i="2"/>
  <c r="EN60" i="2"/>
  <c r="EP60" i="2"/>
  <c r="EQ60" i="2"/>
  <c r="ET60" i="2"/>
  <c r="EU60" i="2"/>
  <c r="EW60" i="2"/>
  <c r="EX60" i="2"/>
  <c r="EY60" i="2"/>
  <c r="EZ60" i="2"/>
  <c r="FA60" i="2"/>
  <c r="FB60" i="2"/>
  <c r="AH61" i="2"/>
  <c r="BJ61" i="2"/>
  <c r="DY61" i="2"/>
  <c r="EA61" i="2"/>
  <c r="EB61" i="2"/>
  <c r="EC61" i="2"/>
  <c r="ED61" i="2"/>
  <c r="EH61" i="2"/>
  <c r="EJ61" i="2"/>
  <c r="EN61" i="2"/>
  <c r="EP61" i="2"/>
  <c r="EQ61" i="2"/>
  <c r="ET61" i="2"/>
  <c r="EU61" i="2"/>
  <c r="EW61" i="2"/>
  <c r="EX61" i="2"/>
  <c r="EY61" i="2"/>
  <c r="EZ61" i="2"/>
  <c r="FA61" i="2"/>
  <c r="FB61" i="2"/>
  <c r="AH62" i="2"/>
  <c r="BJ62" i="2"/>
  <c r="DY62" i="2"/>
  <c r="EA62" i="2"/>
  <c r="EB62" i="2"/>
  <c r="EC62" i="2"/>
  <c r="ED62" i="2"/>
  <c r="EH62" i="2"/>
  <c r="EJ62" i="2"/>
  <c r="EN62" i="2"/>
  <c r="EP62" i="2"/>
  <c r="EQ62" i="2"/>
  <c r="ET62" i="2"/>
  <c r="EU62" i="2"/>
  <c r="EW62" i="2"/>
  <c r="EX62" i="2"/>
  <c r="EY62" i="2"/>
  <c r="EZ62" i="2"/>
  <c r="FA62" i="2"/>
  <c r="FB62" i="2"/>
  <c r="AH63" i="2"/>
  <c r="BJ63" i="2"/>
  <c r="DY63" i="2"/>
  <c r="EA63" i="2"/>
  <c r="EB63" i="2"/>
  <c r="EC63" i="2"/>
  <c r="ED63" i="2"/>
  <c r="EH63" i="2"/>
  <c r="EJ63" i="2"/>
  <c r="EN63" i="2"/>
  <c r="EP63" i="2"/>
  <c r="EQ63" i="2"/>
  <c r="ET63" i="2"/>
  <c r="EU63" i="2"/>
  <c r="EW63" i="2"/>
  <c r="EX63" i="2"/>
  <c r="EY63" i="2"/>
  <c r="EZ63" i="2"/>
  <c r="FA63" i="2"/>
  <c r="FB63" i="2"/>
  <c r="AH64" i="2"/>
  <c r="BJ64" i="2"/>
  <c r="DY64" i="2"/>
  <c r="EA64" i="2"/>
  <c r="EB64" i="2"/>
  <c r="EC64" i="2"/>
  <c r="ED64" i="2"/>
  <c r="EH64" i="2"/>
  <c r="EJ64" i="2"/>
  <c r="EN64" i="2"/>
  <c r="EP64" i="2"/>
  <c r="EQ64" i="2"/>
  <c r="ET64" i="2"/>
  <c r="EU64" i="2"/>
  <c r="EW64" i="2"/>
  <c r="EX64" i="2"/>
  <c r="EY64" i="2"/>
  <c r="EZ64" i="2"/>
  <c r="FA64" i="2"/>
  <c r="FB64" i="2"/>
  <c r="BJ65" i="2"/>
  <c r="DY65" i="2"/>
  <c r="EA65" i="2"/>
  <c r="EB65" i="2"/>
  <c r="EC65" i="2"/>
  <c r="ED65" i="2"/>
  <c r="EH65" i="2"/>
  <c r="EJ65" i="2"/>
  <c r="EN65" i="2"/>
  <c r="EP65" i="2"/>
  <c r="EQ65" i="2"/>
  <c r="ET65" i="2"/>
  <c r="EU65" i="2"/>
  <c r="EW65" i="2"/>
  <c r="EX65" i="2"/>
  <c r="EY65" i="2"/>
  <c r="EZ65" i="2"/>
  <c r="FA65" i="2"/>
  <c r="FB65" i="2"/>
  <c r="BJ66" i="2"/>
  <c r="DY66" i="2"/>
  <c r="EA66" i="2"/>
  <c r="EB66" i="2"/>
  <c r="EC66" i="2"/>
  <c r="ED66" i="2"/>
  <c r="EH66" i="2"/>
  <c r="EJ66" i="2"/>
  <c r="EN66" i="2"/>
  <c r="EP66" i="2"/>
  <c r="EQ66" i="2"/>
  <c r="ET66" i="2"/>
  <c r="EU66" i="2"/>
  <c r="EW66" i="2"/>
  <c r="EX66" i="2"/>
  <c r="EY66" i="2"/>
  <c r="EZ66" i="2"/>
  <c r="FA66" i="2"/>
  <c r="FB66" i="2"/>
  <c r="AH67" i="2"/>
  <c r="BJ67" i="2"/>
  <c r="DY67" i="2"/>
  <c r="EA67" i="2"/>
  <c r="EB67" i="2"/>
  <c r="EC67" i="2"/>
  <c r="ED67" i="2"/>
  <c r="EH67" i="2"/>
  <c r="EJ67" i="2"/>
  <c r="EN67" i="2"/>
  <c r="EP67" i="2"/>
  <c r="EQ67" i="2"/>
  <c r="ET67" i="2"/>
  <c r="EU67" i="2"/>
  <c r="EW67" i="2"/>
  <c r="EX67" i="2"/>
  <c r="EY67" i="2"/>
  <c r="EZ67" i="2"/>
  <c r="FA67" i="2"/>
  <c r="FB67" i="2"/>
  <c r="BJ68" i="2"/>
  <c r="DY68" i="2"/>
  <c r="EA68" i="2"/>
  <c r="EB68" i="2"/>
  <c r="EC68" i="2"/>
  <c r="ED68" i="2"/>
  <c r="EH68" i="2"/>
  <c r="EJ68" i="2"/>
  <c r="EN68" i="2"/>
  <c r="EP68" i="2"/>
  <c r="EQ68" i="2"/>
  <c r="ET68" i="2"/>
  <c r="EU68" i="2"/>
  <c r="EW68" i="2"/>
  <c r="EX68" i="2"/>
  <c r="EY68" i="2"/>
  <c r="EZ68" i="2"/>
  <c r="FA68" i="2"/>
  <c r="FB68" i="2"/>
  <c r="AH69" i="2"/>
  <c r="BJ69" i="2"/>
  <c r="DY69" i="2"/>
  <c r="EA69" i="2"/>
  <c r="EB69" i="2"/>
  <c r="EC69" i="2"/>
  <c r="ED69" i="2"/>
  <c r="EH69" i="2"/>
  <c r="EJ69" i="2"/>
  <c r="EN69" i="2"/>
  <c r="EP69" i="2"/>
  <c r="EQ69" i="2"/>
  <c r="ET69" i="2"/>
  <c r="EU69" i="2"/>
  <c r="EW69" i="2"/>
  <c r="EX69" i="2"/>
  <c r="EY69" i="2"/>
  <c r="EZ69" i="2"/>
  <c r="FA69" i="2"/>
  <c r="FB69" i="2"/>
  <c r="AH70" i="2"/>
  <c r="BJ70" i="2"/>
  <c r="DY70" i="2"/>
  <c r="EA70" i="2"/>
  <c r="EB70" i="2"/>
  <c r="EC70" i="2"/>
  <c r="ED70" i="2"/>
  <c r="EH70" i="2"/>
  <c r="EJ70" i="2"/>
  <c r="EN70" i="2"/>
  <c r="EP70" i="2"/>
  <c r="EQ70" i="2"/>
  <c r="ET70" i="2"/>
  <c r="EU70" i="2"/>
  <c r="EW70" i="2"/>
  <c r="EX70" i="2"/>
  <c r="EY70" i="2"/>
  <c r="EZ70" i="2"/>
  <c r="FA70" i="2"/>
  <c r="FB70" i="2"/>
  <c r="AH71" i="2"/>
  <c r="BJ71" i="2"/>
  <c r="DY71" i="2"/>
  <c r="EA71" i="2"/>
  <c r="EB71" i="2"/>
  <c r="EC71" i="2"/>
  <c r="ED71" i="2"/>
  <c r="EH71" i="2"/>
  <c r="EJ71" i="2"/>
  <c r="EN71" i="2"/>
  <c r="EP71" i="2"/>
  <c r="EQ71" i="2"/>
  <c r="ET71" i="2"/>
  <c r="EU71" i="2"/>
  <c r="EW71" i="2"/>
  <c r="EX71" i="2"/>
  <c r="EY71" i="2"/>
  <c r="EZ71" i="2"/>
  <c r="FA71" i="2"/>
  <c r="FB71" i="2"/>
  <c r="AH72" i="2"/>
  <c r="BJ72" i="2"/>
  <c r="DY72" i="2"/>
  <c r="EA72" i="2"/>
  <c r="EB72" i="2"/>
  <c r="EC72" i="2"/>
  <c r="ED72" i="2"/>
  <c r="EH72" i="2"/>
  <c r="EJ72" i="2"/>
  <c r="EN72" i="2"/>
  <c r="EP72" i="2"/>
  <c r="EQ72" i="2"/>
  <c r="ET72" i="2"/>
  <c r="EU72" i="2"/>
  <c r="EW72" i="2"/>
  <c r="EX72" i="2"/>
  <c r="EY72" i="2"/>
  <c r="EZ72" i="2"/>
  <c r="FA72" i="2"/>
  <c r="FB72" i="2"/>
  <c r="AH73" i="2"/>
  <c r="BJ73" i="2"/>
  <c r="DY73" i="2"/>
  <c r="EA73" i="2"/>
  <c r="EB73" i="2"/>
  <c r="EC73" i="2"/>
  <c r="ED73" i="2"/>
  <c r="EH73" i="2"/>
  <c r="EJ73" i="2"/>
  <c r="EN73" i="2"/>
  <c r="EP73" i="2"/>
  <c r="EQ73" i="2"/>
  <c r="ET73" i="2"/>
  <c r="EU73" i="2"/>
  <c r="EW73" i="2"/>
  <c r="EX73" i="2"/>
  <c r="EY73" i="2"/>
  <c r="EZ73" i="2"/>
  <c r="FA73" i="2"/>
  <c r="FB73" i="2"/>
  <c r="AH74" i="2"/>
  <c r="BJ74" i="2"/>
  <c r="DY74" i="2"/>
  <c r="EA74" i="2"/>
  <c r="EB74" i="2"/>
  <c r="EC74" i="2"/>
  <c r="ED74" i="2"/>
  <c r="EH74" i="2"/>
  <c r="EJ74" i="2"/>
  <c r="EN74" i="2"/>
  <c r="EP74" i="2"/>
  <c r="EQ74" i="2"/>
  <c r="ET74" i="2"/>
  <c r="EU74" i="2"/>
  <c r="EW74" i="2"/>
  <c r="EX74" i="2"/>
  <c r="EY74" i="2"/>
  <c r="EZ74" i="2"/>
  <c r="FA74" i="2"/>
  <c r="FB74" i="2"/>
  <c r="BJ75" i="2"/>
  <c r="DY75" i="2"/>
  <c r="EA75" i="2"/>
  <c r="EB75" i="2"/>
  <c r="EC75" i="2"/>
  <c r="ED75" i="2"/>
  <c r="EH75" i="2"/>
  <c r="EJ75" i="2"/>
  <c r="EN75" i="2"/>
  <c r="EP75" i="2"/>
  <c r="EQ75" i="2"/>
  <c r="ET75" i="2"/>
  <c r="EU75" i="2"/>
  <c r="EW75" i="2"/>
  <c r="EX75" i="2"/>
  <c r="EY75" i="2"/>
  <c r="EZ75" i="2"/>
  <c r="FA75" i="2"/>
  <c r="FB75" i="2"/>
  <c r="BJ76" i="2"/>
  <c r="DY76" i="2"/>
  <c r="EA76" i="2"/>
  <c r="EB76" i="2"/>
  <c r="EC76" i="2"/>
  <c r="ED76" i="2"/>
  <c r="EH76" i="2"/>
  <c r="EJ76" i="2"/>
  <c r="EN76" i="2"/>
  <c r="EP76" i="2"/>
  <c r="EQ76" i="2"/>
  <c r="ET76" i="2"/>
  <c r="EU76" i="2"/>
  <c r="EW76" i="2"/>
  <c r="EX76" i="2"/>
  <c r="EY76" i="2"/>
  <c r="EZ76" i="2"/>
  <c r="FA76" i="2"/>
  <c r="FB76" i="2"/>
  <c r="BJ77" i="2"/>
  <c r="DY77" i="2"/>
  <c r="EA77" i="2"/>
  <c r="EB77" i="2"/>
  <c r="EC77" i="2"/>
  <c r="ED77" i="2"/>
  <c r="EH77" i="2"/>
  <c r="EJ77" i="2"/>
  <c r="EN77" i="2"/>
  <c r="EP77" i="2"/>
  <c r="EQ77" i="2"/>
  <c r="ET77" i="2"/>
  <c r="EU77" i="2"/>
  <c r="EW77" i="2"/>
  <c r="EX77" i="2"/>
  <c r="EY77" i="2"/>
  <c r="EZ77" i="2"/>
  <c r="FA77" i="2"/>
  <c r="FB77" i="2"/>
  <c r="AH78" i="2"/>
  <c r="BJ78" i="2"/>
  <c r="DY78" i="2"/>
  <c r="EA78" i="2"/>
  <c r="EB78" i="2"/>
  <c r="EC78" i="2"/>
  <c r="ED78" i="2"/>
  <c r="EH78" i="2"/>
  <c r="EJ78" i="2"/>
  <c r="EN78" i="2"/>
  <c r="EP78" i="2"/>
  <c r="EQ78" i="2"/>
  <c r="ET78" i="2"/>
  <c r="EU78" i="2"/>
  <c r="EW78" i="2"/>
  <c r="EX78" i="2"/>
  <c r="EY78" i="2"/>
  <c r="EZ78" i="2"/>
  <c r="FA78" i="2"/>
  <c r="FB78" i="2"/>
  <c r="AH79" i="2"/>
  <c r="BJ79" i="2"/>
  <c r="DY79" i="2"/>
  <c r="EA79" i="2"/>
  <c r="EB79" i="2"/>
  <c r="EC79" i="2"/>
  <c r="ED79" i="2"/>
  <c r="EH79" i="2"/>
  <c r="EJ79" i="2"/>
  <c r="EN79" i="2"/>
  <c r="EP79" i="2"/>
  <c r="EQ79" i="2"/>
  <c r="ET79" i="2"/>
  <c r="EU79" i="2"/>
  <c r="EW79" i="2"/>
  <c r="EX79" i="2"/>
  <c r="EY79" i="2"/>
  <c r="EZ79" i="2"/>
  <c r="FA79" i="2"/>
  <c r="FB79" i="2"/>
  <c r="AH80" i="2"/>
  <c r="BJ80" i="2"/>
  <c r="DY80" i="2"/>
  <c r="EA80" i="2"/>
  <c r="EB80" i="2"/>
  <c r="EC80" i="2"/>
  <c r="ED80" i="2"/>
  <c r="EH80" i="2"/>
  <c r="EJ80" i="2"/>
  <c r="EN80" i="2"/>
  <c r="EP80" i="2"/>
  <c r="EQ80" i="2"/>
  <c r="ET80" i="2"/>
  <c r="EU80" i="2"/>
  <c r="EW80" i="2"/>
  <c r="EX80" i="2"/>
  <c r="EY80" i="2"/>
  <c r="EZ80" i="2"/>
  <c r="FA80" i="2"/>
  <c r="FB80" i="2"/>
  <c r="AH81" i="2"/>
  <c r="BJ81" i="2"/>
  <c r="DY81" i="2"/>
  <c r="EA81" i="2"/>
  <c r="EB81" i="2"/>
  <c r="EC81" i="2"/>
  <c r="ED81" i="2"/>
  <c r="EH81" i="2"/>
  <c r="EJ81" i="2"/>
  <c r="EN81" i="2"/>
  <c r="EP81" i="2"/>
  <c r="EQ81" i="2"/>
  <c r="ET81" i="2"/>
  <c r="EU81" i="2"/>
  <c r="EW81" i="2"/>
  <c r="EX81" i="2"/>
  <c r="EY81" i="2"/>
  <c r="EZ81" i="2"/>
  <c r="FA81" i="2"/>
  <c r="FB81" i="2"/>
  <c r="AH82" i="2"/>
  <c r="BJ82" i="2"/>
  <c r="DY82" i="2"/>
  <c r="EA82" i="2"/>
  <c r="EB82" i="2"/>
  <c r="EC82" i="2"/>
  <c r="ED82" i="2"/>
  <c r="EH82" i="2"/>
  <c r="EJ82" i="2"/>
  <c r="EN82" i="2"/>
  <c r="EP82" i="2"/>
  <c r="EQ82" i="2"/>
  <c r="ET82" i="2"/>
  <c r="EU82" i="2"/>
  <c r="EW82" i="2"/>
  <c r="EX82" i="2"/>
  <c r="EY82" i="2"/>
  <c r="EZ82" i="2"/>
  <c r="FA82" i="2"/>
  <c r="FB82" i="2"/>
  <c r="AH83" i="2"/>
  <c r="BJ83" i="2"/>
  <c r="DY83" i="2"/>
  <c r="EA83" i="2"/>
  <c r="EB83" i="2"/>
  <c r="EC83" i="2"/>
  <c r="ED83" i="2"/>
  <c r="EH83" i="2"/>
  <c r="EJ83" i="2"/>
  <c r="EN83" i="2"/>
  <c r="EP83" i="2"/>
  <c r="EQ83" i="2"/>
  <c r="ET83" i="2"/>
  <c r="EU83" i="2"/>
  <c r="EW83" i="2"/>
  <c r="EX83" i="2"/>
  <c r="EY83" i="2"/>
  <c r="EZ83" i="2"/>
  <c r="FA83" i="2"/>
  <c r="FB83" i="2"/>
  <c r="AH84" i="2"/>
  <c r="BJ84" i="2"/>
  <c r="DY84" i="2"/>
  <c r="EA84" i="2"/>
  <c r="EB84" i="2"/>
  <c r="EC84" i="2"/>
  <c r="ED84" i="2"/>
  <c r="EH84" i="2"/>
  <c r="EJ84" i="2"/>
  <c r="EN84" i="2"/>
  <c r="EP84" i="2"/>
  <c r="EQ84" i="2"/>
  <c r="ET84" i="2"/>
  <c r="EU84" i="2"/>
  <c r="EW84" i="2"/>
  <c r="EX84" i="2"/>
  <c r="EY84" i="2"/>
  <c r="EZ84" i="2"/>
  <c r="FA84" i="2"/>
  <c r="FB84" i="2"/>
  <c r="AH85" i="2"/>
  <c r="BJ85" i="2"/>
  <c r="DY85" i="2"/>
  <c r="EA85" i="2"/>
  <c r="EB85" i="2"/>
  <c r="EC85" i="2"/>
  <c r="ED85" i="2"/>
  <c r="EH85" i="2"/>
  <c r="EJ85" i="2"/>
  <c r="EN85" i="2"/>
  <c r="EP85" i="2"/>
  <c r="EQ85" i="2"/>
  <c r="ET85" i="2"/>
  <c r="EU85" i="2"/>
  <c r="EW85" i="2"/>
  <c r="EX85" i="2"/>
  <c r="EY85" i="2"/>
  <c r="EZ85" i="2"/>
  <c r="FA85" i="2"/>
  <c r="FB85" i="2"/>
  <c r="AH86" i="2"/>
  <c r="BJ86" i="2"/>
  <c r="DY86" i="2"/>
  <c r="EA86" i="2"/>
  <c r="EB86" i="2"/>
  <c r="EC86" i="2"/>
  <c r="ED86" i="2"/>
  <c r="EH86" i="2"/>
  <c r="EJ86" i="2"/>
  <c r="EN86" i="2"/>
  <c r="EP86" i="2"/>
  <c r="EQ86" i="2"/>
  <c r="ET86" i="2"/>
  <c r="EU86" i="2"/>
  <c r="EW86" i="2"/>
  <c r="EX86" i="2"/>
  <c r="EY86" i="2"/>
  <c r="EZ86" i="2"/>
  <c r="FA86" i="2"/>
  <c r="FB86" i="2"/>
  <c r="AH87" i="2"/>
  <c r="BJ87" i="2"/>
  <c r="DY87" i="2"/>
  <c r="EA87" i="2"/>
  <c r="EB87" i="2"/>
  <c r="EC87" i="2"/>
  <c r="ED87" i="2"/>
  <c r="EH87" i="2"/>
  <c r="EJ87" i="2"/>
  <c r="EN87" i="2"/>
  <c r="EP87" i="2"/>
  <c r="EQ87" i="2"/>
  <c r="ET87" i="2"/>
  <c r="EU87" i="2"/>
  <c r="EW87" i="2"/>
  <c r="EX87" i="2"/>
  <c r="EY87" i="2"/>
  <c r="EZ87" i="2"/>
  <c r="FA87" i="2"/>
  <c r="FB87" i="2"/>
  <c r="AH88" i="2"/>
  <c r="BJ88" i="2"/>
  <c r="DY88" i="2"/>
  <c r="EA88" i="2"/>
  <c r="EB88" i="2"/>
  <c r="EC88" i="2"/>
  <c r="ED88" i="2"/>
  <c r="EH88" i="2"/>
  <c r="EJ88" i="2"/>
  <c r="EN88" i="2"/>
  <c r="EP88" i="2"/>
  <c r="EQ88" i="2"/>
  <c r="ET88" i="2"/>
  <c r="EU88" i="2"/>
  <c r="EW88" i="2"/>
  <c r="EX88" i="2"/>
  <c r="EY88" i="2"/>
  <c r="EZ88" i="2"/>
  <c r="FA88" i="2"/>
  <c r="FB88" i="2"/>
  <c r="AH89" i="2"/>
  <c r="BJ89" i="2"/>
  <c r="DY89" i="2"/>
  <c r="EA89" i="2"/>
  <c r="EB89" i="2"/>
  <c r="EC89" i="2"/>
  <c r="ED89" i="2"/>
  <c r="EH89" i="2"/>
  <c r="EJ89" i="2"/>
  <c r="EN89" i="2"/>
  <c r="EP89" i="2"/>
  <c r="EQ89" i="2"/>
  <c r="ET89" i="2"/>
  <c r="EU89" i="2"/>
  <c r="EW89" i="2"/>
  <c r="EX89" i="2"/>
  <c r="EY89" i="2"/>
  <c r="EZ89" i="2"/>
  <c r="FA89" i="2"/>
  <c r="FB89" i="2"/>
  <c r="AH90" i="2"/>
  <c r="BJ90" i="2"/>
  <c r="DY90" i="2"/>
  <c r="EA90" i="2"/>
  <c r="EB90" i="2"/>
  <c r="EC90" i="2"/>
  <c r="ED90" i="2"/>
  <c r="EH90" i="2"/>
  <c r="EJ90" i="2"/>
  <c r="EN90" i="2"/>
  <c r="EP90" i="2"/>
  <c r="EQ90" i="2"/>
  <c r="ET90" i="2"/>
  <c r="EU90" i="2"/>
  <c r="EW90" i="2"/>
  <c r="EX90" i="2"/>
  <c r="EY90" i="2"/>
  <c r="EZ90" i="2"/>
  <c r="FA90" i="2"/>
  <c r="FB90" i="2"/>
  <c r="AH91" i="2"/>
  <c r="BJ91" i="2"/>
  <c r="DY91" i="2"/>
  <c r="EA91" i="2"/>
  <c r="EB91" i="2"/>
  <c r="EC91" i="2"/>
  <c r="ED91" i="2"/>
  <c r="EH91" i="2"/>
  <c r="EJ91" i="2"/>
  <c r="EN91" i="2"/>
  <c r="EP91" i="2"/>
  <c r="EQ91" i="2"/>
  <c r="ET91" i="2"/>
  <c r="EU91" i="2"/>
  <c r="EW91" i="2"/>
  <c r="EX91" i="2"/>
  <c r="EY91" i="2"/>
  <c r="EZ91" i="2"/>
  <c r="FA91" i="2"/>
  <c r="FB91" i="2"/>
  <c r="AH92" i="2"/>
  <c r="BJ92" i="2"/>
  <c r="DY92" i="2"/>
  <c r="EA92" i="2"/>
  <c r="EB92" i="2"/>
  <c r="EC92" i="2"/>
  <c r="ED92" i="2"/>
  <c r="EH92" i="2"/>
  <c r="EJ92" i="2"/>
  <c r="EN92" i="2"/>
  <c r="EP92" i="2"/>
  <c r="EQ92" i="2"/>
  <c r="ET92" i="2"/>
  <c r="EU92" i="2"/>
  <c r="EW92" i="2"/>
  <c r="EX92" i="2"/>
  <c r="EY92" i="2"/>
  <c r="EZ92" i="2"/>
  <c r="FA92" i="2"/>
  <c r="FB92" i="2"/>
  <c r="AH93" i="2"/>
  <c r="BJ93" i="2"/>
  <c r="DY93" i="2"/>
  <c r="EA93" i="2"/>
  <c r="EB93" i="2"/>
  <c r="EC93" i="2"/>
  <c r="ED93" i="2"/>
  <c r="EH93" i="2"/>
  <c r="EJ93" i="2"/>
  <c r="EN93" i="2"/>
  <c r="EP93" i="2"/>
  <c r="EQ93" i="2"/>
  <c r="ET93" i="2"/>
  <c r="EU93" i="2"/>
  <c r="EW93" i="2"/>
  <c r="EX93" i="2"/>
  <c r="EY93" i="2"/>
  <c r="EZ93" i="2"/>
  <c r="FA93" i="2"/>
  <c r="FB93" i="2"/>
  <c r="AH94" i="2"/>
  <c r="BJ94" i="2"/>
  <c r="DY94" i="2"/>
  <c r="EA94" i="2"/>
  <c r="EB94" i="2"/>
  <c r="EC94" i="2"/>
  <c r="ED94" i="2"/>
  <c r="EH94" i="2"/>
  <c r="EJ94" i="2"/>
  <c r="EN94" i="2"/>
  <c r="EP94" i="2"/>
  <c r="EQ94" i="2"/>
  <c r="ET94" i="2"/>
  <c r="EU94" i="2"/>
  <c r="EW94" i="2"/>
  <c r="EX94" i="2"/>
  <c r="EY94" i="2"/>
  <c r="EZ94" i="2"/>
  <c r="FA94" i="2"/>
  <c r="FB94" i="2"/>
  <c r="BJ95" i="2"/>
  <c r="DY95" i="2"/>
  <c r="EA95" i="2"/>
  <c r="EB95" i="2"/>
  <c r="EC95" i="2"/>
  <c r="ED95" i="2"/>
  <c r="EH95" i="2"/>
  <c r="EJ95" i="2"/>
  <c r="EN95" i="2"/>
  <c r="EP95" i="2"/>
  <c r="EQ95" i="2"/>
  <c r="ET95" i="2"/>
  <c r="EU95" i="2"/>
  <c r="EW95" i="2"/>
  <c r="EX95" i="2"/>
  <c r="EY95" i="2"/>
  <c r="EZ95" i="2"/>
  <c r="FA95" i="2"/>
  <c r="FB95" i="2"/>
  <c r="AH96" i="2"/>
  <c r="BJ96" i="2"/>
  <c r="DY96" i="2"/>
  <c r="EA96" i="2"/>
  <c r="EB96" i="2"/>
  <c r="EC96" i="2"/>
  <c r="ED96" i="2"/>
  <c r="EH96" i="2"/>
  <c r="EJ96" i="2"/>
  <c r="EN96" i="2"/>
  <c r="EP96" i="2"/>
  <c r="EQ96" i="2"/>
  <c r="ET96" i="2"/>
  <c r="EU96" i="2"/>
  <c r="EW96" i="2"/>
  <c r="EX96" i="2"/>
  <c r="EY96" i="2"/>
  <c r="EZ96" i="2"/>
  <c r="FA96" i="2"/>
  <c r="FB96" i="2"/>
  <c r="AH97" i="2"/>
  <c r="BJ97" i="2"/>
  <c r="DY97" i="2"/>
  <c r="EA97" i="2"/>
  <c r="EB97" i="2"/>
  <c r="EC97" i="2"/>
  <c r="ED97" i="2"/>
  <c r="EH97" i="2"/>
  <c r="EJ97" i="2"/>
  <c r="EN97" i="2"/>
  <c r="EP97" i="2"/>
  <c r="EQ97" i="2"/>
  <c r="ET97" i="2"/>
  <c r="EU97" i="2"/>
  <c r="EW97" i="2"/>
  <c r="EX97" i="2"/>
  <c r="EY97" i="2"/>
  <c r="EZ97" i="2"/>
  <c r="FA97" i="2"/>
  <c r="FB97" i="2"/>
  <c r="AH98" i="2"/>
  <c r="BJ98" i="2"/>
  <c r="DY98" i="2"/>
  <c r="EA98" i="2"/>
  <c r="EB98" i="2"/>
  <c r="EC98" i="2"/>
  <c r="ED98" i="2"/>
  <c r="EH98" i="2"/>
  <c r="EJ98" i="2"/>
  <c r="EN98" i="2"/>
  <c r="EP98" i="2"/>
  <c r="EQ98" i="2"/>
  <c r="ET98" i="2"/>
  <c r="EU98" i="2"/>
  <c r="EW98" i="2"/>
  <c r="EX98" i="2"/>
  <c r="EY98" i="2"/>
  <c r="EZ98" i="2"/>
  <c r="FA98" i="2"/>
  <c r="FB98" i="2"/>
  <c r="AH99" i="2"/>
  <c r="BJ99" i="2"/>
  <c r="DY99" i="2"/>
  <c r="EA99" i="2"/>
  <c r="EB99" i="2"/>
  <c r="EC99" i="2"/>
  <c r="ED99" i="2"/>
  <c r="EH99" i="2"/>
  <c r="EJ99" i="2"/>
  <c r="EN99" i="2"/>
  <c r="EP99" i="2"/>
  <c r="EQ99" i="2"/>
  <c r="ET99" i="2"/>
  <c r="EU99" i="2"/>
  <c r="EW99" i="2"/>
  <c r="EX99" i="2"/>
  <c r="EY99" i="2"/>
  <c r="EZ99" i="2"/>
  <c r="FA99" i="2"/>
  <c r="FB99" i="2"/>
  <c r="AH100" i="2"/>
  <c r="BJ100" i="2"/>
  <c r="DY100" i="2"/>
  <c r="EA100" i="2"/>
  <c r="EB100" i="2"/>
  <c r="EC100" i="2"/>
  <c r="ED100" i="2"/>
  <c r="EH100" i="2"/>
  <c r="EJ100" i="2"/>
  <c r="EN100" i="2"/>
  <c r="EP100" i="2"/>
  <c r="EQ100" i="2"/>
  <c r="ET100" i="2"/>
  <c r="EU100" i="2"/>
  <c r="EW100" i="2"/>
  <c r="EX100" i="2"/>
  <c r="EY100" i="2"/>
  <c r="EZ100" i="2"/>
  <c r="FA100" i="2"/>
  <c r="FB100" i="2"/>
  <c r="AH101" i="2"/>
  <c r="BJ101" i="2"/>
  <c r="DY101" i="2"/>
  <c r="EA101" i="2"/>
  <c r="EB101" i="2"/>
  <c r="EC101" i="2"/>
  <c r="ED101" i="2"/>
  <c r="EH101" i="2"/>
  <c r="EJ101" i="2"/>
  <c r="EN101" i="2"/>
  <c r="EP101" i="2"/>
  <c r="EQ101" i="2"/>
  <c r="ET101" i="2"/>
  <c r="EU101" i="2"/>
  <c r="EW101" i="2"/>
  <c r="EX101" i="2"/>
  <c r="EY101" i="2"/>
  <c r="EZ101" i="2"/>
  <c r="FA101" i="2"/>
  <c r="FB101" i="2"/>
  <c r="AH102" i="2"/>
  <c r="BJ102" i="2"/>
  <c r="DY102" i="2"/>
  <c r="EA102" i="2"/>
  <c r="EB102" i="2"/>
  <c r="EC102" i="2"/>
  <c r="ED102" i="2"/>
  <c r="EH102" i="2"/>
  <c r="EJ102" i="2"/>
  <c r="EN102" i="2"/>
  <c r="EP102" i="2"/>
  <c r="EQ102" i="2"/>
  <c r="ET102" i="2"/>
  <c r="EU102" i="2"/>
  <c r="EW102" i="2"/>
  <c r="EX102" i="2"/>
  <c r="EY102" i="2"/>
  <c r="EZ102" i="2"/>
  <c r="FA102" i="2"/>
  <c r="FB102" i="2"/>
  <c r="AH103" i="2"/>
  <c r="BJ103" i="2"/>
  <c r="DY103" i="2"/>
  <c r="EA103" i="2"/>
  <c r="EB103" i="2"/>
  <c r="EC103" i="2"/>
  <c r="ED103" i="2"/>
  <c r="EH103" i="2"/>
  <c r="EJ103" i="2"/>
  <c r="EN103" i="2"/>
  <c r="EP103" i="2"/>
  <c r="EQ103" i="2"/>
  <c r="ET103" i="2"/>
  <c r="EU103" i="2"/>
  <c r="EW103" i="2"/>
  <c r="EX103" i="2"/>
  <c r="EY103" i="2"/>
  <c r="EZ103" i="2"/>
  <c r="FA103" i="2"/>
  <c r="FB103" i="2"/>
  <c r="AH104" i="2"/>
  <c r="BJ104" i="2"/>
  <c r="DY104" i="2"/>
  <c r="EA104" i="2"/>
  <c r="EB104" i="2"/>
  <c r="EC104" i="2"/>
  <c r="ED104" i="2"/>
  <c r="EH104" i="2"/>
  <c r="EJ104" i="2"/>
  <c r="EN104" i="2"/>
  <c r="EP104" i="2"/>
  <c r="EQ104" i="2"/>
  <c r="ET104" i="2"/>
  <c r="EU104" i="2"/>
  <c r="EW104" i="2"/>
  <c r="EX104" i="2"/>
  <c r="EY104" i="2"/>
  <c r="EZ104" i="2"/>
  <c r="FA104" i="2"/>
  <c r="FB104" i="2"/>
  <c r="AH105" i="2"/>
  <c r="BJ105" i="2"/>
  <c r="DY105" i="2"/>
  <c r="EA105" i="2"/>
  <c r="EB105" i="2"/>
  <c r="EC105" i="2"/>
  <c r="ED105" i="2"/>
  <c r="EH105" i="2"/>
  <c r="EJ105" i="2"/>
  <c r="EN105" i="2"/>
  <c r="EP105" i="2"/>
  <c r="EQ105" i="2"/>
  <c r="ET105" i="2"/>
  <c r="EU105" i="2"/>
  <c r="EW105" i="2"/>
  <c r="EX105" i="2"/>
  <c r="EY105" i="2"/>
  <c r="EZ105" i="2"/>
  <c r="FA105" i="2"/>
  <c r="FB105" i="2"/>
  <c r="AH106" i="2"/>
  <c r="BJ106" i="2"/>
  <c r="DY106" i="2"/>
  <c r="EA106" i="2"/>
  <c r="EB106" i="2"/>
  <c r="EC106" i="2"/>
  <c r="ED106" i="2"/>
  <c r="EH106" i="2"/>
  <c r="EJ106" i="2"/>
  <c r="EN106" i="2"/>
  <c r="EP106" i="2"/>
  <c r="EQ106" i="2"/>
  <c r="ET106" i="2"/>
  <c r="EU106" i="2"/>
  <c r="EW106" i="2"/>
  <c r="EX106" i="2"/>
  <c r="EY106" i="2"/>
  <c r="EZ106" i="2"/>
  <c r="FA106" i="2"/>
  <c r="FB106" i="2"/>
  <c r="AH107" i="2"/>
  <c r="BJ107" i="2"/>
  <c r="DY107" i="2"/>
  <c r="EA107" i="2"/>
  <c r="EB107" i="2"/>
  <c r="EC107" i="2"/>
  <c r="ED107" i="2"/>
  <c r="EH107" i="2"/>
  <c r="EJ107" i="2"/>
  <c r="EN107" i="2"/>
  <c r="EP107" i="2"/>
  <c r="EQ107" i="2"/>
  <c r="ET107" i="2"/>
  <c r="EU107" i="2"/>
  <c r="EW107" i="2"/>
  <c r="EX107" i="2"/>
  <c r="EY107" i="2"/>
  <c r="EZ107" i="2"/>
  <c r="FA107" i="2"/>
  <c r="FB107" i="2"/>
  <c r="AH108" i="2"/>
  <c r="BJ108" i="2"/>
  <c r="DY108" i="2"/>
  <c r="EA108" i="2"/>
  <c r="EB108" i="2"/>
  <c r="EC108" i="2"/>
  <c r="ED108" i="2"/>
  <c r="EH108" i="2"/>
  <c r="EJ108" i="2"/>
  <c r="EN108" i="2"/>
  <c r="EP108" i="2"/>
  <c r="EQ108" i="2"/>
  <c r="ET108" i="2"/>
  <c r="EU108" i="2"/>
  <c r="EW108" i="2"/>
  <c r="EX108" i="2"/>
  <c r="EY108" i="2"/>
  <c r="EZ108" i="2"/>
  <c r="FA108" i="2"/>
  <c r="FB108" i="2"/>
  <c r="AH109" i="2"/>
  <c r="BJ109" i="2"/>
  <c r="DY109" i="2"/>
  <c r="EA109" i="2"/>
  <c r="EB109" i="2"/>
  <c r="EC109" i="2"/>
  <c r="ED109" i="2"/>
  <c r="EH109" i="2"/>
  <c r="EJ109" i="2"/>
  <c r="EN109" i="2"/>
  <c r="EP109" i="2"/>
  <c r="EQ109" i="2"/>
  <c r="ET109" i="2"/>
  <c r="EU109" i="2"/>
  <c r="EW109" i="2"/>
  <c r="EX109" i="2"/>
  <c r="EY109" i="2"/>
  <c r="EZ109" i="2"/>
  <c r="FA109" i="2"/>
  <c r="FB109" i="2"/>
  <c r="AH110" i="2"/>
  <c r="BJ110" i="2"/>
  <c r="DY110" i="2"/>
  <c r="EA110" i="2"/>
  <c r="EB110" i="2"/>
  <c r="EC110" i="2"/>
  <c r="ED110" i="2"/>
  <c r="EH110" i="2"/>
  <c r="EJ110" i="2"/>
  <c r="EN110" i="2"/>
  <c r="EP110" i="2"/>
  <c r="EQ110" i="2"/>
  <c r="ET110" i="2"/>
  <c r="EU110" i="2"/>
  <c r="EW110" i="2"/>
  <c r="EX110" i="2"/>
  <c r="EY110" i="2"/>
  <c r="EZ110" i="2"/>
  <c r="FA110" i="2"/>
  <c r="FB110" i="2"/>
  <c r="AH111" i="2"/>
  <c r="BJ111" i="2"/>
  <c r="DY111" i="2"/>
  <c r="EA111" i="2"/>
  <c r="EB111" i="2"/>
  <c r="EC111" i="2"/>
  <c r="ED111" i="2"/>
  <c r="EH111" i="2"/>
  <c r="EJ111" i="2"/>
  <c r="EN111" i="2"/>
  <c r="EP111" i="2"/>
  <c r="EQ111" i="2"/>
  <c r="ET111" i="2"/>
  <c r="EU111" i="2"/>
  <c r="EW111" i="2"/>
  <c r="EX111" i="2"/>
  <c r="EY111" i="2"/>
  <c r="EZ111" i="2"/>
  <c r="FA111" i="2"/>
  <c r="FB111" i="2"/>
  <c r="AH112" i="2"/>
  <c r="BJ112" i="2"/>
  <c r="DY112" i="2"/>
  <c r="EA112" i="2"/>
  <c r="EB112" i="2"/>
  <c r="EC112" i="2"/>
  <c r="ED112" i="2"/>
  <c r="EH112" i="2"/>
  <c r="EJ112" i="2"/>
  <c r="EN112" i="2"/>
  <c r="EP112" i="2"/>
  <c r="EQ112" i="2"/>
  <c r="ET112" i="2"/>
  <c r="EU112" i="2"/>
  <c r="EW112" i="2"/>
  <c r="EX112" i="2"/>
  <c r="EY112" i="2"/>
  <c r="EZ112" i="2"/>
  <c r="FA112" i="2"/>
  <c r="FB112" i="2"/>
  <c r="AH113" i="2"/>
  <c r="BJ113" i="2"/>
  <c r="DY113" i="2"/>
  <c r="EA113" i="2"/>
  <c r="EB113" i="2"/>
  <c r="EC113" i="2"/>
  <c r="ED113" i="2"/>
  <c r="EH113" i="2"/>
  <c r="EJ113" i="2"/>
  <c r="EN113" i="2"/>
  <c r="EP113" i="2"/>
  <c r="EQ113" i="2"/>
  <c r="ET113" i="2"/>
  <c r="EU113" i="2"/>
  <c r="EW113" i="2"/>
  <c r="EX113" i="2"/>
  <c r="EY113" i="2"/>
  <c r="EZ113" i="2"/>
  <c r="FA113" i="2"/>
  <c r="FB113" i="2"/>
  <c r="AH114" i="2"/>
  <c r="BJ114" i="2"/>
  <c r="DY114" i="2"/>
  <c r="EA114" i="2"/>
  <c r="EB114" i="2"/>
  <c r="EC114" i="2"/>
  <c r="ED114" i="2"/>
  <c r="EH114" i="2"/>
  <c r="EJ114" i="2"/>
  <c r="EN114" i="2"/>
  <c r="EP114" i="2"/>
  <c r="EQ114" i="2"/>
  <c r="ET114" i="2"/>
  <c r="EU114" i="2"/>
  <c r="EW114" i="2"/>
  <c r="EX114" i="2"/>
  <c r="EY114" i="2"/>
  <c r="EZ114" i="2"/>
  <c r="FA114" i="2"/>
  <c r="FB114" i="2"/>
  <c r="AH115" i="2"/>
  <c r="BJ115" i="2"/>
  <c r="DY115" i="2"/>
  <c r="EA115" i="2"/>
  <c r="EB115" i="2"/>
  <c r="EC115" i="2"/>
  <c r="ED115" i="2"/>
  <c r="EH115" i="2"/>
  <c r="EJ115" i="2"/>
  <c r="EN115" i="2"/>
  <c r="EP115" i="2"/>
  <c r="EQ115" i="2"/>
  <c r="ET115" i="2"/>
  <c r="EU115" i="2"/>
  <c r="EW115" i="2"/>
  <c r="EX115" i="2"/>
  <c r="EY115" i="2"/>
  <c r="EZ115" i="2"/>
  <c r="FA115" i="2"/>
  <c r="FB115" i="2"/>
  <c r="AH116" i="2"/>
  <c r="BJ116" i="2"/>
  <c r="DY116" i="2"/>
  <c r="EA116" i="2"/>
  <c r="EB116" i="2"/>
  <c r="EC116" i="2"/>
  <c r="ED116" i="2"/>
  <c r="EH116" i="2"/>
  <c r="EJ116" i="2"/>
  <c r="EN116" i="2"/>
  <c r="EP116" i="2"/>
  <c r="EQ116" i="2"/>
  <c r="ET116" i="2"/>
  <c r="EU116" i="2"/>
  <c r="EW116" i="2"/>
  <c r="EX116" i="2"/>
  <c r="EY116" i="2"/>
  <c r="EZ116" i="2"/>
  <c r="FA116" i="2"/>
  <c r="FB116" i="2"/>
  <c r="AH117" i="2"/>
  <c r="BJ117" i="2"/>
  <c r="DY117" i="2"/>
  <c r="EA117" i="2"/>
  <c r="EB117" i="2"/>
  <c r="EC117" i="2"/>
  <c r="ED117" i="2"/>
  <c r="EH117" i="2"/>
  <c r="EJ117" i="2"/>
  <c r="EN117" i="2"/>
  <c r="EP117" i="2"/>
  <c r="EQ117" i="2"/>
  <c r="ET117" i="2"/>
  <c r="EU117" i="2"/>
  <c r="EW117" i="2"/>
  <c r="EX117" i="2"/>
  <c r="EY117" i="2"/>
  <c r="EZ117" i="2"/>
  <c r="FA117" i="2"/>
  <c r="FB117" i="2"/>
  <c r="AH118" i="2"/>
  <c r="BJ118" i="2"/>
  <c r="DY118" i="2"/>
  <c r="EA118" i="2"/>
  <c r="EB118" i="2"/>
  <c r="EC118" i="2"/>
  <c r="ED118" i="2"/>
  <c r="EH118" i="2"/>
  <c r="EJ118" i="2"/>
  <c r="EN118" i="2"/>
  <c r="EP118" i="2"/>
  <c r="EQ118" i="2"/>
  <c r="ET118" i="2"/>
  <c r="EU118" i="2"/>
  <c r="EW118" i="2"/>
  <c r="EX118" i="2"/>
  <c r="EY118" i="2"/>
  <c r="EZ118" i="2"/>
  <c r="FA118" i="2"/>
  <c r="FB118" i="2"/>
  <c r="AH119" i="2"/>
  <c r="BJ119" i="2"/>
  <c r="DY119" i="2"/>
  <c r="EA119" i="2"/>
  <c r="EB119" i="2"/>
  <c r="EC119" i="2"/>
  <c r="ED119" i="2"/>
  <c r="EH119" i="2"/>
  <c r="EJ119" i="2"/>
  <c r="EN119" i="2"/>
  <c r="EP119" i="2"/>
  <c r="EQ119" i="2"/>
  <c r="ET119" i="2"/>
  <c r="EU119" i="2"/>
  <c r="EW119" i="2"/>
  <c r="EX119" i="2"/>
  <c r="EY119" i="2"/>
  <c r="EZ119" i="2"/>
  <c r="FA119" i="2"/>
  <c r="FB119" i="2"/>
  <c r="AH120" i="2"/>
  <c r="BJ120" i="2"/>
  <c r="DY120" i="2"/>
  <c r="EA120" i="2"/>
  <c r="EB120" i="2"/>
  <c r="EC120" i="2"/>
  <c r="ED120" i="2"/>
  <c r="EH120" i="2"/>
  <c r="EJ120" i="2"/>
  <c r="EN120" i="2"/>
  <c r="EP120" i="2"/>
  <c r="EQ120" i="2"/>
  <c r="ET120" i="2"/>
  <c r="EU120" i="2"/>
  <c r="EW120" i="2"/>
  <c r="EX120" i="2"/>
  <c r="EY120" i="2"/>
  <c r="EZ120" i="2"/>
  <c r="FA120" i="2"/>
  <c r="FB120" i="2"/>
  <c r="AH121" i="2"/>
  <c r="BJ121" i="2"/>
  <c r="DY121" i="2"/>
  <c r="EA121" i="2"/>
  <c r="EB121" i="2"/>
  <c r="EC121" i="2"/>
  <c r="ED121" i="2"/>
  <c r="EH121" i="2"/>
  <c r="EJ121" i="2"/>
  <c r="EN121" i="2"/>
  <c r="EP121" i="2"/>
  <c r="EQ121" i="2"/>
  <c r="ET121" i="2"/>
  <c r="EU121" i="2"/>
  <c r="EW121" i="2"/>
  <c r="EX121" i="2"/>
  <c r="EY121" i="2"/>
  <c r="EZ121" i="2"/>
  <c r="FA121" i="2"/>
  <c r="FB121" i="2"/>
  <c r="BJ122" i="2"/>
  <c r="DY122" i="2"/>
  <c r="EA122" i="2"/>
  <c r="EB122" i="2"/>
  <c r="EC122" i="2"/>
  <c r="ED122" i="2"/>
  <c r="EH122" i="2"/>
  <c r="EJ122" i="2"/>
  <c r="EN122" i="2"/>
  <c r="EP122" i="2"/>
  <c r="EQ122" i="2"/>
  <c r="ET122" i="2"/>
  <c r="EU122" i="2"/>
  <c r="EW122" i="2"/>
  <c r="EX122" i="2"/>
  <c r="EY122" i="2"/>
  <c r="EZ122" i="2"/>
  <c r="FA122" i="2"/>
  <c r="FB122" i="2"/>
  <c r="AH123" i="2"/>
  <c r="BJ123" i="2"/>
  <c r="DY123" i="2"/>
  <c r="EA123" i="2"/>
  <c r="EB123" i="2"/>
  <c r="EC123" i="2"/>
  <c r="ED123" i="2"/>
  <c r="EH123" i="2"/>
  <c r="EJ123" i="2"/>
  <c r="EN123" i="2"/>
  <c r="EP123" i="2"/>
  <c r="EQ123" i="2"/>
  <c r="ET123" i="2"/>
  <c r="EU123" i="2"/>
  <c r="EW123" i="2"/>
  <c r="EX123" i="2"/>
  <c r="EY123" i="2"/>
  <c r="EZ123" i="2"/>
  <c r="FA123" i="2"/>
  <c r="FB123" i="2"/>
  <c r="AH124" i="2"/>
  <c r="BJ124" i="2"/>
  <c r="DY124" i="2"/>
  <c r="EA124" i="2"/>
  <c r="EB124" i="2"/>
  <c r="EC124" i="2"/>
  <c r="ED124" i="2"/>
  <c r="EH124" i="2"/>
  <c r="EJ124" i="2"/>
  <c r="EN124" i="2"/>
  <c r="EP124" i="2"/>
  <c r="EQ124" i="2"/>
  <c r="ET124" i="2"/>
  <c r="EU124" i="2"/>
  <c r="EW124" i="2"/>
  <c r="EX124" i="2"/>
  <c r="EY124" i="2"/>
  <c r="EZ124" i="2"/>
  <c r="FA124" i="2"/>
  <c r="FB124" i="2"/>
  <c r="AH125" i="2"/>
  <c r="BJ125" i="2"/>
  <c r="DY125" i="2"/>
  <c r="EA125" i="2"/>
  <c r="EB125" i="2"/>
  <c r="EC125" i="2"/>
  <c r="ED125" i="2"/>
  <c r="EH125" i="2"/>
  <c r="EJ125" i="2"/>
  <c r="EN125" i="2"/>
  <c r="EP125" i="2"/>
  <c r="EQ125" i="2"/>
  <c r="ET125" i="2"/>
  <c r="EU125" i="2"/>
  <c r="EW125" i="2"/>
  <c r="EX125" i="2"/>
  <c r="EY125" i="2"/>
  <c r="EZ125" i="2"/>
  <c r="FA125" i="2"/>
  <c r="FB125" i="2"/>
  <c r="AH126" i="2"/>
  <c r="BJ126" i="2"/>
  <c r="DY126" i="2"/>
  <c r="EA126" i="2"/>
  <c r="EB126" i="2"/>
  <c r="EC126" i="2"/>
  <c r="ED126" i="2"/>
  <c r="EH126" i="2"/>
  <c r="EJ126" i="2"/>
  <c r="EN126" i="2"/>
  <c r="EP126" i="2"/>
  <c r="EQ126" i="2"/>
  <c r="ET126" i="2"/>
  <c r="EU126" i="2"/>
  <c r="EW126" i="2"/>
  <c r="EX126" i="2"/>
  <c r="EY126" i="2"/>
  <c r="EZ126" i="2"/>
  <c r="FA126" i="2"/>
  <c r="FB126" i="2"/>
  <c r="AH127" i="2"/>
  <c r="BJ127" i="2"/>
  <c r="DY127" i="2"/>
  <c r="EA127" i="2"/>
  <c r="EB127" i="2"/>
  <c r="EC127" i="2"/>
  <c r="ED127" i="2"/>
  <c r="EH127" i="2"/>
  <c r="EJ127" i="2"/>
  <c r="EN127" i="2"/>
  <c r="EP127" i="2"/>
  <c r="EQ127" i="2"/>
  <c r="ET127" i="2"/>
  <c r="EU127" i="2"/>
  <c r="EW127" i="2"/>
  <c r="EX127" i="2"/>
  <c r="EY127" i="2"/>
  <c r="EZ127" i="2"/>
  <c r="FA127" i="2"/>
  <c r="FB127" i="2"/>
  <c r="AH128" i="2"/>
  <c r="BJ128" i="2"/>
  <c r="DY128" i="2"/>
  <c r="EA128" i="2"/>
  <c r="EB128" i="2"/>
  <c r="EC128" i="2"/>
  <c r="ED128" i="2"/>
  <c r="EH128" i="2"/>
  <c r="EJ128" i="2"/>
  <c r="EN128" i="2"/>
  <c r="EP128" i="2"/>
  <c r="EQ128" i="2"/>
  <c r="ET128" i="2"/>
  <c r="EU128" i="2"/>
  <c r="EW128" i="2"/>
  <c r="EX128" i="2"/>
  <c r="EY128" i="2"/>
  <c r="EZ128" i="2"/>
  <c r="FA128" i="2"/>
  <c r="FB128" i="2"/>
  <c r="AH130" i="2"/>
  <c r="BJ130" i="2"/>
  <c r="BJ131" i="2"/>
  <c r="BJ132" i="2"/>
  <c r="AH133" i="2"/>
  <c r="BJ133" i="2"/>
  <c r="BJ134" i="2"/>
  <c r="AH135" i="2"/>
  <c r="BJ135" i="2"/>
  <c r="AH136" i="2"/>
  <c r="BJ136" i="2"/>
  <c r="DY136" i="2"/>
  <c r="EA136" i="2"/>
  <c r="EB136" i="2"/>
  <c r="EC136" i="2"/>
  <c r="ED136" i="2"/>
  <c r="EH136" i="2"/>
  <c r="EJ136" i="2"/>
  <c r="EN136" i="2"/>
  <c r="EP136" i="2"/>
  <c r="EQ136" i="2"/>
  <c r="ET136" i="2"/>
  <c r="EU136" i="2"/>
  <c r="EW136" i="2"/>
  <c r="EX136" i="2"/>
  <c r="EY136" i="2"/>
  <c r="EZ136" i="2"/>
  <c r="FA136" i="2"/>
  <c r="FB136" i="2"/>
  <c r="AH137" i="2"/>
  <c r="BJ137" i="2"/>
  <c r="DY137" i="2"/>
  <c r="EA137" i="2"/>
  <c r="EB137" i="2"/>
  <c r="EC137" i="2"/>
  <c r="ED137" i="2"/>
  <c r="EH137" i="2"/>
  <c r="EJ137" i="2"/>
  <c r="EN137" i="2"/>
  <c r="EP137" i="2"/>
  <c r="EQ137" i="2"/>
  <c r="ET137" i="2"/>
  <c r="EU137" i="2"/>
  <c r="EW137" i="2"/>
  <c r="EX137" i="2"/>
  <c r="EY137" i="2"/>
  <c r="EZ137" i="2"/>
  <c r="FA137" i="2"/>
  <c r="FB137" i="2"/>
  <c r="AH138" i="2"/>
  <c r="BJ138" i="2"/>
  <c r="DY138" i="2"/>
  <c r="EA138" i="2"/>
  <c r="EB138" i="2"/>
  <c r="EC138" i="2"/>
  <c r="ED138" i="2"/>
  <c r="EH138" i="2"/>
  <c r="EJ138" i="2"/>
  <c r="EN138" i="2"/>
  <c r="EP138" i="2"/>
  <c r="EQ138" i="2"/>
  <c r="ET138" i="2"/>
  <c r="EU138" i="2"/>
  <c r="EW138" i="2"/>
  <c r="EX138" i="2"/>
  <c r="EY138" i="2"/>
  <c r="EZ138" i="2"/>
  <c r="FA138" i="2"/>
  <c r="FB138" i="2"/>
  <c r="AH139" i="2"/>
  <c r="BJ139" i="2"/>
  <c r="DY139" i="2"/>
  <c r="EA139" i="2"/>
  <c r="EB139" i="2"/>
  <c r="EC139" i="2"/>
  <c r="ED139" i="2"/>
  <c r="EH139" i="2"/>
  <c r="EJ139" i="2"/>
  <c r="EN139" i="2"/>
  <c r="EP139" i="2"/>
  <c r="EQ139" i="2"/>
  <c r="ET139" i="2"/>
  <c r="EU139" i="2"/>
  <c r="EW139" i="2"/>
  <c r="EX139" i="2"/>
  <c r="EY139" i="2"/>
  <c r="EZ139" i="2"/>
  <c r="FA139" i="2"/>
  <c r="FB139" i="2"/>
  <c r="AH140" i="2"/>
  <c r="BJ140" i="2"/>
  <c r="DY140" i="2"/>
  <c r="EA140" i="2"/>
  <c r="EB140" i="2"/>
  <c r="EC140" i="2"/>
  <c r="ED140" i="2"/>
  <c r="EH140" i="2"/>
  <c r="EJ140" i="2"/>
  <c r="EN140" i="2"/>
  <c r="EP140" i="2"/>
  <c r="EQ140" i="2"/>
  <c r="ET140" i="2"/>
  <c r="EU140" i="2"/>
  <c r="EW140" i="2"/>
  <c r="EX140" i="2"/>
  <c r="EY140" i="2"/>
  <c r="EZ140" i="2"/>
  <c r="FA140" i="2"/>
  <c r="FB140" i="2"/>
  <c r="DY141" i="2"/>
  <c r="EA141" i="2"/>
  <c r="EB141" i="2"/>
  <c r="EC141" i="2"/>
  <c r="ED141" i="2"/>
  <c r="EH141" i="2"/>
  <c r="EJ141" i="2"/>
  <c r="EN141" i="2"/>
  <c r="EP141" i="2"/>
  <c r="EQ141" i="2"/>
  <c r="ET141" i="2"/>
  <c r="EU141" i="2"/>
  <c r="EW141" i="2"/>
  <c r="EX141" i="2"/>
  <c r="EY141" i="2"/>
  <c r="EZ141" i="2"/>
  <c r="FA141" i="2"/>
  <c r="FB141" i="2"/>
  <c r="AH142" i="2"/>
  <c r="BJ142" i="2"/>
  <c r="DY142" i="2"/>
  <c r="EA142" i="2"/>
  <c r="EB142" i="2"/>
  <c r="EC142" i="2"/>
  <c r="ED142" i="2"/>
  <c r="EH142" i="2"/>
  <c r="EJ142" i="2"/>
  <c r="EN142" i="2"/>
  <c r="EP142" i="2"/>
  <c r="EQ142" i="2"/>
  <c r="ET142" i="2"/>
  <c r="EU142" i="2"/>
  <c r="EW142" i="2"/>
  <c r="EX142" i="2"/>
  <c r="EY142" i="2"/>
  <c r="EZ142" i="2"/>
  <c r="FA142" i="2"/>
  <c r="FB142" i="2"/>
  <c r="AH143" i="2"/>
  <c r="DY143" i="2"/>
  <c r="EA143" i="2"/>
  <c r="EB143" i="2"/>
  <c r="EC143" i="2"/>
  <c r="ED143" i="2"/>
  <c r="EH143" i="2"/>
  <c r="EJ143" i="2"/>
  <c r="EN143" i="2"/>
  <c r="EP143" i="2"/>
  <c r="EQ143" i="2"/>
  <c r="ET143" i="2"/>
  <c r="EU143" i="2"/>
  <c r="EW143" i="2"/>
  <c r="EX143" i="2"/>
  <c r="EY143" i="2"/>
  <c r="EZ143" i="2"/>
  <c r="FA143" i="2"/>
  <c r="FB143" i="2"/>
  <c r="AH144" i="2"/>
  <c r="BJ144" i="2"/>
  <c r="DY144" i="2"/>
  <c r="EA144" i="2"/>
  <c r="EB144" i="2"/>
  <c r="EC144" i="2"/>
  <c r="ED144" i="2"/>
  <c r="EH144" i="2"/>
  <c r="EJ144" i="2"/>
  <c r="EN144" i="2"/>
  <c r="EP144" i="2"/>
  <c r="EQ144" i="2"/>
  <c r="ET144" i="2"/>
  <c r="EU144" i="2"/>
  <c r="EW144" i="2"/>
  <c r="EX144" i="2"/>
  <c r="EY144" i="2"/>
  <c r="EZ144" i="2"/>
  <c r="FA144" i="2"/>
  <c r="FB144" i="2"/>
  <c r="AH145" i="2"/>
  <c r="BJ145" i="2"/>
  <c r="DY145" i="2"/>
  <c r="EA145" i="2"/>
  <c r="EB145" i="2"/>
  <c r="EC145" i="2"/>
  <c r="ED145" i="2"/>
  <c r="EH145" i="2"/>
  <c r="EJ145" i="2"/>
  <c r="EN145" i="2"/>
  <c r="EP145" i="2"/>
  <c r="EQ145" i="2"/>
  <c r="ET145" i="2"/>
  <c r="EU145" i="2"/>
  <c r="EW145" i="2"/>
  <c r="EX145" i="2"/>
  <c r="EY145" i="2"/>
  <c r="EZ145" i="2"/>
  <c r="FA145" i="2"/>
  <c r="FB145" i="2"/>
  <c r="AH146" i="2"/>
  <c r="BJ146" i="2"/>
  <c r="DY146" i="2"/>
  <c r="EA146" i="2"/>
  <c r="EB146" i="2"/>
  <c r="EC146" i="2"/>
  <c r="ED146" i="2"/>
  <c r="EH146" i="2"/>
  <c r="EJ146" i="2"/>
  <c r="EN146" i="2"/>
  <c r="EP146" i="2"/>
  <c r="EQ146" i="2"/>
  <c r="ET146" i="2"/>
  <c r="EU146" i="2"/>
  <c r="EW146" i="2"/>
  <c r="EX146" i="2"/>
  <c r="EY146" i="2"/>
  <c r="EZ146" i="2"/>
  <c r="FA146" i="2"/>
  <c r="FB146" i="2"/>
  <c r="AH147" i="2"/>
  <c r="BJ147" i="2"/>
  <c r="DY147" i="2"/>
  <c r="EA147" i="2"/>
  <c r="EB147" i="2"/>
  <c r="EC147" i="2"/>
  <c r="ED147" i="2"/>
  <c r="EH147" i="2"/>
  <c r="EJ147" i="2"/>
  <c r="EN147" i="2"/>
  <c r="EP147" i="2"/>
  <c r="EQ147" i="2"/>
  <c r="ET147" i="2"/>
  <c r="EU147" i="2"/>
  <c r="EW147" i="2"/>
  <c r="EX147" i="2"/>
  <c r="EY147" i="2"/>
  <c r="EZ147" i="2"/>
  <c r="FA147" i="2"/>
  <c r="FB147" i="2"/>
  <c r="L3" i="4"/>
  <c r="N3" i="4"/>
  <c r="AO3" i="4"/>
  <c r="L4" i="4"/>
  <c r="N4" i="4"/>
  <c r="AO4" i="4"/>
  <c r="BF4" i="4"/>
  <c r="L5" i="4"/>
  <c r="N5" i="4"/>
  <c r="AO5" i="4"/>
  <c r="AS5" i="4"/>
  <c r="L6" i="4"/>
  <c r="N6" i="4"/>
  <c r="AO6" i="4"/>
  <c r="BA6" i="4"/>
  <c r="L7" i="4"/>
  <c r="N7" i="4"/>
  <c r="AO7" i="4"/>
  <c r="AP7" i="4"/>
  <c r="L8" i="4"/>
  <c r="N8" i="4"/>
  <c r="AO8" i="4"/>
  <c r="AV8" i="4"/>
  <c r="L9" i="4"/>
  <c r="N9" i="4"/>
  <c r="AO9" i="4"/>
  <c r="BA9" i="4"/>
  <c r="L10" i="4"/>
  <c r="N10" i="4"/>
  <c r="AO10" i="4"/>
  <c r="AQ10" i="4"/>
  <c r="L11" i="4"/>
  <c r="N11" i="4"/>
  <c r="AO11" i="4"/>
  <c r="AP11" i="4"/>
  <c r="L12" i="4"/>
  <c r="N12" i="4"/>
  <c r="AO12" i="4"/>
  <c r="AQ12" i="4"/>
  <c r="L13" i="4"/>
  <c r="N13" i="4"/>
  <c r="AO13" i="4"/>
  <c r="AR13" i="4"/>
  <c r="AT14" i="4"/>
  <c r="AY14" i="4"/>
  <c r="BH14" i="4"/>
  <c r="AT15" i="4"/>
  <c r="AY15" i="4"/>
  <c r="BH15" i="4"/>
  <c r="L16" i="4"/>
  <c r="AO16" i="4"/>
  <c r="BF16" i="4"/>
  <c r="AW16" i="4"/>
  <c r="L17" i="4"/>
  <c r="AT17" i="4"/>
  <c r="AY17" i="4"/>
  <c r="BH17" i="4"/>
  <c r="L18" i="4"/>
  <c r="AO18" i="4"/>
  <c r="AQ18" i="4"/>
  <c r="L19" i="4"/>
  <c r="AO19" i="4"/>
  <c r="AQ19" i="4"/>
  <c r="L20" i="4"/>
  <c r="AO20" i="4"/>
  <c r="L21" i="4"/>
  <c r="N21" i="4"/>
  <c r="AO21" i="4"/>
  <c r="AX21" i="4"/>
  <c r="L22" i="4"/>
  <c r="N22" i="4"/>
  <c r="AO22" i="4"/>
  <c r="AW22" i="4"/>
  <c r="L23" i="4"/>
  <c r="N23" i="4"/>
  <c r="AO23" i="4"/>
  <c r="AZ23" i="4"/>
  <c r="L24" i="4"/>
  <c r="N24" i="4"/>
  <c r="AO24" i="4"/>
  <c r="BH24" i="4"/>
  <c r="L25" i="4"/>
  <c r="N25" i="4"/>
  <c r="AO25" i="4"/>
  <c r="AW25" i="4"/>
  <c r="AO26" i="4"/>
  <c r="AY26" i="4"/>
  <c r="AV26" i="4"/>
  <c r="AO27" i="4"/>
  <c r="AW27" i="4"/>
  <c r="D6" i="14"/>
  <c r="BB6" i="14"/>
  <c r="N7" i="14"/>
  <c r="M8" i="14"/>
  <c r="N8" i="14"/>
  <c r="H14" i="14"/>
  <c r="I14" i="14"/>
  <c r="BB8" i="14"/>
  <c r="M9" i="14"/>
  <c r="N9" i="14"/>
  <c r="H13" i="14"/>
  <c r="I13" i="14"/>
  <c r="BB9" i="14"/>
  <c r="M10" i="14"/>
  <c r="N10" i="14"/>
  <c r="H15" i="14"/>
  <c r="I15" i="14"/>
  <c r="M11" i="14"/>
  <c r="N11" i="14"/>
  <c r="H16" i="14"/>
  <c r="I16" i="14"/>
  <c r="M12" i="14"/>
  <c r="N12" i="14"/>
  <c r="H17" i="14"/>
  <c r="I17" i="14"/>
  <c r="D13" i="14"/>
  <c r="D14" i="14"/>
  <c r="D15" i="14"/>
  <c r="F15" i="14"/>
  <c r="D16" i="14"/>
  <c r="F16" i="14"/>
  <c r="D17" i="14"/>
  <c r="E18" i="14"/>
  <c r="AX22" i="14"/>
  <c r="AX23" i="14"/>
  <c r="J29" i="14"/>
  <c r="L29" i="14"/>
  <c r="J33" i="14"/>
  <c r="J30" i="14"/>
  <c r="L30" i="14"/>
  <c r="J31" i="14"/>
  <c r="L31" i="14"/>
  <c r="J32" i="14"/>
  <c r="C323" i="14"/>
  <c r="B14" i="16"/>
  <c r="B36" i="16"/>
  <c r="B88" i="16"/>
  <c r="B67" i="16"/>
  <c r="B84" i="16"/>
  <c r="B79" i="16"/>
  <c r="B94" i="16"/>
  <c r="B21" i="16"/>
  <c r="B61" i="16"/>
  <c r="B112" i="16"/>
  <c r="B77" i="16"/>
  <c r="B58" i="16"/>
  <c r="B92" i="16"/>
  <c r="B9" i="16"/>
  <c r="B66" i="16"/>
  <c r="B13" i="16"/>
  <c r="B37" i="16"/>
  <c r="B109" i="16"/>
  <c r="B6" i="16"/>
  <c r="B20" i="16"/>
  <c r="B87" i="16"/>
  <c r="B32" i="16"/>
  <c r="B85" i="16"/>
  <c r="B22" i="16"/>
  <c r="EE7" i="2"/>
  <c r="EE49" i="2"/>
  <c r="DZ87" i="2"/>
  <c r="B26" i="16"/>
  <c r="EE133" i="2"/>
  <c r="AA5" i="7"/>
  <c r="DZ31" i="2"/>
  <c r="B100" i="16"/>
  <c r="O62" i="5"/>
  <c r="B75" i="16"/>
  <c r="DZ137" i="2"/>
  <c r="DZ122" i="2"/>
  <c r="EE65" i="2"/>
  <c r="EE127" i="2"/>
  <c r="DZ94" i="2"/>
  <c r="BB93" i="5"/>
  <c r="DZ78" i="2"/>
  <c r="DZ52" i="2"/>
  <c r="DZ32" i="2"/>
  <c r="AV6" i="14"/>
  <c r="DZ92" i="2"/>
  <c r="DZ84" i="2"/>
  <c r="DZ103" i="2"/>
  <c r="DZ127" i="2"/>
  <c r="DZ57" i="2"/>
  <c r="BB92" i="5"/>
  <c r="DZ101" i="2"/>
  <c r="DZ34" i="2"/>
  <c r="DZ65" i="2"/>
  <c r="BB94" i="5"/>
  <c r="DZ9" i="2"/>
  <c r="DZ105" i="2"/>
  <c r="DZ17" i="2"/>
  <c r="DZ90" i="2"/>
  <c r="DZ66" i="2"/>
  <c r="DZ6" i="2"/>
  <c r="BB88" i="5"/>
  <c r="BB95" i="5"/>
  <c r="DZ85" i="2"/>
  <c r="DZ108" i="2"/>
  <c r="DZ70" i="2"/>
  <c r="DZ117" i="2"/>
  <c r="DZ99" i="2"/>
  <c r="DZ138" i="2"/>
  <c r="DZ12" i="2"/>
  <c r="DZ95" i="2"/>
  <c r="AV8" i="14"/>
  <c r="CX4" i="2"/>
  <c r="DZ110" i="2"/>
  <c r="DZ102" i="2"/>
  <c r="DZ98" i="2"/>
  <c r="DZ76" i="2"/>
  <c r="DZ82" i="2"/>
  <c r="DZ59" i="2"/>
  <c r="DZ29" i="2"/>
  <c r="DZ139" i="2"/>
  <c r="DZ8" i="2"/>
  <c r="DZ107" i="2"/>
  <c r="BB91" i="5"/>
  <c r="DZ24" i="2"/>
  <c r="DZ128" i="2"/>
  <c r="DZ132" i="2"/>
  <c r="DZ130" i="2"/>
  <c r="DZ142" i="2"/>
  <c r="DZ48" i="2"/>
  <c r="DZ16" i="2"/>
  <c r="DZ140" i="2"/>
  <c r="DZ111" i="2"/>
  <c r="DZ144" i="2"/>
  <c r="DZ20" i="2"/>
  <c r="BB89" i="5"/>
  <c r="DZ73" i="2"/>
  <c r="BB84" i="5"/>
  <c r="BB87" i="5"/>
  <c r="DZ89" i="2"/>
  <c r="AV5" i="14"/>
  <c r="DZ64" i="2"/>
  <c r="DZ96" i="2"/>
  <c r="DZ30" i="2"/>
  <c r="DZ123" i="2"/>
  <c r="DZ46" i="2"/>
  <c r="DZ44" i="2"/>
  <c r="DZ56" i="2"/>
  <c r="DZ15" i="2"/>
  <c r="DZ81" i="2"/>
  <c r="DZ93" i="2"/>
  <c r="DZ147" i="2"/>
  <c r="DZ53" i="2"/>
  <c r="DZ79" i="2"/>
  <c r="DZ91" i="2"/>
  <c r="DZ115" i="2"/>
  <c r="DZ41" i="2"/>
  <c r="DZ13" i="2"/>
  <c r="DZ28" i="2"/>
  <c r="DZ77" i="2"/>
  <c r="AV7" i="14"/>
  <c r="DZ51" i="2"/>
  <c r="DZ113" i="2"/>
  <c r="DZ49" i="2"/>
  <c r="DZ129" i="2"/>
  <c r="DZ125" i="2"/>
  <c r="DZ121" i="2"/>
  <c r="DZ36" i="2"/>
  <c r="DZ45" i="2"/>
  <c r="DZ69" i="2"/>
  <c r="AV9" i="14"/>
  <c r="DZ68" i="2"/>
  <c r="DZ72" i="2"/>
  <c r="DZ119" i="2"/>
  <c r="DZ23" i="2"/>
  <c r="DZ133" i="2"/>
  <c r="DZ146" i="2"/>
  <c r="BB90" i="5"/>
  <c r="DZ67" i="2"/>
  <c r="C60" i="24"/>
  <c r="DZ63" i="2"/>
  <c r="BB85" i="5"/>
  <c r="DZ61" i="2"/>
  <c r="DZ126" i="2"/>
  <c r="AZ73" i="5"/>
  <c r="DZ97" i="2"/>
  <c r="DZ27" i="2"/>
  <c r="DZ109" i="2"/>
  <c r="DZ86" i="2"/>
  <c r="DZ40" i="2"/>
  <c r="DZ42" i="2"/>
  <c r="O58" i="5"/>
  <c r="AD20" i="7"/>
  <c r="AV23" i="14"/>
  <c r="DZ22" i="2"/>
  <c r="DZ118" i="2"/>
  <c r="DZ74" i="2"/>
  <c r="DZ19" i="2"/>
  <c r="DZ43" i="2"/>
  <c r="DZ47" i="2"/>
  <c r="AV22" i="14"/>
  <c r="DZ106" i="2"/>
  <c r="AJ20" i="7"/>
  <c r="K10" i="19"/>
  <c r="AI5" i="7"/>
  <c r="AH3" i="7"/>
  <c r="AF3" i="7"/>
  <c r="F6" i="19"/>
  <c r="EE67" i="2"/>
  <c r="EE5" i="2"/>
  <c r="AD9" i="7"/>
  <c r="AD14" i="7"/>
  <c r="AI9" i="7"/>
  <c r="DZ21" i="2"/>
  <c r="DZ38" i="2"/>
  <c r="DZ14" i="2"/>
  <c r="DZ33" i="2"/>
  <c r="DZ104" i="2"/>
  <c r="DZ18" i="2"/>
  <c r="DZ124" i="2"/>
  <c r="AZ7" i="5"/>
  <c r="AZ72" i="5"/>
  <c r="DZ141" i="2"/>
  <c r="DZ75" i="2"/>
  <c r="DZ114" i="2"/>
  <c r="DZ80" i="2"/>
  <c r="DZ88" i="2"/>
  <c r="DZ145" i="2"/>
  <c r="DZ25" i="2"/>
  <c r="DZ54" i="2"/>
  <c r="DZ120" i="2"/>
  <c r="DZ39" i="2"/>
  <c r="O20" i="5"/>
  <c r="AG7" i="7"/>
  <c r="I11" i="19"/>
  <c r="DZ26" i="2"/>
  <c r="DZ11" i="2"/>
  <c r="DZ100" i="2"/>
  <c r="DZ55" i="2"/>
  <c r="DZ10" i="2"/>
  <c r="DZ35" i="2"/>
  <c r="AV4" i="14"/>
  <c r="DZ136" i="2"/>
  <c r="DZ5" i="2"/>
  <c r="DZ71" i="2"/>
  <c r="DZ131" i="2"/>
  <c r="DZ37" i="2"/>
  <c r="DZ58" i="2"/>
  <c r="DZ7" i="2"/>
  <c r="DZ112" i="2"/>
  <c r="DZ116" i="2"/>
  <c r="BB86" i="5"/>
  <c r="DZ83" i="2"/>
  <c r="DZ134" i="2"/>
  <c r="DZ143" i="2"/>
  <c r="DZ60" i="2"/>
  <c r="AZ30" i="5"/>
  <c r="B33" i="16"/>
  <c r="EE59" i="2"/>
  <c r="EE35" i="2"/>
  <c r="W62" i="13"/>
  <c r="U65" i="13"/>
  <c r="U64" i="13"/>
  <c r="BF25" i="4"/>
  <c r="O39" i="5"/>
  <c r="J4" i="19"/>
  <c r="EE53" i="2"/>
  <c r="BJ20" i="2"/>
  <c r="BJ148" i="2"/>
  <c r="AD3" i="13"/>
  <c r="AA3" i="7"/>
  <c r="AD3" i="7"/>
  <c r="AC3" i="7"/>
  <c r="AG3" i="7"/>
  <c r="AB9" i="7"/>
  <c r="AR10" i="4"/>
  <c r="BF27" i="4"/>
  <c r="AV27" i="4"/>
  <c r="AP21" i="4"/>
  <c r="BH21" i="4"/>
  <c r="F10" i="19"/>
  <c r="AW21" i="4"/>
  <c r="AZ27" i="4"/>
  <c r="AR21" i="4"/>
  <c r="EE87" i="2"/>
  <c r="BB27" i="4"/>
  <c r="AX27" i="4"/>
  <c r="AX23" i="4"/>
  <c r="AU21" i="4"/>
  <c r="AE3" i="7"/>
  <c r="AJ3" i="7"/>
  <c r="AI3" i="7"/>
  <c r="AS24" i="4"/>
  <c r="AE14" i="7"/>
  <c r="AH14" i="7"/>
  <c r="AJ14" i="7"/>
  <c r="AA14" i="7"/>
  <c r="AG14" i="7"/>
  <c r="AA19" i="7"/>
  <c r="AH10" i="7"/>
  <c r="AF10" i="7"/>
  <c r="AB18" i="7"/>
  <c r="AG10" i="7"/>
  <c r="AA4" i="7"/>
  <c r="AF18" i="7"/>
  <c r="AA18" i="7"/>
  <c r="AA10" i="7"/>
  <c r="AC18" i="7"/>
  <c r="AI18" i="7"/>
  <c r="AH18" i="7"/>
  <c r="AE18" i="7"/>
  <c r="AJ10" i="7"/>
  <c r="AD18" i="7"/>
  <c r="AI10" i="7"/>
  <c r="AD10" i="7"/>
  <c r="AG18" i="7"/>
  <c r="BB23" i="4"/>
  <c r="AU6" i="4"/>
  <c r="BH23" i="4"/>
  <c r="AY23" i="4"/>
  <c r="AU23" i="4"/>
  <c r="AR23" i="4"/>
  <c r="BC23" i="4"/>
  <c r="B30" i="16"/>
  <c r="AD21" i="7"/>
  <c r="EE77" i="2"/>
  <c r="N17" i="19"/>
  <c r="M17" i="19"/>
  <c r="L18" i="19"/>
  <c r="EE125" i="2"/>
  <c r="C28" i="14"/>
  <c r="BE22" i="14"/>
  <c r="O32" i="5"/>
  <c r="BB43" i="5"/>
  <c r="BA12" i="4"/>
  <c r="AZ12" i="4"/>
  <c r="BC12" i="4"/>
  <c r="AH6" i="7"/>
  <c r="BC9" i="4"/>
  <c r="AF14" i="7"/>
  <c r="AG8" i="7"/>
  <c r="AS27" i="4"/>
  <c r="BA27" i="4"/>
  <c r="AI14" i="7"/>
  <c r="AG12" i="7"/>
  <c r="AB14" i="7"/>
  <c r="AP25" i="4"/>
  <c r="BC25" i="4"/>
  <c r="AI8" i="7"/>
  <c r="BH27" i="4"/>
  <c r="AY25" i="4"/>
  <c r="AS25" i="4"/>
  <c r="AX25" i="4"/>
  <c r="AT25" i="4"/>
  <c r="AR25" i="4"/>
  <c r="AJ19" i="7"/>
  <c r="AV25" i="4"/>
  <c r="O55" i="5"/>
  <c r="AZ75" i="5"/>
  <c r="BC6" i="4"/>
  <c r="AR6" i="4"/>
  <c r="AW6" i="4"/>
  <c r="AV6" i="4"/>
  <c r="BF6" i="4"/>
  <c r="AZ6" i="4"/>
  <c r="BB18" i="5"/>
  <c r="BB13" i="5"/>
  <c r="EE107" i="2"/>
  <c r="EE79" i="2"/>
  <c r="EE31" i="2"/>
  <c r="EE41" i="2"/>
  <c r="EE141" i="2"/>
  <c r="EE113" i="2"/>
  <c r="EE101" i="2"/>
  <c r="EE17" i="2"/>
  <c r="EE9" i="2"/>
  <c r="EE97" i="2"/>
  <c r="EE129" i="2"/>
  <c r="EE105" i="2"/>
  <c r="EE11" i="2"/>
  <c r="EE83" i="2"/>
  <c r="EE115" i="2"/>
  <c r="EE93" i="2"/>
  <c r="EE135" i="2"/>
  <c r="EE45" i="2"/>
  <c r="EE33" i="2"/>
  <c r="EE137" i="2"/>
  <c r="EE27" i="2"/>
  <c r="EE95" i="2"/>
  <c r="EE51" i="2"/>
  <c r="EE37" i="2"/>
  <c r="EE91" i="2"/>
  <c r="EE19" i="2"/>
  <c r="EE103" i="2"/>
  <c r="EE85" i="2"/>
  <c r="EE131" i="2"/>
  <c r="EE99" i="2"/>
  <c r="EE21" i="2"/>
  <c r="EE13" i="2"/>
  <c r="EE71" i="2"/>
  <c r="EE145" i="2"/>
  <c r="B49" i="16"/>
  <c r="BB5" i="5"/>
  <c r="EE147" i="2"/>
  <c r="AA12" i="7"/>
  <c r="AI20" i="7"/>
  <c r="AZ26" i="4"/>
  <c r="AE12" i="7"/>
  <c r="AB20" i="7"/>
  <c r="AH20" i="7"/>
  <c r="O16" i="5"/>
  <c r="AD12" i="7"/>
  <c r="O10" i="5"/>
  <c r="AF12" i="7"/>
  <c r="AJ12" i="7"/>
  <c r="EE61" i="2"/>
  <c r="BF26" i="4"/>
  <c r="AF20" i="7"/>
  <c r="AI12" i="7"/>
  <c r="AG20" i="7"/>
  <c r="AC20" i="7"/>
  <c r="EK80" i="2"/>
  <c r="EK140" i="2"/>
  <c r="AB12" i="7"/>
  <c r="BB69" i="5"/>
  <c r="EK44" i="2"/>
  <c r="EE111" i="2"/>
  <c r="EK117" i="2"/>
  <c r="EI68" i="2"/>
  <c r="EI30" i="2"/>
  <c r="EI129" i="2"/>
  <c r="EI105" i="2"/>
  <c r="EI33" i="2"/>
  <c r="O37" i="5"/>
  <c r="BF18" i="4"/>
  <c r="O33" i="5"/>
  <c r="D96" i="24"/>
  <c r="AC21" i="7"/>
  <c r="AI21" i="7"/>
  <c r="AF21" i="7"/>
  <c r="AG21" i="7"/>
  <c r="AE21" i="7"/>
  <c r="AJ21" i="7"/>
  <c r="AH21" i="7"/>
  <c r="AB21" i="7"/>
  <c r="AA21" i="7"/>
  <c r="AD19" i="7"/>
  <c r="AE19" i="7"/>
  <c r="AB19" i="7"/>
  <c r="O64" i="5"/>
  <c r="AR5" i="4"/>
  <c r="AY5" i="4"/>
  <c r="H95" i="13"/>
  <c r="BA23" i="4"/>
  <c r="AS23" i="4"/>
  <c r="AU24" i="4"/>
  <c r="BB16" i="5"/>
  <c r="EE117" i="2"/>
  <c r="AV24" i="4"/>
  <c r="AT23" i="4"/>
  <c r="AR9" i="4"/>
  <c r="AZ24" i="4"/>
  <c r="AV10" i="4"/>
  <c r="BB21" i="4"/>
  <c r="BC21" i="4"/>
  <c r="K18" i="19"/>
  <c r="AV21" i="4"/>
  <c r="AQ23" i="4"/>
  <c r="AQ21" i="4"/>
  <c r="AY21" i="4"/>
  <c r="BF24" i="4"/>
  <c r="AT16" i="4"/>
  <c r="AX24" i="4"/>
  <c r="BB14" i="5"/>
  <c r="AS21" i="4"/>
  <c r="AP24" i="4"/>
  <c r="EK32" i="2"/>
  <c r="EE47" i="2"/>
  <c r="EK129" i="2"/>
  <c r="EE121" i="2"/>
  <c r="AR12" i="4"/>
  <c r="BB12" i="4"/>
  <c r="AY12" i="4"/>
  <c r="AS12" i="4"/>
  <c r="AU12" i="4"/>
  <c r="AP12" i="4"/>
  <c r="BF12" i="4"/>
  <c r="AT12" i="4"/>
  <c r="BC4" i="4"/>
  <c r="EI93" i="2"/>
  <c r="M13" i="19"/>
  <c r="L14" i="19"/>
  <c r="J10" i="19"/>
  <c r="EI143" i="2"/>
  <c r="O8" i="5"/>
  <c r="BB4" i="5"/>
  <c r="AT27" i="4"/>
  <c r="BC27" i="4"/>
  <c r="AY27" i="4"/>
  <c r="AP27" i="4"/>
  <c r="AQ27" i="4"/>
  <c r="AH16" i="7"/>
  <c r="AG16" i="7"/>
  <c r="AH8" i="7"/>
  <c r="AC8" i="7"/>
  <c r="AA8" i="7"/>
  <c r="AE8" i="7"/>
  <c r="AF8" i="7"/>
  <c r="AD8" i="7"/>
  <c r="AJ8" i="7"/>
  <c r="H14" i="19"/>
  <c r="AR18" i="4"/>
  <c r="BA26" i="4"/>
  <c r="AQ6" i="4"/>
  <c r="BB25" i="4"/>
  <c r="BH18" i="4"/>
  <c r="BC22" i="4"/>
  <c r="AY6" i="4"/>
  <c r="BH6" i="4"/>
  <c r="BB42" i="5"/>
  <c r="AB15" i="7"/>
  <c r="EE89" i="2"/>
  <c r="AS18" i="4"/>
  <c r="BA18" i="4"/>
  <c r="BB6" i="4"/>
  <c r="AP6" i="4"/>
  <c r="AC12" i="7"/>
  <c r="AZ21" i="5"/>
  <c r="AZ24" i="5"/>
  <c r="AZ37" i="5"/>
  <c r="DZ135" i="2"/>
  <c r="DZ62" i="2"/>
  <c r="DZ50" i="2"/>
  <c r="AZ5" i="5"/>
  <c r="AZ15" i="5"/>
  <c r="AZ35" i="5"/>
  <c r="AZ40" i="5"/>
  <c r="AZ59" i="5"/>
  <c r="AZ76" i="5"/>
  <c r="EE23" i="2"/>
  <c r="EE123" i="2"/>
  <c r="EK104" i="2"/>
  <c r="EI44" i="2"/>
  <c r="AA11" i="7"/>
  <c r="AB4" i="7"/>
  <c r="AE11" i="7"/>
  <c r="AB11" i="7"/>
  <c r="AG11" i="7"/>
  <c r="AD4" i="7"/>
  <c r="AC11" i="7"/>
  <c r="AC4" i="7"/>
  <c r="AF4" i="7"/>
  <c r="AE4" i="7"/>
  <c r="AD11" i="7"/>
  <c r="AI4" i="7"/>
  <c r="AI11" i="7"/>
  <c r="AG4" i="7"/>
  <c r="AF11" i="7"/>
  <c r="AJ11" i="7"/>
  <c r="AW8" i="4"/>
  <c r="AS16" i="4"/>
  <c r="AV16" i="4"/>
  <c r="O48" i="5"/>
  <c r="I102" i="5"/>
  <c r="K102" i="5"/>
  <c r="L17" i="14"/>
  <c r="BB68" i="5"/>
  <c r="O68" i="5"/>
  <c r="O46" i="5"/>
  <c r="O44" i="5"/>
  <c r="EI107" i="2"/>
  <c r="EI95" i="2"/>
  <c r="N17" i="14"/>
  <c r="AU3" i="4"/>
  <c r="AD5" i="7"/>
  <c r="AX3" i="4"/>
  <c r="BB3" i="4"/>
  <c r="BB62" i="5"/>
  <c r="AS3" i="4"/>
  <c r="I100" i="5"/>
  <c r="L15" i="14"/>
  <c r="AP3" i="4"/>
  <c r="AV3" i="4"/>
  <c r="EE55" i="2"/>
  <c r="AF5" i="7"/>
  <c r="AY3" i="4"/>
  <c r="AC5" i="7"/>
  <c r="AE5" i="7"/>
  <c r="AW3" i="4"/>
  <c r="BF3" i="4"/>
  <c r="AH5" i="7"/>
  <c r="BC3" i="4"/>
  <c r="EI80" i="2"/>
  <c r="AB5" i="7"/>
  <c r="O24" i="5"/>
  <c r="BB24" i="5"/>
  <c r="BH3" i="4"/>
  <c r="AW13" i="4"/>
  <c r="AG5" i="7"/>
  <c r="BB45" i="5"/>
  <c r="AZ3" i="4"/>
  <c r="BA3" i="4"/>
  <c r="EI140" i="2"/>
  <c r="AQ3" i="4"/>
  <c r="EE60" i="2"/>
  <c r="EK19" i="2"/>
  <c r="EI21" i="2"/>
  <c r="EI128" i="2"/>
  <c r="EK97" i="2"/>
  <c r="EK121" i="2"/>
  <c r="EK85" i="2"/>
  <c r="EK109" i="2"/>
  <c r="EK37" i="2"/>
  <c r="EK145" i="2"/>
  <c r="EK49" i="2"/>
  <c r="EK73" i="2"/>
  <c r="EI57" i="2"/>
  <c r="EI41" i="2"/>
  <c r="EI125" i="2"/>
  <c r="EI137" i="2"/>
  <c r="EI101" i="2"/>
  <c r="EI70" i="2"/>
  <c r="EI130" i="2"/>
  <c r="EI106" i="2"/>
  <c r="EE134" i="2"/>
  <c r="EE90" i="2"/>
  <c r="EI94" i="2"/>
  <c r="EI10" i="2"/>
  <c r="N16" i="14"/>
  <c r="L16" i="14"/>
  <c r="AI16" i="7"/>
  <c r="AZ11" i="4"/>
  <c r="AA17" i="7"/>
  <c r="AZ25" i="4"/>
  <c r="AQ25" i="4"/>
  <c r="E11" i="19"/>
  <c r="AJ4" i="7"/>
  <c r="AH4" i="7"/>
  <c r="AA16" i="7"/>
  <c r="AQ22" i="4"/>
  <c r="AE15" i="7"/>
  <c r="BA25" i="4"/>
  <c r="AC17" i="7"/>
  <c r="AD16" i="7"/>
  <c r="AT3" i="4"/>
  <c r="AR3" i="4"/>
  <c r="AE16" i="7"/>
  <c r="BF8" i="4"/>
  <c r="AB16" i="7"/>
  <c r="AJ15" i="7"/>
  <c r="AC6" i="7"/>
  <c r="AI17" i="7"/>
  <c r="AF17" i="7"/>
  <c r="AZ9" i="4"/>
  <c r="O11" i="5"/>
  <c r="BB11" i="5"/>
  <c r="EE12" i="2"/>
  <c r="BF9" i="4"/>
  <c r="AR8" i="4"/>
  <c r="AH15" i="7"/>
  <c r="AG17" i="7"/>
  <c r="AB17" i="7"/>
  <c r="AF16" i="7"/>
  <c r="AJ16" i="7"/>
  <c r="EK31" i="2"/>
  <c r="AD7" i="7"/>
  <c r="AJ7" i="7"/>
  <c r="AH7" i="7"/>
  <c r="AF7" i="7"/>
  <c r="AC7" i="7"/>
  <c r="AD17" i="7"/>
  <c r="O36" i="5"/>
  <c r="AQ8" i="4"/>
  <c r="EI53" i="2"/>
  <c r="EI29" i="2"/>
  <c r="AY7" i="4"/>
  <c r="EI113" i="2"/>
  <c r="AC15" i="7"/>
  <c r="AV9" i="4"/>
  <c r="AQ9" i="4"/>
  <c r="AU25" i="4"/>
  <c r="AI6" i="7"/>
  <c r="AG6" i="7"/>
  <c r="AB7" i="7"/>
  <c r="BB33" i="5"/>
  <c r="AA20" i="7"/>
  <c r="AJ17" i="7"/>
  <c r="BB8" i="4"/>
  <c r="AI15" i="7"/>
  <c r="F13" i="14"/>
  <c r="AF15" i="7"/>
  <c r="AP9" i="4"/>
  <c r="AJ6" i="7"/>
  <c r="BH9" i="4"/>
  <c r="AA7" i="7"/>
  <c r="BH25" i="4"/>
  <c r="AE10" i="7"/>
  <c r="AB10" i="7"/>
  <c r="AB6" i="7"/>
  <c r="AW9" i="4"/>
  <c r="AU9" i="4"/>
  <c r="AT9" i="4"/>
  <c r="BB9" i="4"/>
  <c r="AJ9" i="7"/>
  <c r="AG9" i="7"/>
  <c r="AH9" i="7"/>
  <c r="AC9" i="7"/>
  <c r="AE17" i="7"/>
  <c r="AG15" i="7"/>
  <c r="AA15" i="7"/>
  <c r="AE7" i="7"/>
  <c r="AV19" i="4"/>
  <c r="EI17" i="2"/>
  <c r="M11" i="19"/>
  <c r="L12" i="19"/>
  <c r="AY9" i="4"/>
  <c r="AX9" i="4"/>
  <c r="AI7" i="7"/>
  <c r="AU27" i="4"/>
  <c r="AR27" i="4"/>
  <c r="AW23" i="4"/>
  <c r="AV23" i="4"/>
  <c r="AS20" i="4"/>
  <c r="EI91" i="2"/>
  <c r="EI19" i="2"/>
  <c r="EI139" i="2"/>
  <c r="EI67" i="2"/>
  <c r="EI115" i="2"/>
  <c r="EI79" i="2"/>
  <c r="EI103" i="2"/>
  <c r="EI127" i="2"/>
  <c r="EI58" i="2"/>
  <c r="EI22" i="2"/>
  <c r="EK13" i="2"/>
  <c r="U54" i="13"/>
  <c r="E14" i="19"/>
  <c r="U37" i="13"/>
  <c r="W37" i="13"/>
  <c r="V21" i="13"/>
  <c r="H25" i="14"/>
  <c r="AR19" i="4"/>
  <c r="AR4" i="4"/>
  <c r="AP4" i="4"/>
  <c r="AT10" i="4"/>
  <c r="AX8" i="4"/>
  <c r="BA19" i="4"/>
  <c r="BF19" i="4"/>
  <c r="BF22" i="4"/>
  <c r="BC7" i="4"/>
  <c r="BH4" i="4"/>
  <c r="BA22" i="4"/>
  <c r="AT21" i="4"/>
  <c r="AV22" i="4"/>
  <c r="AT19" i="4"/>
  <c r="AT22" i="4"/>
  <c r="AP22" i="4"/>
  <c r="BF23" i="4"/>
  <c r="AZ21" i="4"/>
  <c r="BB10" i="4"/>
  <c r="AW10" i="4"/>
  <c r="AU22" i="4"/>
  <c r="AW19" i="4"/>
  <c r="AY19" i="4"/>
  <c r="AX19" i="4"/>
  <c r="BH19" i="4"/>
  <c r="AZ22" i="4"/>
  <c r="BC19" i="4"/>
  <c r="AU4" i="4"/>
  <c r="AR22" i="4"/>
  <c r="AS22" i="4"/>
  <c r="AU19" i="4"/>
  <c r="BB19" i="4"/>
  <c r="AY22" i="4"/>
  <c r="BA21" i="4"/>
  <c r="BF21" i="4"/>
  <c r="AZ7" i="4"/>
  <c r="AZ19" i="4"/>
  <c r="BH22" i="4"/>
  <c r="BB22" i="4"/>
  <c r="AX5" i="4"/>
  <c r="BH5" i="4"/>
  <c r="BA5" i="4"/>
  <c r="AZ5" i="4"/>
  <c r="BB5" i="4"/>
  <c r="AW5" i="4"/>
  <c r="AT5" i="4"/>
  <c r="BF5" i="4"/>
  <c r="BC5" i="4"/>
  <c r="AU5" i="4"/>
  <c r="AP5" i="4"/>
  <c r="AR16" i="4"/>
  <c r="AY16" i="4"/>
  <c r="BB16" i="4"/>
  <c r="BC16" i="4"/>
  <c r="AZ16" i="4"/>
  <c r="BA16" i="4"/>
  <c r="AQ16" i="4"/>
  <c r="AP16" i="4"/>
  <c r="AU16" i="4"/>
  <c r="AX16" i="4"/>
  <c r="EK118" i="2"/>
  <c r="EK94" i="2"/>
  <c r="EK82" i="2"/>
  <c r="EK70" i="2"/>
  <c r="EK46" i="2"/>
  <c r="EK34" i="2"/>
  <c r="EK22" i="2"/>
  <c r="EK10" i="2"/>
  <c r="EK58" i="2"/>
  <c r="EI131" i="2"/>
  <c r="EI126" i="2"/>
  <c r="EI42" i="2"/>
  <c r="EI86" i="2"/>
  <c r="EE119" i="2"/>
  <c r="EE26" i="2"/>
  <c r="H24" i="14"/>
  <c r="G24" i="14"/>
  <c r="K27" i="14"/>
  <c r="E29" i="14"/>
  <c r="BA23" i="14"/>
  <c r="H71" i="13"/>
  <c r="H102" i="13"/>
  <c r="H79" i="13"/>
  <c r="O75" i="5"/>
  <c r="BB75" i="5"/>
  <c r="D95" i="24"/>
  <c r="AR7" i="4"/>
  <c r="AX10" i="4"/>
  <c r="BC10" i="4"/>
  <c r="AQ4" i="4"/>
  <c r="AI13" i="7"/>
  <c r="K100" i="5"/>
  <c r="N15" i="14"/>
  <c r="EI65" i="2"/>
  <c r="AU13" i="4"/>
  <c r="BB7" i="4"/>
  <c r="AS6" i="4"/>
  <c r="AT6" i="4"/>
  <c r="AP19" i="4"/>
  <c r="BH16" i="4"/>
  <c r="AS9" i="4"/>
  <c r="AX6" i="4"/>
  <c r="EK20" i="2"/>
  <c r="EI32" i="2"/>
  <c r="AT13" i="4"/>
  <c r="BB13" i="4"/>
  <c r="BA7" i="4"/>
  <c r="BC26" i="4"/>
  <c r="AS19" i="4"/>
  <c r="AX7" i="4"/>
  <c r="AW26" i="4"/>
  <c r="AV7" i="4"/>
  <c r="BH26" i="4"/>
  <c r="BA20" i="4"/>
  <c r="I9" i="19"/>
  <c r="E9" i="19"/>
  <c r="AU20" i="4"/>
  <c r="U38" i="13"/>
  <c r="E10" i="19"/>
  <c r="AP26" i="4"/>
  <c r="BH13" i="4"/>
  <c r="AZ13" i="4"/>
  <c r="BC13" i="4"/>
  <c r="BF13" i="4"/>
  <c r="AY10" i="4"/>
  <c r="AT7" i="4"/>
  <c r="AV4" i="4"/>
  <c r="AR20" i="4"/>
  <c r="BA4" i="4"/>
  <c r="G4" i="2"/>
  <c r="AV12" i="4"/>
  <c r="AT26" i="4"/>
  <c r="AX12" i="4"/>
  <c r="AY20" i="4"/>
  <c r="BB20" i="5"/>
  <c r="H10" i="19"/>
  <c r="EI119" i="2"/>
  <c r="EI71" i="2"/>
  <c r="EI59" i="2"/>
  <c r="EI102" i="2"/>
  <c r="BA13" i="4"/>
  <c r="AS13" i="4"/>
  <c r="AQ7" i="4"/>
  <c r="AW20" i="4"/>
  <c r="AU7" i="4"/>
  <c r="AT20" i="4"/>
  <c r="AS4" i="4"/>
  <c r="AI4" i="2"/>
  <c r="DO4" i="2"/>
  <c r="EI82" i="2"/>
  <c r="EI47" i="2"/>
  <c r="AT4" i="4"/>
  <c r="AW7" i="4"/>
  <c r="AZ4" i="4"/>
  <c r="AY13" i="4"/>
  <c r="EI54" i="2"/>
  <c r="BH7" i="4"/>
  <c r="EI31" i="2"/>
  <c r="AV20" i="4"/>
  <c r="D104" i="24"/>
  <c r="EI89" i="2"/>
  <c r="AS7" i="4"/>
  <c r="AP13" i="4"/>
  <c r="AS10" i="4"/>
  <c r="BH12" i="4"/>
  <c r="AW12" i="4"/>
  <c r="BA10" i="4"/>
  <c r="EI9" i="2"/>
  <c r="AP23" i="4"/>
  <c r="BB63" i="5"/>
  <c r="EI90" i="2"/>
  <c r="EI78" i="2"/>
  <c r="AU10" i="4"/>
  <c r="AX4" i="4"/>
  <c r="AW4" i="4"/>
  <c r="AV13" i="4"/>
  <c r="AS26" i="4"/>
  <c r="BF7" i="4"/>
  <c r="AQ26" i="4"/>
  <c r="EI114" i="2"/>
  <c r="BF10" i="4"/>
  <c r="AY4" i="4"/>
  <c r="AZ10" i="4"/>
  <c r="BH10" i="4"/>
  <c r="AQ20" i="4"/>
  <c r="BB4" i="4"/>
  <c r="AG13" i="7"/>
  <c r="AX13" i="4"/>
  <c r="AP10" i="4"/>
  <c r="BB26" i="4"/>
  <c r="AX20" i="4"/>
  <c r="AZ20" i="4"/>
  <c r="BB20" i="4"/>
  <c r="BB55" i="5"/>
  <c r="N65" i="24"/>
  <c r="I82" i="24"/>
  <c r="D86" i="24"/>
  <c r="AZ20" i="5"/>
  <c r="AZ36" i="5"/>
  <c r="AZ44" i="5"/>
  <c r="AZ70" i="5"/>
  <c r="AZ49" i="5"/>
  <c r="AZ52" i="5"/>
  <c r="AZ63" i="5"/>
  <c r="AZ14" i="5"/>
  <c r="AZ19" i="5"/>
  <c r="AZ53" i="5"/>
  <c r="AZ69" i="5"/>
  <c r="AZ12" i="5"/>
  <c r="AZ17" i="5"/>
  <c r="AZ43" i="5"/>
  <c r="AZ62" i="5"/>
  <c r="EI11" i="2"/>
  <c r="EI43" i="2"/>
  <c r="BC20" i="4"/>
  <c r="AX26" i="4"/>
  <c r="AU26" i="4"/>
  <c r="AR26" i="4"/>
  <c r="AQ13" i="4"/>
  <c r="BH20" i="4"/>
  <c r="EE138" i="2"/>
  <c r="EE32" i="2"/>
  <c r="EE128" i="2"/>
  <c r="EE66" i="2"/>
  <c r="K3" i="19"/>
  <c r="EK133" i="2"/>
  <c r="EK25" i="2"/>
  <c r="E13" i="19"/>
  <c r="EE54" i="2"/>
  <c r="EK78" i="2"/>
  <c r="EK36" i="2"/>
  <c r="EE144" i="2"/>
  <c r="EI35" i="2"/>
  <c r="EI55" i="2"/>
  <c r="EI46" i="2"/>
  <c r="EI56" i="2"/>
  <c r="EI77" i="2"/>
  <c r="EI147" i="2"/>
  <c r="EI123" i="2"/>
  <c r="EK99" i="2"/>
  <c r="EK87" i="2"/>
  <c r="EK75" i="2"/>
  <c r="EK63" i="2"/>
  <c r="EK51" i="2"/>
  <c r="EK27" i="2"/>
  <c r="EK15" i="2"/>
  <c r="EI20" i="2"/>
  <c r="H87" i="13"/>
  <c r="EK18" i="2"/>
  <c r="EI18" i="2"/>
  <c r="EI135" i="2"/>
  <c r="EI15" i="2"/>
  <c r="EI99" i="2"/>
  <c r="V22" i="13"/>
  <c r="AA20" i="13"/>
  <c r="E4" i="19"/>
  <c r="U25" i="13"/>
  <c r="U24" i="13"/>
  <c r="F17" i="14"/>
  <c r="AZ8" i="4"/>
  <c r="AS8" i="4"/>
  <c r="AU8" i="4"/>
  <c r="AY8" i="4"/>
  <c r="E103" i="24"/>
  <c r="AJ1" i="7"/>
  <c r="AH1" i="7"/>
  <c r="BH8" i="4"/>
  <c r="BB11" i="4"/>
  <c r="BA11" i="4"/>
  <c r="AT1" i="4"/>
  <c r="AT8" i="4"/>
  <c r="AE6" i="7"/>
  <c r="AA6" i="7"/>
  <c r="AF6" i="7"/>
  <c r="AD6" i="7"/>
  <c r="U61" i="13"/>
  <c r="W61" i="13"/>
  <c r="EI116" i="2"/>
  <c r="AP8" i="4"/>
  <c r="AQ11" i="4"/>
  <c r="AX11" i="4"/>
  <c r="AU11" i="4"/>
  <c r="AV11" i="4"/>
  <c r="AE13" i="7"/>
  <c r="AA13" i="7"/>
  <c r="AY18" i="4"/>
  <c r="BC18" i="4"/>
  <c r="AZ18" i="4"/>
  <c r="AU18" i="4"/>
  <c r="AV18" i="4"/>
  <c r="AX18" i="4"/>
  <c r="AP18" i="4"/>
  <c r="EI92" i="2"/>
  <c r="F14" i="14"/>
  <c r="AH13" i="7"/>
  <c r="AS11" i="4"/>
  <c r="BB18" i="4"/>
  <c r="H3" i="19"/>
  <c r="I3" i="19"/>
  <c r="E3" i="19"/>
  <c r="C23" i="14"/>
  <c r="U46" i="13"/>
  <c r="E12" i="19"/>
  <c r="EI8" i="2"/>
  <c r="AT11" i="4"/>
  <c r="BC11" i="4"/>
  <c r="AT18" i="4"/>
  <c r="EI104" i="2"/>
  <c r="EI45" i="2"/>
  <c r="AJ13" i="7"/>
  <c r="AB13" i="7"/>
  <c r="BB59" i="5"/>
  <c r="G25" i="14"/>
  <c r="EI23" i="2"/>
  <c r="EI6" i="2"/>
  <c r="EI118" i="2"/>
  <c r="BC8" i="4"/>
  <c r="AW11" i="4"/>
  <c r="BH11" i="4"/>
  <c r="AW18" i="4"/>
  <c r="T62" i="13"/>
  <c r="H18" i="19"/>
  <c r="I18" i="19"/>
  <c r="EI14" i="2"/>
  <c r="EI5" i="2"/>
  <c r="EI117" i="2"/>
  <c r="I99" i="5"/>
  <c r="AV1" i="4"/>
  <c r="AR11" i="4"/>
  <c r="AW24" i="4"/>
  <c r="BB24" i="4"/>
  <c r="AR24" i="4"/>
  <c r="AQ24" i="4"/>
  <c r="BC24" i="4"/>
  <c r="BA24" i="4"/>
  <c r="AY24" i="4"/>
  <c r="AT24" i="4"/>
  <c r="AA9" i="7"/>
  <c r="AE9" i="7"/>
  <c r="AF9" i="7"/>
  <c r="U62" i="13"/>
  <c r="E18" i="19"/>
  <c r="EI81" i="2"/>
  <c r="I77" i="5"/>
  <c r="BA5" i="14"/>
  <c r="EI66" i="2"/>
  <c r="AF13" i="7"/>
  <c r="AD13" i="7"/>
  <c r="EI138" i="2"/>
  <c r="EI141" i="2"/>
  <c r="BA8" i="4"/>
  <c r="AY11" i="4"/>
  <c r="BF11" i="4"/>
  <c r="AP20" i="4"/>
  <c r="BF20" i="4"/>
  <c r="AQ5" i="4"/>
  <c r="AV5" i="4"/>
  <c r="AC19" i="7"/>
  <c r="AH19" i="7"/>
  <c r="AG19" i="7"/>
  <c r="AF19" i="7"/>
  <c r="AI19" i="7"/>
  <c r="EK96" i="2"/>
  <c r="AX22" i="4"/>
  <c r="O70" i="5"/>
  <c r="EE86" i="2"/>
  <c r="EK138" i="2"/>
  <c r="EK47" i="2"/>
  <c r="EK11" i="2"/>
  <c r="EE39" i="2"/>
  <c r="EK120" i="2"/>
  <c r="EE28" i="2"/>
  <c r="EK106" i="2"/>
  <c r="EK79" i="2"/>
  <c r="EK61" i="2"/>
  <c r="EK92" i="2"/>
  <c r="EK43" i="2"/>
  <c r="EK7" i="2"/>
  <c r="EE62" i="2"/>
  <c r="EK39" i="2"/>
  <c r="EK21" i="2"/>
  <c r="EE56" i="2"/>
  <c r="EE132" i="2"/>
  <c r="EE80" i="2"/>
  <c r="L14" i="14"/>
  <c r="L18" i="14"/>
  <c r="K99" i="5"/>
  <c r="N14" i="14"/>
  <c r="N18" i="14"/>
  <c r="EI111" i="2"/>
  <c r="AY22" i="14"/>
  <c r="G23" i="14"/>
  <c r="K26" i="14"/>
  <c r="H23" i="14"/>
  <c r="EK48" i="2"/>
  <c r="EI7" i="2"/>
  <c r="EI69" i="2"/>
  <c r="L4" i="19"/>
  <c r="C26" i="14"/>
  <c r="EI142" i="2"/>
  <c r="EI34" i="2"/>
  <c r="EI83" i="2"/>
  <c r="AZ22" i="14"/>
  <c r="EI38" i="2"/>
  <c r="EK100" i="2"/>
  <c r="EK88" i="2"/>
  <c r="EK76" i="2"/>
  <c r="EK52" i="2"/>
  <c r="EK40" i="2"/>
  <c r="EK16" i="2"/>
  <c r="EI50" i="2"/>
  <c r="EI122" i="2"/>
  <c r="EI62" i="2"/>
  <c r="EI26" i="2"/>
  <c r="EI146" i="2"/>
  <c r="EI110" i="2"/>
  <c r="EI134" i="2"/>
  <c r="EI84" i="2"/>
  <c r="EK136" i="2"/>
  <c r="EK124" i="2"/>
  <c r="EK112" i="2"/>
  <c r="EI36" i="2"/>
  <c r="EI144" i="2"/>
  <c r="EI108" i="2"/>
  <c r="EI120" i="2"/>
  <c r="EI132" i="2"/>
  <c r="EK28" i="2"/>
  <c r="EI72" i="2"/>
  <c r="EI48" i="2"/>
  <c r="EI96" i="2"/>
  <c r="C16" i="14"/>
  <c r="C17" i="14"/>
  <c r="CY156" i="2"/>
  <c r="AK148" i="2"/>
  <c r="C14" i="14"/>
  <c r="C13" i="14"/>
  <c r="CY157" i="2"/>
  <c r="EI16" i="2"/>
  <c r="EI28" i="2"/>
  <c r="EI112" i="2"/>
  <c r="EI136" i="2"/>
  <c r="EI52" i="2"/>
  <c r="EI76" i="2"/>
  <c r="EI100" i="2"/>
  <c r="EI88" i="2"/>
  <c r="AD1" i="2"/>
  <c r="EI124" i="2"/>
  <c r="EI64" i="2"/>
  <c r="EI40" i="2"/>
  <c r="EI12" i="2"/>
  <c r="EK89" i="2"/>
  <c r="EI37" i="2"/>
  <c r="CY154" i="2"/>
  <c r="CY155" i="2"/>
  <c r="AN148" i="2"/>
  <c r="P66" i="24"/>
  <c r="EI24" i="2"/>
  <c r="EK64" i="2"/>
  <c r="B29" i="16"/>
  <c r="CY158" i="2"/>
  <c r="EI51" i="2"/>
  <c r="EI87" i="2"/>
  <c r="EI85" i="2"/>
  <c r="EI74" i="2"/>
  <c r="EI60" i="2"/>
  <c r="EI49" i="2"/>
  <c r="EI39" i="2"/>
  <c r="EI73" i="2"/>
  <c r="EI133" i="2"/>
  <c r="EI25" i="2"/>
  <c r="I65" i="24"/>
  <c r="P67" i="24"/>
  <c r="I104" i="24"/>
  <c r="D105" i="24"/>
  <c r="U30" i="13"/>
  <c r="H6" i="19"/>
  <c r="I6" i="19"/>
  <c r="W30" i="13"/>
  <c r="E6" i="19"/>
  <c r="D71" i="24"/>
  <c r="I96" i="24"/>
  <c r="D97" i="24"/>
  <c r="L6" i="19"/>
  <c r="E26" i="14"/>
  <c r="AA21" i="13"/>
  <c r="AA22" i="13"/>
  <c r="U32" i="13"/>
  <c r="U33" i="13"/>
  <c r="AZ23" i="14"/>
  <c r="H26" i="14"/>
  <c r="H27" i="14"/>
  <c r="M7" i="14"/>
  <c r="G26" i="14"/>
  <c r="BA4" i="14"/>
  <c r="O7" i="14"/>
  <c r="CY153" i="2"/>
  <c r="CV2" i="2"/>
  <c r="AI1" i="2"/>
  <c r="L21" i="14"/>
  <c r="I21" i="14" s="1"/>
  <c r="L22" i="14"/>
  <c r="I22" i="14" s="1"/>
  <c r="L23" i="14"/>
  <c r="I23" i="14" s="1"/>
  <c r="K25" i="14"/>
  <c r="G27" i="14"/>
  <c r="D8" i="14"/>
  <c r="D9" i="14"/>
  <c r="D11" i="14"/>
  <c r="D10" i="14"/>
  <c r="CZ154" i="2"/>
  <c r="CZ157" i="2"/>
  <c r="CZ155" i="2"/>
  <c r="CZ156" i="2"/>
  <c r="CZ158" i="2"/>
  <c r="C10" i="14"/>
  <c r="H10" i="14"/>
  <c r="I10" i="14"/>
  <c r="F10" i="14"/>
  <c r="F11" i="14"/>
  <c r="H11" i="14"/>
  <c r="I11" i="14"/>
  <c r="C11" i="14"/>
  <c r="F9" i="14"/>
  <c r="H9" i="14"/>
  <c r="I9" i="14"/>
  <c r="C9" i="14"/>
  <c r="D12" i="14"/>
  <c r="F8" i="14"/>
  <c r="F12" i="14"/>
  <c r="H8" i="14"/>
  <c r="C8" i="14"/>
  <c r="C12" i="14"/>
  <c r="C18" i="14"/>
  <c r="I8" i="14"/>
  <c r="H12" i="14"/>
  <c r="D18" i="14"/>
  <c r="F18" i="14"/>
  <c r="L45" i="14"/>
  <c r="L59" i="14"/>
  <c r="I12" i="14"/>
  <c r="H18" i="14"/>
  <c r="I18" i="14"/>
</calcChain>
</file>

<file path=xl/comments1.xml><?xml version="1.0" encoding="utf-8"?>
<comments xmlns="http://schemas.openxmlformats.org/spreadsheetml/2006/main">
  <authors>
    <author>Mohamed Magdy ( Reservoir )</author>
  </authors>
  <commentList>
    <comment ref="B13" authorId="0" shapeId="0">
      <text>
        <r>
          <rPr>
            <b/>
            <sz val="9"/>
            <color indexed="81"/>
            <rFont val="Tahoma"/>
            <family val="2"/>
          </rPr>
          <t>Mohamed Magdy ( Reservoir ):</t>
        </r>
        <r>
          <rPr>
            <sz val="9"/>
            <color indexed="81"/>
            <rFont val="Tahoma"/>
            <family val="2"/>
          </rPr>
          <t xml:space="preserve">
Ladice &amp; MUSTANG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P2" authorId="0" shapeId="0">
      <text>
        <r>
          <rPr>
            <sz val="8"/>
            <color indexed="81"/>
            <rFont val="Tahoma"/>
            <family val="2"/>
          </rPr>
          <t xml:space="preserve">
Dynamic Fluid Level</t>
        </r>
      </text>
    </comment>
    <comment ref="Q2" authorId="0" shapeId="0">
      <text>
        <r>
          <rPr>
            <sz val="8"/>
            <color indexed="81"/>
            <rFont val="Tahoma"/>
            <family val="2"/>
          </rPr>
          <t xml:space="preserve">
Net Level Above Pump</t>
        </r>
      </text>
    </comment>
    <comment ref="P15" authorId="0" shapeId="0">
      <text>
        <r>
          <rPr>
            <sz val="8"/>
            <color indexed="81"/>
            <rFont val="Tahoma"/>
            <family val="2"/>
          </rPr>
          <t xml:space="preserve">
Dynamic Fluid Level</t>
        </r>
      </text>
    </comment>
    <comment ref="Q15" authorId="0" shapeId="0">
      <text>
        <r>
          <rPr>
            <sz val="8"/>
            <color indexed="81"/>
            <rFont val="Tahoma"/>
            <family val="2"/>
          </rPr>
          <t xml:space="preserve">
Net Level Above Pump</t>
        </r>
      </text>
    </comment>
  </commentList>
</comments>
</file>

<file path=xl/comments3.xml><?xml version="1.0" encoding="utf-8"?>
<comments xmlns="http://schemas.openxmlformats.org/spreadsheetml/2006/main">
  <authors>
    <author>Bruce Barby</author>
  </authors>
  <commentList>
    <comment ref="F2" authorId="0" shapeId="0">
      <text>
        <r>
          <rPr>
            <b/>
            <sz val="10"/>
            <color indexed="81"/>
            <rFont val="Tahoma"/>
            <family val="2"/>
          </rPr>
          <t>If this cell changes to red, it means there is a well shut-in with hours online. Set the hours to zero or correct the well status.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H1" authorId="0" shapeId="0">
      <text>
        <r>
          <rPr>
            <sz val="9"/>
            <color indexed="81"/>
            <rFont val="Verdana"/>
            <family val="2"/>
          </rPr>
          <t xml:space="preserve">This counter is used by the Visual Basic code in the Extractor to determine the number of DFL Shots.
</t>
        </r>
      </text>
    </comment>
    <comment ref="AJ1" authorId="0" shapeId="0">
      <text>
        <r>
          <rPr>
            <sz val="9"/>
            <color indexed="81"/>
            <rFont val="Verdana"/>
            <family val="2"/>
          </rPr>
          <t xml:space="preserve">This expression is used by the Visual Basic code in the Extractor to determine the </t>
        </r>
        <r>
          <rPr>
            <b/>
            <sz val="9"/>
            <color indexed="81"/>
            <rFont val="Verdana"/>
            <family val="2"/>
          </rPr>
          <t>copy range</t>
        </r>
        <r>
          <rPr>
            <sz val="9"/>
            <color indexed="81"/>
            <rFont val="Verdana"/>
            <family val="2"/>
          </rPr>
          <t xml:space="preserve"> for DFL Shots.
</t>
        </r>
      </text>
    </comment>
  </commentList>
</comments>
</file>

<file path=xl/comments5.xml><?xml version="1.0" encoding="utf-8"?>
<comments xmlns="http://schemas.openxmlformats.org/spreadsheetml/2006/main">
  <authors>
    <author>Sara Mikhael (Engineering)</author>
  </authors>
  <commentList>
    <comment ref="G14" authorId="0" shapeId="0">
      <text>
        <r>
          <rPr>
            <b/>
            <sz val="9"/>
            <color indexed="81"/>
            <rFont val="Tahoma"/>
            <family val="2"/>
          </rPr>
          <t>Sara Mikhael (Engineering):</t>
        </r>
        <r>
          <rPr>
            <sz val="9"/>
            <color indexed="81"/>
            <rFont val="Tahoma"/>
            <family val="2"/>
          </rPr>
          <t xml:space="preserve">
Actual recevied at ALAMAIN according to AG report</t>
        </r>
      </text>
    </comment>
    <comment ref="B70" authorId="0" shapeId="0">
      <text>
        <r>
          <rPr>
            <b/>
            <sz val="9"/>
            <color indexed="81"/>
            <rFont val="Tahoma"/>
            <family val="2"/>
          </rPr>
          <t>Sara Mikhael (Engineering):</t>
        </r>
        <r>
          <rPr>
            <sz val="9"/>
            <color indexed="81"/>
            <rFont val="Tahoma"/>
            <family val="2"/>
          </rPr>
          <t xml:space="preserve">
No tank tables ref for Rafiki tanks. All required BBLs in tanks</t>
        </r>
      </text>
    </comment>
  </commentList>
</comments>
</file>

<file path=xl/sharedStrings.xml><?xml version="1.0" encoding="utf-8"?>
<sst xmlns="http://schemas.openxmlformats.org/spreadsheetml/2006/main" count="5428" uniqueCount="2064">
  <si>
    <t>BFPD</t>
  </si>
  <si>
    <t>NLAP</t>
  </si>
  <si>
    <t>SRP</t>
  </si>
  <si>
    <t>ESP</t>
  </si>
  <si>
    <t>ZONE</t>
  </si>
  <si>
    <t>WELL NAME</t>
  </si>
  <si>
    <t>FIELD</t>
  </si>
  <si>
    <t>WELL</t>
  </si>
  <si>
    <t>TYPE</t>
  </si>
  <si>
    <t>CHOKE</t>
  </si>
  <si>
    <t>WELL DATA - OIL WELLS</t>
  </si>
  <si>
    <t>STATUS</t>
  </si>
  <si>
    <t>CHOKE
64"</t>
  </si>
  <si>
    <t>WHFP PSI</t>
  </si>
  <si>
    <t>CSG
PSI</t>
  </si>
  <si>
    <t>AMPS</t>
  </si>
  <si>
    <t>HRS ONLINE</t>
  </si>
  <si>
    <t>DATE</t>
  </si>
  <si>
    <t>DFL</t>
  </si>
  <si>
    <t>SI</t>
  </si>
  <si>
    <t>UBAH</t>
  </si>
  <si>
    <t>LBAH</t>
  </si>
  <si>
    <t>ARG</t>
  </si>
  <si>
    <t>INJ</t>
  </si>
  <si>
    <t>FIELD_GM</t>
  </si>
  <si>
    <t>BAH</t>
  </si>
  <si>
    <t>BOPD</t>
  </si>
  <si>
    <t>GOR scf/bbl</t>
  </si>
  <si>
    <t>HRS ON TEST</t>
  </si>
  <si>
    <t>ITEM</t>
  </si>
  <si>
    <t>COMMENTS</t>
  </si>
  <si>
    <t>WELL_STATUS</t>
  </si>
  <si>
    <t>WATER FLOOD WELL DATA</t>
  </si>
  <si>
    <t>CSG PSI</t>
  </si>
  <si>
    <t>HOURS</t>
  </si>
  <si>
    <t>DYNAMIC FLUID LEVELS</t>
  </si>
  <si>
    <t>MID OF PERF DEPTH</t>
  </si>
  <si>
    <t>PUMP DEPTH</t>
  </si>
  <si>
    <t>FLUID LEVEL</t>
  </si>
  <si>
    <t>LIQUID IN FLUID</t>
  </si>
  <si>
    <t>BHP PUMP INTAKE</t>
  </si>
  <si>
    <t>BHP MID PERF</t>
  </si>
  <si>
    <t>REMARKS</t>
  </si>
  <si>
    <t>SEP
PSI</t>
  </si>
  <si>
    <t>BS&amp;W
%</t>
  </si>
  <si>
    <t>WELL TESTS</t>
  </si>
  <si>
    <t>TOTALS</t>
  </si>
  <si>
    <t>DATA TYPE</t>
  </si>
  <si>
    <t>UNITS</t>
  </si>
  <si>
    <t>BBLS</t>
  </si>
  <si>
    <t>BS&amp;W</t>
  </si>
  <si>
    <t>%</t>
  </si>
  <si>
    <t>°F</t>
  </si>
  <si>
    <t>FIELD NAME</t>
  </si>
  <si>
    <t>Oil Stock - Today</t>
  </si>
  <si>
    <t>Opening Stock</t>
  </si>
  <si>
    <t>Closing Stock</t>
  </si>
  <si>
    <t>Tank Status</t>
  </si>
  <si>
    <t>OPERATIONS COMMENTS</t>
  </si>
  <si>
    <t>INJECTION</t>
  </si>
  <si>
    <t>WHIP</t>
  </si>
  <si>
    <t>FV TAG</t>
  </si>
  <si>
    <t>DESCRIPTION</t>
  </si>
  <si>
    <t>Original report sheet</t>
  </si>
  <si>
    <t>B</t>
  </si>
  <si>
    <t>L</t>
  </si>
  <si>
    <t>RECORD</t>
  </si>
  <si>
    <t>SEP</t>
  </si>
  <si>
    <t>WELLS SUPPORTED</t>
  </si>
  <si>
    <t>INJ TARG</t>
  </si>
  <si>
    <t>SUPPORTED WELLS</t>
  </si>
  <si>
    <t>DELTA STB</t>
  </si>
  <si>
    <t>Hz</t>
  </si>
  <si>
    <t>FTHT
°F</t>
  </si>
  <si>
    <t>FLUID LEVELS</t>
  </si>
  <si>
    <t>LAST WELL TEST</t>
  </si>
  <si>
    <t>BS&amp;W %</t>
  </si>
  <si>
    <t>FLOWING WELLS</t>
  </si>
  <si>
    <t>LIQUIDS INVENTORY</t>
  </si>
  <si>
    <t>17</t>
  </si>
  <si>
    <t>30</t>
  </si>
  <si>
    <t>31</t>
  </si>
  <si>
    <t>18</t>
  </si>
  <si>
    <t>25</t>
  </si>
  <si>
    <t>26</t>
  </si>
  <si>
    <t>27</t>
  </si>
  <si>
    <t>28</t>
  </si>
  <si>
    <t>24</t>
  </si>
  <si>
    <t>15</t>
  </si>
  <si>
    <t>29</t>
  </si>
  <si>
    <t>14</t>
  </si>
  <si>
    <t>13</t>
  </si>
  <si>
    <t>16</t>
  </si>
  <si>
    <t>23</t>
  </si>
  <si>
    <t>20</t>
  </si>
  <si>
    <t>19</t>
  </si>
  <si>
    <t>12</t>
  </si>
  <si>
    <t>22</t>
  </si>
  <si>
    <t>21</t>
  </si>
  <si>
    <t>SFL</t>
  </si>
  <si>
    <t>L%</t>
  </si>
  <si>
    <t>WHP
PSI</t>
  </si>
  <si>
    <t>BOPD
STB</t>
  </si>
  <si>
    <t>DEFER'd PROD STB</t>
  </si>
  <si>
    <t>Water Drained</t>
  </si>
  <si>
    <t>TANK CLOSING STOCK</t>
  </si>
  <si>
    <t>DRAINED WATER</t>
  </si>
  <si>
    <t>Net Pumped</t>
  </si>
  <si>
    <t>CUM INJ</t>
  </si>
  <si>
    <t>PLANT</t>
  </si>
  <si>
    <t>METER NAME</t>
  </si>
  <si>
    <t>LIQUID</t>
  </si>
  <si>
    <t>MT</t>
  </si>
  <si>
    <t>AVOCET TAG</t>
  </si>
  <si>
    <t>DOWNTIME CAUSE</t>
  </si>
  <si>
    <t>Lookup table for date string determination</t>
  </si>
  <si>
    <t>01</t>
  </si>
  <si>
    <t>02</t>
  </si>
  <si>
    <t>03</t>
  </si>
  <si>
    <t>05</t>
  </si>
  <si>
    <t>04</t>
  </si>
  <si>
    <t>07</t>
  </si>
  <si>
    <t>06</t>
  </si>
  <si>
    <t>08</t>
  </si>
  <si>
    <t>09</t>
  </si>
  <si>
    <t>10</t>
  </si>
  <si>
    <t>11</t>
  </si>
  <si>
    <t>LOCAL PATH</t>
  </si>
  <si>
    <t>C:\MORNING REPORT\</t>
  </si>
  <si>
    <t>WEATHER / FOG</t>
  </si>
  <si>
    <t>GENERATOR PROBLEM/FAILURE</t>
  </si>
  <si>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</si>
  <si>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</si>
  <si>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</si>
  <si>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</si>
  <si>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</si>
  <si>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</si>
  <si>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</si>
  <si>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</si>
  <si>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</si>
  <si>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</si>
  <si>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</si>
  <si>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SOURCE WELL DOWN</t>
  </si>
  <si>
    <t>DYNAMIC FLUID LEVEL</t>
  </si>
  <si>
    <t>WORK OVER</t>
  </si>
  <si>
    <t>SUCKER ROD PUMP DATA</t>
  </si>
  <si>
    <t>DHP</t>
  </si>
  <si>
    <t>SPM</t>
  </si>
  <si>
    <t>SL</t>
  </si>
  <si>
    <t>RPM</t>
  </si>
  <si>
    <t>PUMP_SIZE</t>
  </si>
  <si>
    <t>Oil Stock - Yesterday</t>
  </si>
  <si>
    <t>Test is &gt; 30 days old</t>
  </si>
  <si>
    <t>KHAR</t>
  </si>
  <si>
    <t>RESERVOIR GROUP(S)</t>
  </si>
  <si>
    <t>OVER/UNDER VOLTAGE</t>
  </si>
  <si>
    <t>OTHER</t>
  </si>
  <si>
    <t>TANK LOW LEVEL</t>
  </si>
  <si>
    <t>TOP THREE DOWNTIME CAUSES</t>
  </si>
  <si>
    <t>W/O</t>
  </si>
  <si>
    <t>T&amp;A</t>
  </si>
  <si>
    <t>RES ZONES</t>
  </si>
  <si>
    <t>AH4:AV4</t>
  </si>
  <si>
    <t>ADMINISTRATION PANEL</t>
  </si>
  <si>
    <t>DOWNTIME</t>
  </si>
  <si>
    <t>CURRENT VERSION</t>
  </si>
  <si>
    <t>REVISION HISTORY</t>
  </si>
  <si>
    <t>VER</t>
  </si>
  <si>
    <t>NET PROD TODAY</t>
  </si>
  <si>
    <t>NET PROD YESTERDAY</t>
  </si>
  <si>
    <t>DEFAULT DATE</t>
  </si>
  <si>
    <t>USER SELECTED DATE</t>
  </si>
  <si>
    <t>REPORT NAME</t>
  </si>
  <si>
    <t>NEW REPORT NAME</t>
  </si>
  <si>
    <t>PRODUCTION</t>
  </si>
  <si>
    <t>TANK SUMMARY</t>
  </si>
  <si>
    <t>FTHT</t>
  </si>
  <si>
    <t>AMP 1</t>
  </si>
  <si>
    <t>AMP 2</t>
  </si>
  <si>
    <t>AMP 3</t>
  </si>
  <si>
    <t>HZ</t>
  </si>
  <si>
    <r>
      <t>CHOKE 64</t>
    </r>
    <r>
      <rPr>
        <b/>
        <vertAlign val="superscript"/>
        <sz val="10"/>
        <color indexed="9"/>
        <rFont val="Verdana"/>
        <family val="2"/>
      </rPr>
      <t>th</t>
    </r>
  </si>
  <si>
    <t>WHIP
PSI</t>
  </si>
  <si>
    <t>DAILY BS&amp;W</t>
  </si>
  <si>
    <t>EST PROD</t>
  </si>
  <si>
    <t>PCP</t>
  </si>
  <si>
    <t>OHTL PROBLEM</t>
  </si>
  <si>
    <t>POWER HOUSE PROBLEM</t>
  </si>
  <si>
    <t>Temperature (°F)</t>
  </si>
  <si>
    <t>API gravity (DEG)</t>
  </si>
  <si>
    <t>BS&amp;W (%)</t>
  </si>
  <si>
    <t>KHALDA PETROLEUM COMPANY</t>
  </si>
  <si>
    <t>MAIN RAZZAK</t>
  </si>
  <si>
    <t>EAST RAZZAK</t>
  </si>
  <si>
    <t>WEST RAZZAK</t>
  </si>
  <si>
    <t>RAZZAK OIL REPORT</t>
  </si>
  <si>
    <t>TANK 201</t>
  </si>
  <si>
    <t>TANK 202</t>
  </si>
  <si>
    <t xml:space="preserve">API VS TEMPERATURE CORRECTION FACTOR FROM 45°F - 150°F &amp; API FROM 20° - 45° </t>
  </si>
  <si>
    <t>TANK</t>
  </si>
  <si>
    <t>GROSS BBLS</t>
  </si>
  <si>
    <t>AMB TEMP °F</t>
  </si>
  <si>
    <t>SHELL FACTOR</t>
  </si>
  <si>
    <t>API</t>
  </si>
  <si>
    <t>CORR FACTOR</t>
  </si>
  <si>
    <t>NET PROD</t>
  </si>
  <si>
    <t>OPEN</t>
  </si>
  <si>
    <t>CLOSE</t>
  </si>
  <si>
    <t>T201</t>
  </si>
  <si>
    <t>T202</t>
  </si>
  <si>
    <t>KHALDA_WELL</t>
  </si>
  <si>
    <t>ROTATING EQUIPMENT STATUS</t>
  </si>
  <si>
    <t>UNIT</t>
  </si>
  <si>
    <t>SERVICE</t>
  </si>
  <si>
    <t>RUN HOURS</t>
  </si>
  <si>
    <t>STANBY HOURS</t>
  </si>
  <si>
    <t>OUT OF SERVICE HRS</t>
  </si>
  <si>
    <t>MRZK-02</t>
  </si>
  <si>
    <t>MRZK-13</t>
  </si>
  <si>
    <t>MRZK-28</t>
  </si>
  <si>
    <t>MRZK-44</t>
  </si>
  <si>
    <t>MRZK-52</t>
  </si>
  <si>
    <t>MRZK-75</t>
  </si>
  <si>
    <t>ERZK-15</t>
  </si>
  <si>
    <t>ERZK-18</t>
  </si>
  <si>
    <t>ERZK-21</t>
  </si>
  <si>
    <t>WRZK-04</t>
  </si>
  <si>
    <t>WRZK-12</t>
  </si>
  <si>
    <t>WRZK-24</t>
  </si>
  <si>
    <t>WRZK-25</t>
  </si>
  <si>
    <t>WRZK-27</t>
  </si>
  <si>
    <t>WRZK-32</t>
  </si>
  <si>
    <t>WRZK-33</t>
  </si>
  <si>
    <t>WRZK-34</t>
  </si>
  <si>
    <t>WRZK-35</t>
  </si>
  <si>
    <t>WRZK-38</t>
  </si>
  <si>
    <t>WRZK-40</t>
  </si>
  <si>
    <t>WRZK-41</t>
  </si>
  <si>
    <t>WRZK-42</t>
  </si>
  <si>
    <t>WRZK-43</t>
  </si>
  <si>
    <t>WRZK-46</t>
  </si>
  <si>
    <t>WRZK-47</t>
  </si>
  <si>
    <t>WRZK-49</t>
  </si>
  <si>
    <t>WRZK-50</t>
  </si>
  <si>
    <t>WRZK-59</t>
  </si>
  <si>
    <t>WRZK-60</t>
  </si>
  <si>
    <t>WRZK-62</t>
  </si>
  <si>
    <t>WRZK-65</t>
  </si>
  <si>
    <t>WRZK-66</t>
  </si>
  <si>
    <t>WRZK-68</t>
  </si>
  <si>
    <t>WRZK-69</t>
  </si>
  <si>
    <t>WRZK-71</t>
  </si>
  <si>
    <t>WRZK-82</t>
  </si>
  <si>
    <t>WRZK-83</t>
  </si>
  <si>
    <t>NRZK-01</t>
  </si>
  <si>
    <t>NRZK-02</t>
  </si>
  <si>
    <t>NRZK-03</t>
  </si>
  <si>
    <t>NRZK-04</t>
  </si>
  <si>
    <t>Salt (PTB)</t>
  </si>
  <si>
    <t>SALT</t>
  </si>
  <si>
    <t>PTB</t>
  </si>
  <si>
    <t>NET SHIPPED</t>
  </si>
  <si>
    <t>AMBIENT TEMPERATURE</t>
  </si>
  <si>
    <t>°</t>
  </si>
  <si>
    <t>WRZK-39ST1</t>
  </si>
  <si>
    <t>WRZK-55ST1</t>
  </si>
  <si>
    <t>WRZK-56A</t>
  </si>
  <si>
    <t>WRZK-58A</t>
  </si>
  <si>
    <t>WRZK-63ST1</t>
  </si>
  <si>
    <t>NRZK-07ST1</t>
  </si>
  <si>
    <t>MRZK-01ST1</t>
  </si>
  <si>
    <t>MRZK-14ST1</t>
  </si>
  <si>
    <t>WEST</t>
  </si>
  <si>
    <t>NORTH</t>
  </si>
  <si>
    <t>MAIN</t>
  </si>
  <si>
    <t>EAST</t>
  </si>
  <si>
    <t>AEB-1</t>
  </si>
  <si>
    <t>ALB</t>
  </si>
  <si>
    <t>ALMDOL</t>
  </si>
  <si>
    <t>BBAH</t>
  </si>
  <si>
    <t>MULTIZONE</t>
  </si>
  <si>
    <t>EST PRODN</t>
  </si>
  <si>
    <t>TOTAL SHIPPED OIL</t>
  </si>
  <si>
    <t>ACTUAL INJ QTY bbl</t>
  </si>
  <si>
    <t>REQ INJ QTY
bbl</t>
  </si>
  <si>
    <t>PUMP SIZE "</t>
  </si>
  <si>
    <t>NRQ-2551</t>
  </si>
  <si>
    <t>KHALDA_METER</t>
  </si>
  <si>
    <t>OUTPUT</t>
  </si>
  <si>
    <t>EQUIP_DTCAUSE</t>
  </si>
  <si>
    <t>AVAILABLE BUT NOT REQUIRED</t>
  </si>
  <si>
    <t>FACILITY CONSTRAINTS</t>
  </si>
  <si>
    <t>PLANNED INSPECTION / TEST</t>
  </si>
  <si>
    <t>PLANNED SERVICE</t>
  </si>
  <si>
    <t>TRIP/UNPLANNED SHUTDOWN</t>
  </si>
  <si>
    <t>EQUIPMENT BREAKDOWN</t>
  </si>
  <si>
    <t>UNKNOWN/OTHER</t>
  </si>
  <si>
    <t>PROCESS UPSET</t>
  </si>
  <si>
    <t>COMMISSIONING</t>
  </si>
  <si>
    <t>NF</t>
  </si>
  <si>
    <t>CL</t>
  </si>
  <si>
    <t>OP</t>
  </si>
  <si>
    <t>CASING STATUS</t>
  </si>
  <si>
    <t>AMB °F</t>
  </si>
  <si>
    <t>ft, in</t>
  </si>
  <si>
    <t>PRODUCT MOVEMENTS</t>
  </si>
  <si>
    <t>0,1</t>
  </si>
  <si>
    <t>0,2</t>
  </si>
  <si>
    <t>0,3</t>
  </si>
  <si>
    <t>0,4</t>
  </si>
  <si>
    <t>0,5</t>
  </si>
  <si>
    <t>0,6</t>
  </si>
  <si>
    <t>0,7</t>
  </si>
  <si>
    <t>0,8</t>
  </si>
  <si>
    <t>0,9</t>
  </si>
  <si>
    <t>0,10</t>
  </si>
  <si>
    <t>0,11</t>
  </si>
  <si>
    <t>1,1</t>
  </si>
  <si>
    <t>1,2</t>
  </si>
  <si>
    <t>1,3</t>
  </si>
  <si>
    <t>1,4</t>
  </si>
  <si>
    <t>1,5</t>
  </si>
  <si>
    <t>1,6</t>
  </si>
  <si>
    <t>1,7</t>
  </si>
  <si>
    <t>1,8</t>
  </si>
  <si>
    <t>1,9</t>
  </si>
  <si>
    <t>1,10</t>
  </si>
  <si>
    <t>1,11</t>
  </si>
  <si>
    <t>2,1</t>
  </si>
  <si>
    <t>2,2</t>
  </si>
  <si>
    <t>2,3</t>
  </si>
  <si>
    <t>2,4</t>
  </si>
  <si>
    <t>2,5</t>
  </si>
  <si>
    <t>2,6</t>
  </si>
  <si>
    <t>2,7</t>
  </si>
  <si>
    <t>2,8</t>
  </si>
  <si>
    <t>2,9</t>
  </si>
  <si>
    <t>2,10</t>
  </si>
  <si>
    <t>2,11</t>
  </si>
  <si>
    <t>3,1</t>
  </si>
  <si>
    <t>3,2</t>
  </si>
  <si>
    <t>3,3</t>
  </si>
  <si>
    <t>3,4</t>
  </si>
  <si>
    <t>3,5</t>
  </si>
  <si>
    <t>3,6</t>
  </si>
  <si>
    <t>3,7</t>
  </si>
  <si>
    <t>3,8</t>
  </si>
  <si>
    <t>3,9</t>
  </si>
  <si>
    <t>3,10</t>
  </si>
  <si>
    <t>3,11</t>
  </si>
  <si>
    <t>4,1</t>
  </si>
  <si>
    <t>4,2</t>
  </si>
  <si>
    <t>4,3</t>
  </si>
  <si>
    <t>4,4</t>
  </si>
  <si>
    <t>4,5</t>
  </si>
  <si>
    <t>4,6</t>
  </si>
  <si>
    <t>4,7</t>
  </si>
  <si>
    <t>4,8</t>
  </si>
  <si>
    <t>4,9</t>
  </si>
  <si>
    <t>4,10</t>
  </si>
  <si>
    <t>4,11</t>
  </si>
  <si>
    <t>5,1</t>
  </si>
  <si>
    <t>5,2</t>
  </si>
  <si>
    <t>5,3</t>
  </si>
  <si>
    <t>5,4</t>
  </si>
  <si>
    <t>5,5</t>
  </si>
  <si>
    <t>5,6</t>
  </si>
  <si>
    <t>5,7</t>
  </si>
  <si>
    <t>5,8</t>
  </si>
  <si>
    <t>5,9</t>
  </si>
  <si>
    <t>5,10</t>
  </si>
  <si>
    <t>5,11</t>
  </si>
  <si>
    <t>6,1</t>
  </si>
  <si>
    <t>6,2</t>
  </si>
  <si>
    <t>6,3</t>
  </si>
  <si>
    <t>6,4</t>
  </si>
  <si>
    <t>6,5</t>
  </si>
  <si>
    <t>6,6</t>
  </si>
  <si>
    <t>6,7</t>
  </si>
  <si>
    <t>6,8</t>
  </si>
  <si>
    <t>6,9</t>
  </si>
  <si>
    <t>6,10</t>
  </si>
  <si>
    <t>6,11</t>
  </si>
  <si>
    <t>7,1</t>
  </si>
  <si>
    <t>7,2</t>
  </si>
  <si>
    <t>7,3</t>
  </si>
  <si>
    <t>7,4</t>
  </si>
  <si>
    <t>7,5</t>
  </si>
  <si>
    <t>7,6</t>
  </si>
  <si>
    <t>7,7</t>
  </si>
  <si>
    <t>7,8</t>
  </si>
  <si>
    <t>7,9</t>
  </si>
  <si>
    <t>7,10</t>
  </si>
  <si>
    <t>7,11</t>
  </si>
  <si>
    <t>8,1</t>
  </si>
  <si>
    <t>8,2</t>
  </si>
  <si>
    <t>8,3</t>
  </si>
  <si>
    <t>8,4</t>
  </si>
  <si>
    <t>8,5</t>
  </si>
  <si>
    <t>8,6</t>
  </si>
  <si>
    <t>8,7</t>
  </si>
  <si>
    <t>8,8</t>
  </si>
  <si>
    <t>8,9</t>
  </si>
  <si>
    <t>8,10</t>
  </si>
  <si>
    <t>8,11</t>
  </si>
  <si>
    <t>9,1</t>
  </si>
  <si>
    <t>9,2</t>
  </si>
  <si>
    <t>9,3</t>
  </si>
  <si>
    <t>9,4</t>
  </si>
  <si>
    <t>9,5</t>
  </si>
  <si>
    <t>9,6</t>
  </si>
  <si>
    <t>9,7</t>
  </si>
  <si>
    <t>9,8</t>
  </si>
  <si>
    <t>9,9</t>
  </si>
  <si>
    <t>9,10</t>
  </si>
  <si>
    <t>9,11</t>
  </si>
  <si>
    <t>10,1</t>
  </si>
  <si>
    <t>10,2</t>
  </si>
  <si>
    <t>10,3</t>
  </si>
  <si>
    <t>10,4</t>
  </si>
  <si>
    <t>10,5</t>
  </si>
  <si>
    <t>10,6</t>
  </si>
  <si>
    <t>10,7</t>
  </si>
  <si>
    <t>10,8</t>
  </si>
  <si>
    <t>10,9</t>
  </si>
  <si>
    <t>10,10</t>
  </si>
  <si>
    <t>10,11</t>
  </si>
  <si>
    <t>11,1</t>
  </si>
  <si>
    <t>11,2</t>
  </si>
  <si>
    <t>11,3</t>
  </si>
  <si>
    <t>11,4</t>
  </si>
  <si>
    <t>11,5</t>
  </si>
  <si>
    <t>11,6</t>
  </si>
  <si>
    <t>11,7</t>
  </si>
  <si>
    <t>11,8</t>
  </si>
  <si>
    <t>11,9</t>
  </si>
  <si>
    <t>11,10</t>
  </si>
  <si>
    <t>11,11</t>
  </si>
  <si>
    <t>12,1</t>
  </si>
  <si>
    <t>12,2</t>
  </si>
  <si>
    <t>12,3</t>
  </si>
  <si>
    <t>12,4</t>
  </si>
  <si>
    <t>12,5</t>
  </si>
  <si>
    <t>12,6</t>
  </si>
  <si>
    <t>12,7</t>
  </si>
  <si>
    <t>12,8</t>
  </si>
  <si>
    <t>12,9</t>
  </si>
  <si>
    <t>12,10</t>
  </si>
  <si>
    <t>12,11</t>
  </si>
  <si>
    <t>13,1</t>
  </si>
  <si>
    <t>13,2</t>
  </si>
  <si>
    <t>13,3</t>
  </si>
  <si>
    <t>13,4</t>
  </si>
  <si>
    <t>13,5</t>
  </si>
  <si>
    <t>13,6</t>
  </si>
  <si>
    <t>13,7</t>
  </si>
  <si>
    <t>13,8</t>
  </si>
  <si>
    <t>13,9</t>
  </si>
  <si>
    <t>13,10</t>
  </si>
  <si>
    <t>13,11</t>
  </si>
  <si>
    <t>14,1</t>
  </si>
  <si>
    <t>14,2</t>
  </si>
  <si>
    <t>14,3</t>
  </si>
  <si>
    <t>14,4</t>
  </si>
  <si>
    <t>14,5</t>
  </si>
  <si>
    <t>14,6</t>
  </si>
  <si>
    <t>14,7</t>
  </si>
  <si>
    <t>14,8</t>
  </si>
  <si>
    <t>14,9</t>
  </si>
  <si>
    <t>14,10</t>
  </si>
  <si>
    <t>14,11</t>
  </si>
  <si>
    <t>15,1</t>
  </si>
  <si>
    <t>15,2</t>
  </si>
  <si>
    <t>15,3</t>
  </si>
  <si>
    <t>15,4</t>
  </si>
  <si>
    <t>15,5</t>
  </si>
  <si>
    <t>15,6</t>
  </si>
  <si>
    <t>15,7</t>
  </si>
  <si>
    <t>15,8</t>
  </si>
  <si>
    <t>15,9</t>
  </si>
  <si>
    <t>15,10</t>
  </si>
  <si>
    <t>15,11</t>
  </si>
  <si>
    <t>16,1</t>
  </si>
  <si>
    <t>16,2</t>
  </si>
  <si>
    <t>16,3</t>
  </si>
  <si>
    <t>16,4</t>
  </si>
  <si>
    <t>16,5</t>
  </si>
  <si>
    <t>16,6</t>
  </si>
  <si>
    <t>16,7</t>
  </si>
  <si>
    <t>16,8</t>
  </si>
  <si>
    <t>16,9</t>
  </si>
  <si>
    <t>16,10</t>
  </si>
  <si>
    <t>16,11</t>
  </si>
  <si>
    <t>17,1</t>
  </si>
  <si>
    <t>17,2</t>
  </si>
  <si>
    <t>17,3</t>
  </si>
  <si>
    <t>17,4</t>
  </si>
  <si>
    <t>17,5</t>
  </si>
  <si>
    <t>17,6</t>
  </si>
  <si>
    <t>17,7</t>
  </si>
  <si>
    <t>17,8</t>
  </si>
  <si>
    <t>17,9</t>
  </si>
  <si>
    <t>17,10</t>
  </si>
  <si>
    <t>17,11</t>
  </si>
  <si>
    <t>18,1</t>
  </si>
  <si>
    <t>18,2</t>
  </si>
  <si>
    <t>18,3</t>
  </si>
  <si>
    <t>18,4</t>
  </si>
  <si>
    <t>18,5</t>
  </si>
  <si>
    <t>18,6</t>
  </si>
  <si>
    <t>18,7</t>
  </si>
  <si>
    <t>18,8</t>
  </si>
  <si>
    <t>18,9</t>
  </si>
  <si>
    <t>18,10</t>
  </si>
  <si>
    <t>18,11</t>
  </si>
  <si>
    <t>19,1</t>
  </si>
  <si>
    <t>19,2</t>
  </si>
  <si>
    <t>19,3</t>
  </si>
  <si>
    <t>19,4</t>
  </si>
  <si>
    <t>19,5</t>
  </si>
  <si>
    <t>19,6</t>
  </si>
  <si>
    <t>19,7</t>
  </si>
  <si>
    <t>19,8</t>
  </si>
  <si>
    <t>19,9</t>
  </si>
  <si>
    <t>19,10</t>
  </si>
  <si>
    <t>19,11</t>
  </si>
  <si>
    <t>20,1</t>
  </si>
  <si>
    <t>20,2</t>
  </si>
  <si>
    <t>20,3</t>
  </si>
  <si>
    <t>20,4</t>
  </si>
  <si>
    <t>20,5</t>
  </si>
  <si>
    <t>20,6</t>
  </si>
  <si>
    <t>20,7</t>
  </si>
  <si>
    <t>20,8</t>
  </si>
  <si>
    <t>20,9</t>
  </si>
  <si>
    <t>20,10</t>
  </si>
  <si>
    <t>20,11</t>
  </si>
  <si>
    <t>21,1</t>
  </si>
  <si>
    <t>21,2</t>
  </si>
  <si>
    <t>21,3</t>
  </si>
  <si>
    <t>21,4</t>
  </si>
  <si>
    <t>21,5</t>
  </si>
  <si>
    <t>21,6</t>
  </si>
  <si>
    <t>21,7</t>
  </si>
  <si>
    <t>21,8</t>
  </si>
  <si>
    <t>21,9</t>
  </si>
  <si>
    <t>21,10</t>
  </si>
  <si>
    <t>21,11</t>
  </si>
  <si>
    <t>22,1</t>
  </si>
  <si>
    <t>22,2</t>
  </si>
  <si>
    <t>22,3</t>
  </si>
  <si>
    <t>22,4</t>
  </si>
  <si>
    <t>22,5</t>
  </si>
  <si>
    <t>22,6</t>
  </si>
  <si>
    <t>22,7</t>
  </si>
  <si>
    <t>22,8</t>
  </si>
  <si>
    <t>22,9</t>
  </si>
  <si>
    <t>22,10</t>
  </si>
  <si>
    <t>22,11</t>
  </si>
  <si>
    <t>23,1</t>
  </si>
  <si>
    <t>23,2</t>
  </si>
  <si>
    <t>23,3</t>
  </si>
  <si>
    <t>23,4</t>
  </si>
  <si>
    <t>23,5</t>
  </si>
  <si>
    <t>23,6</t>
  </si>
  <si>
    <t>23,7</t>
  </si>
  <si>
    <t>23,8</t>
  </si>
  <si>
    <t>23,9</t>
  </si>
  <si>
    <t>23,10</t>
  </si>
  <si>
    <t>23,11</t>
  </si>
  <si>
    <t>24,1</t>
  </si>
  <si>
    <t>24,2</t>
  </si>
  <si>
    <t>24,3</t>
  </si>
  <si>
    <t>24,4</t>
  </si>
  <si>
    <t>24,5</t>
  </si>
  <si>
    <t>24,6</t>
  </si>
  <si>
    <t>24,7</t>
  </si>
  <si>
    <t>24,8</t>
  </si>
  <si>
    <t>24,9</t>
  </si>
  <si>
    <t>24,10</t>
  </si>
  <si>
    <t>24,11</t>
  </si>
  <si>
    <t>25,1</t>
  </si>
  <si>
    <t>25,2</t>
  </si>
  <si>
    <t>25,3</t>
  </si>
  <si>
    <t>25,4</t>
  </si>
  <si>
    <t>25,5</t>
  </si>
  <si>
    <t>25,6</t>
  </si>
  <si>
    <t>25,7</t>
  </si>
  <si>
    <t>25,8</t>
  </si>
  <si>
    <t>25,9</t>
  </si>
  <si>
    <t>25,10</t>
  </si>
  <si>
    <t>25,11</t>
  </si>
  <si>
    <t>26,1</t>
  </si>
  <si>
    <t>26,2</t>
  </si>
  <si>
    <t>26,3</t>
  </si>
  <si>
    <t>26,4</t>
  </si>
  <si>
    <t>26,5</t>
  </si>
  <si>
    <t>26,6</t>
  </si>
  <si>
    <t>26,7</t>
  </si>
  <si>
    <t>26,8</t>
  </si>
  <si>
    <t>26,9</t>
  </si>
  <si>
    <t>26,10</t>
  </si>
  <si>
    <t>26,11</t>
  </si>
  <si>
    <t>27,10</t>
  </si>
  <si>
    <t>28,3</t>
  </si>
  <si>
    <t>28,10</t>
  </si>
  <si>
    <t>29,10</t>
  </si>
  <si>
    <t>30,10</t>
  </si>
  <si>
    <t>31,10</t>
  </si>
  <si>
    <t>32,10</t>
  </si>
  <si>
    <t>33,10</t>
  </si>
  <si>
    <t>34,10</t>
  </si>
  <si>
    <t>35,10</t>
  </si>
  <si>
    <t>36,10</t>
  </si>
  <si>
    <t>37,10</t>
  </si>
  <si>
    <t>DOWNTIME CAUSE
Input will be blue if cause required</t>
  </si>
  <si>
    <t>bbl</t>
  </si>
  <si>
    <t>Degree</t>
  </si>
  <si>
    <t>Factor</t>
  </si>
  <si>
    <t>FLUID TEMPERATURE</t>
  </si>
  <si>
    <t>FLUID TEMP °F</t>
  </si>
  <si>
    <t>STEEL TEMP °F</t>
  </si>
  <si>
    <t>FT, IN</t>
  </si>
  <si>
    <t>Click this button to save the file to the X: drive (as FILE1,xls)</t>
  </si>
  <si>
    <t>39,5</t>
  </si>
  <si>
    <t>29,5</t>
  </si>
  <si>
    <t>31,4</t>
  </si>
  <si>
    <t>27,5</t>
  </si>
  <si>
    <t>27,6</t>
  </si>
  <si>
    <t>27,7</t>
  </si>
  <si>
    <t>27,8</t>
  </si>
  <si>
    <t>27,9</t>
  </si>
  <si>
    <t>27,11</t>
  </si>
  <si>
    <t>28,1</t>
  </si>
  <si>
    <t>28,2</t>
  </si>
  <si>
    <t>28,4</t>
  </si>
  <si>
    <t>28,5</t>
  </si>
  <si>
    <t>28,6</t>
  </si>
  <si>
    <t>28,7</t>
  </si>
  <si>
    <t>28,8</t>
  </si>
  <si>
    <t>28,9</t>
  </si>
  <si>
    <t>28,11</t>
  </si>
  <si>
    <t>29,1</t>
  </si>
  <si>
    <t>29,2</t>
  </si>
  <si>
    <t>29,3</t>
  </si>
  <si>
    <t>29,4</t>
  </si>
  <si>
    <t>29,6</t>
  </si>
  <si>
    <t>29,7</t>
  </si>
  <si>
    <t>29,8</t>
  </si>
  <si>
    <t>29,9</t>
  </si>
  <si>
    <t>29,11</t>
  </si>
  <si>
    <t>30,1</t>
  </si>
  <si>
    <t>30,2</t>
  </si>
  <si>
    <t>30,3</t>
  </si>
  <si>
    <t>30,4</t>
  </si>
  <si>
    <t>30,5</t>
  </si>
  <si>
    <t>30,7</t>
  </si>
  <si>
    <t>30,8</t>
  </si>
  <si>
    <t>30,9</t>
  </si>
  <si>
    <t>30,11</t>
  </si>
  <si>
    <t>31,1</t>
  </si>
  <si>
    <t>31,2</t>
  </si>
  <si>
    <t>31,3</t>
  </si>
  <si>
    <t>31,5</t>
  </si>
  <si>
    <t>31,7</t>
  </si>
  <si>
    <t>31,8</t>
  </si>
  <si>
    <t>31,9</t>
  </si>
  <si>
    <t>32,1</t>
  </si>
  <si>
    <t>32,2</t>
  </si>
  <si>
    <t>32,3</t>
  </si>
  <si>
    <t>32,4</t>
  </si>
  <si>
    <t>32,5</t>
  </si>
  <si>
    <t>32,7</t>
  </si>
  <si>
    <t>32,8</t>
  </si>
  <si>
    <t>32,9</t>
  </si>
  <si>
    <t>32,11</t>
  </si>
  <si>
    <t>33,1</t>
  </si>
  <si>
    <t>33,2</t>
  </si>
  <si>
    <t>33,3</t>
  </si>
  <si>
    <t>33,4</t>
  </si>
  <si>
    <t>33,5</t>
  </si>
  <si>
    <t>33,7</t>
  </si>
  <si>
    <t>33,8</t>
  </si>
  <si>
    <t>33,9</t>
  </si>
  <si>
    <t>33,11</t>
  </si>
  <si>
    <t>34,1</t>
  </si>
  <si>
    <t>34,2</t>
  </si>
  <si>
    <t>34,3</t>
  </si>
  <si>
    <t>34,4</t>
  </si>
  <si>
    <t>34,5</t>
  </si>
  <si>
    <t>34,7</t>
  </si>
  <si>
    <t>34,8</t>
  </si>
  <si>
    <t>34,9</t>
  </si>
  <si>
    <t>34,11</t>
  </si>
  <si>
    <t>35,1</t>
  </si>
  <si>
    <t>35,2</t>
  </si>
  <si>
    <t>35,3</t>
  </si>
  <si>
    <t>35,4</t>
  </si>
  <si>
    <t>35,5</t>
  </si>
  <si>
    <t>35,7</t>
  </si>
  <si>
    <t>35,8</t>
  </si>
  <si>
    <t>35,9</t>
  </si>
  <si>
    <t>35,11</t>
  </si>
  <si>
    <t>36,1</t>
  </si>
  <si>
    <t>36,2</t>
  </si>
  <si>
    <t>36,3</t>
  </si>
  <si>
    <t>36,4</t>
  </si>
  <si>
    <t>36,5</t>
  </si>
  <si>
    <t>36,7</t>
  </si>
  <si>
    <t>36,8</t>
  </si>
  <si>
    <t>36,9</t>
  </si>
  <si>
    <t>36,11</t>
  </si>
  <si>
    <t>37,1</t>
  </si>
  <si>
    <t>37,2</t>
  </si>
  <si>
    <t>37,3</t>
  </si>
  <si>
    <t>37,4</t>
  </si>
  <si>
    <t>37,5</t>
  </si>
  <si>
    <t>37,7</t>
  </si>
  <si>
    <t>37,8</t>
  </si>
  <si>
    <t>37,9</t>
  </si>
  <si>
    <t>37,11</t>
  </si>
  <si>
    <t>GROSS BBL</t>
  </si>
  <si>
    <t>NET BBL</t>
  </si>
  <si>
    <t>27,1</t>
  </si>
  <si>
    <t>27,2</t>
  </si>
  <si>
    <t>LOOKUP TABLES FOR RAZZAK</t>
  </si>
  <si>
    <t>31,11</t>
  </si>
  <si>
    <t>38,1</t>
  </si>
  <si>
    <t>38,2</t>
  </si>
  <si>
    <t>38,3</t>
  </si>
  <si>
    <t>38,4</t>
  </si>
  <si>
    <t>38,5</t>
  </si>
  <si>
    <t>38,7</t>
  </si>
  <si>
    <t>38,8</t>
  </si>
  <si>
    <t>38,9</t>
  </si>
  <si>
    <t>38,10</t>
  </si>
  <si>
    <t>38,11</t>
  </si>
  <si>
    <t>39,1</t>
  </si>
  <si>
    <t>39,2</t>
  </si>
  <si>
    <t>39,3</t>
  </si>
  <si>
    <t>39,4</t>
  </si>
  <si>
    <t>39,7</t>
  </si>
  <si>
    <t>39,8</t>
  </si>
  <si>
    <t>39,9</t>
  </si>
  <si>
    <t>39,10</t>
  </si>
  <si>
    <t>39,11</t>
  </si>
  <si>
    <t>ALAMEIN AREA TANK SUMMARY - 0500 HRS</t>
  </si>
  <si>
    <t>RAZZAK AREA TANK SUMMARY - 0500 HRS</t>
  </si>
  <si>
    <t>NIPCO 1</t>
  </si>
  <si>
    <t>NIPCO 2</t>
  </si>
  <si>
    <t>Net Volume for the current movement</t>
  </si>
  <si>
    <t>NIPCO TANK 1</t>
  </si>
  <si>
    <t>NIPCO TANK 2</t>
  </si>
  <si>
    <t>OBSER'D BBL</t>
  </si>
  <si>
    <t>LIFT GAS MMSCF/D</t>
  </si>
  <si>
    <t>CM</t>
  </si>
  <si>
    <t>cm</t>
  </si>
  <si>
    <t>TEMPLATE MOD NEEDED</t>
  </si>
  <si>
    <t>F/LINE PSI</t>
  </si>
  <si>
    <t>CASING PSI</t>
  </si>
  <si>
    <t>CASING
STATUS</t>
  </si>
  <si>
    <t>Need Avocet 'Equip' template</t>
  </si>
  <si>
    <t>27,3</t>
  </si>
  <si>
    <t>27,4</t>
  </si>
  <si>
    <t>30,6</t>
  </si>
  <si>
    <t>31,6</t>
  </si>
  <si>
    <t>32,6</t>
  </si>
  <si>
    <t>33,6</t>
  </si>
  <si>
    <t>34,6</t>
  </si>
  <si>
    <t>35,6</t>
  </si>
  <si>
    <t>36,6</t>
  </si>
  <si>
    <t>37,6</t>
  </si>
  <si>
    <t>38,6</t>
  </si>
  <si>
    <t>39,6</t>
  </si>
  <si>
    <t>40,1</t>
  </si>
  <si>
    <t>40,2</t>
  </si>
  <si>
    <t>40,3</t>
  </si>
  <si>
    <t>40,4</t>
  </si>
  <si>
    <t>40,5</t>
  </si>
  <si>
    <t>40,6</t>
  </si>
  <si>
    <t>40,7</t>
  </si>
  <si>
    <t>40,8</t>
  </si>
  <si>
    <t>40,9</t>
  </si>
  <si>
    <t>40,10</t>
  </si>
  <si>
    <t>40,11</t>
  </si>
  <si>
    <t>GAS RATES MMSCF/D</t>
  </si>
  <si>
    <t>GAS RATES MMSCF</t>
  </si>
  <si>
    <t>KHALDA_EQUIP</t>
  </si>
  <si>
    <t>SADASD</t>
  </si>
  <si>
    <t>WEPCO F-3</t>
  </si>
  <si>
    <t>NEW TANK</t>
  </si>
  <si>
    <t>GAS</t>
  </si>
  <si>
    <t>WHP</t>
  </si>
  <si>
    <t>BSW</t>
  </si>
  <si>
    <t>LIQ TYPE</t>
  </si>
  <si>
    <t>WHSIP</t>
  </si>
  <si>
    <t>Ahmed, you will need to put the strapping table range name in these two cells.</t>
  </si>
  <si>
    <t>GAS LIFT</t>
  </si>
  <si>
    <t>LIFT GAS</t>
  </si>
  <si>
    <t>SALT PTB</t>
  </si>
  <si>
    <t>GAS MMSCF</t>
  </si>
  <si>
    <t>TANK ACTIVITIES</t>
  </si>
  <si>
    <t>BBL</t>
  </si>
  <si>
    <t>RZK INJECTION</t>
  </si>
  <si>
    <t>WEPCO
F-3</t>
  </si>
  <si>
    <t>DRAIN/FREE BBLS</t>
  </si>
  <si>
    <t>Free Water</t>
  </si>
  <si>
    <t>Ahmed, you will need to put the strapping table range name in this cell.</t>
  </si>
  <si>
    <t>ERZK-17</t>
  </si>
  <si>
    <t>ERZK-22</t>
  </si>
  <si>
    <t>NRZK-05</t>
  </si>
  <si>
    <t>SOURCE WELL STATUS</t>
  </si>
  <si>
    <t>WRZK-36</t>
  </si>
  <si>
    <t>WRZK-37</t>
  </si>
  <si>
    <t>MRZK-03</t>
  </si>
  <si>
    <t>BWPD</t>
  </si>
  <si>
    <t>WELL DATA</t>
  </si>
  <si>
    <t>WRZK-48A</t>
  </si>
  <si>
    <t>WRZK-64</t>
  </si>
  <si>
    <t>WRZK-80</t>
  </si>
  <si>
    <t>WRZK-81</t>
  </si>
  <si>
    <t>WRZK-84</t>
  </si>
  <si>
    <t>WRZK-86</t>
  </si>
  <si>
    <t>WRZK-87</t>
  </si>
  <si>
    <t>WRZK-88</t>
  </si>
  <si>
    <t>WRZK-91</t>
  </si>
  <si>
    <t>WRZK-93</t>
  </si>
  <si>
    <t>WRZK-94</t>
  </si>
  <si>
    <t>WRZK-95</t>
  </si>
  <si>
    <t>mmscf</t>
  </si>
  <si>
    <t>GAS (mmscf)</t>
  </si>
  <si>
    <t>RZK OIL</t>
  </si>
  <si>
    <t>9RAZAAK OP</t>
  </si>
  <si>
    <t>NRQ-2552</t>
  </si>
  <si>
    <t>ERZK-77</t>
  </si>
  <si>
    <t>NRQ</t>
  </si>
  <si>
    <t>NORTH RAS QATTARA</t>
  </si>
  <si>
    <t>MRZK-103</t>
  </si>
  <si>
    <t xml:space="preserve">TOTAL OIL </t>
  </si>
  <si>
    <t>DEEPING</t>
  </si>
  <si>
    <t>ESTMATION</t>
  </si>
  <si>
    <t>NRQ OIL PRODUCTION</t>
  </si>
  <si>
    <t>WRZK-61</t>
  </si>
  <si>
    <t>WRZK-70</t>
  </si>
  <si>
    <t>MRZK-96</t>
  </si>
  <si>
    <t>MRZK-106</t>
  </si>
  <si>
    <t>MRZK-97</t>
  </si>
  <si>
    <t>RZK PRODUCTION</t>
  </si>
  <si>
    <t>NRQ PROFAC</t>
  </si>
  <si>
    <t>CHECK SUM</t>
  </si>
  <si>
    <t>LAST MEASUREMENT DATE</t>
  </si>
  <si>
    <t>RZK PROCESS SAMPLES</t>
  </si>
  <si>
    <t>Separators out-let OIW PPM</t>
  </si>
  <si>
    <t xml:space="preserve">Out Sep. PPM </t>
  </si>
  <si>
    <t>PROCESS</t>
  </si>
  <si>
    <t>Avg. W.C % outlet charge pump</t>
  </si>
  <si>
    <t xml:space="preserve">Power Generators:    </t>
  </si>
  <si>
    <t>W-RZK NEW Power Station</t>
  </si>
  <si>
    <t>E-RZK GEN'S</t>
  </si>
  <si>
    <t>D GEN#1</t>
  </si>
  <si>
    <t>D GEN#3</t>
  </si>
  <si>
    <t>Total (KW)</t>
  </si>
  <si>
    <t>GEN#1</t>
  </si>
  <si>
    <t>GEN#2</t>
  </si>
  <si>
    <t>GEN#3</t>
  </si>
  <si>
    <t>GEN#4</t>
  </si>
  <si>
    <t>GEN# 2</t>
  </si>
  <si>
    <t>Shipping Line Pressure Reading</t>
  </si>
  <si>
    <t>Time</t>
  </si>
  <si>
    <t>RZK</t>
  </si>
  <si>
    <t>ALAMAIN</t>
  </si>
  <si>
    <t>RZK @k13</t>
  </si>
  <si>
    <t>AG @k13</t>
  </si>
  <si>
    <t>D GEN#2</t>
  </si>
  <si>
    <t>MRZK-07</t>
  </si>
  <si>
    <t>MRZK-74</t>
  </si>
  <si>
    <t>NRQ-2553</t>
  </si>
  <si>
    <t>MRZK-29</t>
  </si>
  <si>
    <t>ERZK-110</t>
  </si>
  <si>
    <t>ERZK-19</t>
  </si>
  <si>
    <t>MRZK-114</t>
  </si>
  <si>
    <t>MRZK-76</t>
  </si>
  <si>
    <t>WRZK-67</t>
  </si>
  <si>
    <t>ERZK-100</t>
  </si>
  <si>
    <t>MRZK-1 WSW</t>
  </si>
  <si>
    <t>WRZK-116</t>
  </si>
  <si>
    <t xml:space="preserve"> </t>
  </si>
  <si>
    <t>DEFERRED PRODUCTION (Due to Operational Activities)</t>
  </si>
  <si>
    <t>SUB TOTAL</t>
  </si>
  <si>
    <t>MRZK-45</t>
  </si>
  <si>
    <t>WRZK-73</t>
  </si>
  <si>
    <t>WRZK-117</t>
  </si>
  <si>
    <t>WRZK-72</t>
  </si>
  <si>
    <t>WRZK-119</t>
  </si>
  <si>
    <t>NRQ-2555</t>
  </si>
  <si>
    <t>NRZK-09</t>
  </si>
  <si>
    <t>MOGHRA</t>
  </si>
  <si>
    <t>BAH/ARG</t>
  </si>
  <si>
    <t>WRZK-125</t>
  </si>
  <si>
    <t>WRZK-89</t>
  </si>
  <si>
    <t>MRZK-108</t>
  </si>
  <si>
    <t>NRZK-11</t>
  </si>
  <si>
    <t>WRZK-118</t>
  </si>
  <si>
    <t>WRZK-115</t>
  </si>
  <si>
    <t>WRZK-124</t>
  </si>
  <si>
    <t>ERZK-113</t>
  </si>
  <si>
    <t>ERZK-122</t>
  </si>
  <si>
    <t>ERZK-123</t>
  </si>
  <si>
    <t>ERZK-2 WSW</t>
  </si>
  <si>
    <t>BFPD
STB</t>
  </si>
  <si>
    <t>NRZK-10</t>
  </si>
  <si>
    <t>NORTH RAS QATTARA WATER INJ</t>
  </si>
  <si>
    <t>MRZK-104</t>
  </si>
  <si>
    <t>NRZK-12</t>
  </si>
  <si>
    <t>ERZK-99</t>
  </si>
  <si>
    <t>MRZK-134</t>
  </si>
  <si>
    <t>ERZK-111</t>
  </si>
  <si>
    <t>MRZK-131</t>
  </si>
  <si>
    <t>NRQ INJ</t>
  </si>
  <si>
    <t>RZK_INJ</t>
  </si>
  <si>
    <t>ERZK-101A</t>
  </si>
  <si>
    <t>GROSS PROD</t>
  </si>
  <si>
    <t>MRZK-146</t>
  </si>
  <si>
    <t>ERZK-129</t>
  </si>
  <si>
    <t>BAH,ARG</t>
  </si>
  <si>
    <t>WRZK-139</t>
  </si>
  <si>
    <t>NRQ-01 WSW</t>
  </si>
  <si>
    <t>NRQ-04 WSW</t>
  </si>
  <si>
    <t>ERZK-127</t>
  </si>
  <si>
    <t>DELTA</t>
  </si>
  <si>
    <t>MRZK</t>
  </si>
  <si>
    <t>WRZK</t>
  </si>
  <si>
    <t>ERZK</t>
  </si>
  <si>
    <t>TOTAL</t>
  </si>
  <si>
    <t>ACTUAL</t>
  </si>
  <si>
    <t>ACTUAL INJ</t>
  </si>
  <si>
    <t>REQ INJ
bbl</t>
  </si>
  <si>
    <t>REQUIRED</t>
  </si>
  <si>
    <t>ESP DOWN HOLE PROBLEM/FAILURE</t>
  </si>
  <si>
    <t>GENERATOR PM</t>
  </si>
  <si>
    <t>HIGH LINE PRESSURE</t>
  </si>
  <si>
    <t>NO RECOVERY - CEASE TO FLOW</t>
  </si>
  <si>
    <t>OVER/UNDER LOAD</t>
  </si>
  <si>
    <t>PANEL/VSD PROBLEM/FAILURE</t>
  </si>
  <si>
    <t>PUMP OFF MODE ZERO PROD LOST</t>
  </si>
  <si>
    <t>SAMS PANEL FAILURE</t>
  </si>
  <si>
    <t>SHUT IN FOR BUILD UP</t>
  </si>
  <si>
    <t>SRP DOWN HOLE PROBLEM/FAILURE</t>
  </si>
  <si>
    <t>STUFFING BOX FAILURE/REPAIR</t>
  </si>
  <si>
    <t>SUCKER ROD UNIT PM</t>
  </si>
  <si>
    <t>TURBINE PROBLEM</t>
  </si>
  <si>
    <t>VANDALISM/THEFT</t>
  </si>
  <si>
    <t>WEATHER/FOG</t>
  </si>
  <si>
    <t xml:space="preserve">WIRELINE WORK </t>
  </si>
  <si>
    <t>SR UNIT REPAIR/ADJUSTMENT</t>
  </si>
  <si>
    <t>NRZK-15</t>
  </si>
  <si>
    <t>WRZK-138</t>
  </si>
  <si>
    <t>ERZK-112</t>
  </si>
  <si>
    <t>NORTH RAZZAK</t>
  </si>
  <si>
    <t>WRZK-137</t>
  </si>
  <si>
    <t>WRZK-140</t>
  </si>
  <si>
    <t>AR/G</t>
  </si>
  <si>
    <t>ERZK-130</t>
  </si>
  <si>
    <t>NRZK-14</t>
  </si>
  <si>
    <t>9NORTH RAS QATTARA</t>
  </si>
  <si>
    <t>NRZK-16</t>
  </si>
  <si>
    <t>WRZK-1 (WSW)</t>
  </si>
  <si>
    <t>MRZK-105</t>
  </si>
  <si>
    <t>Status</t>
  </si>
  <si>
    <t>Remarks</t>
  </si>
  <si>
    <t>Last Measurements</t>
  </si>
  <si>
    <t>MMSCF/D</t>
  </si>
  <si>
    <t>GOR</t>
  </si>
  <si>
    <t>Operator</t>
  </si>
  <si>
    <t>ERZK-98</t>
  </si>
  <si>
    <t>MRZK-05</t>
  </si>
  <si>
    <t>MRZK-06</t>
  </si>
  <si>
    <t>MRZK-08</t>
  </si>
  <si>
    <t>MRZK-09</t>
  </si>
  <si>
    <t>MRZK-10</t>
  </si>
  <si>
    <t>NRQ-02(IE-40-1)</t>
  </si>
  <si>
    <t>NRQ-04(IE-39-2)</t>
  </si>
  <si>
    <t>NRQ-05</t>
  </si>
  <si>
    <t>NRQ-06</t>
  </si>
  <si>
    <t>NRQ-07</t>
  </si>
  <si>
    <t>NRQ-2453ST1</t>
  </si>
  <si>
    <t>NRZK-06</t>
  </si>
  <si>
    <t>NRZK-08</t>
  </si>
  <si>
    <t>RZK-20</t>
  </si>
  <si>
    <t>RZK-23</t>
  </si>
  <si>
    <t>RZK-30</t>
  </si>
  <si>
    <t>RZK-39</t>
  </si>
  <si>
    <t>ERZK-79</t>
  </si>
  <si>
    <t>RZK-11</t>
  </si>
  <si>
    <t>P&amp;A</t>
  </si>
  <si>
    <t>Dry Hole</t>
  </si>
  <si>
    <t>KPC</t>
  </si>
  <si>
    <t>The well was re-completed to U.BAH by perforating but no recovery.</t>
  </si>
  <si>
    <t>Mechanical problem</t>
  </si>
  <si>
    <t>TA</t>
  </si>
  <si>
    <t>Watered Out on ALMDOL</t>
  </si>
  <si>
    <t xml:space="preserve">P&amp;A </t>
  </si>
  <si>
    <t>WRZK-151</t>
  </si>
  <si>
    <t>NRZK-17</t>
  </si>
  <si>
    <t>PREVIOUS WELL TEST</t>
  </si>
  <si>
    <t>TEST DATE</t>
  </si>
  <si>
    <t>TEST FACILITY</t>
  </si>
  <si>
    <t>CSG
STATUS</t>
  </si>
  <si>
    <t>NRZK-20</t>
  </si>
  <si>
    <t>P POINT °F</t>
  </si>
  <si>
    <t>CHLORIDE PPM</t>
  </si>
  <si>
    <t>NRZK-19</t>
  </si>
  <si>
    <t>WELL TYPE</t>
  </si>
  <si>
    <t>Motor Rating AMP</t>
  </si>
  <si>
    <t>Motor Loading Percentage</t>
  </si>
  <si>
    <t>ESP(SN2600)</t>
  </si>
  <si>
    <t>ESP(DN1150)</t>
  </si>
  <si>
    <t>ESP(GN2100)</t>
  </si>
  <si>
    <t>ESP(SN3600)</t>
  </si>
  <si>
    <t>ESP(GN1600)</t>
  </si>
  <si>
    <t>ESP(DN1050)</t>
  </si>
  <si>
    <t>ESP(JN12000)</t>
  </si>
  <si>
    <t>ESP(GN7000)</t>
  </si>
  <si>
    <t>ESP(SN8000)</t>
  </si>
  <si>
    <t>ESP(SN6000)</t>
  </si>
  <si>
    <t>ESP(S6000N)</t>
  </si>
  <si>
    <t>ESP(DN725)</t>
  </si>
  <si>
    <t>ESP(DN1100)</t>
  </si>
  <si>
    <t>ESP(GN3200)</t>
  </si>
  <si>
    <t>NRQ-2558</t>
  </si>
  <si>
    <t>WRZK-02</t>
  </si>
  <si>
    <t>N.F</t>
  </si>
  <si>
    <t>ESP(D800N)</t>
  </si>
  <si>
    <t>'SRP</t>
  </si>
  <si>
    <t>NRZK-23</t>
  </si>
  <si>
    <t>SN2600</t>
  </si>
  <si>
    <t>D800N</t>
  </si>
  <si>
    <t>GN2100</t>
  </si>
  <si>
    <t>D475N</t>
  </si>
  <si>
    <t>SN3600</t>
  </si>
  <si>
    <t>GN1600</t>
  </si>
  <si>
    <t>DN1050</t>
  </si>
  <si>
    <t>DN1150</t>
  </si>
  <si>
    <t>JN12000</t>
  </si>
  <si>
    <t>GN7000</t>
  </si>
  <si>
    <t>SN8000</t>
  </si>
  <si>
    <t>SN6000</t>
  </si>
  <si>
    <t>DN750</t>
  </si>
  <si>
    <t>DN1100</t>
  </si>
  <si>
    <t>GN3200</t>
  </si>
  <si>
    <t>SN475</t>
  </si>
  <si>
    <t>FC650</t>
  </si>
  <si>
    <t>NRZK-21</t>
  </si>
  <si>
    <t>Spool</t>
  </si>
  <si>
    <t>All WRZK injection wells</t>
  </si>
  <si>
    <t>All MRZK injection wells</t>
  </si>
  <si>
    <t>All ERZK injection wells</t>
  </si>
  <si>
    <t>NRZK-22</t>
  </si>
  <si>
    <t>MRZK-14</t>
  </si>
  <si>
    <t>MRZK-136</t>
  </si>
  <si>
    <t>SAMPLE NUMBER</t>
  </si>
  <si>
    <t>TIME HRS</t>
  </si>
  <si>
    <t>API @ 60°F</t>
  </si>
  <si>
    <t>SG 60/60°F</t>
  </si>
  <si>
    <t>MRZK-133</t>
  </si>
  <si>
    <t>MRZK-154</t>
  </si>
  <si>
    <t>LAST DATE</t>
  </si>
  <si>
    <t>SRU</t>
  </si>
  <si>
    <t>ESTIMATED BWPD</t>
  </si>
  <si>
    <t>C-456</t>
  </si>
  <si>
    <t>C-640</t>
  </si>
  <si>
    <t>C-912</t>
  </si>
  <si>
    <t>On production 24 hrs ( +158 bbls )</t>
  </si>
  <si>
    <t>NRZK-25</t>
  </si>
  <si>
    <t xml:space="preserve"> DAILY SAM DATA</t>
  </si>
  <si>
    <t>RUNTIME %</t>
  </si>
  <si>
    <t>INF PROD</t>
  </si>
  <si>
    <t>PUMP FILLAGE%</t>
  </si>
  <si>
    <t>PUMP FILL SET PT%</t>
  </si>
  <si>
    <t>H2S READING</t>
  </si>
  <si>
    <t>NRZK-27</t>
  </si>
  <si>
    <t>MRZK-135B</t>
  </si>
  <si>
    <t xml:space="preserve">EST INJ QTY BWPD  </t>
  </si>
  <si>
    <t>D1150N</t>
  </si>
  <si>
    <t>ERZK-163</t>
  </si>
  <si>
    <t>WRZK-169</t>
  </si>
  <si>
    <t>MRZK-164</t>
  </si>
  <si>
    <t>NRQ-2556H</t>
  </si>
  <si>
    <t>MRZK-165</t>
  </si>
  <si>
    <t>WRZK,ERZK &amp; NRQ : Running 24 Hrs
MRZK: Running 23 Hrs</t>
  </si>
  <si>
    <t>MRZK-152</t>
  </si>
  <si>
    <t>Actual Production</t>
  </si>
  <si>
    <t>Production BBLs</t>
  </si>
  <si>
    <t>Actual BBLs</t>
  </si>
  <si>
    <t>Heater PPM</t>
  </si>
  <si>
    <t>WRZK-168</t>
  </si>
  <si>
    <t>NRZK-26</t>
  </si>
  <si>
    <t>W.O workover (TBG CSG Cummnication).</t>
  </si>
  <si>
    <t>MRZK-102H</t>
  </si>
  <si>
    <t>UBAH/ARG</t>
  </si>
  <si>
    <t>U,LBAH/ARG</t>
  </si>
  <si>
    <t>FLOW STATUS</t>
  </si>
  <si>
    <t>TOTAL WELLS</t>
  </si>
  <si>
    <t xml:space="preserve"> STATUS</t>
  </si>
  <si>
    <t>GL</t>
  </si>
  <si>
    <t>WIW</t>
  </si>
  <si>
    <t>WSW</t>
  </si>
  <si>
    <t>WELLS</t>
  </si>
  <si>
    <t>DT</t>
  </si>
  <si>
    <t>RAZZAK PRODUCTION SUMMARY</t>
  </si>
  <si>
    <t>G6200N</t>
  </si>
  <si>
    <t>MEASURED BY</t>
  </si>
  <si>
    <t>ULTRA SONIC</t>
  </si>
  <si>
    <t>FIXED FLOW METER</t>
  </si>
  <si>
    <t>ESTIMATED</t>
  </si>
  <si>
    <t>MEASURED</t>
  </si>
  <si>
    <t>F/M</t>
  </si>
  <si>
    <t xml:space="preserve">F/M </t>
  </si>
  <si>
    <t>WRZK-173</t>
  </si>
  <si>
    <t xml:space="preserve">STATUS </t>
  </si>
  <si>
    <t>WRZK-148</t>
  </si>
  <si>
    <t>ERZK-160</t>
  </si>
  <si>
    <t>Borets 338-1200</t>
  </si>
  <si>
    <t>Water maker unit production</t>
  </si>
  <si>
    <t>1.5" F/M</t>
  </si>
  <si>
    <t>Portable water consumption</t>
  </si>
  <si>
    <t>NRQ-09</t>
  </si>
  <si>
    <t>M-RZK GEN'S</t>
  </si>
  <si>
    <t>1"F/M</t>
  </si>
  <si>
    <t>CSG STAT</t>
  </si>
  <si>
    <t xml:space="preserve">DOWNTIME CAUSE
</t>
  </si>
  <si>
    <t>PUMP SIZE</t>
  </si>
  <si>
    <t>DEFER PROD</t>
  </si>
  <si>
    <t>FLINE PSI</t>
  </si>
  <si>
    <t>PUMP UNIT SIZE</t>
  </si>
  <si>
    <t>SPM"Strock Per Minute"</t>
  </si>
  <si>
    <t>DATE OF DOWNLOAD</t>
  </si>
  <si>
    <t>SL"Strock Length"</t>
  </si>
  <si>
    <t>AMP1</t>
  </si>
  <si>
    <t>AMP2</t>
  </si>
  <si>
    <t>AMP3</t>
  </si>
  <si>
    <t>PUMP TYPE</t>
  </si>
  <si>
    <t>SUB SURFACE</t>
  </si>
  <si>
    <t xml:space="preserve">WELL PERFORMANCE </t>
  </si>
  <si>
    <t>BACK WASH</t>
  </si>
  <si>
    <t>BACK_WASH</t>
  </si>
  <si>
    <t>CEASE TO FLOW</t>
  </si>
  <si>
    <t>CEASE_T_FLOW</t>
  </si>
  <si>
    <t xml:space="preserve">SURFACE </t>
  </si>
  <si>
    <t xml:space="preserve">VENDOR RELAED </t>
  </si>
  <si>
    <t>CHEMICAL TREATMENT</t>
  </si>
  <si>
    <t>CHEMICAL_TREATMENT</t>
  </si>
  <si>
    <t>PROCESS/FACILITY RELATED</t>
  </si>
  <si>
    <t>COMPRESSOR SHUT DOWN</t>
  </si>
  <si>
    <t>COMP_SD</t>
  </si>
  <si>
    <t>CONSTRUCTION</t>
  </si>
  <si>
    <t>ELECTRICAL FAILURE</t>
  </si>
  <si>
    <t>ELECTRICAL_F</t>
  </si>
  <si>
    <t>EQUIPMENT FAILURE</t>
  </si>
  <si>
    <t>EQUIPMENT_F</t>
  </si>
  <si>
    <t>ESD</t>
  </si>
  <si>
    <t>ELECTRICAL SUBMERSABLE PUMP STSTEM</t>
  </si>
  <si>
    <t>ESP_DH_F</t>
  </si>
  <si>
    <t>FACILITY/PROCESS CONSTRAINT</t>
  </si>
  <si>
    <t>FACILITY_PROCESS_CONSTRAINT</t>
  </si>
  <si>
    <t>SHIPPING RELATED</t>
  </si>
  <si>
    <t>FLOWLINE LEAK/FAILURE</t>
  </si>
  <si>
    <t>FLOWLINE_LEAK_F</t>
  </si>
  <si>
    <t>WEATHER RELATED</t>
  </si>
  <si>
    <t>FOG / BAD WEATHER</t>
  </si>
  <si>
    <t>FOG_BAD_WEATHER</t>
  </si>
  <si>
    <t>GAS LIFT SYSTEM</t>
  </si>
  <si>
    <t xml:space="preserve">GAS LIFT PROBLEM SURFACE </t>
  </si>
  <si>
    <t>GL_PROB_SUR</t>
  </si>
  <si>
    <t xml:space="preserve">GAS LIFT PROBLEM SUB SURFACE </t>
  </si>
  <si>
    <t>GL_PROB_SUBSUR</t>
  </si>
  <si>
    <t>GAS PLANT PROBLEM</t>
  </si>
  <si>
    <t>GP_PROB</t>
  </si>
  <si>
    <t>MAINTANCE RELATED</t>
  </si>
  <si>
    <t>GEN_PM</t>
  </si>
  <si>
    <t>GEN_PROB_F</t>
  </si>
  <si>
    <t>HIGH_LINE_PRS</t>
  </si>
  <si>
    <t>HIGH WATER CUT</t>
  </si>
  <si>
    <t>H_WC</t>
  </si>
  <si>
    <t>HYDRATES</t>
  </si>
  <si>
    <t>INSTRUMENT FAILURE</t>
  </si>
  <si>
    <t>INSTRUMENT_F</t>
  </si>
  <si>
    <t>LOW CGR WELL</t>
  </si>
  <si>
    <t>LOW_CGR</t>
  </si>
  <si>
    <t>LOW WHP - NEED COMPRESOR</t>
  </si>
  <si>
    <t>LOW_WHP_NEED_COMP</t>
  </si>
  <si>
    <t>NO_REC_CEASE_T_FLOW</t>
  </si>
  <si>
    <t>NO RECOVERY - LOW GAS RATE</t>
  </si>
  <si>
    <t>NO_REC_LOW_GAS_RATE</t>
  </si>
  <si>
    <t>OHTL_PROB</t>
  </si>
  <si>
    <t>OTHER-COMMENT</t>
  </si>
  <si>
    <t>OTHER_COMMENT</t>
  </si>
  <si>
    <t>OVER_UNDER_LOAD</t>
  </si>
  <si>
    <t>OVER_UNDER_VOLT</t>
  </si>
  <si>
    <t>PANEL_VSD_PROB_F</t>
  </si>
  <si>
    <t>Paraffin/Salt/Scale/Other Solids</t>
  </si>
  <si>
    <t>PRFN_SALT_SCALE_OTH_SOLIDS</t>
  </si>
  <si>
    <t>PCP SYSTEM</t>
  </si>
  <si>
    <t>PCP PROBLEM/FAILURE SURFACE</t>
  </si>
  <si>
    <t>PCP_PROB_F_SUR</t>
  </si>
  <si>
    <t>PCP PROBLEM/FAILURE SUB SURFACE</t>
  </si>
  <si>
    <t>PCP_PROB_F_SUBSUR</t>
  </si>
  <si>
    <t>PIPELINE CONSTRAINT</t>
  </si>
  <si>
    <t>PL_CONSTRAINT</t>
  </si>
  <si>
    <t>PLANNED INSPECTION/TEST</t>
  </si>
  <si>
    <t>PLND_INSPECTION_TEST</t>
  </si>
  <si>
    <t>PLANT/PROCESS MAINTENANCE</t>
  </si>
  <si>
    <t>PLND_PROCESS_MAINTENANCE</t>
  </si>
  <si>
    <t>PLANT/PROCESS SHUT DOWN</t>
  </si>
  <si>
    <t>PLANT_PROCESS_SD</t>
  </si>
  <si>
    <t>PLANT/PROCESS UPSET</t>
  </si>
  <si>
    <t>PLANT_PROCESS_UPSET</t>
  </si>
  <si>
    <t>PLUGGED FILTER/STRAINER</t>
  </si>
  <si>
    <t>PLUG_F_STRAINER</t>
  </si>
  <si>
    <t>PM/SERVICE PLANNED</t>
  </si>
  <si>
    <t>PM_SERVICE_PLND</t>
  </si>
  <si>
    <t>PM/SERVICE UNPLANNED</t>
  </si>
  <si>
    <t>PM_SERVICE_UNPLND</t>
  </si>
  <si>
    <t>POWER_HOUSE_PROB</t>
  </si>
  <si>
    <t>PUMP_OFF_MODE</t>
  </si>
  <si>
    <t>REDUCE FLARED GAS</t>
  </si>
  <si>
    <t>REDUCE_FGAS</t>
  </si>
  <si>
    <t>RESEVOIR DRIVEN</t>
  </si>
  <si>
    <t>RES_DRIVEN</t>
  </si>
  <si>
    <t>SSUCKER ROD PUMP SYSTEM</t>
  </si>
  <si>
    <t>SAMS_PANEL_F</t>
  </si>
  <si>
    <t>SI_FOR_BUILD_UP</t>
  </si>
  <si>
    <t>SOURCE_WELL_DOWN</t>
  </si>
  <si>
    <t>SR_UNIT_REPAIR/ADJUSTMENT</t>
  </si>
  <si>
    <t>SRP_DH_PROB_F</t>
  </si>
  <si>
    <t>STUFF_BOX_F_REPAIR</t>
  </si>
  <si>
    <t>SUCKER_ROD_UNIT_PM</t>
  </si>
  <si>
    <t>SURFACE EQUIPMENT PROBLEM</t>
  </si>
  <si>
    <t>SURFACE_EQUP_PROB</t>
  </si>
  <si>
    <t>TANK_LOW_LEVEL</t>
  </si>
  <si>
    <t>TURBINE_PROB</t>
  </si>
  <si>
    <t>UNLOADING</t>
  </si>
  <si>
    <t>VANDALISM_THEFT</t>
  </si>
  <si>
    <t>WEATHER_FOG</t>
  </si>
  <si>
    <t>WELL NOT ACCEPTING WATER</t>
  </si>
  <si>
    <t>NOT_ACCEPTING_WATER</t>
  </si>
  <si>
    <t xml:space="preserve">WIRELINE_WORK </t>
  </si>
  <si>
    <t>WO</t>
  </si>
  <si>
    <t>HIGH LEVEL PARENT</t>
  </si>
  <si>
    <t>PARENT</t>
  </si>
  <si>
    <t>DT CAUSE</t>
  </si>
  <si>
    <t xml:space="preserve"> SHORT DT CAUSE</t>
  </si>
  <si>
    <t>AMPS 1</t>
  </si>
  <si>
    <t>AMPS 2</t>
  </si>
  <si>
    <t>WATER_SWR</t>
  </si>
  <si>
    <t>Tank Name</t>
  </si>
  <si>
    <t>Open Stock (STB)</t>
  </si>
  <si>
    <t>Closing Stock (STB)</t>
  </si>
  <si>
    <t>API (°)</t>
  </si>
  <si>
    <t>SC (PTB)</t>
  </si>
  <si>
    <t>Pour Point (°F)</t>
  </si>
  <si>
    <t xml:space="preserve">Shipment (Tickets) </t>
  </si>
  <si>
    <t>Free Water Volume BBLs</t>
  </si>
  <si>
    <t>KPC_TANKSLVL</t>
  </si>
  <si>
    <t>T_DIS_TYPE</t>
  </si>
  <si>
    <t>DESTENATION</t>
  </si>
  <si>
    <t>KPC_TANKSTCTK</t>
  </si>
  <si>
    <t>NRQ-09-02</t>
  </si>
  <si>
    <t>NRQ-25516</t>
  </si>
  <si>
    <t>NRQ-25517</t>
  </si>
  <si>
    <t>NRQ-25514</t>
  </si>
  <si>
    <t>NRQ-25513</t>
  </si>
  <si>
    <t>NRQ-25511</t>
  </si>
  <si>
    <t>NRQ-25510</t>
  </si>
  <si>
    <t>NRQ-25519</t>
  </si>
  <si>
    <t>NRQ-11</t>
  </si>
  <si>
    <t>NRQ-25526</t>
  </si>
  <si>
    <t>MRZK-3</t>
  </si>
  <si>
    <t>MRZK-31</t>
  </si>
  <si>
    <t>MRZK-120</t>
  </si>
  <si>
    <t>MRZK-121</t>
  </si>
  <si>
    <t>MRZK-132</t>
  </si>
  <si>
    <t>FLT= 151 F</t>
  </si>
  <si>
    <t>NRZK-28</t>
  </si>
  <si>
    <t>MRZK-144A</t>
  </si>
  <si>
    <t>MRZK-78ST1</t>
  </si>
  <si>
    <t>NRQ-2554A</t>
  </si>
  <si>
    <t>NRQ-3151ST2</t>
  </si>
  <si>
    <t>APOLLONIA</t>
  </si>
  <si>
    <t>GEN#5</t>
  </si>
  <si>
    <t>MAS</t>
  </si>
  <si>
    <t>NRZK-29ST1</t>
  </si>
  <si>
    <t>D GEN#4</t>
  </si>
  <si>
    <t xml:space="preserve"> D GEN#5</t>
  </si>
  <si>
    <t xml:space="preserve">1.5" F/M </t>
  </si>
  <si>
    <t>MRZK-107ST1</t>
  </si>
  <si>
    <t>Sep .201</t>
  </si>
  <si>
    <t>Sep .202</t>
  </si>
  <si>
    <t>Sep .204</t>
  </si>
  <si>
    <t>GN-4000</t>
  </si>
  <si>
    <t>ERZK-153</t>
  </si>
  <si>
    <t>ERZK-180</t>
  </si>
  <si>
    <t>ARD</t>
  </si>
  <si>
    <t>PLZ</t>
  </si>
  <si>
    <t>NRQ  GEN'S</t>
  </si>
  <si>
    <t>MRZK-153</t>
  </si>
  <si>
    <t>Tanks</t>
  </si>
  <si>
    <t>MRZK-182</t>
  </si>
  <si>
    <t>MRZK-183</t>
  </si>
  <si>
    <t>WRZK-167</t>
  </si>
  <si>
    <t>NRQ-11-02</t>
  </si>
  <si>
    <t>NRQ-09-04</t>
  </si>
  <si>
    <t>WRZK-176</t>
  </si>
  <si>
    <t>NRQ-11-03</t>
  </si>
  <si>
    <t>WRZK-190</t>
  </si>
  <si>
    <t>WRZK-178</t>
  </si>
  <si>
    <t>WRZK-175</t>
  </si>
  <si>
    <t xml:space="preserve">1.5" </t>
  </si>
  <si>
    <t>WRZK-177</t>
  </si>
  <si>
    <t>NRQ-11-04</t>
  </si>
  <si>
    <t>WRZK-170</t>
  </si>
  <si>
    <t>WRZK-179</t>
  </si>
  <si>
    <t>Location</t>
  </si>
  <si>
    <t>Chemical type</t>
  </si>
  <si>
    <t>Pump status</t>
  </si>
  <si>
    <t>BFBD</t>
  </si>
  <si>
    <t xml:space="preserve">DMO-86757 </t>
  </si>
  <si>
    <t>DMO-86856</t>
  </si>
  <si>
    <t>G/D</t>
  </si>
  <si>
    <t>RZK PROCESS</t>
  </si>
  <si>
    <t xml:space="preserve">RZK Manifold </t>
  </si>
  <si>
    <t>Running</t>
  </si>
  <si>
    <t>Inlet -Heater</t>
  </si>
  <si>
    <t>Stopped</t>
  </si>
  <si>
    <t>Transf. to out FWKOD (Stand by)</t>
  </si>
  <si>
    <t>Out FWKOD</t>
  </si>
  <si>
    <t>Shipping line</t>
  </si>
  <si>
    <t>Total G/D</t>
  </si>
  <si>
    <t>Total ppm</t>
  </si>
  <si>
    <t>M RZK Area</t>
  </si>
  <si>
    <t xml:space="preserve">E RZK Area </t>
  </si>
  <si>
    <t>N RZK Area</t>
  </si>
  <si>
    <t>NRZK-2</t>
  </si>
  <si>
    <t>W RZK Area</t>
  </si>
  <si>
    <t>Back up to WRZK MF 6''</t>
  </si>
  <si>
    <r>
      <t>WRZK-M/F 14</t>
    </r>
    <r>
      <rPr>
        <b/>
        <sz val="14"/>
        <rFont val="Calibri"/>
        <family val="2"/>
      </rPr>
      <t>"</t>
    </r>
  </si>
  <si>
    <t xml:space="preserve"> Total Dem. G/D over RZK wells</t>
  </si>
  <si>
    <t xml:space="preserve"> Total Dem. ppm over RZK wells</t>
  </si>
  <si>
    <t>NRQ Area</t>
  </si>
  <si>
    <t>NRQ-9-2 X</t>
  </si>
  <si>
    <t>NRQ-9- X</t>
  </si>
  <si>
    <t>Back up to NRQ-92X</t>
  </si>
  <si>
    <t xml:space="preserve"> Total Dem. G/D RZK + NRQ</t>
  </si>
  <si>
    <t xml:space="preserve"> Total Dem. ppm RZK + NRQ</t>
  </si>
  <si>
    <t xml:space="preserve">Wells </t>
  </si>
  <si>
    <t xml:space="preserve">Total RZK BOPD </t>
  </si>
  <si>
    <t xml:space="preserve">Total RZK + NRQ BOPD </t>
  </si>
  <si>
    <t>Date</t>
  </si>
  <si>
    <t xml:space="preserve">RZK Chemical Daily Doses and pump status </t>
  </si>
  <si>
    <t>Total ERZK BFPD</t>
  </si>
  <si>
    <t>Total MRZK BFPD</t>
  </si>
  <si>
    <t>Total NRZK BFPD</t>
  </si>
  <si>
    <t>Total WRZK BFPD</t>
  </si>
  <si>
    <t>Total NRQ BFPD</t>
  </si>
  <si>
    <t>WRZK-191</t>
  </si>
  <si>
    <t>NRQ-09-05</t>
  </si>
  <si>
    <t>Qat. Tank 1</t>
  </si>
  <si>
    <t>ERZK-M/F 6",4"</t>
  </si>
  <si>
    <t>Back up to ERZK MF 6'',4"</t>
  </si>
  <si>
    <t>WRZK-M/F 6"</t>
  </si>
  <si>
    <t>Stop. (Well changed to SR, low Prod.)</t>
  </si>
  <si>
    <t xml:space="preserve">New target is Zero as Cairo Recommendation </t>
  </si>
  <si>
    <t>`</t>
  </si>
  <si>
    <t>NRQ-25518</t>
  </si>
  <si>
    <t>MRZK-28A</t>
  </si>
  <si>
    <t>MRZK-166</t>
  </si>
  <si>
    <t>GR-4000</t>
  </si>
  <si>
    <t>WRZK-149</t>
  </si>
  <si>
    <t>D1050N</t>
  </si>
  <si>
    <t>GEN#6</t>
  </si>
  <si>
    <t>NRQ-09-07</t>
  </si>
  <si>
    <t>MRZK-155</t>
  </si>
  <si>
    <t>Back up to WRZK MF 14''</t>
  </si>
  <si>
    <t>1.5" F/M need battery</t>
  </si>
  <si>
    <t>F/M need battery</t>
  </si>
  <si>
    <t>Back up to WRZK MF 8''</t>
  </si>
  <si>
    <t>Optimization</t>
  </si>
  <si>
    <t>WRZK-192</t>
  </si>
  <si>
    <t>WRZK-193</t>
  </si>
  <si>
    <t>FLT= 103 F, opened the well after W/O on 18/9/18</t>
  </si>
  <si>
    <t>Transf.</t>
  </si>
  <si>
    <t>injection to outlet skimmers</t>
  </si>
  <si>
    <t>MRZK-188ST2</t>
  </si>
  <si>
    <t>NRZK-31</t>
  </si>
  <si>
    <t>MRZK-189</t>
  </si>
  <si>
    <t>WRZK-194</t>
  </si>
  <si>
    <t xml:space="preserve">Carry over happened yesterday due to upset in EPF Sep. operation for Two Hrs; Bypassed sep. due to problem in two Level switches; cont. troubleshooting the Sep </t>
  </si>
  <si>
    <t>MRZK-187</t>
  </si>
  <si>
    <t>WRZK-198</t>
  </si>
  <si>
    <t>MRZK-186</t>
  </si>
  <si>
    <t>S6000N</t>
  </si>
  <si>
    <t>Avg. W.C % Outlet Desalter</t>
  </si>
  <si>
    <t>NRQ-12-02</t>
  </si>
  <si>
    <t xml:space="preserve">FLT= 93 F </t>
  </si>
  <si>
    <t xml:space="preserve"> 2" F/M need battery</t>
  </si>
  <si>
    <t>WRZK-197</t>
  </si>
  <si>
    <t>ERZK-199</t>
  </si>
  <si>
    <t xml:space="preserve">Average PTB outlet Heater  </t>
  </si>
  <si>
    <t>PKR</t>
  </si>
  <si>
    <t>F/M need battery (by U/S)</t>
  </si>
  <si>
    <t>m</t>
  </si>
  <si>
    <t>Start injection to ARG formation on 08/05/2019</t>
  </si>
  <si>
    <t>FLT= 114 F by Thermo-Gun. (removed 2'' globe valve15/5)</t>
  </si>
  <si>
    <t>MASSAJID&amp;AEB U06</t>
  </si>
  <si>
    <t>LOW NLAP</t>
  </si>
  <si>
    <t>LOW_NLAP</t>
  </si>
  <si>
    <t>FACILITY_PROCESS_ESD</t>
  </si>
  <si>
    <t>SURFACE_PM/SERVICE_PLANNED</t>
  </si>
  <si>
    <t>LINE LEAK/FAILURE MECHANIICAL</t>
  </si>
  <si>
    <t>LINE LEAK/FAILURE CORROSION</t>
  </si>
  <si>
    <t xml:space="preserve">T&amp;A </t>
  </si>
  <si>
    <t>NO LONGER NEEDED</t>
  </si>
  <si>
    <t>TBG-CSG COMMUNICATION</t>
  </si>
  <si>
    <t xml:space="preserve">DECREASE THE LOAD ON THE EVAPORATION POND </t>
  </si>
  <si>
    <t>SI for OFFSET WELL INTERVENATION</t>
  </si>
  <si>
    <t>LEAK FROM WELLHEAD</t>
  </si>
  <si>
    <t>SI FOR RESERVOIR MONTIORING</t>
  </si>
  <si>
    <t>Supported Wells</t>
  </si>
  <si>
    <t>Pump Size</t>
  </si>
  <si>
    <t>NLOP</t>
  </si>
  <si>
    <t>Fluid Level</t>
  </si>
  <si>
    <t>All NRQ injection wells.</t>
  </si>
  <si>
    <t xml:space="preserve">1.5" F/M  </t>
  </si>
  <si>
    <t xml:space="preserve">1" F/M </t>
  </si>
  <si>
    <t xml:space="preserve">1" F/M  </t>
  </si>
  <si>
    <t>L,BBAH</t>
  </si>
  <si>
    <t>Fluid level couldn't be detected</t>
  </si>
  <si>
    <t>Ultrasonic</t>
  </si>
  <si>
    <t>Started up as oil producer from Bradenhead/CSG "intermittent well" on 17-12-2019.</t>
  </si>
  <si>
    <t>COMMENT</t>
  </si>
  <si>
    <t>Estimated Based on Well Test</t>
  </si>
  <si>
    <t>S/I 29/05/2019 (TA)</t>
  </si>
  <si>
    <t>S/I 16/09/2019 due to high W.C%, 
on 25-12-2019 CHSIP ±130 Psi SFL @ surface</t>
  </si>
  <si>
    <t>S/I 03/11/2015 due to High W.C, 
SRU Removed, SFL @ surface</t>
  </si>
  <si>
    <t>Last W/O 11/2018 (P/R), Started up 11/11/2018</t>
  </si>
  <si>
    <t>Last W/O 06/2019 (R/C), Started up 10/06/2019, bean down P.CH T/  52 "estimated" on 30/09/2019 to keep in ROR</t>
  </si>
  <si>
    <t>NRQ-11-06</t>
  </si>
  <si>
    <t>TBG &amp; CSG communication</t>
  </si>
  <si>
    <t>Last W/O 06/2015 (P/R), Started up 10/06/2015</t>
  </si>
  <si>
    <t>Last W/O 10/2017 (P/R), Started up 30/10/2017</t>
  </si>
  <si>
    <t>Last W/O 08/2019 (P/R), Started up 05/09/2020</t>
  </si>
  <si>
    <t>last W/O 02/2019 (N/C), Started up 07/02/2019</t>
  </si>
  <si>
    <t>27-1800</t>
  </si>
  <si>
    <t>ACTUAL Yesterday</t>
  </si>
  <si>
    <t>Actual TODAY</t>
  </si>
  <si>
    <t>DELTA ACTUAL</t>
  </si>
  <si>
    <t>Last W/O Feb-2017 (Replace SRP W/ESP), Started up the well on 16-2-2017</t>
  </si>
  <si>
    <t>Started up the well on 21/5/2020</t>
  </si>
  <si>
    <t>NRQ-13</t>
  </si>
  <si>
    <t>G1600N</t>
  </si>
  <si>
    <t>24-2400</t>
  </si>
  <si>
    <t>repcode</t>
  </si>
  <si>
    <t>Started up after W/O on 15/8/2020</t>
  </si>
  <si>
    <t>GEN#7</t>
  </si>
  <si>
    <t>Shipping</t>
  </si>
  <si>
    <t>FLUSH RATE
bbls/d</t>
  </si>
  <si>
    <t>FLUSH HRS</t>
  </si>
  <si>
    <t>CASING
PSI</t>
  </si>
  <si>
    <t>FLINE PRESS
PSI</t>
  </si>
  <si>
    <t>FLUSH BWPD</t>
  </si>
  <si>
    <t>high W.C.</t>
  </si>
  <si>
    <t>the well showed high gas rate with high H2S% ,so Secure same till prepare the required safety equip.</t>
  </si>
  <si>
    <t>'linner inner stuck and failed to fish &amp; RIH W/killing STRG</t>
  </si>
  <si>
    <t xml:space="preserve">DRL STRG stuck cut same and failed to fish &amp; RIH W/killing STRG </t>
  </si>
  <si>
    <t>CASING PRESS</t>
  </si>
  <si>
    <t>FLINE
PSI</t>
  </si>
  <si>
    <t>FLUSH
HRS</t>
  </si>
  <si>
    <t>Last W/O Nov. 2020, S/I 26/3/2020 due to unprofitable oil.</t>
  </si>
  <si>
    <t>Production</t>
  </si>
  <si>
    <t>S/I 27/07/2020 DH Short circuit</t>
  </si>
  <si>
    <t>Borets 400-2200</t>
  </si>
  <si>
    <t>S/I on 28/2/2020 due to DHP, fishing operations.
Opened on 11/05/2020 F/CSG side T/Oil Truck</t>
  </si>
  <si>
    <t>Last W/O March-21 , ESP downgrade &amp; TBG replacement. 
Started up on 11-3-21</t>
  </si>
  <si>
    <t>Last W/O MAR-2021 (SRPR)
Started up the well 15-3-2021</t>
  </si>
  <si>
    <t>L/UBAH</t>
  </si>
  <si>
    <t>B538-1500</t>
  </si>
  <si>
    <t>started up the well on 5/12/2020, Opened CSG side to local pit to avoid its PBU in CSG side.</t>
  </si>
  <si>
    <t>TBG &amp; CSG communication, Opened CSG side to local pit to avoid its PBU in CSG side.</t>
  </si>
  <si>
    <t>started up after W/O on 19/4/2021</t>
  </si>
  <si>
    <t>WRZK-139 &amp; 65</t>
  </si>
  <si>
    <t>Start injection to BAH formation on 26/07/2019.,Started up on 20/5/2021</t>
  </si>
  <si>
    <t>FLEX-17.5</t>
  </si>
  <si>
    <t>Last W/O 08/2016 (Isolated ALMDOL, Perforated, tested KHAR.), Started up 05/09/2016</t>
  </si>
  <si>
    <t>Last W/O 12/2018 (pump downgrade),
 Started up 31/12/2018</t>
  </si>
  <si>
    <t>Last W/O 07/2021 (R/C), 
Performed acid/lift/test ALM DOL 5/7/2021
Started up the well 10-7-2021</t>
  </si>
  <si>
    <t>Qat.Tank 2</t>
  </si>
  <si>
    <t>Qat.Tank 3</t>
  </si>
  <si>
    <t>Qat.Tank 4</t>
  </si>
  <si>
    <t>Qat.Tank 5</t>
  </si>
  <si>
    <t>U/L-BAH</t>
  </si>
  <si>
    <t xml:space="preserve">Average PTB outlet Desalter  </t>
  </si>
  <si>
    <t>Avg.W.C % outlet heater</t>
  </si>
  <si>
    <t>Start injection after add UBAH-200 in 11-Sept-21</t>
  </si>
  <si>
    <t>WRZK-27,60,83&amp;82</t>
  </si>
  <si>
    <t>P31</t>
  </si>
  <si>
    <t>Last W/O Sep-2021 (TBG &amp; Pump replacement/upgrade)
Started up the well on 26/09/2021</t>
  </si>
  <si>
    <t>Last W/O 10/2021 (TBG replacment &amp; pump upgrade), Started-up 06-10-2021</t>
  </si>
  <si>
    <t xml:space="preserve">Last W/O 02/2021 (RW-Pump upgrade),Perf &amp; Reperf UBAH-200&amp;210 / LBAH   
Start-up on 20-Feb-21 W/BORETS 400-2200 </t>
  </si>
  <si>
    <t>Last W/O Nov-2021 (TBG &amp; PR), start-up 12-Nov-2021</t>
  </si>
  <si>
    <t xml:space="preserve">Last W/O Jan-2022 (SRPR), Start up 15/1/22 </t>
  </si>
  <si>
    <t>S/I on Jan. 9, 2022 as per Reservoir recommendation</t>
  </si>
  <si>
    <t>SI on 10-02-2022 as no longer need as per Cairo engineering recommendation
FLT= 115 F ,isolated to transfer its valves to new GRE line.</t>
  </si>
  <si>
    <t>Started up the well after W/O on 13/02/2022</t>
  </si>
  <si>
    <t>started up after W/O on 1/3/2022</t>
  </si>
  <si>
    <t>started up after W/O on 24/2/2022</t>
  </si>
  <si>
    <t xml:space="preserve"> liquid @ surface </t>
  </si>
  <si>
    <t>Skimmer out let ''1, 2,3,4,5,6</t>
  </si>
  <si>
    <t>Skimmer inlet “ 1, 2, 3,4,5, 6</t>
  </si>
  <si>
    <t>ERZK-202</t>
  </si>
  <si>
    <t>NRZK-36</t>
  </si>
  <si>
    <t>400-1050</t>
  </si>
  <si>
    <t>Started up 14/06/2022
Last W/O 06/2022 (R/C to LBAH-R4)</t>
  </si>
  <si>
    <t>MRZK-206</t>
  </si>
  <si>
    <t>S/D 14-07-2022 due to D.H.P
Last W/O 02/2015 (RC).
On 16/12/2019 Fully opened prod. CK</t>
  </si>
  <si>
    <t>On 5-8-2022, Start up after W/O (R/C T/ALM-DOL).</t>
  </si>
  <si>
    <t>AEB-06</t>
  </si>
  <si>
    <t>Flared Gas, MMSCFD</t>
  </si>
  <si>
    <t>MRZK-203</t>
  </si>
  <si>
    <t>Last W/O Aug-2022 (PCP P/R0 Started up 18/08/2022</t>
  </si>
  <si>
    <t>True</t>
  </si>
  <si>
    <t>False</t>
  </si>
  <si>
    <t>TEST_TYPE</t>
  </si>
  <si>
    <t>MUSTANG-01</t>
  </si>
  <si>
    <t>LADICE-01</t>
  </si>
  <si>
    <t>MRZK-204</t>
  </si>
  <si>
    <t>WHT
 °F</t>
  </si>
  <si>
    <t>WHT</t>
  </si>
  <si>
    <t>Started up the well on 27/9/2022 after W/O (R/C T/BAH)</t>
  </si>
  <si>
    <t>S/I on OCT. 5, 2022 as per Reservoir recommendation</t>
  </si>
  <si>
    <t xml:space="preserve">NWRZK </t>
  </si>
  <si>
    <t>NWRZK</t>
  </si>
  <si>
    <t>Started up the well after W/O on 10/10/2022</t>
  </si>
  <si>
    <t>NWRZK OIL PRODUCTION</t>
  </si>
  <si>
    <t>538-7000</t>
  </si>
  <si>
    <t xml:space="preserve">538-2600 </t>
  </si>
  <si>
    <t xml:space="preserve">Last W/O 10/2022 (IPI)
Started up to production 16-10-2022 after W/O </t>
  </si>
  <si>
    <t>MRZK-205</t>
  </si>
  <si>
    <t>DH Problem 31-10-22
Last W/O 08/2021 (R/C - Acidize Apollonia Reservoir Interval), started up 03/09/2021.</t>
  </si>
  <si>
    <t>NRQ-09-08</t>
  </si>
  <si>
    <t>AKIK-NE01</t>
  </si>
  <si>
    <t>AKIK-NE</t>
  </si>
  <si>
    <t>W.C F/ (MTU **** %, Lab ***  %, WHS *** %), H2S= *** PPM, CO2= *** %, SAM Reading= *** @ *** % R.T, P.F=**** %, CL=*** Kppm, MF=***</t>
  </si>
  <si>
    <t>AKIK</t>
  </si>
  <si>
    <t>AKIK OIL PRODUCTION</t>
  </si>
  <si>
    <t>Last W/O Nov-2022 (ESP downgrade), Started up the well on 26/11/2022</t>
  </si>
  <si>
    <t>W.LdiceTank 1</t>
  </si>
  <si>
    <t>W.LdiceTank3</t>
  </si>
  <si>
    <t>NRQ-09-06</t>
  </si>
  <si>
    <t>NWRZK@RZK</t>
  </si>
  <si>
    <t>NRQ@RZK</t>
  </si>
  <si>
    <t>NWRZK@ALAMAIN</t>
  </si>
  <si>
    <t>NRQ@ALAMAIN</t>
  </si>
  <si>
    <t>AKIK@ALAMAIN</t>
  </si>
  <si>
    <t>AKIK@RZK</t>
  </si>
  <si>
    <t>Received at RZK from NWRZK</t>
  </si>
  <si>
    <t>Received at RZK from NRQ</t>
  </si>
  <si>
    <t>TOTALS WITHOUT EPF'S</t>
  </si>
  <si>
    <t>Received at RZK from AKIK</t>
  </si>
  <si>
    <t>Started up on 27-12-2022 after IC</t>
  </si>
  <si>
    <t>Water Produced</t>
  </si>
  <si>
    <t>RAFIKI-01</t>
  </si>
  <si>
    <t>NRQ-13-02ST1</t>
  </si>
  <si>
    <t>9AKIK-NE FLARE</t>
  </si>
  <si>
    <t>AKIK-NE FLARE</t>
  </si>
  <si>
    <t>O</t>
  </si>
  <si>
    <t>Gas</t>
  </si>
  <si>
    <t>On 10-10-2021, start up pump after W/O ( TBG &amp; pump replacment F/GN1600 T/FLEX-17.5)
ON 8-Dec-2021, step up Gen freq. F/50 T/52 HZ
ON 23-Dec-2021,Replaced the existing SWB by VSD, Step up VSD Freq. to 56 HZ
ON 10-June-2022, Step up VSD Freq. to 59 HZ</t>
  </si>
  <si>
    <t xml:space="preserve">       </t>
  </si>
  <si>
    <t>Intermittent flow , Last W/O Aug-2018 (I/C) , Started up the well on 31/10/2018</t>
  </si>
  <si>
    <t xml:space="preserve"> Intermittent flow. </t>
  </si>
  <si>
    <t>FLEX-80</t>
  </si>
  <si>
    <t>RAFIKI TANK 1</t>
  </si>
  <si>
    <t>RAFIKI TANK 2</t>
  </si>
  <si>
    <t>RAFIKI TANK 3</t>
  </si>
  <si>
    <t>RAFIKI TANK 4</t>
  </si>
  <si>
    <t>Received at RZK From RAFIKI</t>
  </si>
  <si>
    <t>RAFIKI@RZK</t>
  </si>
  <si>
    <t>RAFIKI</t>
  </si>
  <si>
    <t>RAFIKI OIL PRODUCTION</t>
  </si>
  <si>
    <t>Corrected Production</t>
  </si>
  <si>
    <t>RAFIKI@ALAMAIN</t>
  </si>
  <si>
    <t>RAZZAK/NRQ/AKIK/RAFIKI/NWRZK TOTAL</t>
  </si>
  <si>
    <t>Last W/O 07/2022 (I/C), Started-up 20/12/2022</t>
  </si>
  <si>
    <t>MUSTANG-03</t>
  </si>
  <si>
    <t>Last W/O Feb-2023 (R/C T/UBAH)
Started up the well 2/3/2023</t>
  </si>
  <si>
    <r>
      <t>CHOKE 64</t>
    </r>
    <r>
      <rPr>
        <b/>
        <vertAlign val="superscript"/>
        <sz val="10"/>
        <color indexed="9"/>
        <rFont val="Verdana"/>
        <family val="2"/>
      </rPr>
      <t>th</t>
    </r>
  </si>
  <si>
    <t>last W/O 11/2022 (Perforate/test LBAH reservoir), Started up the well on 18/11/2022, W/O (P/R) on 31/12/2022 and run to prod.again</t>
  </si>
  <si>
    <t>Started up after W/O 18-3-23 (Inj. Into AR/G &amp; BAH.).</t>
  </si>
  <si>
    <t>538-2600</t>
  </si>
  <si>
    <t>Last W/O March-2023 (R/W , WSO)
Started up the well 02/4/2023</t>
  </si>
  <si>
    <t>Started up on 27/1/2021, TBG- CSG Communication 31-3-23.</t>
  </si>
  <si>
    <t>TBG- CSG Communication 12-4-23.</t>
  </si>
  <si>
    <t>Started up the well after W/O on 03/07/2018, S/I 11-4-23 due to DHP (ESP Short Circuit).</t>
  </si>
  <si>
    <t>Started up after W/O , R/C to BAH. on 14/4/2023</t>
  </si>
  <si>
    <t>Production Day Ending @ 0600 Hours</t>
  </si>
  <si>
    <t>NRQ-25522</t>
  </si>
  <si>
    <t>NRQ-255-22</t>
  </si>
  <si>
    <t>NRQ-255-27</t>
  </si>
  <si>
    <t>NRQ-25527</t>
  </si>
  <si>
    <t xml:space="preserve">WRZK-46 </t>
  </si>
  <si>
    <t>Last W/O June-2023 (ESP upgrade)
Started up the well on 20/6/2023</t>
  </si>
  <si>
    <t>Last W/O June-2023 (R/C,isolate BAH, perf./acid/test ARG-DOL &amp; compl. w/ B538-1500)
Started up the well 30/06/2023</t>
  </si>
  <si>
    <t>NRQ-12-04</t>
  </si>
  <si>
    <t>L,U-BAH,ARG</t>
  </si>
  <si>
    <t>538-9000</t>
  </si>
  <si>
    <t xml:space="preserve">FLEX80 </t>
  </si>
  <si>
    <t>Started up the well on 20/8/2023 after W/O (R/C T/BBAH)</t>
  </si>
  <si>
    <t>Last W/O 08/2023 (ESP Upgrade),Started up On 25/08/2023</t>
  </si>
  <si>
    <t>MRZK-210</t>
  </si>
  <si>
    <t>MRZK-208</t>
  </si>
  <si>
    <t xml:space="preserve">Mohamed Elsamahy </t>
  </si>
  <si>
    <t>S/I on 31/10/23 to optimize injection in NRQ 25522</t>
  </si>
  <si>
    <t>Started up 31/10/2023 after R/C to BAH. Via W/O rig 89.</t>
  </si>
  <si>
    <t>Started up (2 7/8" GRE F/L) 31/10/2023 after R/C via W/O rig 85.</t>
  </si>
  <si>
    <t>MRZK-212</t>
  </si>
  <si>
    <t>B538-7000</t>
  </si>
  <si>
    <t>TANZ-02</t>
  </si>
  <si>
    <t>MRZK-214</t>
  </si>
  <si>
    <t>U/L.BAH</t>
  </si>
  <si>
    <t>MRZK-207</t>
  </si>
  <si>
    <t>FLEX-10</t>
  </si>
  <si>
    <t>Last W/O Dec-2023 (TBG &amp; P/R), Started up the well on 11-12-2023</t>
  </si>
  <si>
    <t>538-1500</t>
  </si>
  <si>
    <t>Last W/O Dec-2023, On 18-12-2023 Started up after W/O (Replace SRP W/ESP)</t>
  </si>
  <si>
    <t>400-1700</t>
  </si>
  <si>
    <t>TANZ</t>
  </si>
  <si>
    <t>Last W/O 08/2023 (R/C), Started up 09/09/2023</t>
  </si>
  <si>
    <t>S/D on Dec. 6, 2023 due to ESP DHP; then T&amp;A after W/O Jan. 2024.</t>
  </si>
  <si>
    <t>B 538-3600</t>
  </si>
  <si>
    <t>Last W/O 01/2024 (R/C), Started up 25/1/2024</t>
  </si>
  <si>
    <t>RZK Amount, MMSCFD</t>
  </si>
  <si>
    <t>NRQ Amount, MMSCFD</t>
  </si>
  <si>
    <t>9RZK Flare</t>
  </si>
  <si>
    <t>RZK Flare</t>
  </si>
  <si>
    <t>9NWRZK FLARE</t>
  </si>
  <si>
    <t>NWRZK FLARE</t>
  </si>
  <si>
    <t>MRZK-28A/MRZK-166</t>
  </si>
  <si>
    <t>Last W/O FEB/2024</t>
  </si>
  <si>
    <t xml:space="preserve">Last W/O 03/2024 (R/C), Started up 20/03/2024 </t>
  </si>
  <si>
    <t>Last W/O Aug-2023 (R/C)
Started up the well on 22/9/2023</t>
  </si>
  <si>
    <t>Last W/O 03/2024  Started-up 26/03/2024</t>
  </si>
  <si>
    <t>WE1500</t>
  </si>
  <si>
    <t>Started up on 30-04-2024
Last W/O April-2024 (add perf., TBG &amp; P/R).</t>
  </si>
  <si>
    <t>Started up the well after W/O on 29/5/2024</t>
  </si>
  <si>
    <t>On, 07-03-2024, SI well due to  ESP DH Problem
last W/O 02/2022 (P/R),
Started up the well on 13/02/2022</t>
  </si>
  <si>
    <t>Started up 23/6/2024
Last W/O 06/2024 (Replaced SRP W/ ESP)</t>
  </si>
  <si>
    <t>NRQ-12X</t>
  </si>
  <si>
    <t xml:space="preserve">Last W/O July-2024 (Tbg &amp; PR)
Started up the well on 15/7/2024 </t>
  </si>
  <si>
    <t>Last W/O Jul-2024 , Replaced ESP pump
Started up the well 18/07/2024</t>
  </si>
  <si>
    <t>NRZK-21ST</t>
  </si>
  <si>
    <t>PIP</t>
  </si>
  <si>
    <t>FREQUENCY</t>
  </si>
  <si>
    <t>WRZK-42,50 &amp;71</t>
  </si>
  <si>
    <t>WRZK-39ST1 &amp; 40</t>
  </si>
  <si>
    <t>WRZK-65 &amp; 140</t>
  </si>
  <si>
    <t>WRZK-119, 95, 81</t>
  </si>
  <si>
    <t>WRZK-42, 47, 50 &amp; 59</t>
  </si>
  <si>
    <t>WRZK-39ST1, 40, 82 &amp; 170</t>
  </si>
  <si>
    <t>WRZK-66,115,139 &amp; 65</t>
  </si>
  <si>
    <t>WRZK-46, 49 &amp; 173</t>
  </si>
  <si>
    <t>ERZK-111 &amp; 18</t>
  </si>
  <si>
    <t>ERZK-18, 21, 111, 153, 199 &amp; 202</t>
  </si>
  <si>
    <t>NRQ-2551, 3 &amp; 8</t>
  </si>
  <si>
    <t>NRQ-2551 &amp; 8</t>
  </si>
  <si>
    <t>NRQ-2556H, 16</t>
  </si>
  <si>
    <t>NRQ-2555, 6H, 16</t>
  </si>
  <si>
    <t>NRQ-2554A, 18,</t>
  </si>
  <si>
    <t>NRQ-9-06 &amp; NRQ-09-04</t>
  </si>
  <si>
    <t>NRQ-11, 11-2 &amp; 11-3</t>
  </si>
  <si>
    <t>MRZK-104, 105, 165 , 166 &amp; 206</t>
  </si>
  <si>
    <t>MRZK-136 &amp; 146</t>
  </si>
  <si>
    <t>MRZK-186 &amp; 189</t>
  </si>
  <si>
    <t>MRZK-104, 166 &amp; 206</t>
  </si>
  <si>
    <t>MRZK-75 &amp; 97</t>
  </si>
  <si>
    <t>MRZK-76, 136 &amp; 146</t>
  </si>
  <si>
    <t>MRZK-135B,188ST2 &amp; 189</t>
  </si>
  <si>
    <t>Last W/O AUG-2024 (Pump and TBG Replacement). Start Up 16/08/2024.</t>
  </si>
  <si>
    <t>Last W/O 27/8/2024 , Started up after W/O (Added BAH &amp; COMP W/ESP D1150N)</t>
  </si>
  <si>
    <t>R/C F/ARG T/BAH on 27-8-2024</t>
  </si>
  <si>
    <t>NRZK-18ST</t>
  </si>
  <si>
    <t>NRQ-25520</t>
  </si>
  <si>
    <t>WRIGHT-01ST2</t>
  </si>
  <si>
    <t xml:space="preserve">ERZK-111&amp;163 </t>
  </si>
  <si>
    <t>WRZK-56A, 190 &amp; 41</t>
  </si>
  <si>
    <t>WRZK-177, 198, 55, 32, 56A, 176 &amp; 190</t>
  </si>
  <si>
    <t>WRZK-47 &amp; 59</t>
  </si>
  <si>
    <t>WRZK-81, 40 &amp; 39ST</t>
  </si>
  <si>
    <t>WRZK-81, 95, 190 &amp; 119</t>
  </si>
  <si>
    <t>ERZK-18, 111 &amp; 153</t>
  </si>
  <si>
    <t>NRQ-2552, 20 &amp; 18</t>
  </si>
  <si>
    <t xml:space="preserve">MRZK-186 &amp; 188ST2 </t>
  </si>
  <si>
    <t>MRZK-165, 133, 105 &amp; 206</t>
  </si>
  <si>
    <t xml:space="preserve"> ARG/UBAH </t>
  </si>
  <si>
    <t>ARG/BAH</t>
  </si>
  <si>
    <t>Last W/O 04/2024 (Converted to SRP), Started-up 25/04/2024,</t>
  </si>
  <si>
    <t>No longer needed --- S/I date 11-10-24</t>
  </si>
  <si>
    <t>NRQ TANK DIPPING</t>
  </si>
  <si>
    <t>Last W/O 10/2024 (convert to SRP)
Started on 1/11/2024</t>
  </si>
  <si>
    <t>Open</t>
  </si>
  <si>
    <t>Last W/O Nov-2024 (R/W &amp; P/R)., start-up 13-Nov-2024</t>
  </si>
  <si>
    <t>NERZK-A</t>
  </si>
  <si>
    <t>NERZK@ALAMAIN</t>
  </si>
  <si>
    <t>NERZK</t>
  </si>
  <si>
    <t>NERZK OIL PRODUCTION</t>
  </si>
  <si>
    <t>NERZK A-01X</t>
  </si>
  <si>
    <t>Received at RZK From NERZK</t>
  </si>
  <si>
    <t>NERZK@RZK</t>
  </si>
  <si>
    <t>last W/O 11/2024 (SRPR), Started up the well on 29/11/2024</t>
  </si>
  <si>
    <t>P17</t>
  </si>
  <si>
    <t>Last W/O 12/2024 (TBG &amp; PR),
 Started up on 03/04/2021.
Stepped Freq F/48 T/49 as U/L trips</t>
  </si>
  <si>
    <t>Last W/O Nov 2024 (R/C T/ARG &amp; U-Bah).</t>
  </si>
  <si>
    <t>NERZK A</t>
  </si>
  <si>
    <t>NERZK-A01X RPF</t>
  </si>
  <si>
    <t>Last W/O 12/2024 (ESPR), 
Started-Up 27/12/2024.</t>
  </si>
  <si>
    <t>538-3600</t>
  </si>
  <si>
    <t xml:space="preserve">Last W/O 12/2024 (ESP Upgrade), started on 03/12/2024 </t>
  </si>
  <si>
    <t>43-2400</t>
  </si>
  <si>
    <t>Sarted up 31-01-2025
Last W/O 01/2025 (R/W)</t>
  </si>
  <si>
    <t>WRZK-55, WRZK-197</t>
  </si>
  <si>
    <t>NRQ-2553, 11, 6H &amp;1</t>
  </si>
  <si>
    <t>MRZK-103, 136 &amp; 146</t>
  </si>
  <si>
    <t>MRZK-204 &amp; 205</t>
  </si>
  <si>
    <t xml:space="preserve">started up the well WRZK-167 (ESP- D1150N) after W/O, on 04-02-2025 </t>
  </si>
  <si>
    <t>Started up the well after W/O on 11/2/2025</t>
  </si>
  <si>
    <t>Last W/O FEB-2025 (REPLACE ESP W/ SRP).Started Up the well on 11-02-2025.</t>
  </si>
  <si>
    <t>WD1000MF</t>
  </si>
  <si>
    <t>started up 2/10/2024 after W/O (ESPR F/ 400-2200 T/WF1000MF)</t>
  </si>
  <si>
    <t>Last W/O Feb/2025 (SRPR), Started up 23/02/2025</t>
  </si>
  <si>
    <t>Started up the well after W/O  on 26/02/2025  (PS 990 psi / PIP 930 psi)</t>
  </si>
  <si>
    <t>S8000N</t>
  </si>
  <si>
    <t>LEVEL 1 TEXT</t>
  </si>
  <si>
    <t>LEVEL 2 TEXT</t>
  </si>
  <si>
    <t>LEVEL 3 TEXT</t>
  </si>
  <si>
    <t>LEVEL 4 TEXT</t>
  </si>
  <si>
    <t>LEVEL 5 TEXT</t>
  </si>
  <si>
    <t>Unplanned</t>
  </si>
  <si>
    <t>Wells</t>
  </si>
  <si>
    <t>Lift System</t>
  </si>
  <si>
    <t>ESP DH Electrical</t>
  </si>
  <si>
    <t>Back Spin</t>
  </si>
  <si>
    <t>Completion And Bore</t>
  </si>
  <si>
    <t>Casing</t>
  </si>
  <si>
    <t>Planned</t>
  </si>
  <si>
    <t>Well Work</t>
  </si>
  <si>
    <t>Chemical Treatment</t>
  </si>
  <si>
    <t>Facilities</t>
  </si>
  <si>
    <t>Surface Facility</t>
  </si>
  <si>
    <t>Compression</t>
  </si>
  <si>
    <t>Compressor Offline</t>
  </si>
  <si>
    <t>Maintenance</t>
  </si>
  <si>
    <t>Construction</t>
  </si>
  <si>
    <t>Current Unbalance (ESP DH Electrical)</t>
  </si>
  <si>
    <t>ESP Power Related</t>
  </si>
  <si>
    <t>Current Unbalance (ESP Power Related)</t>
  </si>
  <si>
    <t>Current Unbalance (PCP)</t>
  </si>
  <si>
    <t>Display No/Zero Reading (ESP DH Electrical)</t>
  </si>
  <si>
    <t>ESP DH Sensor</t>
  </si>
  <si>
    <t>Display No/Zero Reading (ESP DH Sensor)</t>
  </si>
  <si>
    <t>ESP Surface Electrical</t>
  </si>
  <si>
    <t>Display No/Zero Reading (ESP Surface Electrical)</t>
  </si>
  <si>
    <t>Rod Pump</t>
  </si>
  <si>
    <t>Downhole Problem</t>
  </si>
  <si>
    <t>Drive Overload (PCP)</t>
  </si>
  <si>
    <t>Drive Replacement</t>
  </si>
  <si>
    <t>Elective Rigless Work</t>
  </si>
  <si>
    <t>Elective Slickline And Coil Tubing</t>
  </si>
  <si>
    <t>Elective Wireline Work</t>
  </si>
  <si>
    <t>Elective Wireline</t>
  </si>
  <si>
    <t>Elective Workover</t>
  </si>
  <si>
    <t>Electrical Systems Khalda OHTL</t>
  </si>
  <si>
    <t>Electrical Systems Khalda (Planned)</t>
  </si>
  <si>
    <t>Transformer Maintenance</t>
  </si>
  <si>
    <t>Electrical Systems Khalda (Transformer Maintenance)</t>
  </si>
  <si>
    <t>Electrical Systems Khalda (Unplanned)</t>
  </si>
  <si>
    <t>Equipment Maintenance</t>
  </si>
  <si>
    <t>Facility Constraint</t>
  </si>
  <si>
    <t>Flowline Failure</t>
  </si>
  <si>
    <t>Flowline Maintenance</t>
  </si>
  <si>
    <t>Gas Lift</t>
  </si>
  <si>
    <t>Gas Lift Network Malfunction</t>
  </si>
  <si>
    <t>Export</t>
  </si>
  <si>
    <t>Third Party</t>
  </si>
  <si>
    <t>Gas Takeaway</t>
  </si>
  <si>
    <t>Generator</t>
  </si>
  <si>
    <t>Generator (Planned)</t>
  </si>
  <si>
    <t>Generator (Unplanned)</t>
  </si>
  <si>
    <t>High Delta P</t>
  </si>
  <si>
    <t>High Frequency</t>
  </si>
  <si>
    <t>High Line Pressure</t>
  </si>
  <si>
    <t>High PD</t>
  </si>
  <si>
    <t>High PIP</t>
  </si>
  <si>
    <t>High TM</t>
  </si>
  <si>
    <t>High Vibration</t>
  </si>
  <si>
    <t>High Vsd Temp</t>
  </si>
  <si>
    <t>High Vsd Temp + Vsd Internal Codes</t>
  </si>
  <si>
    <t>Reservoir</t>
  </si>
  <si>
    <t>High Watercut</t>
  </si>
  <si>
    <t>Well Safety System</t>
  </si>
  <si>
    <t>Whcp</t>
  </si>
  <si>
    <t>Hydraulic/Solar Panel And Battery System (Planned)</t>
  </si>
  <si>
    <t>Hydraulic/Solar Panel And Battery System (Unplanned)</t>
  </si>
  <si>
    <t>Injection And Disposal Well Problems</t>
  </si>
  <si>
    <t>Low Delta P</t>
  </si>
  <si>
    <t>ESP Mechanical Problems</t>
  </si>
  <si>
    <t>Low Flow</t>
  </si>
  <si>
    <t>Low Frequency</t>
  </si>
  <si>
    <t>Low PD</t>
  </si>
  <si>
    <t>Low PIP</t>
  </si>
  <si>
    <t>Low Reservoir  Pressure</t>
  </si>
  <si>
    <t>Low Reservoir Pressure/Depleted</t>
  </si>
  <si>
    <t>Low Suction Pressure</t>
  </si>
  <si>
    <t>Low Suction</t>
  </si>
  <si>
    <t>Manual Stop</t>
  </si>
  <si>
    <t>Mechanical Weakening Detection (Over Torque)</t>
  </si>
  <si>
    <t>Mechanical Weakening Detection (Under Torque)</t>
  </si>
  <si>
    <t>Metering</t>
  </si>
  <si>
    <t>Meter Calibration/Repair</t>
  </si>
  <si>
    <t>Motor High Temp Shutdown</t>
  </si>
  <si>
    <t>No Flow (ESP Mechanical Problems)</t>
  </si>
  <si>
    <t>No Flow (Gas Lift)</t>
  </si>
  <si>
    <t>No Production</t>
  </si>
  <si>
    <t>Oil Takeaway</t>
  </si>
  <si>
    <t>Optimize Lift Or  Other Production Systems</t>
  </si>
  <si>
    <t>Optimize Lift Or Other Production Systems</t>
  </si>
  <si>
    <t>Over Load/Current (ESP DH Electrical)</t>
  </si>
  <si>
    <t>Over Load/Current (ESP Mechanical Problems)</t>
  </si>
  <si>
    <t>Over Load/Current (ESP Power Related)</t>
  </si>
  <si>
    <t>Over Load/Current (ESP Surface Electrical)</t>
  </si>
  <si>
    <t>Over Torque Detection</t>
  </si>
  <si>
    <t>Over Volt</t>
  </si>
  <si>
    <t>Overload (Rod Pump)</t>
  </si>
  <si>
    <t>Parted Rod</t>
  </si>
  <si>
    <t>PCP Over Current</t>
  </si>
  <si>
    <t>PCP Over Voltage</t>
  </si>
  <si>
    <t>PCP Overload</t>
  </si>
  <si>
    <t>PCP Under Voltage</t>
  </si>
  <si>
    <t>PCP Underload</t>
  </si>
  <si>
    <t>Peak Energy Management Mode</t>
  </si>
  <si>
    <t>Power House</t>
  </si>
  <si>
    <t>Power Generation (Planned)</t>
  </si>
  <si>
    <t>Power Generation (Unplanned)</t>
  </si>
  <si>
    <t>Power House (Planned)</t>
  </si>
  <si>
    <t>Power House (Unplanned)</t>
  </si>
  <si>
    <t>Power Unit Output Phase Loss</t>
  </si>
  <si>
    <t>Production Flow Line High Pressure</t>
  </si>
  <si>
    <t>Production Network Bottleneck</t>
  </si>
  <si>
    <t>Pump Off (ESP)</t>
  </si>
  <si>
    <t>Pumping Unit Pump Jack</t>
  </si>
  <si>
    <t>Pump Off Mode (SRP)</t>
  </si>
  <si>
    <t>Pumping Unit/Pump Jack (Planned)</t>
  </si>
  <si>
    <t>Pumping Unit/Pump Jack (Unplanned)</t>
  </si>
  <si>
    <t>Resv Study</t>
  </si>
  <si>
    <t>Reservoir Study/Management</t>
  </si>
  <si>
    <t>Sam Alarm</t>
  </si>
  <si>
    <t>Sam/Vsd/Panel Failure</t>
  </si>
  <si>
    <t>Separation Issues</t>
  </si>
  <si>
    <t>Separator</t>
  </si>
  <si>
    <t>Short Circuit (ESP DH Electrical)</t>
  </si>
  <si>
    <t>Short Circuit (ESP Surface Electrical)</t>
  </si>
  <si>
    <t>Simops</t>
  </si>
  <si>
    <t>Simops Level2</t>
  </si>
  <si>
    <t>Spacing</t>
  </si>
  <si>
    <t>Stall (ESP DH Electrical)</t>
  </si>
  <si>
    <t>Stall (ESP Mechanical Problems)</t>
  </si>
  <si>
    <t>Stall (ESP Power Related)</t>
  </si>
  <si>
    <t>Stall (ESP Surface Electrical)</t>
  </si>
  <si>
    <t>Storage Full</t>
  </si>
  <si>
    <t>Stuffing Box Failure Or Repair</t>
  </si>
  <si>
    <t>Surface Short Circuit (ESP Power Related)</t>
  </si>
  <si>
    <t>Surface Unit Pm</t>
  </si>
  <si>
    <t>Third Party Activity General</t>
  </si>
  <si>
    <t>Third Party Activity - General - Enter Description In Comments</t>
  </si>
  <si>
    <t>Third Party Utility</t>
  </si>
  <si>
    <t>Turnaround</t>
  </si>
  <si>
    <t>Under Load/Current (ESP DH Electrical)</t>
  </si>
  <si>
    <t>Under Load/Current (ESP Mechanical Problems)</t>
  </si>
  <si>
    <t>Under Load/Current (ESP Power Related)</t>
  </si>
  <si>
    <t>Under Load/Current (ESP Surface Electrical)</t>
  </si>
  <si>
    <t>Under Torque Detection</t>
  </si>
  <si>
    <t>Under Volt</t>
  </si>
  <si>
    <t>Underload (Rod Pump)</t>
  </si>
  <si>
    <t>ESP Back Wash</t>
  </si>
  <si>
    <t>Unplug Pump</t>
  </si>
  <si>
    <t>Weather</t>
  </si>
  <si>
    <t>Weather General</t>
  </si>
  <si>
    <t>Weather General (Facilities)</t>
  </si>
  <si>
    <t>Weather General (Wells)</t>
  </si>
  <si>
    <t>Well Testing</t>
  </si>
  <si>
    <t>Well Testing (Bhp, Potential, Plt)</t>
  </si>
  <si>
    <t>Wellhead  Xtree</t>
  </si>
  <si>
    <t>Wellhead/Xtree</t>
  </si>
  <si>
    <t>Wireline Intervention - Gauging</t>
  </si>
  <si>
    <t>Wireline Intervention - Gl Survey</t>
  </si>
  <si>
    <t>Wireline Intervention - Gl Valve Change</t>
  </si>
  <si>
    <t>Workvoer</t>
  </si>
  <si>
    <t>Last W/O 3/2025 (Replace SRP by ESP), 
Started-up 12-03-2025</t>
  </si>
  <si>
    <t>MRZK-214, MRZK-52</t>
  </si>
  <si>
    <t>WRZK-198, 177, 66 , 32 &amp; 167</t>
  </si>
  <si>
    <t>WRZK-43, 32 , 167 &amp; WRZK-198</t>
  </si>
  <si>
    <t>Started up the well after W/O (pump replacment from GN7000 To FLEX80) on 15/08/2021</t>
  </si>
  <si>
    <t>WRZK-190 &amp; 176</t>
  </si>
  <si>
    <t>WRZK-170, 82</t>
  </si>
  <si>
    <t>ERZK-153, 199 &amp; 163</t>
  </si>
  <si>
    <t>Last W/O 04/2025 (Converted F/ ESP T/ SRP), Started-Up 14/04/2025.</t>
  </si>
  <si>
    <t>Last W/O APR-2025 (ESPR), Started up the well on 17-04-2025</t>
  </si>
  <si>
    <t>On 22-04-2025: Started-up the well. Last W/O April-2025 (SRPR).</t>
  </si>
  <si>
    <t>Last W/O 04/2025 (P/R), Started-up 30-04-2025</t>
  </si>
  <si>
    <t xml:space="preserve">Last W/O May-2025 (SRPR)
Started up the well on 06/05/2025 </t>
  </si>
  <si>
    <t>Diverted the well to injection after WO (converted SRP to inj well),Started up on 7/4/2025</t>
  </si>
  <si>
    <t>Last W/O May-2025 (ESPR), Started up the well on 16-May-2025.</t>
  </si>
  <si>
    <t>Last W/O 10/2021 TBG Replacement &amp; Pump Upgrade, Started up 26/10/2021.</t>
  </si>
  <si>
    <t>Last W/O Apr-2024 (R/C),Started up the well 19/04/2024.</t>
  </si>
  <si>
    <t>Last W/O Feb-2020 ,Started up the well on 14-2-2020</t>
  </si>
  <si>
    <t>Last W/O P/R on Aug 2022, started up on 14-08-2022.</t>
  </si>
  <si>
    <t>Last W/O July 2023 (R/C)
on 4-8-2023, decreased speed from 7 to 5.4 SPM</t>
  </si>
  <si>
    <t>Last W/O April-2022 (R/C), Started up the well on 13-04-2022
On 20-12-2022, Stepped up freq. F/50 Hz T/52 Hz.</t>
  </si>
  <si>
    <t>Last W/O 11/2022 , complete well W/ESP DN1050), Started-up 14/11/2022</t>
  </si>
  <si>
    <t>Last W/O Oct-2020 (PCP polished rod replacement), Start Up 21/10/2020.</t>
  </si>
  <si>
    <t xml:space="preserve">S/D on 17-02-2023 due to DH Problem
Last W/O 02/2021 (R/C), started up 07/02/2021. </t>
  </si>
  <si>
    <t>Rerun on 18-01-2025, was S/I on 25/06/2024- due to uneconomic oil production.</t>
  </si>
  <si>
    <t xml:space="preserve">S/D on 08-08-2024 due to high Tm &amp; gas lock to save DH Pump
Last W/O 09/2022 (Isolate U&amp;LBAH and R/C acidize ARG-DOL.), Started up to production 29-9-2022 after W/O </t>
  </si>
  <si>
    <t xml:space="preserve">On 23-03-2025 bled off well through CSG to MTU
S/D On 08-02-2024 due to uneconomic oil production
Started up 15-12-2022 via EXPRO EPF, </t>
  </si>
  <si>
    <t>Last W/O 07/2023 (ESPR), Started-up 25/07/2023.</t>
  </si>
  <si>
    <t>S/D on 01-09-2022 due to DHP
Last W/O 01/2019 (N/C), Started-up 07-01-2019</t>
  </si>
  <si>
    <t xml:space="preserve">S/D on 17-08-2023 due to DHP
Last W/O 01/2019 (I.SRP.I), Started up 19-1-19 </t>
  </si>
  <si>
    <t>On 11/03/2025: Started up the well after W/O (R/C).</t>
  </si>
  <si>
    <t>Last W/O June-2023 (perf/acidize/ test ALM-DOL (Middle) &amp; showed 100% W.C, RIH W/ kill string)</t>
  </si>
  <si>
    <t>S/D on 13-12-2024 due to DHP
Last W/O 12/2018 (R/C)</t>
  </si>
  <si>
    <t>S/D on 27-07-2024 due to DHP
Last W/O 01/2024 (P/R)</t>
  </si>
  <si>
    <t xml:space="preserve">S/D on 31-05-2023 due to DHP
Last W/O 06/2022 (Pump upgrade), </t>
  </si>
  <si>
    <t>S/D on 28-09-2021 due to uneconomic oil production
Last W/O 11/2018 (R/C)</t>
  </si>
  <si>
    <t xml:space="preserve">SI 27-9-2021 Expected pump intake plugging
On 16-01-2025, bled off CSG pressure through MTU to oil truck
Last W/O 12/2019 (P/R),
 Intermittent well
</t>
  </si>
  <si>
    <t>S/D on 11-06-2022 due to DH problem</t>
  </si>
  <si>
    <t>S/D on 27-06-2024 due to DHP
 Last W/O Sep-2019 (SRPR)</t>
  </si>
  <si>
    <t>Last W/O May-2025 (ESPR), Started up the well on 22-05-2025.</t>
  </si>
  <si>
    <t>Started up on 01-06-2024
Last W/O May-2024 , R/C U,LBAH</t>
  </si>
  <si>
    <t>S/D on 30-10-2022 due to ESP DHP
Last W/O Jun-2019 (TBG &amp; P/UP)</t>
  </si>
  <si>
    <t>S/D on 20-02-2025 as per reservoir recommendation to monitor effect on NRQ-2556H
Last W/O 01/2023 (TBG &amp; PR), Started up 11/01/2023</t>
  </si>
  <si>
    <t>On 21-12-2022, S/I as per cairo recommendation, high WC%
Last W/O 02/2019 (P/R), Started up 18/02/2019</t>
  </si>
  <si>
    <t>S/D on 31-10-2024 due to DHP
last W/O 11/2018 (P/R), Started up 24/11/2018</t>
  </si>
  <si>
    <t>S/D on 16-05-2024 due to ESP DHP
Last W/O 6/2020 (New well IC &amp; IPI).</t>
  </si>
  <si>
    <t>Last W/O 04/2023 (PR &amp; Pump downgrade).
Started up on 11-04-2023
increased F/52 HZT/54 HZ on 27/7/2023</t>
  </si>
  <si>
    <t xml:space="preserve">Last W/O 05/2025 (R/C), Started up 27/05/2025  </t>
  </si>
  <si>
    <t>CL, PPM</t>
  </si>
  <si>
    <t>Started up 08/06/2025, 
Last W/O (ESPR) June, 2025</t>
  </si>
  <si>
    <t>Last W/O Jan-2025 (PCP Upgrade), Started up the well on 25/01/2025.</t>
  </si>
  <si>
    <t>On 19/06/2025, Started up after W/O (ESPR)</t>
  </si>
  <si>
    <t>CK</t>
  </si>
  <si>
    <t>NRQ-255-1,2,4,6H,18 &amp;20</t>
  </si>
  <si>
    <t>Last W/O Aug. 2025 (Replaced SRP by ESP).</t>
  </si>
  <si>
    <r>
      <t>WRZK-59, WRZK-47 &amp; WRZK-50</t>
    </r>
    <r>
      <rPr>
        <sz val="11"/>
        <rFont val="Calibri"/>
        <family val="2"/>
      </rPr>
      <t>.</t>
    </r>
  </si>
  <si>
    <t>Last W/O 12/2017 (I/C), Started-up 13/01/2018,
,S/I on 3/2020 due to low prod. &amp; high W.C%.</t>
  </si>
  <si>
    <t>Started up 21-08-2025
Last W/O 08/2025 (ESPU)</t>
  </si>
  <si>
    <t>Last W/O 09/2025 (P/R).</t>
  </si>
  <si>
    <t xml:space="preserve"> Need 1.5'' O-Ring turbine</t>
  </si>
  <si>
    <t>(Intermittent well)
Rerun to production on 30-Aug-25
S/I 08/04/2020 Intermittent flow (Low P.F, Low NLAP).</t>
  </si>
  <si>
    <t>Last W/O 11/2024 (I/C, ISRPI), Started up 09/12/2024</t>
  </si>
  <si>
    <t>TFWKOD</t>
  </si>
  <si>
    <t>PFWKOD</t>
  </si>
  <si>
    <t>WD650</t>
  </si>
  <si>
    <t>Avg. W.C % Separators 201, 202 &amp; PFWKOD</t>
  </si>
  <si>
    <t>Avg. W.C % Separators 203 &amp; 204 &amp; TFWKOD</t>
  </si>
  <si>
    <t xml:space="preserve"> Started up to production 17-11-2025 after w/o pump down grade F/DN800 T/WD650</t>
  </si>
  <si>
    <t>1.25"</t>
  </si>
  <si>
    <t>Started up 20/11/2025
Last W/O 11/2025 (R/C UBAH CMT Squeezed, LBAH reperforated)</t>
  </si>
  <si>
    <t>Last W/O Nov-2025 (SRPR), Started up the well on 26-11-2025</t>
  </si>
  <si>
    <t>Last W/O Nov-2025 (R/C, added UBAH intervals to existing LBAH)</t>
  </si>
  <si>
    <t>RZK PROD. WELLS</t>
  </si>
  <si>
    <t>Hamada Mohamed</t>
  </si>
  <si>
    <t>,</t>
  </si>
  <si>
    <t>C-128</t>
  </si>
  <si>
    <t>WE7000</t>
  </si>
  <si>
    <t>Started up the well after W/O  on 29/03/2026.</t>
  </si>
  <si>
    <t>SPOOL</t>
  </si>
  <si>
    <t>On, 26-03-2026, Start up after W/O (ESPR)</t>
  </si>
  <si>
    <t>Started on 24/03/2026 after PR</t>
  </si>
  <si>
    <t>0.S</t>
  </si>
  <si>
    <t>2.25"</t>
  </si>
  <si>
    <t xml:space="preserve">Last W/O Apr/2026 (R/C, Re-perf ARG &amp; UB100, convert F/ESP T/SRP)
Started up to production 24-04-2026 after W/O </t>
  </si>
  <si>
    <t xml:space="preserve">Fluid level couldn’t be detected </t>
  </si>
  <si>
    <t>S.by</t>
  </si>
  <si>
    <t>Nour Kassim</t>
  </si>
  <si>
    <t>Ponds Outlet#1, 2, 4</t>
  </si>
  <si>
    <t>W.C F/ collected WH samples Last W/O 06/2026 (ESPR Replaced B400-1050 W/Flex10), Started-up 22/06/2026</t>
  </si>
  <si>
    <t>Last W/O 6/2026 (ESPR), Started-up 29/6/2026</t>
  </si>
  <si>
    <t>Started up 08-07-2026
Last W/O June-2026 (RC &amp; SRPR)</t>
  </si>
  <si>
    <t>Ibrahim Said</t>
  </si>
  <si>
    <t>NRQ-08</t>
  </si>
  <si>
    <t>LSAFA</t>
  </si>
  <si>
    <t>Last W/O July-2026 (TBG &amp; PR) , Started up 27/07/2026</t>
  </si>
  <si>
    <t xml:space="preserve">Saad Mohamed </t>
  </si>
  <si>
    <t xml:space="preserve"> Last W/O (PCP replacement) July-2026 , Started up the well on 2/8/2026</t>
  </si>
  <si>
    <t>started up the well after W/O(ESPR) dated 7-8-2026</t>
  </si>
  <si>
    <t>Test over MTU rigless at 8"/64" choke
Last W/O Jul-2026, Perf. LSAFA interval</t>
  </si>
  <si>
    <t>Last W/O 08/2026, Isolated AEB, Perf. ALMDOL</t>
  </si>
  <si>
    <t>Last W/O 09/2026 (SRPR), Started on 06/09/2026 after W/O (SRPR).</t>
  </si>
  <si>
    <t>Started up 04-09-2026
S/D on 31-12-2022 to match RZK oil processing plant capacity, Started up 3-9-2026</t>
  </si>
  <si>
    <t>WH</t>
  </si>
  <si>
    <t>S/D On 09-09-2026 due to ESP DHP
Last W/O 11/2024 (Replaced SRP by ESP), Started on 2/11/2024</t>
  </si>
  <si>
    <t>k.p.c</t>
  </si>
  <si>
    <t>8:30PM</t>
  </si>
  <si>
    <t/>
  </si>
  <si>
    <t>W.C=  0.1</t>
  </si>
  <si>
    <t>Rerun @ 16/09/2026
Figure from SIGMA EPF, W.C from RZK lab
Started up 8/2/2023
Last W/O 01/2023 (I/C to ALM-DOL), ON 20-02-2023 RAN ESP</t>
  </si>
  <si>
    <t>NRZK-(02, 21ST), WRZK-167</t>
  </si>
  <si>
    <t>Back online 24 Hrs after Generator (Planned)</t>
  </si>
  <si>
    <t>A.P.I=  33.1</t>
  </si>
  <si>
    <t>RZK Ambient Temperature</t>
  </si>
  <si>
    <t>ALMANSOORI MTU-07</t>
  </si>
  <si>
    <t>SAPESCO DH BATCH</t>
  </si>
  <si>
    <t>RZK WF</t>
  </si>
  <si>
    <t>Shipping Trucks</t>
  </si>
  <si>
    <t xml:space="preserve">Shipping Specs </t>
  </si>
  <si>
    <t>Performed DH Batch Treatment by SAPESCO Truck for WRZK-(46,190,170,71,43,56,59) &amp; MRZK-212
Plan to cont. for WRZK-(55-193-139-82-167-66-42-40-168).</t>
  </si>
  <si>
    <t xml:space="preserve"> MTU-07</t>
  </si>
  <si>
    <t>N/A</t>
  </si>
  <si>
    <t>OP/P</t>
  </si>
  <si>
    <t>W.C F/ (MTU 92 %, LAB 91.7 %, 
WHS 90.5 %).
AMP= 26.6-26.7, HZ= 59, H2S= 0 PPM,
 CO2= 1 %, API= 29.1, CL= 64 KPPM,
 MF= 0.94, PIP= 888 PSI.</t>
  </si>
  <si>
    <t>MTU-07</t>
  </si>
  <si>
    <t>W.C F/ (MTU 91.6 %, LAB 90.2 %, 
WHS 90 %).
AMP= 22.3, HZ= 55, H2S= 3 PPM, 
CO2= 1 %, API= 30.7, CL= 70 KPPM, 
MF= 0.95, PIP= 790 PSI.</t>
  </si>
  <si>
    <t>OP/F</t>
  </si>
  <si>
    <t xml:space="preserve">RZK Offloading: (6 Oil Trucks): 0-NRQ-12X, 1-RAFIKI, 2-NRQ-2551, 1-LADICE, 1-AKIK, 1-NERZK-A01X 
RZK Water Disposal Pond: (23 Water Trucks): 16-RAFIKI, 4-AKIK, 3-LADICE. </t>
  </si>
  <si>
    <t>MRZK-(76,07,186), NRZK-11</t>
  </si>
  <si>
    <t>W.C F/ (MTU 91.94 %, LAB 91.9 %, 
WHS 92 %).
AMP= 26.5-26.7, HZ= 59, H2S= 0 PPM,
 CO2= 1 %, API= 29.1, CL= 64 KPPM,
 MF= 0.94, PIP= 881 PSI.</t>
  </si>
  <si>
    <t>W.C F/ (MTU 92.25 %, LAB 88.65 %, 
WHS 89.2 %).
AMP= 23.3-23.4, HZ= 55, H2S= 4 PPM, 
CO2= 1 %, API= 30.7, CL= 70 KPPM, 
MF= 0.95, PIP= 779 PSI.</t>
  </si>
  <si>
    <t>Replaced corroded section at mini manifold.</t>
  </si>
  <si>
    <t>Generator (Planned) &amp; Replaced corroded section at mini manifold.</t>
  </si>
  <si>
    <t>WRZK-(55,119)</t>
  </si>
  <si>
    <t>MRZK-(97,75), NRZK-18ST, WRZK-(192,193,194,148,169)</t>
  </si>
  <si>
    <t>Wells &amp; Lines Performance.
ERZK-163: Updated test (-6 BO)</t>
  </si>
  <si>
    <t>WRZK-41 Mini-MFLD</t>
  </si>
  <si>
    <t xml:space="preserve"> Replaced corroded section at mini manifold (WRZK-41, 55, 190, 119).</t>
  </si>
  <si>
    <t xml:space="preserve">WRZK-169 F/L </t>
  </si>
  <si>
    <t xml:space="preserve">Fixed F/L leak by re-tightening existing standard clamp </t>
  </si>
  <si>
    <t>Generator (unplanned) &amp; Adjust valve lash and replaced corroded section at mini manifold.</t>
  </si>
  <si>
    <t>Tank dipping today 135 BOPD Yest. 135 BOPD
  Tank dipping (diff = 0 bbls).</t>
  </si>
  <si>
    <t>Tanks dipping today 494 BOPD Yest. 491 BOPD
 Tank dipping (diff= +3 bbls).</t>
  </si>
  <si>
    <t>Salt 10 PTB / W.C 0.1 %.</t>
  </si>
  <si>
    <t>salt=  10</t>
  </si>
  <si>
    <t>2.2/1.4/2.3</t>
  </si>
  <si>
    <t>0.6/2.0</t>
  </si>
  <si>
    <t xml:space="preserve">MRZK-45 WSW: D/T 1.5 hrs. due to Generator (planned) 
WRZK-116 WIW: Isolated to prevent water leak F/ CV flange, Plan to replace same. </t>
  </si>
  <si>
    <t>Comp. Test MRZK-76 &amp; ERZK-163 ; Plan to test WRZK-49,40</t>
  </si>
  <si>
    <t>Tank dipping today 122 BOPD Yest. 121 BOPD
 Tank dipping (diff = +1 bbls).</t>
  </si>
  <si>
    <t>Tank dipping today 118 BOPD Yest. 119 BOPD
 Tank dipping (diff = -1 bbls).</t>
  </si>
  <si>
    <t>Max 84 °F @ 04:00 PM and Min 62 °F @ 06:00 AM.</t>
  </si>
  <si>
    <t>Tank dipping today 243 BOPD Yest. 251 BOPD
 Tank dipping (diff = -8 bbls).</t>
  </si>
  <si>
    <t>Opened after PBU</t>
  </si>
  <si>
    <t>Intermittent well</t>
  </si>
  <si>
    <t>MRZK-29:Opened after PBU</t>
  </si>
  <si>
    <t>WRZK-56</t>
  </si>
  <si>
    <t>Ladice-01</t>
  </si>
  <si>
    <t>NERZK-X1</t>
  </si>
  <si>
    <t>9:30PM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</si>
</sst>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5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86" formatCode="_-&quot;$&quot;\ * #,##0.00_-;_-&quot;$&quot;\ * #,##0.00\-;_-&quot;$&quot;\ * &quot;-&quot;??_-;_-@_-"/>
    <numFmt numFmtId="187" formatCode="_-* #,##0.00_-;_-* #,##0.00\-;_-* &quot;-&quot;??_-;_-@_-"/>
    <numFmt numFmtId="188" formatCode="0.0"/>
    <numFmt numFmtId="189" formatCode="0.0000"/>
    <numFmt numFmtId="190" formatCode="0;\-"/>
    <numFmt numFmtId="191" formatCode="dd\-mmm\-yyyy"/>
    <numFmt numFmtId="192" formatCode="0&quot;/64th&quot;"/>
    <numFmt numFmtId="193" formatCode="0;;\-"/>
    <numFmt numFmtId="194" formatCode="0.000;;\-"/>
    <numFmt numFmtId="195" formatCode="0.0;;\-"/>
    <numFmt numFmtId="196" formatCode="0_ ;[Red]\-0\ "/>
    <numFmt numFmtId="197" formatCode="#,##0;;\-"/>
    <numFmt numFmtId="198" formatCode="yyyymmdd"/>
    <numFmt numFmtId="199" formatCode="0.0;\-"/>
    <numFmt numFmtId="200" formatCode="dd/mmm/yyyy"/>
    <numFmt numFmtId="201" formatCode="dd\-mmmm\-yyyy"/>
    <numFmt numFmtId="202" formatCode="0.000"/>
    <numFmt numFmtId="203" formatCode="0.00000"/>
    <numFmt numFmtId="204" formatCode="0.0000;;\-"/>
    <numFmt numFmtId="205" formatCode="0.00;;\-"/>
    <numFmt numFmtId="206" formatCode="[$-409]h:mm\ AM/PM;@"/>
    <numFmt numFmtId="207" formatCode="[$-409]dd\-mmm\-yy;@"/>
    <numFmt numFmtId="208" formatCode="[$-409]d\-mmm\-yy;@"/>
    <numFmt numFmtId="209" formatCode="dd/mm/yyyy;@"/>
    <numFmt numFmtId="210" formatCode="_(* #,##0.0_);_(* \(#,##0.0\);_(* &quot;-&quot;??_);_(@_)"/>
    <numFmt numFmtId="211" formatCode="#,##0&quot;F&quot;_);[Red]\(#,##0&quot;F&quot;\)"/>
    <numFmt numFmtId="212" formatCode="_-&quot;ر.س.&quot;\ * #,##0_-;_-&quot;ر.س.&quot;\ * #,##0\-;_-&quot;ر.س.&quot;\ * &quot;-&quot;_-;_-@_-"/>
    <numFmt numFmtId="213" formatCode="&quot;ر.س.&quot;#,##0_);&quot;ر.س.&quot;\ \ \ \ \ \ \ \ \ \(#,##0\)"/>
    <numFmt numFmtId="214" formatCode="&quot;ر.س.&quot;##,##0_);[Red]\(&quot;ر.س.&quot;#,##0\)"/>
    <numFmt numFmtId="215" formatCode="0.00_)"/>
    <numFmt numFmtId="216" formatCode="[$-1010000]d/m/yyyy;@"/>
    <numFmt numFmtId="217" formatCode="[$-409]d\-mmm\-yyyy;@"/>
  </numFmts>
  <fonts count="366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1"/>
      <color indexed="9"/>
      <name val="Verdana"/>
      <family val="2"/>
    </font>
    <font>
      <b/>
      <sz val="12"/>
      <color indexed="10"/>
      <name val="Verdana"/>
      <family val="2"/>
    </font>
    <font>
      <sz val="10"/>
      <color indexed="56"/>
      <name val="Verdana"/>
      <family val="2"/>
    </font>
    <font>
      <sz val="10"/>
      <name val="Verdana"/>
      <family val="2"/>
    </font>
    <font>
      <b/>
      <sz val="10"/>
      <color indexed="9"/>
      <name val="Verdana"/>
      <family val="2"/>
    </font>
    <font>
      <b/>
      <sz val="12"/>
      <color indexed="18"/>
      <name val="Verdana"/>
      <family val="2"/>
    </font>
    <font>
      <b/>
      <u/>
      <sz val="12"/>
      <color indexed="56"/>
      <name val="Verdana"/>
      <family val="2"/>
    </font>
    <font>
      <sz val="12"/>
      <name val="Verdana"/>
      <family val="2"/>
    </font>
    <font>
      <b/>
      <sz val="10"/>
      <color indexed="63"/>
      <name val="Verdana"/>
      <family val="2"/>
    </font>
    <font>
      <sz val="10"/>
      <color indexed="12"/>
      <name val="Verdana"/>
      <family val="2"/>
    </font>
    <font>
      <sz val="9"/>
      <name val="Verdana"/>
      <family val="2"/>
    </font>
    <font>
      <sz val="8"/>
      <color indexed="9"/>
      <name val="Verdana"/>
      <family val="2"/>
    </font>
    <font>
      <b/>
      <sz val="10"/>
      <color indexed="8"/>
      <name val="Verdana"/>
      <family val="2"/>
    </font>
    <font>
      <sz val="11"/>
      <name val="Verdana"/>
      <family val="2"/>
    </font>
    <font>
      <sz val="12"/>
      <color indexed="12"/>
      <name val="Verdana"/>
      <family val="2"/>
    </font>
    <font>
      <b/>
      <sz val="11"/>
      <color indexed="18"/>
      <name val="Verdana"/>
      <family val="2"/>
    </font>
    <font>
      <sz val="10"/>
      <color indexed="10"/>
      <name val="Verdana"/>
      <family val="2"/>
    </font>
    <font>
      <b/>
      <sz val="10"/>
      <color indexed="18"/>
      <name val="Verdana"/>
      <family val="2"/>
    </font>
    <font>
      <sz val="12"/>
      <color indexed="56"/>
      <name val="Verdana"/>
      <family val="2"/>
    </font>
    <font>
      <b/>
      <sz val="10"/>
      <name val="Verdana"/>
      <family val="2"/>
    </font>
    <font>
      <sz val="8"/>
      <color indexed="12"/>
      <name val="Verdana"/>
      <family val="2"/>
    </font>
    <font>
      <sz val="8"/>
      <color indexed="56"/>
      <name val="Verdana"/>
      <family val="2"/>
    </font>
    <font>
      <sz val="10"/>
      <color indexed="8"/>
      <name val="Verdana"/>
      <family val="2"/>
    </font>
    <font>
      <sz val="10"/>
      <color indexed="9"/>
      <name val="Verdana"/>
      <family val="2"/>
    </font>
    <font>
      <b/>
      <sz val="10"/>
      <color indexed="56"/>
      <name val="Verdana"/>
      <family val="2"/>
    </font>
    <font>
      <sz val="9"/>
      <color indexed="56"/>
      <name val="Verdana"/>
      <family val="2"/>
    </font>
    <font>
      <sz val="10"/>
      <color indexed="63"/>
      <name val="Verdana"/>
      <family val="2"/>
    </font>
    <font>
      <b/>
      <sz val="10"/>
      <color indexed="10"/>
      <name val="Verdana"/>
      <family val="2"/>
    </font>
    <font>
      <sz val="8"/>
      <name val="Verdana"/>
      <family val="2"/>
    </font>
    <font>
      <b/>
      <sz val="9"/>
      <color indexed="9"/>
      <name val="Verdana"/>
      <family val="2"/>
    </font>
    <font>
      <b/>
      <sz val="9"/>
      <color indexed="9"/>
      <name val="Verdana"/>
      <family val="2"/>
    </font>
    <font>
      <sz val="9"/>
      <color indexed="8"/>
      <name val="Verdana"/>
      <family val="2"/>
    </font>
    <font>
      <b/>
      <sz val="12"/>
      <color indexed="56"/>
      <name val="Verdana"/>
      <family val="2"/>
    </font>
    <font>
      <sz val="9"/>
      <name val="Arial"/>
      <family val="2"/>
    </font>
    <font>
      <b/>
      <sz val="11"/>
      <color indexed="10"/>
      <name val="Verdana"/>
      <family val="2"/>
    </font>
    <font>
      <sz val="10"/>
      <name val="Verdana"/>
      <family val="2"/>
    </font>
    <font>
      <sz val="10"/>
      <color indexed="55"/>
      <name val="Times New Roman"/>
      <family val="1"/>
    </font>
    <font>
      <sz val="12"/>
      <color indexed="55"/>
      <name val="Verdana"/>
      <family val="2"/>
    </font>
    <font>
      <sz val="10"/>
      <color indexed="55"/>
      <name val="Verdana"/>
      <family val="2"/>
    </font>
    <font>
      <sz val="10"/>
      <color indexed="55"/>
      <name val="Arial"/>
      <family val="2"/>
    </font>
    <font>
      <sz val="11"/>
      <color indexed="10"/>
      <name val="Verdana"/>
      <family val="2"/>
    </font>
    <font>
      <sz val="12"/>
      <color indexed="10"/>
      <name val="Verdana"/>
      <family val="2"/>
    </font>
    <font>
      <sz val="10"/>
      <color indexed="10"/>
      <name val="Arial"/>
      <family val="2"/>
    </font>
    <font>
      <sz val="8"/>
      <color indexed="81"/>
      <name val="Tahoma"/>
      <family val="2"/>
    </font>
    <font>
      <b/>
      <sz val="8"/>
      <name val="Verdana"/>
      <family val="2"/>
    </font>
    <font>
      <b/>
      <sz val="8"/>
      <color indexed="56"/>
      <name val="Verdana"/>
      <family val="2"/>
    </font>
    <font>
      <sz val="8"/>
      <name val="Verdana"/>
      <family val="2"/>
    </font>
    <font>
      <b/>
      <sz val="8"/>
      <color indexed="8"/>
      <name val="Verdana"/>
      <family val="2"/>
    </font>
    <font>
      <sz val="8"/>
      <color indexed="8"/>
      <name val="Verdana"/>
      <family val="2"/>
    </font>
    <font>
      <sz val="9"/>
      <color indexed="81"/>
      <name val="Verdana"/>
      <family val="2"/>
    </font>
    <font>
      <b/>
      <sz val="9"/>
      <color indexed="81"/>
      <name val="Verdana"/>
      <family val="2"/>
    </font>
    <font>
      <sz val="9"/>
      <color indexed="8"/>
      <name val="Verdana"/>
      <family val="2"/>
    </font>
    <font>
      <b/>
      <sz val="11"/>
      <color indexed="12"/>
      <name val="Courier"/>
      <family val="3"/>
    </font>
    <font>
      <sz val="10"/>
      <color indexed="8"/>
      <name val="Arial"/>
      <family val="2"/>
    </font>
    <font>
      <sz val="8"/>
      <color indexed="10"/>
      <name val="Arial"/>
      <family val="2"/>
    </font>
    <font>
      <sz val="9"/>
      <color indexed="9"/>
      <name val="Arial"/>
      <family val="2"/>
    </font>
    <font>
      <b/>
      <sz val="10"/>
      <color indexed="81"/>
      <name val="Tahoma"/>
      <family val="2"/>
    </font>
    <font>
      <sz val="12"/>
      <color indexed="9"/>
      <name val="Verdana"/>
      <family val="2"/>
    </font>
    <font>
      <b/>
      <sz val="8"/>
      <color indexed="9"/>
      <name val="Verdana"/>
      <family val="2"/>
    </font>
    <font>
      <b/>
      <u/>
      <sz val="12"/>
      <color indexed="8"/>
      <name val="Verdana"/>
      <family val="2"/>
    </font>
    <font>
      <b/>
      <vertAlign val="superscript"/>
      <sz val="10"/>
      <color indexed="9"/>
      <name val="Verdana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9"/>
      <color indexed="16"/>
      <name val="Verdana"/>
      <family val="2"/>
    </font>
    <font>
      <sz val="10"/>
      <color indexed="9"/>
      <name val="Arial"/>
      <family val="2"/>
    </font>
    <font>
      <b/>
      <sz val="8"/>
      <color indexed="9"/>
      <name val="Arial"/>
      <family val="2"/>
    </font>
    <font>
      <sz val="8"/>
      <color indexed="23"/>
      <name val="Verdana"/>
      <family val="2"/>
    </font>
    <font>
      <b/>
      <sz val="9"/>
      <color indexed="63"/>
      <name val="Verdana"/>
      <family val="2"/>
    </font>
    <font>
      <sz val="10"/>
      <color indexed="12"/>
      <name val="Arial"/>
      <family val="2"/>
    </font>
    <font>
      <b/>
      <sz val="9"/>
      <color indexed="18"/>
      <name val="Verdana"/>
      <family val="2"/>
    </font>
    <font>
      <sz val="11"/>
      <color indexed="56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0"/>
      <color indexed="63"/>
      <name val="Verdana"/>
      <family val="2"/>
    </font>
    <font>
      <b/>
      <sz val="8"/>
      <name val="MS Sans Serif"/>
      <family val="2"/>
    </font>
    <font>
      <sz val="10"/>
      <color indexed="22"/>
      <name val="Arial"/>
      <family val="2"/>
    </font>
    <font>
      <b/>
      <sz val="10"/>
      <name val="Times New Roman"/>
      <family val="1"/>
      <charset val="178"/>
    </font>
    <font>
      <b/>
      <sz val="12"/>
      <color indexed="22"/>
      <name val="Arial"/>
      <family val="2"/>
    </font>
    <font>
      <sz val="12"/>
      <name val="Tms Rmn"/>
      <charset val="178"/>
    </font>
    <font>
      <b/>
      <i/>
      <sz val="16"/>
      <name val="Helv"/>
      <charset val="178"/>
    </font>
    <font>
      <sz val="6"/>
      <name val="Helv"/>
      <charset val="178"/>
    </font>
    <font>
      <sz val="6"/>
      <color indexed="10"/>
      <name val="Helv"/>
      <charset val="178"/>
    </font>
    <font>
      <b/>
      <sz val="12"/>
      <color indexed="13"/>
      <name val="Arial MT"/>
      <charset val="178"/>
    </font>
    <font>
      <b/>
      <u/>
      <sz val="14"/>
      <name val="TimesNewRomanPS"/>
      <charset val="178"/>
    </font>
    <font>
      <sz val="12"/>
      <name val="TimesNewRomanPS"/>
      <charset val="178"/>
    </font>
    <font>
      <b/>
      <sz val="12"/>
      <name val="TimesNewRomanPS"/>
      <charset val="178"/>
    </font>
    <font>
      <sz val="8"/>
      <color indexed="12"/>
      <name val="Helv"/>
      <charset val="178"/>
    </font>
    <font>
      <sz val="8"/>
      <color indexed="14"/>
      <name val="Helv"/>
      <charset val="178"/>
    </font>
    <font>
      <b/>
      <sz val="8"/>
      <name val="Helv"/>
      <charset val="178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18"/>
      <name val="Verdana"/>
      <family val="2"/>
    </font>
    <font>
      <sz val="10"/>
      <color indexed="10"/>
      <name val="Verdana"/>
      <family val="2"/>
    </font>
    <font>
      <sz val="10"/>
      <color indexed="10"/>
      <name val="Arial"/>
      <family val="2"/>
    </font>
    <font>
      <sz val="10"/>
      <color indexed="18"/>
      <name val="Arial"/>
      <family val="2"/>
    </font>
    <font>
      <b/>
      <sz val="9"/>
      <color indexed="10"/>
      <name val="Verdana"/>
      <family val="2"/>
    </font>
    <font>
      <b/>
      <u/>
      <sz val="12"/>
      <color indexed="10"/>
      <name val="Verdana"/>
      <family val="2"/>
    </font>
    <font>
      <sz val="11"/>
      <color indexed="18"/>
      <name val="Verdana"/>
      <family val="2"/>
    </font>
    <font>
      <b/>
      <sz val="12"/>
      <color indexed="10"/>
      <name val="Verdana"/>
      <family val="2"/>
    </font>
    <font>
      <sz val="11"/>
      <color indexed="10"/>
      <name val="Verdana"/>
      <family val="2"/>
    </font>
    <font>
      <sz val="12"/>
      <color indexed="10"/>
      <name val="Verdana"/>
      <family val="2"/>
    </font>
    <font>
      <sz val="12"/>
      <color indexed="13"/>
      <name val="Verdana"/>
      <family val="2"/>
    </font>
    <font>
      <sz val="10"/>
      <color indexed="56"/>
      <name val="Verdana"/>
      <family val="2"/>
    </font>
    <font>
      <sz val="10"/>
      <color indexed="9"/>
      <name val="Verdana"/>
      <family val="2"/>
    </font>
    <font>
      <sz val="12"/>
      <color indexed="9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indexed="56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indexed="8"/>
      <name val="Verdana"/>
      <family val="2"/>
    </font>
    <font>
      <b/>
      <sz val="10"/>
      <color indexed="12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0"/>
      <color indexed="62"/>
      <name val="Verdana"/>
      <family val="2"/>
    </font>
    <font>
      <b/>
      <sz val="10"/>
      <color indexed="8"/>
      <name val="Verdana"/>
      <family val="2"/>
    </font>
    <font>
      <b/>
      <sz val="12"/>
      <color indexed="60"/>
      <name val="Verdana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2"/>
      <name val="Times New Roman"/>
      <family val="1"/>
    </font>
    <font>
      <b/>
      <sz val="16"/>
      <name val="Arial"/>
      <family val="2"/>
    </font>
    <font>
      <b/>
      <sz val="14"/>
      <name val="Times New Roman"/>
      <family val="1"/>
    </font>
    <font>
      <b/>
      <sz val="18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name val="Calibri"/>
      <family val="2"/>
    </font>
    <font>
      <sz val="14"/>
      <name val="Verdana"/>
      <family val="2"/>
    </font>
    <font>
      <b/>
      <sz val="14"/>
      <name val="Verdana"/>
      <family val="2"/>
    </font>
    <font>
      <b/>
      <sz val="20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i/>
      <u/>
      <sz val="48"/>
      <color indexed="49"/>
      <name val="Arial"/>
      <family val="2"/>
    </font>
    <font>
      <b/>
      <i/>
      <sz val="22"/>
      <color indexed="49"/>
      <name val="Arial"/>
      <family val="2"/>
    </font>
    <font>
      <b/>
      <sz val="16"/>
      <color indexed="10"/>
      <name val="Arial"/>
      <family val="2"/>
    </font>
    <font>
      <b/>
      <i/>
      <u/>
      <sz val="28"/>
      <color indexed="49"/>
      <name val="Arial"/>
      <family val="2"/>
    </font>
    <font>
      <b/>
      <sz val="14"/>
      <color indexed="10"/>
      <name val="Arial"/>
      <family val="2"/>
    </font>
    <font>
      <b/>
      <i/>
      <sz val="20"/>
      <color indexed="10"/>
      <name val="Arial"/>
      <family val="2"/>
    </font>
    <font>
      <b/>
      <sz val="14"/>
      <color indexed="2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indexed="56"/>
      <name val="Verdana"/>
      <family val="2"/>
    </font>
    <font>
      <b/>
      <sz val="13"/>
      <color indexed="56"/>
      <name val="Verdana"/>
      <family val="2"/>
    </font>
    <font>
      <sz val="13"/>
      <color indexed="56"/>
      <name val="Verdana"/>
      <family val="2"/>
    </font>
    <font>
      <b/>
      <sz val="13"/>
      <color indexed="10"/>
      <name val="Verdana"/>
      <family val="2"/>
    </font>
    <font>
      <b/>
      <sz val="12"/>
      <color indexed="9"/>
      <name val="Verdana"/>
      <family val="2"/>
    </font>
    <font>
      <sz val="12"/>
      <color indexed="63"/>
      <name val="Verdana"/>
      <family val="2"/>
    </font>
    <font>
      <b/>
      <sz val="14"/>
      <color indexed="9"/>
      <name val="Verdana"/>
      <family val="2"/>
    </font>
    <font>
      <sz val="14"/>
      <color indexed="63"/>
      <name val="Verdana"/>
      <family val="2"/>
    </font>
    <font>
      <sz val="14"/>
      <color indexed="10"/>
      <name val="Verdana"/>
      <family val="2"/>
    </font>
    <font>
      <b/>
      <sz val="14"/>
      <color indexed="63"/>
      <name val="Verdana"/>
      <family val="2"/>
    </font>
    <font>
      <sz val="16"/>
      <color indexed="12"/>
      <name val="Verdana"/>
      <family val="2"/>
    </font>
    <font>
      <b/>
      <sz val="16"/>
      <color indexed="18"/>
      <name val="Verdana"/>
      <family val="2"/>
    </font>
    <font>
      <sz val="16"/>
      <color indexed="56"/>
      <name val="Verdana"/>
      <family val="2"/>
    </font>
    <font>
      <sz val="10"/>
      <name val="Arial"/>
      <family val="2"/>
    </font>
    <font>
      <sz val="18"/>
      <color indexed="12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indexed="56"/>
      <name val="Verdana"/>
      <family val="2"/>
    </font>
    <font>
      <b/>
      <sz val="14"/>
      <color indexed="12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45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indexed="30"/>
      <name val="Arial"/>
      <family val="2"/>
    </font>
    <font>
      <b/>
      <sz val="9"/>
      <color indexed="10"/>
      <name val="Arial"/>
      <family val="2"/>
    </font>
    <font>
      <b/>
      <sz val="11"/>
      <color indexed="12"/>
      <name val="Verdana"/>
      <family val="2"/>
    </font>
    <font>
      <b/>
      <sz val="10"/>
      <color indexed="30"/>
      <name val="Verdana"/>
      <family val="2"/>
    </font>
    <font>
      <b/>
      <sz val="11"/>
      <color indexed="10"/>
      <name val="Verdana"/>
      <family val="2"/>
    </font>
    <font>
      <b/>
      <sz val="10"/>
      <color indexed="47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60"/>
      <name val="Arial"/>
      <family val="2"/>
    </font>
    <font>
      <sz val="11"/>
      <color theme="1"/>
      <name val="Calibri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charset val="178"/>
    </font>
    <font>
      <sz val="11"/>
      <color theme="1"/>
      <name val="Arial"/>
      <family val="2"/>
      <charset val="178"/>
    </font>
  </fonts>
  <fills count="19">
    <fill>
      <patternFill patternType="none"/>
    </fill>
    <fill>
      <patternFill patternType="gray125"/>
    </fill>
    <fill>
      <patternFill patternType="solid">
        <fgColor indexed="10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6"/>
        <bgColor indexed="64"/>
      </patternFill>
    </fill>
  </fills>
  <borders count="155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/>
      <top/>
      <bottom style="double">
        <color indexed="8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ck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64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64"/>
      </bottom>
      <diagonal/>
    </border>
    <border>
      <left style="thin">
        <color indexed="55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55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55"/>
      </right>
      <top style="thin">
        <color indexed="64"/>
      </top>
      <bottom style="thin">
        <color indexed="55"/>
      </bottom>
      <diagonal style="thin">
        <color indexed="22"/>
      </diagonal>
    </border>
    <border>
      <left style="thin">
        <color indexed="55"/>
      </left>
      <right style="thin">
        <color indexed="55"/>
      </right>
      <top style="thin">
        <color indexed="64"/>
      </top>
      <bottom style="thin">
        <color indexed="55"/>
      </bottom>
      <diagonal/>
    </border>
    <border>
      <left style="thin">
        <color indexed="55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55"/>
      </left>
      <right style="thin">
        <color indexed="22"/>
      </right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43"/>
      </right>
      <top style="thin">
        <color indexed="43"/>
      </top>
      <bottom style="thin">
        <color indexed="43"/>
      </bottom>
      <diagonal/>
    </border>
    <border>
      <left style="thin">
        <color indexed="43"/>
      </left>
      <right style="thin">
        <color indexed="43"/>
      </right>
      <top style="thin">
        <color indexed="43"/>
      </top>
      <bottom style="thin">
        <color indexed="43"/>
      </bottom>
      <diagonal/>
    </border>
    <border>
      <left style="thin">
        <color indexed="43"/>
      </left>
      <right style="thin">
        <color indexed="43"/>
      </right>
      <top style="thin">
        <color indexed="43"/>
      </top>
      <bottom/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43"/>
      </left>
      <right style="thin">
        <color indexed="64"/>
      </right>
      <top style="thin">
        <color indexed="43"/>
      </top>
      <bottom style="thin">
        <color indexed="43"/>
      </bottom>
      <diagonal/>
    </border>
    <border>
      <left style="thin">
        <color indexed="43"/>
      </left>
      <right style="thin">
        <color indexed="64"/>
      </right>
      <top style="thin">
        <color indexed="43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55"/>
      </right>
      <top style="thin">
        <color indexed="64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55"/>
      </right>
      <top style="thin">
        <color indexed="55"/>
      </top>
      <bottom style="thin">
        <color indexed="4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43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64"/>
      </bottom>
      <diagonal/>
    </border>
    <border>
      <left/>
      <right style="thin">
        <color indexed="55"/>
      </right>
      <top style="thin">
        <color indexed="55"/>
      </top>
      <bottom style="thin">
        <color indexed="64"/>
      </bottom>
      <diagonal/>
    </border>
    <border>
      <left/>
      <right style="thin">
        <color indexed="55"/>
      </right>
      <top style="thin">
        <color indexed="55"/>
      </top>
      <bottom/>
      <diagonal/>
    </border>
    <border>
      <left/>
      <right style="thin">
        <color indexed="55"/>
      </right>
      <top/>
      <bottom/>
      <diagonal/>
    </border>
    <border>
      <left style="thin">
        <color indexed="55"/>
      </left>
      <right/>
      <top/>
      <bottom style="thin">
        <color indexed="55"/>
      </bottom>
      <diagonal/>
    </border>
    <border>
      <left style="thin">
        <color indexed="64"/>
      </left>
      <right/>
      <top style="thin">
        <color indexed="55"/>
      </top>
      <bottom/>
      <diagonal/>
    </border>
    <border>
      <left style="thin">
        <color indexed="64"/>
      </left>
      <right/>
      <top style="thin">
        <color indexed="55"/>
      </top>
      <bottom style="thin">
        <color indexed="64"/>
      </bottom>
      <diagonal/>
    </border>
    <border>
      <left style="thin">
        <color indexed="55"/>
      </left>
      <right style="thin">
        <color indexed="64"/>
      </right>
      <top style="thin">
        <color indexed="55"/>
      </top>
      <bottom/>
      <diagonal/>
    </border>
    <border>
      <left style="thin">
        <color indexed="55"/>
      </left>
      <right/>
      <top style="thin">
        <color indexed="55"/>
      </top>
      <bottom/>
      <diagonal/>
    </border>
    <border>
      <left style="thin">
        <color indexed="55"/>
      </left>
      <right/>
      <top/>
      <bottom/>
      <diagonal/>
    </border>
    <border>
      <left/>
      <right/>
      <top style="thin">
        <color indexed="55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/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55"/>
      </left>
      <right style="medium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55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22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64"/>
      </right>
      <top style="thin">
        <color indexed="22"/>
      </top>
      <bottom/>
      <diagonal/>
    </border>
    <border>
      <left style="thin">
        <color indexed="64"/>
      </left>
      <right style="thin">
        <color indexed="22"/>
      </right>
      <top style="thin">
        <color indexed="64"/>
      </top>
      <bottom style="thin">
        <color indexed="55"/>
      </bottom>
      <diagonal/>
    </border>
    <border>
      <left style="thin">
        <color indexed="22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43"/>
      </right>
      <top/>
      <bottom/>
      <diagonal/>
    </border>
    <border>
      <left style="thin">
        <color indexed="43"/>
      </left>
      <right style="thin">
        <color indexed="45"/>
      </right>
      <top style="thin">
        <color indexed="45"/>
      </top>
      <bottom/>
      <diagonal/>
    </border>
    <border>
      <left style="thin">
        <color indexed="45"/>
      </left>
      <right style="thin">
        <color indexed="45"/>
      </right>
      <top style="thin">
        <color indexed="45"/>
      </top>
      <bottom/>
      <diagonal/>
    </border>
    <border>
      <left style="thin">
        <color indexed="45"/>
      </left>
      <right style="thin">
        <color indexed="64"/>
      </right>
      <top style="thin">
        <color indexed="45"/>
      </top>
      <bottom/>
      <diagonal/>
    </border>
    <border>
      <left style="thin">
        <color indexed="22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22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3"/>
      </top>
      <bottom/>
      <diagonal/>
    </border>
    <border>
      <left style="thin">
        <color indexed="55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55"/>
      </bottom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thin">
        <color indexed="55"/>
      </left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22"/>
      </bottom>
      <diagonal/>
    </border>
    <border>
      <left style="thin">
        <color indexed="55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5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64"/>
      </right>
      <top/>
      <bottom style="thin">
        <color indexed="55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/>
      <bottom style="thin">
        <color indexed="64"/>
      </bottom>
      <diagonal/>
    </border>
    <border>
      <left style="thin">
        <color indexed="55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 style="thin">
        <color indexed="55"/>
      </top>
      <bottom style="thin">
        <color indexed="55"/>
      </bottom>
      <diagonal/>
    </border>
    <border>
      <left style="thin">
        <color indexed="43"/>
      </left>
      <right style="thin">
        <color indexed="43"/>
      </right>
      <top/>
      <bottom style="thin">
        <color indexed="64"/>
      </bottom>
      <diagonal/>
    </border>
    <border>
      <left style="thin">
        <color indexed="4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55"/>
      </right>
      <top style="thin">
        <color indexed="64"/>
      </top>
      <bottom/>
      <diagonal/>
    </border>
    <border>
      <left/>
      <right style="thin">
        <color indexed="55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</borders>
  <cellStyleXfs count="3055">
    <xf numFmtId="0" fontId="0" fillId="0" borderId="0"/>
    <xf numFmtId="210" fontId="66" fillId="0" borderId="0" applyProtection="0">
      <protection locked="0"/>
    </xf>
    <xf numFmtId="210" fontId="66" fillId="0" borderId="0" applyProtection="0">
      <protection locked="0"/>
    </xf>
    <xf numFmtId="0" fontId="80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81" fillId="0" borderId="1" applyNumberFormat="0" applyFill="0" applyAlignment="0" applyProtection="0"/>
    <xf numFmtId="212" fontId="82" fillId="0" borderId="2" applyBorder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213" fontId="66" fillId="0" borderId="0">
      <protection locked="0"/>
    </xf>
    <xf numFmtId="213" fontId="66" fillId="0" borderId="0">
      <protection locked="0"/>
    </xf>
    <xf numFmtId="0" fontId="81" fillId="0" borderId="1" applyNumberFormat="0" applyFill="0" applyAlignment="0" applyProtection="0"/>
    <xf numFmtId="0" fontId="83" fillId="0" borderId="3" applyNumberFormat="0" applyFill="0" applyAlignment="0" applyProtection="0"/>
    <xf numFmtId="2" fontId="84" fillId="0" borderId="0"/>
    <xf numFmtId="0" fontId="83" fillId="0" borderId="3" applyNumberFormat="0" applyFill="0" applyAlignment="0" applyProtection="0"/>
    <xf numFmtId="0" fontId="361" fillId="0" borderId="0" applyNumberFormat="0" applyFill="0" applyBorder="0" applyAlignment="0" applyProtection="0"/>
    <xf numFmtId="0" fontId="362" fillId="0" borderId="0" applyNumberFormat="0" applyFill="0" applyBorder="0" applyAlignment="0" applyProtection="0"/>
    <xf numFmtId="0" fontId="360" fillId="0" borderId="0" applyNumberFormat="0" applyFill="0" applyBorder="0" applyAlignment="0" applyProtection="0"/>
    <xf numFmtId="0" fontId="361" fillId="0" borderId="0" applyNumberFormat="0" applyFill="0" applyBorder="0" applyAlignment="0" applyProtection="0"/>
    <xf numFmtId="0" fontId="361" fillId="0" borderId="0" applyNumberFormat="0" applyFill="0" applyBorder="0" applyAlignment="0" applyProtection="0"/>
    <xf numFmtId="0" fontId="361" fillId="0" borderId="0" applyNumberFormat="0" applyFill="0" applyBorder="0" applyAlignment="0" applyProtection="0"/>
    <xf numFmtId="0" fontId="362" fillId="0" borderId="0" applyNumberFormat="0" applyFill="0" applyBorder="0" applyAlignment="0" applyProtection="0"/>
    <xf numFmtId="0" fontId="361" fillId="0" borderId="0" applyNumberFormat="0" applyFill="0" applyBorder="0" applyAlignment="0" applyProtection="0"/>
    <xf numFmtId="0" fontId="362" fillId="0" borderId="0" applyNumberFormat="0" applyFill="0" applyBorder="0" applyAlignment="0" applyProtection="0"/>
    <xf numFmtId="214" fontId="66" fillId="0" borderId="0" applyFill="0" applyBorder="0" applyAlignment="0"/>
    <xf numFmtId="214" fontId="66" fillId="0" borderId="0" applyFill="0" applyBorder="0" applyAlignment="0"/>
    <xf numFmtId="215" fontId="8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66" fillId="0" borderId="0"/>
    <xf numFmtId="0" fontId="66" fillId="0" borderId="0"/>
    <xf numFmtId="0" fontId="364" fillId="0" borderId="0"/>
    <xf numFmtId="0" fontId="36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12" fillId="0" borderId="0"/>
    <xf numFmtId="0" fontId="66" fillId="0" borderId="0"/>
    <xf numFmtId="0" fontId="212" fillId="0" borderId="0"/>
    <xf numFmtId="0" fontId="66" fillId="0" borderId="0"/>
    <xf numFmtId="0" fontId="212" fillId="0" borderId="0"/>
    <xf numFmtId="0" fontId="66" fillId="0" borderId="0"/>
    <xf numFmtId="0" fontId="66" fillId="0" borderId="0"/>
    <xf numFmtId="0" fontId="363" fillId="0" borderId="0"/>
    <xf numFmtId="0" fontId="363" fillId="0" borderId="0"/>
    <xf numFmtId="0" fontId="213" fillId="0" borderId="0"/>
    <xf numFmtId="0" fontId="66" fillId="0" borderId="0"/>
    <xf numFmtId="0" fontId="213" fillId="0" borderId="0"/>
    <xf numFmtId="0" fontId="66" fillId="0" borderId="0"/>
    <xf numFmtId="0" fontId="213" fillId="0" borderId="0"/>
    <xf numFmtId="0" fontId="66" fillId="0" borderId="0"/>
    <xf numFmtId="0" fontId="21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63" fillId="0" borderId="0"/>
    <xf numFmtId="0" fontId="219" fillId="0" borderId="0"/>
    <xf numFmtId="0" fontId="66" fillId="0" borderId="0"/>
    <xf numFmtId="0" fontId="224" fillId="0" borderId="0"/>
    <xf numFmtId="0" fontId="66" fillId="0" borderId="0"/>
    <xf numFmtId="0" fontId="363" fillId="0" borderId="0"/>
    <xf numFmtId="0" fontId="363" fillId="0" borderId="0"/>
    <xf numFmtId="0" fontId="363" fillId="0" borderId="0"/>
    <xf numFmtId="0" fontId="363" fillId="0" borderId="0"/>
    <xf numFmtId="0" fontId="363" fillId="0" borderId="0"/>
    <xf numFmtId="0" fontId="363" fillId="0" borderId="0"/>
    <xf numFmtId="0" fontId="36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63" fillId="0" borderId="0"/>
    <xf numFmtId="0" fontId="66" fillId="0" borderId="0"/>
    <xf numFmtId="0" fontId="66" fillId="0" borderId="0"/>
    <xf numFmtId="0" fontId="363" fillId="0" borderId="0"/>
    <xf numFmtId="0" fontId="363" fillId="0" borderId="0"/>
    <xf numFmtId="0" fontId="363" fillId="0" borderId="0"/>
    <xf numFmtId="0" fontId="363" fillId="0" borderId="0"/>
    <xf numFmtId="0" fontId="66" fillId="0" borderId="0"/>
    <xf numFmtId="0" fontId="36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63" fillId="0" borderId="0"/>
    <xf numFmtId="0" fontId="363" fillId="0" borderId="0"/>
    <xf numFmtId="0" fontId="250" fillId="0" borderId="0"/>
    <xf numFmtId="0" fontId="66" fillId="0" borderId="0"/>
    <xf numFmtId="0" fontId="363" fillId="0" borderId="0"/>
    <xf numFmtId="0" fontId="363" fillId="0" borderId="0"/>
    <xf numFmtId="0" fontId="363" fillId="0" borderId="0"/>
    <xf numFmtId="0" fontId="36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63" fillId="0" borderId="0"/>
    <xf numFmtId="0" fontId="363" fillId="0" borderId="0"/>
    <xf numFmtId="0" fontId="363" fillId="0" borderId="0"/>
    <xf numFmtId="0" fontId="363" fillId="0" borderId="0"/>
    <xf numFmtId="0" fontId="66" fillId="0" borderId="0"/>
    <xf numFmtId="0" fontId="363" fillId="0" borderId="0"/>
    <xf numFmtId="0" fontId="363" fillId="0" borderId="0"/>
    <xf numFmtId="0" fontId="36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63" fillId="0" borderId="0"/>
    <xf numFmtId="0" fontId="359" fillId="0" borderId="0"/>
    <xf numFmtId="0" fontId="359" fillId="0" borderId="0"/>
    <xf numFmtId="0" fontId="66" fillId="0" borderId="0"/>
    <xf numFmtId="0" fontId="66" fillId="0" borderId="0"/>
    <xf numFmtId="0" fontId="66" fillId="0" borderId="0"/>
    <xf numFmtId="0" fontId="35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64" fillId="0" borderId="0"/>
    <xf numFmtId="0" fontId="36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42" fillId="0" borderId="0"/>
    <xf numFmtId="0" fontId="351" fillId="0" borderId="0"/>
    <xf numFmtId="0" fontId="351" fillId="0" borderId="0"/>
    <xf numFmtId="0" fontId="359" fillId="0" borderId="0"/>
    <xf numFmtId="0" fontId="359" fillId="0" borderId="0"/>
    <xf numFmtId="0" fontId="363" fillId="0" borderId="0"/>
    <xf numFmtId="0" fontId="364" fillId="0" borderId="0"/>
    <xf numFmtId="0" fontId="365" fillId="0" borderId="0"/>
    <xf numFmtId="0" fontId="359" fillId="0" borderId="0"/>
    <xf numFmtId="0" fontId="359" fillId="0" borderId="0"/>
    <xf numFmtId="0" fontId="363" fillId="0" borderId="0"/>
    <xf numFmtId="0" fontId="363" fillId="0" borderId="0"/>
    <xf numFmtId="0" fontId="35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64" fillId="0" borderId="0"/>
    <xf numFmtId="0" fontId="359" fillId="0" borderId="0"/>
    <xf numFmtId="0" fontId="363" fillId="0" borderId="0"/>
    <xf numFmtId="0" fontId="359" fillId="0" borderId="0"/>
    <xf numFmtId="0" fontId="66" fillId="0" borderId="0"/>
    <xf numFmtId="0" fontId="363" fillId="0" borderId="0"/>
    <xf numFmtId="0" fontId="359" fillId="0" borderId="0"/>
    <xf numFmtId="0" fontId="35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59" fillId="0" borderId="0"/>
    <xf numFmtId="0" fontId="363" fillId="0" borderId="0"/>
    <xf numFmtId="0" fontId="66" fillId="0" borderId="0"/>
    <xf numFmtId="0" fontId="36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64" fillId="0" borderId="0"/>
    <xf numFmtId="0" fontId="36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6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64" fillId="0" borderId="0"/>
    <xf numFmtId="0" fontId="365" fillId="0" borderId="0"/>
    <xf numFmtId="0" fontId="193" fillId="0" borderId="0"/>
    <xf numFmtId="0" fontId="66" fillId="0" borderId="0"/>
    <xf numFmtId="0" fontId="36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66" fillId="0" borderId="0"/>
    <xf numFmtId="0" fontId="66" fillId="0" borderId="0"/>
    <xf numFmtId="0" fontId="359" fillId="0" borderId="0"/>
    <xf numFmtId="0" fontId="36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46" fillId="0" borderId="0"/>
    <xf numFmtId="0" fontId="66" fillId="0" borderId="0"/>
    <xf numFmtId="0" fontId="146" fillId="0" borderId="0"/>
    <xf numFmtId="0" fontId="66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66" fillId="0" borderId="0"/>
    <xf numFmtId="0" fontId="66" fillId="0" borderId="0"/>
    <xf numFmtId="0" fontId="66" fillId="0" borderId="0"/>
    <xf numFmtId="0" fontId="167" fillId="0" borderId="0"/>
    <xf numFmtId="16" fontId="86" fillId="0" borderId="4" applyNumberFormat="0" applyBorder="0" applyAlignment="0">
      <alignment horizontal="center"/>
    </xf>
    <xf numFmtId="0" fontId="87" fillId="0" borderId="5" applyBorder="0">
      <alignment horizontal="center"/>
    </xf>
    <xf numFmtId="43" fontId="66" fillId="0" borderId="0" applyFont="0" applyFill="0" applyBorder="0" applyAlignment="0" applyProtection="0"/>
    <xf numFmtId="41" fontId="66" fillId="0" borderId="0" applyFont="0" applyFill="0" applyBorder="0" applyAlignment="0" applyProtection="0"/>
    <xf numFmtId="215" fontId="88" fillId="2" borderId="7"/>
    <xf numFmtId="9" fontId="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9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9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9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9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9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0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0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0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1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1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1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1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1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1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2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2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2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2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2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2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2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2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2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30" fillId="0" borderId="0" applyFont="0" applyFill="0" applyBorder="0" applyAlignment="0" applyProtection="0"/>
    <xf numFmtId="9" fontId="23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3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32" fillId="0" borderId="0" applyFont="0" applyFill="0" applyBorder="0" applyAlignment="0" applyProtection="0"/>
    <xf numFmtId="9" fontId="23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3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3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3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3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3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3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4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4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4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4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4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4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4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4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4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5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5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5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5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5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5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5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5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5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6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6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6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6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6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6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6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6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6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7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8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8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8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8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8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9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9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9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9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98" fillId="0" borderId="0" applyFont="0" applyFill="0" applyBorder="0" applyAlignment="0" applyProtection="0"/>
    <xf numFmtId="9" fontId="161" fillId="0" borderId="0" applyFont="0" applyFill="0" applyBorder="0" applyAlignment="0" applyProtection="0"/>
    <xf numFmtId="9" fontId="29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0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0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0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0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0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0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3" fillId="0" borderId="0" applyFont="0" applyFill="0" applyBorder="0" applyAlignment="0" applyProtection="0"/>
    <xf numFmtId="9" fontId="31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5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3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3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3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3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3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3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3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3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3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3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4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41" fillId="0" borderId="0" applyFont="0" applyFill="0" applyBorder="0" applyAlignment="0" applyProtection="0"/>
    <xf numFmtId="9" fontId="353" fillId="0" borderId="0" applyFont="0" applyFill="0" applyBorder="0" applyAlignment="0" applyProtection="0"/>
    <xf numFmtId="9" fontId="35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56" fillId="0" borderId="0" applyFont="0" applyFill="0" applyBorder="0" applyAlignment="0" applyProtection="0"/>
    <xf numFmtId="9" fontId="35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6" fillId="0" borderId="0" applyFont="0" applyFill="0" applyBorder="0" applyAlignment="0" applyProtection="0"/>
    <xf numFmtId="9" fontId="13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56" fillId="0" borderId="0" applyFont="0" applyFill="0" applyBorder="0" applyAlignment="0" applyProtection="0"/>
    <xf numFmtId="9" fontId="15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6" fillId="0" borderId="0" applyFont="0" applyFill="0" applyBorder="0" applyAlignment="0" applyProtection="0"/>
    <xf numFmtId="9" fontId="13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5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5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5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5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5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56" fillId="0" borderId="0" applyFont="0" applyFill="0" applyBorder="0" applyAlignment="0" applyProtection="0"/>
    <xf numFmtId="9" fontId="15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5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5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5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6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61" fillId="0" borderId="0" applyFont="0" applyFill="0" applyBorder="0" applyAlignment="0" applyProtection="0"/>
    <xf numFmtId="9" fontId="165" fillId="0" borderId="0" applyFont="0" applyFill="0" applyBorder="0" applyAlignment="0" applyProtection="0"/>
    <xf numFmtId="9" fontId="161" fillId="0" borderId="0" applyFont="0" applyFill="0" applyBorder="0" applyAlignment="0" applyProtection="0"/>
    <xf numFmtId="9" fontId="1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7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7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8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207" fillId="0" borderId="0" applyFont="0" applyFill="0" applyBorder="0" applyAlignment="0" applyProtection="0"/>
    <xf numFmtId="9" fontId="161" fillId="0" borderId="0" applyFont="0" applyFill="0" applyBorder="0" applyAlignment="0" applyProtection="0"/>
    <xf numFmtId="9" fontId="161" fillId="0" borderId="0" applyFont="0" applyFill="0" applyBorder="0" applyAlignment="0" applyProtection="0"/>
    <xf numFmtId="9" fontId="18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8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8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8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8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8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8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8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9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91" fillId="0" borderId="0" applyFont="0" applyFill="0" applyBorder="0" applyAlignment="0" applyProtection="0"/>
    <xf numFmtId="9" fontId="66" fillId="0" borderId="0" applyFont="0" applyFill="0" applyBorder="0" applyAlignment="0" applyProtection="0"/>
    <xf numFmtId="0" fontId="89" fillId="0" borderId="0" applyProtection="0">
      <alignment vertical="center"/>
    </xf>
    <xf numFmtId="0" fontId="90" fillId="0" borderId="0" applyProtection="0">
      <alignment vertical="center"/>
    </xf>
    <xf numFmtId="0" fontId="91" fillId="0" borderId="0"/>
    <xf numFmtId="12" fontId="92" fillId="0" borderId="0" applyFill="0" applyBorder="0"/>
    <xf numFmtId="12" fontId="92" fillId="0" borderId="0"/>
    <xf numFmtId="12" fontId="93" fillId="0" borderId="8" applyBorder="0" applyAlignment="0">
      <alignment horizontal="center"/>
    </xf>
    <xf numFmtId="1" fontId="94" fillId="0" borderId="9"/>
  </cellStyleXfs>
  <cellXfs count="934">
    <xf numFmtId="0" fontId="0" fillId="0" borderId="0" xfId="0"/>
    <xf numFmtId="0" fontId="7" fillId="0" borderId="0" xfId="0" applyFont="1" applyFill="1" applyBorder="1" applyProtection="1"/>
    <xf numFmtId="0" fontId="6" fillId="0" borderId="0" xfId="0" applyFont="1"/>
    <xf numFmtId="0" fontId="7" fillId="0" borderId="0" xfId="0" applyFont="1" applyFill="1" applyBorder="1" applyAlignment="1">
      <alignment horizontal="center" vertical="center"/>
    </xf>
    <xf numFmtId="0" fontId="9" fillId="3" borderId="0" xfId="0" quotePrefix="1" applyFont="1" applyFill="1" applyBorder="1" applyAlignment="1" applyProtection="1">
      <alignment horizontal="left" vertical="center"/>
    </xf>
    <xf numFmtId="0" fontId="10" fillId="3" borderId="0" xfId="0" applyFont="1" applyFill="1" applyBorder="1" applyAlignment="1" applyProtection="1">
      <alignment vertical="center"/>
    </xf>
    <xf numFmtId="0" fontId="10" fillId="3" borderId="0" xfId="0" applyFont="1" applyFill="1" applyBorder="1" applyAlignment="1" applyProtection="1">
      <alignment horizontal="right" vertical="center" indent="1"/>
    </xf>
    <xf numFmtId="0" fontId="11" fillId="3" borderId="0" xfId="0" applyFont="1" applyFill="1" applyBorder="1" applyAlignment="1" applyProtection="1">
      <alignment vertical="center"/>
    </xf>
    <xf numFmtId="188" fontId="11" fillId="3" borderId="0" xfId="0" applyNumberFormat="1" applyFont="1" applyFill="1" applyBorder="1" applyAlignment="1" applyProtection="1">
      <alignment horizontal="right" vertical="center" indent="1"/>
    </xf>
    <xf numFmtId="0" fontId="11" fillId="0" borderId="0" xfId="0" applyFont="1" applyFill="1" applyBorder="1" applyAlignment="1" applyProtection="1">
      <alignment vertical="center"/>
    </xf>
    <xf numFmtId="0" fontId="11" fillId="0" borderId="0" xfId="0" applyFont="1" applyFill="1" applyBorder="1" applyAlignment="1" applyProtection="1">
      <alignment horizontal="right" vertical="center" indent="1"/>
      <protection locked="0"/>
    </xf>
    <xf numFmtId="0" fontId="11" fillId="0" borderId="0" xfId="0" applyFont="1" applyFill="1" applyBorder="1" applyAlignment="1" applyProtection="1">
      <alignment vertical="center"/>
      <protection locked="0"/>
    </xf>
    <xf numFmtId="1" fontId="12" fillId="3" borderId="10" xfId="0" applyNumberFormat="1" applyFont="1" applyFill="1" applyBorder="1" applyAlignment="1" applyProtection="1">
      <alignment horizontal="right" vertical="center" indent="1"/>
      <protection locked="0"/>
    </xf>
    <xf numFmtId="1" fontId="13" fillId="3" borderId="10" xfId="0" applyNumberFormat="1" applyFont="1" applyFill="1" applyBorder="1" applyAlignment="1" applyProtection="1">
      <alignment horizontal="right" vertical="center" indent="1"/>
      <protection locked="0"/>
    </xf>
    <xf numFmtId="190" fontId="13" fillId="3" borderId="10" xfId="0" applyNumberFormat="1" applyFont="1" applyFill="1" applyBorder="1" applyAlignment="1" applyProtection="1">
      <alignment horizontal="right" vertical="center" indent="1"/>
      <protection locked="0"/>
    </xf>
    <xf numFmtId="188" fontId="13" fillId="3" borderId="10" xfId="0" applyNumberFormat="1" applyFont="1" applyFill="1" applyBorder="1" applyAlignment="1" applyProtection="1">
      <alignment horizontal="right" vertical="center" indent="1"/>
      <protection locked="0"/>
    </xf>
    <xf numFmtId="0" fontId="6" fillId="0" borderId="0" xfId="0" applyFont="1" applyAlignment="1" applyProtection="1">
      <alignment vertical="center"/>
    </xf>
    <xf numFmtId="188" fontId="6" fillId="0" borderId="0" xfId="0" applyNumberFormat="1" applyFont="1" applyAlignment="1" applyProtection="1">
      <alignment horizontal="right" vertical="center" indent="1"/>
    </xf>
    <xf numFmtId="0" fontId="14" fillId="3" borderId="0" xfId="0" applyFont="1" applyFill="1" applyBorder="1" applyAlignment="1" applyProtection="1">
      <alignment vertical="center"/>
    </xf>
    <xf numFmtId="0" fontId="14" fillId="0" borderId="0" xfId="0" applyFont="1" applyFill="1" applyBorder="1" applyAlignment="1" applyProtection="1">
      <alignment vertical="center"/>
    </xf>
    <xf numFmtId="1" fontId="12" fillId="3" borderId="11" xfId="0" applyNumberFormat="1" applyFont="1" applyFill="1" applyBorder="1" applyAlignment="1" applyProtection="1">
      <alignment horizontal="right" vertical="center" indent="1"/>
      <protection locked="0"/>
    </xf>
    <xf numFmtId="1" fontId="12" fillId="3" borderId="11" xfId="0" quotePrefix="1" applyNumberFormat="1" applyFont="1" applyFill="1" applyBorder="1" applyAlignment="1" applyProtection="1">
      <alignment horizontal="right" vertical="center" indent="1"/>
      <protection locked="0"/>
    </xf>
    <xf numFmtId="190" fontId="13" fillId="3" borderId="10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Font="1" applyBorder="1" applyAlignment="1" applyProtection="1">
      <alignment vertical="center"/>
      <protection hidden="1"/>
    </xf>
    <xf numFmtId="0" fontId="17" fillId="3" borderId="0" xfId="0" applyFont="1" applyFill="1" applyBorder="1" applyAlignment="1" applyProtection="1">
      <alignment vertical="center"/>
      <protection hidden="1"/>
    </xf>
    <xf numFmtId="0" fontId="19" fillId="3" borderId="0" xfId="0" applyFont="1" applyFill="1" applyBorder="1" applyAlignment="1" applyProtection="1">
      <alignment vertical="center"/>
      <protection hidden="1"/>
    </xf>
    <xf numFmtId="0" fontId="7" fillId="0" borderId="0" xfId="0" applyFont="1" applyBorder="1" applyAlignment="1" applyProtection="1">
      <alignment vertical="center"/>
      <protection hidden="1"/>
    </xf>
    <xf numFmtId="0" fontId="7" fillId="3" borderId="0" xfId="0" applyFont="1" applyFill="1" applyBorder="1" applyAlignment="1" applyProtection="1">
      <alignment vertical="center"/>
      <protection hidden="1"/>
    </xf>
    <xf numFmtId="0" fontId="22" fillId="0" borderId="0" xfId="0" applyFont="1" applyFill="1" applyAlignment="1" applyProtection="1">
      <alignment vertical="center"/>
    </xf>
    <xf numFmtId="0" fontId="10" fillId="0" borderId="0" xfId="0" applyFont="1" applyFill="1" applyBorder="1" applyAlignment="1" applyProtection="1">
      <alignment vertical="center"/>
    </xf>
    <xf numFmtId="0" fontId="7" fillId="0" borderId="0" xfId="0" applyFont="1" applyFill="1" applyBorder="1" applyAlignment="1" applyProtection="1">
      <alignment horizontal="center" vertical="center"/>
    </xf>
    <xf numFmtId="0" fontId="7" fillId="3" borderId="0" xfId="0" applyFont="1" applyFill="1" applyBorder="1" applyAlignment="1" applyProtection="1">
      <alignment horizontal="center" vertical="center"/>
    </xf>
    <xf numFmtId="0" fontId="7" fillId="0" borderId="0" xfId="0" applyFont="1" applyFill="1" applyBorder="1" applyAlignment="1" applyProtection="1">
      <alignment vertical="center"/>
    </xf>
    <xf numFmtId="1" fontId="12" fillId="0" borderId="0" xfId="0" applyNumberFormat="1" applyFont="1" applyFill="1" applyBorder="1" applyAlignment="1" applyProtection="1">
      <alignment horizontal="right" vertical="center" indent="1"/>
      <protection locked="0"/>
    </xf>
    <xf numFmtId="0" fontId="7" fillId="0" borderId="0" xfId="0" applyFont="1" applyFill="1" applyBorder="1" applyAlignment="1" applyProtection="1">
      <alignment vertical="center"/>
      <protection locked="0"/>
    </xf>
    <xf numFmtId="0" fontId="6" fillId="0" borderId="0" xfId="0" applyFont="1" applyFill="1" applyBorder="1" applyAlignment="1" applyProtection="1">
      <alignment vertical="center"/>
    </xf>
    <xf numFmtId="1" fontId="12" fillId="0" borderId="0" xfId="0" quotePrefix="1" applyNumberFormat="1" applyFont="1" applyFill="1" applyBorder="1" applyAlignment="1" applyProtection="1">
      <alignment horizontal="right" vertical="center" indent="1"/>
      <protection locked="0"/>
    </xf>
    <xf numFmtId="0" fontId="6" fillId="0" borderId="0" xfId="0" applyFont="1" applyFill="1" applyBorder="1" applyAlignment="1" applyProtection="1">
      <alignment vertical="center"/>
      <protection locked="0"/>
    </xf>
    <xf numFmtId="0" fontId="6" fillId="0" borderId="0" xfId="0" applyFont="1" applyFill="1" applyBorder="1"/>
    <xf numFmtId="191" fontId="15" fillId="0" borderId="0" xfId="0" applyNumberFormat="1" applyFont="1" applyFill="1" applyBorder="1" applyAlignment="1" applyProtection="1">
      <alignment horizontal="center" vertical="center"/>
    </xf>
    <xf numFmtId="191" fontId="18" fillId="0" borderId="0" xfId="0" quotePrefix="1" applyNumberFormat="1" applyFont="1" applyFill="1" applyBorder="1" applyAlignment="1" applyProtection="1">
      <alignment horizontal="center" vertical="center"/>
    </xf>
    <xf numFmtId="191" fontId="18" fillId="0" borderId="0" xfId="0" applyNumberFormat="1" applyFont="1" applyFill="1" applyBorder="1" applyAlignment="1" applyProtection="1">
      <alignment horizontal="center" vertical="center"/>
    </xf>
    <xf numFmtId="188" fontId="13" fillId="3" borderId="10" xfId="0" applyNumberFormat="1" applyFont="1" applyFill="1" applyBorder="1" applyAlignment="1" applyProtection="1">
      <alignment horizontal="left" vertical="center" indent="1"/>
      <protection locked="0"/>
    </xf>
    <xf numFmtId="0" fontId="25" fillId="0" borderId="0" xfId="0" applyFont="1" applyAlignment="1" applyProtection="1">
      <alignment vertical="center"/>
    </xf>
    <xf numFmtId="0" fontId="9" fillId="3" borderId="0" xfId="0" applyFont="1" applyFill="1" applyBorder="1" applyAlignment="1" applyProtection="1">
      <alignment horizontal="left" vertical="center"/>
    </xf>
    <xf numFmtId="1" fontId="13" fillId="3" borderId="10" xfId="0" applyNumberFormat="1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Border="1" applyAlignment="1" applyProtection="1">
      <alignment horizontal="right" vertical="center" indent="1"/>
    </xf>
    <xf numFmtId="0" fontId="29" fillId="0" borderId="0" xfId="0" applyFont="1" applyFill="1" applyAlignment="1" applyProtection="1">
      <alignment vertical="center"/>
    </xf>
    <xf numFmtId="0" fontId="29" fillId="0" borderId="0" xfId="0" applyFont="1" applyAlignment="1" applyProtection="1">
      <alignment vertical="center"/>
    </xf>
    <xf numFmtId="0" fontId="29" fillId="0" borderId="0" xfId="0" applyFont="1" applyAlignment="1" applyProtection="1">
      <alignment horizontal="right" vertical="center" indent="1"/>
    </xf>
    <xf numFmtId="0" fontId="0" fillId="0" borderId="0" xfId="0" applyProtection="1"/>
    <xf numFmtId="0" fontId="9" fillId="3" borderId="0" xfId="0" applyFont="1" applyFill="1" applyBorder="1" applyAlignment="1" applyProtection="1">
      <alignment vertical="center"/>
    </xf>
    <xf numFmtId="188" fontId="8" fillId="4" borderId="12" xfId="0" quotePrefix="1" applyNumberFormat="1" applyFont="1" applyFill="1" applyBorder="1" applyAlignment="1" applyProtection="1">
      <alignment horizontal="center" vertical="center" wrapText="1"/>
    </xf>
    <xf numFmtId="0" fontId="19" fillId="3" borderId="0" xfId="0" quotePrefix="1" applyFont="1" applyFill="1" applyBorder="1" applyAlignment="1" applyProtection="1">
      <alignment horizontal="left" vertical="center"/>
      <protection hidden="1"/>
    </xf>
    <xf numFmtId="0" fontId="14" fillId="0" borderId="0" xfId="0" applyFont="1" applyBorder="1" applyAlignment="1" applyProtection="1">
      <alignment vertical="center"/>
    </xf>
    <xf numFmtId="0" fontId="10" fillId="0" borderId="0" xfId="0" applyFont="1" applyFill="1" applyBorder="1" applyAlignment="1" applyProtection="1">
      <alignment horizontal="right" vertical="center" indent="1"/>
      <protection locked="0"/>
    </xf>
    <xf numFmtId="188" fontId="7" fillId="0" borderId="0" xfId="0" applyNumberFormat="1" applyFont="1" applyFill="1" applyBorder="1" applyAlignment="1" applyProtection="1">
      <alignment horizontal="right" vertical="center" indent="1"/>
      <protection locked="0"/>
    </xf>
    <xf numFmtId="0" fontId="7" fillId="5" borderId="0" xfId="0" quotePrefix="1" applyFont="1" applyFill="1" applyBorder="1" applyAlignment="1" applyProtection="1">
      <alignment horizontal="center" vertical="center"/>
    </xf>
    <xf numFmtId="198" fontId="7" fillId="5" borderId="0" xfId="0" applyNumberFormat="1" applyFont="1" applyFill="1" applyBorder="1" applyAlignment="1" applyProtection="1">
      <alignment horizontal="center" vertical="center"/>
    </xf>
    <xf numFmtId="1" fontId="7" fillId="5" borderId="0" xfId="0" applyNumberFormat="1" applyFont="1" applyFill="1" applyBorder="1" applyAlignment="1" applyProtection="1">
      <alignment horizontal="right" vertical="center" indent="1"/>
    </xf>
    <xf numFmtId="190" fontId="7" fillId="5" borderId="0" xfId="0" applyNumberFormat="1" applyFont="1" applyFill="1" applyBorder="1" applyAlignment="1" applyProtection="1">
      <alignment horizontal="center" vertical="center"/>
    </xf>
    <xf numFmtId="0" fontId="7" fillId="0" borderId="0" xfId="0" quotePrefix="1" applyFont="1" applyFill="1" applyBorder="1" applyAlignment="1" applyProtection="1">
      <alignment horizontal="center" vertical="center"/>
    </xf>
    <xf numFmtId="198" fontId="7" fillId="0" borderId="0" xfId="0" applyNumberFormat="1" applyFont="1" applyFill="1" applyBorder="1" applyAlignment="1" applyProtection="1">
      <alignment horizontal="center" vertical="center"/>
    </xf>
    <xf numFmtId="1" fontId="7" fillId="0" borderId="0" xfId="0" applyNumberFormat="1" applyFont="1" applyFill="1" applyBorder="1" applyAlignment="1" applyProtection="1">
      <alignment horizontal="right" vertical="center" indent="1"/>
    </xf>
    <xf numFmtId="190" fontId="7" fillId="0" borderId="0" xfId="0" applyNumberFormat="1" applyFont="1" applyFill="1" applyBorder="1" applyAlignment="1" applyProtection="1">
      <alignment horizontal="center" vertical="center"/>
    </xf>
    <xf numFmtId="0" fontId="7" fillId="5" borderId="10" xfId="0" applyFont="1" applyFill="1" applyBorder="1" applyAlignment="1" applyProtection="1">
      <alignment horizontal="right" vertical="center" indent="1"/>
      <protection hidden="1"/>
    </xf>
    <xf numFmtId="198" fontId="7" fillId="5" borderId="10" xfId="0" applyNumberFormat="1" applyFont="1" applyFill="1" applyBorder="1" applyAlignment="1" applyProtection="1">
      <alignment horizontal="center" vertical="center"/>
      <protection hidden="1"/>
    </xf>
    <xf numFmtId="0" fontId="27" fillId="3" borderId="0" xfId="0" applyFont="1" applyFill="1" applyBorder="1" applyAlignment="1" applyProtection="1">
      <alignment vertical="center"/>
      <protection hidden="1"/>
    </xf>
    <xf numFmtId="0" fontId="40" fillId="0" borderId="0" xfId="0" applyFont="1" applyFill="1" applyBorder="1" applyAlignment="1" applyProtection="1">
      <alignment horizontal="center"/>
    </xf>
    <xf numFmtId="0" fontId="41" fillId="0" borderId="0" xfId="0" applyFont="1" applyFill="1" applyBorder="1" applyAlignment="1" applyProtection="1">
      <alignment horizontal="center" vertical="center"/>
    </xf>
    <xf numFmtId="0" fontId="42" fillId="0" borderId="0" xfId="0" applyFont="1" applyFill="1" applyBorder="1" applyAlignment="1" applyProtection="1">
      <alignment horizontal="center"/>
    </xf>
    <xf numFmtId="0" fontId="43" fillId="0" borderId="0" xfId="0" applyFont="1"/>
    <xf numFmtId="0" fontId="44" fillId="3" borderId="0" xfId="0" applyFont="1" applyFill="1" applyBorder="1" applyAlignment="1" applyProtection="1">
      <alignment vertical="center"/>
      <protection hidden="1"/>
    </xf>
    <xf numFmtId="0" fontId="44" fillId="3" borderId="0" xfId="0" applyFont="1" applyFill="1" applyBorder="1" applyAlignment="1" applyProtection="1">
      <alignment horizontal="center" vertical="center"/>
      <protection hidden="1"/>
    </xf>
    <xf numFmtId="0" fontId="44" fillId="3" borderId="0" xfId="0" quotePrefix="1" applyFont="1" applyFill="1" applyBorder="1" applyAlignment="1" applyProtection="1">
      <alignment horizontal="center" vertical="center"/>
      <protection hidden="1"/>
    </xf>
    <xf numFmtId="0" fontId="13" fillId="0" borderId="0" xfId="0" applyFont="1" applyBorder="1" applyAlignment="1" applyProtection="1">
      <alignment vertical="center"/>
      <protection locked="0"/>
    </xf>
    <xf numFmtId="193" fontId="20" fillId="3" borderId="10" xfId="0" applyNumberFormat="1" applyFont="1" applyFill="1" applyBorder="1" applyAlignment="1" applyProtection="1">
      <alignment horizontal="right" vertical="center" indent="1"/>
      <protection locked="0"/>
    </xf>
    <xf numFmtId="193" fontId="20" fillId="3" borderId="10" xfId="0" applyNumberFormat="1" applyFont="1" applyFill="1" applyBorder="1" applyAlignment="1" applyProtection="1">
      <alignment horizontal="right" vertical="center" indent="1"/>
    </xf>
    <xf numFmtId="0" fontId="14" fillId="3" borderId="0" xfId="0" applyFont="1" applyFill="1" applyBorder="1" applyAlignment="1" applyProtection="1">
      <alignment horizontal="center" vertical="center"/>
    </xf>
    <xf numFmtId="0" fontId="11" fillId="3" borderId="0" xfId="0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191" fontId="24" fillId="0" borderId="10" xfId="0" quotePrefix="1" applyNumberFormat="1" applyFont="1" applyBorder="1" applyAlignment="1" applyProtection="1">
      <alignment horizontal="left" vertical="center" indent="1"/>
      <protection locked="0"/>
    </xf>
    <xf numFmtId="0" fontId="50" fillId="0" borderId="0" xfId="0" applyFont="1" applyFill="1" applyBorder="1" applyAlignment="1" applyProtection="1">
      <alignment horizontal="center"/>
      <protection locked="0"/>
    </xf>
    <xf numFmtId="0" fontId="50" fillId="0" borderId="0" xfId="0" applyFont="1" applyProtection="1">
      <protection locked="0"/>
    </xf>
    <xf numFmtId="0" fontId="50" fillId="0" borderId="0" xfId="0" applyFont="1" applyAlignment="1" applyProtection="1">
      <alignment vertical="center"/>
      <protection locked="0"/>
    </xf>
    <xf numFmtId="1" fontId="12" fillId="3" borderId="10" xfId="0" applyNumberFormat="1" applyFont="1" applyFill="1" applyBorder="1" applyAlignment="1" applyProtection="1">
      <alignment horizontal="right" vertical="center" indent="2"/>
      <protection locked="0"/>
    </xf>
    <xf numFmtId="188" fontId="8" fillId="4" borderId="13" xfId="0" applyNumberFormat="1" applyFont="1" applyFill="1" applyBorder="1" applyAlignment="1" applyProtection="1">
      <alignment horizontal="center" vertical="center" wrapText="1"/>
    </xf>
    <xf numFmtId="188" fontId="8" fillId="4" borderId="14" xfId="0" applyNumberFormat="1" applyFont="1" applyFill="1" applyBorder="1" applyAlignment="1" applyProtection="1">
      <alignment horizontal="center" vertical="center" wrapText="1"/>
    </xf>
    <xf numFmtId="188" fontId="8" fillId="4" borderId="14" xfId="0" quotePrefix="1" applyNumberFormat="1" applyFont="1" applyFill="1" applyBorder="1" applyAlignment="1" applyProtection="1">
      <alignment horizontal="center" vertical="center" wrapText="1"/>
    </xf>
    <xf numFmtId="0" fontId="44" fillId="3" borderId="0" xfId="0" applyFont="1" applyFill="1" applyBorder="1" applyAlignment="1" applyProtection="1">
      <alignment horizontal="center" vertical="center"/>
    </xf>
    <xf numFmtId="192" fontId="55" fillId="3" borderId="15" xfId="0" applyNumberFormat="1" applyFont="1" applyFill="1" applyBorder="1" applyAlignment="1" applyProtection="1">
      <alignment horizontal="center" vertical="center"/>
    </xf>
    <xf numFmtId="192" fontId="55" fillId="3" borderId="16" xfId="0" applyNumberFormat="1" applyFont="1" applyFill="1" applyBorder="1" applyAlignment="1" applyProtection="1">
      <alignment horizontal="center" vertical="center"/>
    </xf>
    <xf numFmtId="0" fontId="55" fillId="3" borderId="10" xfId="0" quotePrefix="1" applyFont="1" applyFill="1" applyBorder="1" applyAlignment="1" applyProtection="1">
      <alignment horizontal="center" vertical="center"/>
    </xf>
    <xf numFmtId="0" fontId="55" fillId="3" borderId="10" xfId="0" applyFont="1" applyFill="1" applyBorder="1" applyAlignment="1" applyProtection="1">
      <alignment horizontal="center" vertical="center"/>
    </xf>
    <xf numFmtId="0" fontId="55" fillId="0" borderId="10" xfId="0" applyFont="1" applyFill="1" applyBorder="1" applyAlignment="1" applyProtection="1">
      <alignment horizontal="center" vertical="center"/>
    </xf>
    <xf numFmtId="0" fontId="26" fillId="5" borderId="10" xfId="0" applyFont="1" applyFill="1" applyBorder="1" applyAlignment="1" applyProtection="1">
      <alignment horizontal="center" vertical="center"/>
      <protection hidden="1"/>
    </xf>
    <xf numFmtId="198" fontId="26" fillId="5" borderId="10" xfId="0" applyNumberFormat="1" applyFont="1" applyFill="1" applyBorder="1" applyAlignment="1" applyProtection="1">
      <alignment horizontal="center" vertical="center"/>
      <protection hidden="1"/>
    </xf>
    <xf numFmtId="0" fontId="26" fillId="5" borderId="10" xfId="0" applyFont="1" applyFill="1" applyBorder="1" applyAlignment="1" applyProtection="1">
      <alignment horizontal="right" vertical="center" indent="1"/>
      <protection hidden="1"/>
    </xf>
    <xf numFmtId="188" fontId="26" fillId="5" borderId="10" xfId="0" applyNumberFormat="1" applyFont="1" applyFill="1" applyBorder="1" applyAlignment="1" applyProtection="1">
      <alignment horizontal="center" vertical="center"/>
      <protection hidden="1"/>
    </xf>
    <xf numFmtId="1" fontId="26" fillId="5" borderId="10" xfId="0" applyNumberFormat="1" applyFont="1" applyFill="1" applyBorder="1" applyAlignment="1" applyProtection="1">
      <alignment horizontal="center" vertical="center"/>
      <protection hidden="1"/>
    </xf>
    <xf numFmtId="188" fontId="8" fillId="4" borderId="17" xfId="0" quotePrefix="1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 applyProtection="1">
      <alignment horizontal="right" vertical="center" indent="1"/>
    </xf>
    <xf numFmtId="0" fontId="45" fillId="0" borderId="0" xfId="0" applyFont="1" applyFill="1" applyBorder="1" applyAlignment="1" applyProtection="1">
      <alignment vertical="center"/>
    </xf>
    <xf numFmtId="0" fontId="20" fillId="0" borderId="0" xfId="0" applyFont="1" applyFill="1" applyBorder="1" applyAlignment="1" applyProtection="1">
      <alignment vertical="center"/>
    </xf>
    <xf numFmtId="0" fontId="7" fillId="5" borderId="10" xfId="0" quotePrefix="1" applyFont="1" applyFill="1" applyBorder="1" applyAlignment="1" applyProtection="1">
      <alignment horizontal="right" vertical="center" indent="1"/>
    </xf>
    <xf numFmtId="198" fontId="7" fillId="5" borderId="10" xfId="0" applyNumberFormat="1" applyFont="1" applyFill="1" applyBorder="1" applyAlignment="1" applyProtection="1">
      <alignment horizontal="right" vertical="center" indent="1"/>
    </xf>
    <xf numFmtId="1" fontId="7" fillId="5" borderId="10" xfId="0" applyNumberFormat="1" applyFont="1" applyFill="1" applyBorder="1" applyAlignment="1" applyProtection="1">
      <alignment horizontal="right" vertical="center" indent="1"/>
    </xf>
    <xf numFmtId="188" fontId="7" fillId="5" borderId="10" xfId="0" applyNumberFormat="1" applyFont="1" applyFill="1" applyBorder="1" applyAlignment="1" applyProtection="1">
      <alignment horizontal="right" vertical="center" indent="1"/>
    </xf>
    <xf numFmtId="188" fontId="7" fillId="5" borderId="18" xfId="0" applyNumberFormat="1" applyFont="1" applyFill="1" applyBorder="1" applyAlignment="1" applyProtection="1">
      <alignment horizontal="left" vertical="center" indent="1"/>
    </xf>
    <xf numFmtId="0" fontId="20" fillId="0" borderId="10" xfId="0" applyFont="1" applyFill="1" applyBorder="1" applyAlignment="1" applyProtection="1">
      <alignment horizontal="right" vertical="center" indent="1"/>
    </xf>
    <xf numFmtId="0" fontId="7" fillId="0" borderId="0" xfId="0" applyFont="1" applyFill="1" applyBorder="1" applyAlignment="1" applyProtection="1">
      <alignment horizontal="right" vertical="center" indent="1"/>
    </xf>
    <xf numFmtId="198" fontId="7" fillId="0" borderId="0" xfId="0" applyNumberFormat="1" applyFont="1" applyFill="1" applyBorder="1" applyAlignment="1" applyProtection="1">
      <alignment horizontal="right" vertical="center" indent="1"/>
    </xf>
    <xf numFmtId="188" fontId="7" fillId="0" borderId="0" xfId="0" applyNumberFormat="1" applyFont="1" applyFill="1" applyBorder="1" applyAlignment="1" applyProtection="1">
      <alignment horizontal="right" vertical="center" indent="1"/>
    </xf>
    <xf numFmtId="0" fontId="46" fillId="0" borderId="0" xfId="0" applyFont="1" applyProtection="1"/>
    <xf numFmtId="0" fontId="7" fillId="5" borderId="11" xfId="0" quotePrefix="1" applyFont="1" applyFill="1" applyBorder="1" applyAlignment="1" applyProtection="1">
      <alignment horizontal="center" vertical="center"/>
      <protection hidden="1"/>
    </xf>
    <xf numFmtId="0" fontId="7" fillId="5" borderId="19" xfId="0" applyFont="1" applyFill="1" applyBorder="1" applyAlignment="1" applyProtection="1">
      <alignment horizontal="right" vertical="center" indent="1"/>
      <protection hidden="1"/>
    </xf>
    <xf numFmtId="0" fontId="0" fillId="0" borderId="20" xfId="0" applyBorder="1"/>
    <xf numFmtId="199" fontId="13" fillId="3" borderId="10" xfId="0" applyNumberFormat="1" applyFont="1" applyFill="1" applyBorder="1" applyAlignment="1" applyProtection="1">
      <alignment horizontal="center" vertical="center"/>
      <protection locked="0"/>
    </xf>
    <xf numFmtId="200" fontId="9" fillId="3" borderId="0" xfId="0" applyNumberFormat="1" applyFont="1" applyFill="1" applyBorder="1" applyAlignment="1" applyProtection="1">
      <alignment horizontal="right" vertical="center"/>
    </xf>
    <xf numFmtId="1" fontId="7" fillId="0" borderId="0" xfId="0" applyNumberFormat="1" applyFont="1" applyFill="1" applyBorder="1" applyAlignment="1" applyProtection="1">
      <alignment horizontal="center" vertical="center"/>
    </xf>
    <xf numFmtId="194" fontId="52" fillId="3" borderId="0" xfId="0" applyNumberFormat="1" applyFont="1" applyFill="1" applyBorder="1" applyAlignment="1" applyProtection="1">
      <alignment horizontal="right" vertical="center" indent="1"/>
      <protection locked="0"/>
    </xf>
    <xf numFmtId="188" fontId="13" fillId="3" borderId="10" xfId="0" applyNumberFormat="1" applyFont="1" applyFill="1" applyBorder="1" applyAlignment="1" applyProtection="1">
      <alignment horizontal="right" vertical="center" indent="2"/>
      <protection locked="0"/>
    </xf>
    <xf numFmtId="188" fontId="13" fillId="3" borderId="10" xfId="0" applyNumberFormat="1" applyFont="1" applyFill="1" applyBorder="1" applyAlignment="1" applyProtection="1">
      <alignment horizontal="center" vertical="center"/>
      <protection locked="0"/>
    </xf>
    <xf numFmtId="188" fontId="6" fillId="0" borderId="0" xfId="0" applyNumberFormat="1" applyFont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</xf>
    <xf numFmtId="2" fontId="13" fillId="3" borderId="10" xfId="0" applyNumberFormat="1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Border="1" applyAlignment="1" applyProtection="1">
      <alignment horizontal="center" vertical="center"/>
    </xf>
    <xf numFmtId="0" fontId="7" fillId="0" borderId="0" xfId="0" applyFont="1" applyFill="1" applyBorder="1" applyAlignment="1" applyProtection="1">
      <alignment horizontal="center"/>
    </xf>
    <xf numFmtId="195" fontId="20" fillId="3" borderId="10" xfId="0" applyNumberFormat="1" applyFont="1" applyFill="1" applyBorder="1" applyAlignment="1" applyProtection="1">
      <alignment horizontal="right" vertical="center" indent="1"/>
    </xf>
    <xf numFmtId="0" fontId="57" fillId="0" borderId="10" xfId="0" quotePrefix="1" applyFont="1" applyFill="1" applyBorder="1" applyAlignment="1" applyProtection="1">
      <alignment horizontal="left" vertical="center" indent="1"/>
    </xf>
    <xf numFmtId="2" fontId="57" fillId="0" borderId="19" xfId="0" applyNumberFormat="1" applyFont="1" applyFill="1" applyBorder="1" applyAlignment="1" applyProtection="1">
      <alignment horizontal="center" vertical="center"/>
    </xf>
    <xf numFmtId="0" fontId="57" fillId="0" borderId="10" xfId="0" applyFont="1" applyFill="1" applyBorder="1" applyAlignment="1" applyProtection="1">
      <alignment horizontal="left" vertical="center" indent="1"/>
    </xf>
    <xf numFmtId="2" fontId="13" fillId="0" borderId="19" xfId="0" applyNumberFormat="1" applyFont="1" applyFill="1" applyBorder="1" applyAlignment="1" applyProtection="1">
      <alignment horizontal="left" vertical="center" indent="1"/>
      <protection locked="0"/>
    </xf>
    <xf numFmtId="0" fontId="6" fillId="0" borderId="20" xfId="0" applyFont="1" applyBorder="1"/>
    <xf numFmtId="0" fontId="6" fillId="0" borderId="20" xfId="0" applyFont="1" applyBorder="1" applyAlignment="1" applyProtection="1">
      <alignment vertical="center"/>
    </xf>
    <xf numFmtId="188" fontId="6" fillId="0" borderId="20" xfId="0" applyNumberFormat="1" applyFont="1" applyBorder="1" applyAlignment="1" applyProtection="1">
      <alignment horizontal="center" vertical="center"/>
    </xf>
    <xf numFmtId="188" fontId="6" fillId="0" borderId="20" xfId="0" applyNumberFormat="1" applyFont="1" applyBorder="1" applyAlignment="1" applyProtection="1">
      <alignment horizontal="right" vertical="center" indent="1"/>
    </xf>
    <xf numFmtId="0" fontId="6" fillId="0" borderId="20" xfId="0" applyFont="1" applyBorder="1" applyAlignment="1" applyProtection="1">
      <alignment horizontal="center" vertical="center"/>
    </xf>
    <xf numFmtId="0" fontId="7" fillId="0" borderId="20" xfId="0" applyFont="1" applyFill="1" applyBorder="1" applyProtection="1"/>
    <xf numFmtId="1" fontId="13" fillId="3" borderId="10" xfId="0" quotePrefix="1" applyNumberFormat="1" applyFont="1" applyFill="1" applyBorder="1" applyAlignment="1" applyProtection="1">
      <alignment horizontal="center" vertical="center"/>
      <protection locked="0"/>
    </xf>
    <xf numFmtId="194" fontId="13" fillId="3" borderId="10" xfId="0" applyNumberFormat="1" applyFont="1" applyFill="1" applyBorder="1" applyAlignment="1" applyProtection="1">
      <alignment horizontal="center" vertical="center"/>
      <protection locked="0"/>
    </xf>
    <xf numFmtId="193" fontId="13" fillId="3" borderId="10" xfId="0" applyNumberFormat="1" applyFont="1" applyFill="1" applyBorder="1" applyAlignment="1" applyProtection="1">
      <alignment horizontal="center" vertical="center"/>
      <protection locked="0"/>
    </xf>
    <xf numFmtId="0" fontId="17" fillId="3" borderId="0" xfId="0" applyFont="1" applyFill="1" applyBorder="1" applyAlignment="1" applyProtection="1">
      <alignment horizontal="center" vertical="center"/>
      <protection hidden="1"/>
    </xf>
    <xf numFmtId="0" fontId="19" fillId="3" borderId="0" xfId="0" applyFont="1" applyFill="1" applyBorder="1" applyAlignment="1" applyProtection="1">
      <alignment horizontal="center" vertical="center"/>
      <protection hidden="1"/>
    </xf>
    <xf numFmtId="0" fontId="57" fillId="0" borderId="21" xfId="0" applyFont="1" applyFill="1" applyBorder="1" applyAlignment="1" applyProtection="1">
      <alignment horizontal="left" vertical="center" indent="1"/>
    </xf>
    <xf numFmtId="2" fontId="57" fillId="0" borderId="22" xfId="0" applyNumberFormat="1" applyFont="1" applyFill="1" applyBorder="1" applyAlignment="1" applyProtection="1">
      <alignment horizontal="center" vertical="center"/>
    </xf>
    <xf numFmtId="200" fontId="19" fillId="3" borderId="23" xfId="0" applyNumberFormat="1" applyFont="1" applyFill="1" applyBorder="1" applyAlignment="1" applyProtection="1">
      <alignment vertical="center"/>
      <protection hidden="1"/>
    </xf>
    <xf numFmtId="0" fontId="7" fillId="0" borderId="0" xfId="0" applyFont="1" applyProtection="1">
      <protection hidden="1"/>
    </xf>
    <xf numFmtId="0" fontId="7" fillId="0" borderId="0" xfId="0" applyFont="1" applyAlignment="1" applyProtection="1">
      <alignment horizontal="center"/>
      <protection hidden="1"/>
    </xf>
    <xf numFmtId="0" fontId="26" fillId="3" borderId="10" xfId="0" applyFont="1" applyFill="1" applyBorder="1" applyAlignment="1" applyProtection="1">
      <alignment horizontal="left" vertical="center" indent="1"/>
      <protection hidden="1"/>
    </xf>
    <xf numFmtId="0" fontId="26" fillId="3" borderId="10" xfId="0" quotePrefix="1" applyFont="1" applyFill="1" applyBorder="1" applyAlignment="1" applyProtection="1">
      <alignment horizontal="left" vertical="center" indent="1"/>
      <protection hidden="1"/>
    </xf>
    <xf numFmtId="191" fontId="26" fillId="0" borderId="11" xfId="0" applyNumberFormat="1" applyFont="1" applyFill="1" applyBorder="1" applyAlignment="1" applyProtection="1">
      <alignment horizontal="right" vertical="center" indent="1"/>
    </xf>
    <xf numFmtId="191" fontId="26" fillId="0" borderId="24" xfId="0" applyNumberFormat="1" applyFont="1" applyFill="1" applyBorder="1" applyAlignment="1" applyProtection="1">
      <alignment horizontal="right" vertical="center" indent="1"/>
    </xf>
    <xf numFmtId="0" fontId="19" fillId="3" borderId="0" xfId="0" applyFont="1" applyFill="1" applyBorder="1" applyAlignment="1" applyProtection="1">
      <alignment horizontal="left" vertical="center"/>
      <protection hidden="1"/>
    </xf>
    <xf numFmtId="1" fontId="58" fillId="0" borderId="10" xfId="0" applyNumberFormat="1" applyFont="1" applyBorder="1" applyAlignment="1" applyProtection="1">
      <alignment horizontal="right" vertical="center" indent="1"/>
      <protection hidden="1"/>
    </xf>
    <xf numFmtId="0" fontId="23" fillId="0" borderId="25" xfId="0" quotePrefix="1" applyFont="1" applyBorder="1" applyAlignment="1">
      <alignment horizontal="right" vertical="center" indent="1"/>
    </xf>
    <xf numFmtId="2" fontId="31" fillId="0" borderId="25" xfId="0" applyNumberFormat="1" applyFont="1" applyBorder="1" applyAlignment="1" applyProtection="1">
      <alignment horizontal="center" vertical="center"/>
      <protection hidden="1"/>
    </xf>
    <xf numFmtId="0" fontId="26" fillId="3" borderId="11" xfId="0" applyFont="1" applyFill="1" applyBorder="1" applyAlignment="1" applyProtection="1">
      <alignment horizontal="left" vertical="center" indent="1"/>
      <protection hidden="1"/>
    </xf>
    <xf numFmtId="0" fontId="26" fillId="3" borderId="19" xfId="0" applyFont="1" applyFill="1" applyBorder="1" applyAlignment="1" applyProtection="1">
      <alignment horizontal="left" vertical="center" indent="1"/>
      <protection hidden="1"/>
    </xf>
    <xf numFmtId="0" fontId="26" fillId="3" borderId="24" xfId="0" applyFont="1" applyFill="1" applyBorder="1" applyAlignment="1" applyProtection="1">
      <alignment horizontal="left" vertical="center" indent="1"/>
      <protection hidden="1"/>
    </xf>
    <xf numFmtId="0" fontId="26" fillId="3" borderId="22" xfId="0" applyFont="1" applyFill="1" applyBorder="1" applyAlignment="1" applyProtection="1">
      <alignment horizontal="left" vertical="center" indent="1"/>
      <protection hidden="1"/>
    </xf>
    <xf numFmtId="0" fontId="23" fillId="0" borderId="0" xfId="0" applyFont="1" applyFill="1" applyBorder="1" applyAlignment="1" applyProtection="1">
      <alignment horizontal="center" vertical="center"/>
    </xf>
    <xf numFmtId="0" fontId="23" fillId="0" borderId="0" xfId="0" applyFont="1" applyFill="1" applyBorder="1" applyAlignment="1" applyProtection="1">
      <alignment horizontal="center" vertical="center"/>
      <protection locked="0"/>
    </xf>
    <xf numFmtId="0" fontId="23" fillId="3" borderId="0" xfId="0" applyFont="1" applyFill="1" applyBorder="1" applyAlignment="1" applyProtection="1">
      <alignment horizontal="center" vertical="center"/>
    </xf>
    <xf numFmtId="0" fontId="59" fillId="0" borderId="0" xfId="0" applyFont="1" applyProtection="1"/>
    <xf numFmtId="0" fontId="29" fillId="0" borderId="20" xfId="0" applyFont="1" applyBorder="1" applyAlignment="1" applyProtection="1">
      <alignment vertical="center"/>
    </xf>
    <xf numFmtId="0" fontId="29" fillId="0" borderId="20" xfId="0" applyFont="1" applyBorder="1" applyAlignment="1" applyProtection="1">
      <alignment horizontal="right" vertical="center" indent="1"/>
    </xf>
    <xf numFmtId="188" fontId="61" fillId="3" borderId="0" xfId="0" applyNumberFormat="1" applyFont="1" applyFill="1" applyBorder="1" applyAlignment="1" applyProtection="1">
      <alignment horizontal="center" vertical="center"/>
      <protection hidden="1"/>
    </xf>
    <xf numFmtId="0" fontId="49" fillId="0" borderId="0" xfId="0" applyFont="1" applyFill="1" applyBorder="1" applyAlignment="1" applyProtection="1">
      <alignment horizontal="center" vertical="center"/>
      <protection locked="0"/>
    </xf>
    <xf numFmtId="0" fontId="48" fillId="3" borderId="10" xfId="0" applyFont="1" applyFill="1" applyBorder="1" applyAlignment="1" applyProtection="1">
      <alignment horizontal="center" vertical="center"/>
      <protection locked="0"/>
    </xf>
    <xf numFmtId="0" fontId="48" fillId="6" borderId="10" xfId="0" applyFont="1" applyFill="1" applyBorder="1" applyAlignment="1" applyProtection="1">
      <alignment horizontal="center" vertical="center"/>
      <protection locked="0"/>
    </xf>
    <xf numFmtId="49" fontId="51" fillId="7" borderId="10" xfId="0" applyNumberFormat="1" applyFont="1" applyFill="1" applyBorder="1" applyAlignment="1" applyProtection="1">
      <alignment horizontal="center" vertical="center"/>
      <protection locked="0"/>
    </xf>
    <xf numFmtId="0" fontId="48" fillId="6" borderId="18" xfId="0" applyFont="1" applyFill="1" applyBorder="1" applyAlignment="1" applyProtection="1">
      <alignment horizontal="center" vertical="center"/>
      <protection locked="0"/>
    </xf>
    <xf numFmtId="0" fontId="50" fillId="0" borderId="0" xfId="0" applyFont="1" applyBorder="1" applyAlignment="1" applyProtection="1">
      <protection locked="0"/>
    </xf>
    <xf numFmtId="49" fontId="50" fillId="0" borderId="0" xfId="0" applyNumberFormat="1" applyFont="1" applyFill="1" applyBorder="1" applyAlignment="1" applyProtection="1">
      <alignment horizontal="center"/>
      <protection locked="0"/>
    </xf>
    <xf numFmtId="0" fontId="50" fillId="0" borderId="0" xfId="0" applyFont="1" applyAlignment="1" applyProtection="1">
      <protection locked="0"/>
    </xf>
    <xf numFmtId="0" fontId="49" fillId="0" borderId="0" xfId="0" quotePrefix="1" applyFont="1" applyFill="1" applyBorder="1" applyAlignment="1" applyProtection="1">
      <alignment vertical="center"/>
      <protection locked="0"/>
    </xf>
    <xf numFmtId="0" fontId="50" fillId="0" borderId="0" xfId="0" applyFont="1" applyFill="1" applyBorder="1" applyAlignment="1" applyProtection="1">
      <protection locked="0"/>
    </xf>
    <xf numFmtId="0" fontId="48" fillId="3" borderId="10" xfId="0" applyFont="1" applyFill="1" applyBorder="1" applyAlignment="1" applyProtection="1">
      <alignment horizontal="center"/>
      <protection locked="0"/>
    </xf>
    <xf numFmtId="0" fontId="6" fillId="0" borderId="20" xfId="0" applyFont="1" applyBorder="1" applyAlignment="1" applyProtection="1">
      <alignment horizontal="right" vertical="center" indent="1"/>
    </xf>
    <xf numFmtId="0" fontId="6" fillId="0" borderId="0" xfId="0" applyFont="1" applyAlignment="1" applyProtection="1">
      <alignment horizontal="right" vertical="center" indent="1"/>
    </xf>
    <xf numFmtId="0" fontId="0" fillId="0" borderId="0" xfId="0" applyAlignment="1">
      <alignment horizontal="right" vertical="center" indent="1"/>
    </xf>
    <xf numFmtId="0" fontId="63" fillId="3" borderId="0" xfId="0" applyFont="1" applyFill="1" applyBorder="1" applyAlignment="1" applyProtection="1">
      <alignment horizontal="center" vertical="center"/>
    </xf>
    <xf numFmtId="0" fontId="11" fillId="0" borderId="0" xfId="0" applyFont="1" applyFill="1" applyBorder="1" applyAlignment="1" applyProtection="1">
      <alignment horizontal="center" vertical="center"/>
    </xf>
    <xf numFmtId="2" fontId="7" fillId="0" borderId="0" xfId="0" applyNumberFormat="1" applyFont="1" applyFill="1" applyBorder="1" applyAlignment="1">
      <alignment horizontal="center" vertical="center"/>
    </xf>
    <xf numFmtId="191" fontId="24" fillId="0" borderId="10" xfId="0" applyNumberFormat="1" applyFont="1" applyBorder="1" applyAlignment="1" applyProtection="1">
      <alignment horizontal="left" vertical="center" indent="1"/>
      <protection locked="0"/>
    </xf>
    <xf numFmtId="188" fontId="7" fillId="5" borderId="0" xfId="0" applyNumberFormat="1" applyFont="1" applyFill="1" applyBorder="1" applyAlignment="1" applyProtection="1">
      <alignment horizontal="right" vertical="center" indent="1"/>
    </xf>
    <xf numFmtId="0" fontId="65" fillId="0" borderId="10" xfId="0" applyFont="1" applyFill="1" applyBorder="1" applyAlignment="1" applyProtection="1">
      <alignment horizontal="left" vertical="center" indent="1"/>
    </xf>
    <xf numFmtId="1" fontId="0" fillId="0" borderId="0" xfId="0" applyNumberFormat="1"/>
    <xf numFmtId="0" fontId="35" fillId="3" borderId="10" xfId="0" applyFont="1" applyFill="1" applyBorder="1" applyAlignment="1" applyProtection="1">
      <alignment horizontal="center" vertical="center"/>
    </xf>
    <xf numFmtId="1" fontId="20" fillId="3" borderId="10" xfId="0" applyNumberFormat="1" applyFont="1" applyFill="1" applyBorder="1" applyAlignment="1" applyProtection="1">
      <alignment horizontal="right" vertical="center" indent="1"/>
    </xf>
    <xf numFmtId="0" fontId="11" fillId="3" borderId="0" xfId="0" quotePrefix="1" applyFont="1" applyFill="1" applyBorder="1" applyAlignment="1" applyProtection="1">
      <alignment horizontal="left" vertical="center"/>
    </xf>
    <xf numFmtId="0" fontId="7" fillId="0" borderId="0" xfId="2380" applyFont="1" applyFill="1" applyBorder="1" applyAlignment="1">
      <alignment horizontal="right" vertical="center" indent="1"/>
    </xf>
    <xf numFmtId="188" fontId="8" fillId="4" borderId="26" xfId="0" quotePrefix="1" applyNumberFormat="1" applyFont="1" applyFill="1" applyBorder="1" applyAlignment="1" applyProtection="1">
      <alignment horizontal="center" vertical="center" wrapText="1"/>
    </xf>
    <xf numFmtId="188" fontId="7" fillId="8" borderId="27" xfId="2380" applyNumberFormat="1" applyFont="1" applyFill="1" applyBorder="1" applyAlignment="1">
      <alignment horizontal="right" vertical="center" indent="1"/>
    </xf>
    <xf numFmtId="188" fontId="7" fillId="8" borderId="28" xfId="2380" applyNumberFormat="1" applyFont="1" applyFill="1" applyBorder="1" applyAlignment="1">
      <alignment horizontal="right" vertical="center" indent="1"/>
    </xf>
    <xf numFmtId="188" fontId="7" fillId="8" borderId="11" xfId="2380" applyNumberFormat="1" applyFont="1" applyFill="1" applyBorder="1" applyAlignment="1">
      <alignment horizontal="right" vertical="center" indent="1"/>
    </xf>
    <xf numFmtId="189" fontId="7" fillId="0" borderId="10" xfId="2380" applyNumberFormat="1" applyFont="1" applyFill="1" applyBorder="1" applyAlignment="1">
      <alignment horizontal="right" vertical="center" indent="1"/>
    </xf>
    <xf numFmtId="189" fontId="26" fillId="0" borderId="10" xfId="2380" applyNumberFormat="1" applyFont="1" applyFill="1" applyBorder="1" applyAlignment="1">
      <alignment horizontal="right" vertical="center" indent="1"/>
    </xf>
    <xf numFmtId="189" fontId="7" fillId="0" borderId="19" xfId="2380" applyNumberFormat="1" applyFont="1" applyFill="1" applyBorder="1" applyAlignment="1">
      <alignment horizontal="right" vertical="center" indent="1"/>
    </xf>
    <xf numFmtId="189" fontId="7" fillId="8" borderId="10" xfId="2380" applyNumberFormat="1" applyFont="1" applyFill="1" applyBorder="1" applyAlignment="1">
      <alignment horizontal="right" vertical="center" indent="1"/>
    </xf>
    <xf numFmtId="189" fontId="26" fillId="8" borderId="10" xfId="2380" applyNumberFormat="1" applyFont="1" applyFill="1" applyBorder="1" applyAlignment="1">
      <alignment horizontal="right" vertical="center" indent="1"/>
    </xf>
    <xf numFmtId="189" fontId="7" fillId="8" borderId="19" xfId="2380" applyNumberFormat="1" applyFont="1" applyFill="1" applyBorder="1" applyAlignment="1">
      <alignment horizontal="right" vertical="center" indent="1"/>
    </xf>
    <xf numFmtId="188" fontId="7" fillId="8" borderId="24" xfId="2380" applyNumberFormat="1" applyFont="1" applyFill="1" applyBorder="1" applyAlignment="1">
      <alignment horizontal="right" vertical="center" indent="1"/>
    </xf>
    <xf numFmtId="189" fontId="7" fillId="0" borderId="21" xfId="2380" applyNumberFormat="1" applyFont="1" applyFill="1" applyBorder="1" applyAlignment="1">
      <alignment horizontal="right" vertical="center" indent="1"/>
    </xf>
    <xf numFmtId="189" fontId="7" fillId="0" borderId="22" xfId="2380" applyNumberFormat="1" applyFont="1" applyFill="1" applyBorder="1" applyAlignment="1">
      <alignment horizontal="right" vertical="center" indent="1"/>
    </xf>
    <xf numFmtId="0" fontId="21" fillId="3" borderId="0" xfId="0" applyFont="1" applyFill="1" applyBorder="1" applyAlignment="1" applyProtection="1">
      <alignment vertical="center"/>
    </xf>
    <xf numFmtId="0" fontId="8" fillId="4" borderId="29" xfId="0" applyNumberFormat="1" applyFont="1" applyFill="1" applyBorder="1" applyAlignment="1" applyProtection="1">
      <alignment horizontal="center" vertical="center" wrapText="1"/>
    </xf>
    <xf numFmtId="0" fontId="8" fillId="4" borderId="30" xfId="0" applyNumberFormat="1" applyFont="1" applyFill="1" applyBorder="1" applyAlignment="1" applyProtection="1">
      <alignment horizontal="center" vertical="center" wrapText="1"/>
    </xf>
    <xf numFmtId="1" fontId="7" fillId="0" borderId="10" xfId="2380" applyNumberFormat="1" applyFont="1" applyFill="1" applyBorder="1" applyAlignment="1">
      <alignment horizontal="right" vertical="center" indent="1"/>
    </xf>
    <xf numFmtId="202" fontId="7" fillId="0" borderId="10" xfId="2380" applyNumberFormat="1" applyFont="1" applyFill="1" applyBorder="1" applyAlignment="1">
      <alignment horizontal="right" vertical="center" indent="1"/>
    </xf>
    <xf numFmtId="0" fontId="30" fillId="3" borderId="31" xfId="0" applyFont="1" applyFill="1" applyBorder="1" applyAlignment="1" applyProtection="1">
      <alignment horizontal="right" vertical="center" indent="1"/>
    </xf>
    <xf numFmtId="195" fontId="20" fillId="3" borderId="10" xfId="0" applyNumberFormat="1" applyFont="1" applyFill="1" applyBorder="1" applyAlignment="1" applyProtection="1">
      <alignment horizontal="center" vertical="center"/>
    </xf>
    <xf numFmtId="203" fontId="20" fillId="3" borderId="10" xfId="0" applyNumberFormat="1" applyFont="1" applyFill="1" applyBorder="1" applyAlignment="1" applyProtection="1">
      <alignment horizontal="center" vertical="center"/>
    </xf>
    <xf numFmtId="204" fontId="20" fillId="3" borderId="10" xfId="0" applyNumberFormat="1" applyFont="1" applyFill="1" applyBorder="1" applyAlignment="1" applyProtection="1">
      <alignment horizontal="right" vertical="center" indent="1"/>
    </xf>
    <xf numFmtId="0" fontId="20" fillId="8" borderId="10" xfId="0" applyNumberFormat="1" applyFont="1" applyFill="1" applyBorder="1" applyAlignment="1" applyProtection="1">
      <alignment horizontal="right" vertical="center" indent="2"/>
    </xf>
    <xf numFmtId="193" fontId="20" fillId="3" borderId="19" xfId="0" applyNumberFormat="1" applyFont="1" applyFill="1" applyBorder="1" applyAlignment="1" applyProtection="1">
      <alignment horizontal="right" vertical="center" indent="1"/>
    </xf>
    <xf numFmtId="0" fontId="20" fillId="8" borderId="19" xfId="0" applyNumberFormat="1" applyFont="1" applyFill="1" applyBorder="1" applyAlignment="1" applyProtection="1">
      <alignment horizontal="right" vertical="center" indent="2"/>
    </xf>
    <xf numFmtId="0" fontId="0" fillId="0" borderId="0" xfId="0" applyAlignment="1"/>
    <xf numFmtId="0" fontId="0" fillId="0" borderId="0" xfId="0" applyFill="1" applyAlignment="1" applyProtection="1">
      <alignment vertical="center"/>
    </xf>
    <xf numFmtId="0" fontId="9" fillId="0" borderId="0" xfId="0" applyFont="1" applyFill="1" applyBorder="1" applyAlignment="1" applyProtection="1">
      <alignment horizontal="left" vertical="center"/>
    </xf>
    <xf numFmtId="15" fontId="9" fillId="0" borderId="0" xfId="0" quotePrefix="1" applyNumberFormat="1" applyFont="1" applyFill="1" applyBorder="1" applyAlignment="1" applyProtection="1">
      <alignment horizontal="center" vertical="center"/>
    </xf>
    <xf numFmtId="0" fontId="7" fillId="0" borderId="0" xfId="0" applyFont="1" applyAlignment="1" applyProtection="1">
      <alignment vertical="center"/>
    </xf>
    <xf numFmtId="193" fontId="26" fillId="3" borderId="32" xfId="0" quotePrefix="1" applyNumberFormat="1" applyFont="1" applyFill="1" applyBorder="1" applyAlignment="1" applyProtection="1">
      <alignment horizontal="right" vertical="center" indent="1"/>
    </xf>
    <xf numFmtId="193" fontId="26" fillId="3" borderId="33" xfId="0" quotePrefix="1" applyNumberFormat="1" applyFont="1" applyFill="1" applyBorder="1" applyAlignment="1" applyProtection="1">
      <alignment horizontal="right" vertical="center" indent="1"/>
    </xf>
    <xf numFmtId="195" fontId="104" fillId="3" borderId="33" xfId="0" quotePrefix="1" applyNumberFormat="1" applyFont="1" applyFill="1" applyBorder="1" applyAlignment="1" applyProtection="1">
      <alignment horizontal="center" vertical="center"/>
      <protection locked="0"/>
    </xf>
    <xf numFmtId="0" fontId="0" fillId="0" borderId="33" xfId="0" applyBorder="1" applyProtection="1">
      <protection locked="0"/>
    </xf>
    <xf numFmtId="0" fontId="13" fillId="0" borderId="19" xfId="0" quotePrefix="1" applyNumberFormat="1" applyFont="1" applyFill="1" applyBorder="1" applyAlignment="1" applyProtection="1">
      <alignment horizontal="left" vertical="center" indent="1"/>
      <protection locked="0"/>
    </xf>
    <xf numFmtId="193" fontId="26" fillId="3" borderId="32" xfId="0" applyNumberFormat="1" applyFont="1" applyFill="1" applyBorder="1" applyAlignment="1" applyProtection="1">
      <alignment horizontal="right" vertical="center" indent="1"/>
    </xf>
    <xf numFmtId="193" fontId="26" fillId="3" borderId="33" xfId="0" applyNumberFormat="1" applyFont="1" applyFill="1" applyBorder="1" applyAlignment="1" applyProtection="1">
      <alignment horizontal="right" vertical="center" indent="1"/>
    </xf>
    <xf numFmtId="193" fontId="26" fillId="3" borderId="34" xfId="0" applyNumberFormat="1" applyFont="1" applyFill="1" applyBorder="1" applyAlignment="1" applyProtection="1">
      <alignment horizontal="right" vertical="center" indent="1"/>
    </xf>
    <xf numFmtId="195" fontId="104" fillId="3" borderId="34" xfId="0" quotePrefix="1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/>
    <xf numFmtId="193" fontId="67" fillId="3" borderId="10" xfId="0" applyNumberFormat="1" applyFont="1" applyFill="1" applyBorder="1" applyAlignment="1" applyProtection="1">
      <alignment horizontal="right" vertical="center" indent="1"/>
    </xf>
    <xf numFmtId="1" fontId="105" fillId="3" borderId="10" xfId="0" applyNumberFormat="1" applyFont="1" applyFill="1" applyBorder="1" applyAlignment="1" applyProtection="1">
      <alignment horizontal="right" vertical="center" indent="1"/>
      <protection locked="0"/>
    </xf>
    <xf numFmtId="188" fontId="33" fillId="4" borderId="35" xfId="0" applyNumberFormat="1" applyFont="1" applyFill="1" applyBorder="1" applyAlignment="1" applyProtection="1">
      <alignment horizontal="center" vertical="center" wrapText="1"/>
    </xf>
    <xf numFmtId="1" fontId="12" fillId="3" borderId="36" xfId="0" quotePrefix="1" applyNumberFormat="1" applyFont="1" applyFill="1" applyBorder="1" applyAlignment="1" applyProtection="1">
      <alignment horizontal="right" vertical="center" indent="1"/>
      <protection locked="0"/>
    </xf>
    <xf numFmtId="193" fontId="13" fillId="3" borderId="37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0" borderId="0" xfId="0" applyFill="1" applyBorder="1" applyAlignment="1" applyProtection="1">
      <alignment vertical="center"/>
    </xf>
    <xf numFmtId="0" fontId="0" fillId="0" borderId="0" xfId="0" applyAlignment="1" applyProtection="1">
      <alignment vertical="center"/>
    </xf>
    <xf numFmtId="0" fontId="0" fillId="0" borderId="0" xfId="0" applyAlignment="1">
      <alignment horizontal="right" vertical="center"/>
    </xf>
    <xf numFmtId="0" fontId="26" fillId="0" borderId="10" xfId="0" quotePrefix="1" applyFont="1" applyFill="1" applyBorder="1" applyAlignment="1" applyProtection="1">
      <alignment horizontal="left" vertical="center" indent="1"/>
    </xf>
    <xf numFmtId="2" fontId="55" fillId="3" borderId="10" xfId="0" quotePrefix="1" applyNumberFormat="1" applyFont="1" applyFill="1" applyBorder="1" applyAlignment="1" applyProtection="1">
      <alignment horizontal="center" vertical="center"/>
    </xf>
    <xf numFmtId="2" fontId="55" fillId="3" borderId="10" xfId="0" applyNumberFormat="1" applyFont="1" applyFill="1" applyBorder="1" applyAlignment="1" applyProtection="1">
      <alignment horizontal="center" vertical="center"/>
    </xf>
    <xf numFmtId="1" fontId="12" fillId="3" borderId="10" xfId="0" applyNumberFormat="1" applyFont="1" applyFill="1" applyBorder="1" applyAlignment="1" applyProtection="1">
      <alignment horizontal="center" vertical="center"/>
      <protection locked="0"/>
    </xf>
    <xf numFmtId="1" fontId="12" fillId="3" borderId="37" xfId="0" applyNumberFormat="1" applyFont="1" applyFill="1" applyBorder="1" applyAlignment="1" applyProtection="1">
      <alignment horizontal="center" vertical="center"/>
      <protection locked="0"/>
    </xf>
    <xf numFmtId="0" fontId="26" fillId="3" borderId="10" xfId="0" applyFont="1" applyFill="1" applyBorder="1" applyAlignment="1" applyProtection="1">
      <alignment horizontal="left" vertical="center" indent="1"/>
    </xf>
    <xf numFmtId="200" fontId="13" fillId="3" borderId="10" xfId="0" applyNumberFormat="1" applyFont="1" applyFill="1" applyBorder="1" applyAlignment="1" applyProtection="1">
      <alignment horizontal="right" vertical="center" indent="1"/>
      <protection locked="0"/>
    </xf>
    <xf numFmtId="0" fontId="35" fillId="3" borderId="10" xfId="0" quotePrefix="1" applyFont="1" applyFill="1" applyBorder="1" applyAlignment="1" applyProtection="1">
      <alignment horizontal="center" vertical="center"/>
    </xf>
    <xf numFmtId="2" fontId="35" fillId="3" borderId="10" xfId="0" applyNumberFormat="1" applyFont="1" applyFill="1" applyBorder="1" applyAlignment="1" applyProtection="1">
      <alignment horizontal="center" vertical="center"/>
    </xf>
    <xf numFmtId="2" fontId="35" fillId="3" borderId="10" xfId="0" quotePrefix="1" applyNumberFormat="1" applyFont="1" applyFill="1" applyBorder="1" applyAlignment="1" applyProtection="1">
      <alignment horizontal="center" vertical="center"/>
    </xf>
    <xf numFmtId="0" fontId="26" fillId="3" borderId="11" xfId="0" quotePrefix="1" applyFont="1" applyFill="1" applyBorder="1" applyAlignment="1" applyProtection="1">
      <alignment horizontal="left" vertical="center" indent="1"/>
      <protection hidden="1"/>
    </xf>
    <xf numFmtId="0" fontId="30" fillId="3" borderId="10" xfId="0" applyFont="1" applyFill="1" applyBorder="1" applyAlignment="1" applyProtection="1">
      <alignment horizontal="center" vertical="center"/>
    </xf>
    <xf numFmtId="195" fontId="13" fillId="3" borderId="10" xfId="0" applyNumberFormat="1" applyFont="1" applyFill="1" applyBorder="1" applyAlignment="1" applyProtection="1">
      <alignment horizontal="center" vertical="center"/>
      <protection locked="0"/>
    </xf>
    <xf numFmtId="1" fontId="20" fillId="3" borderId="10" xfId="0" applyNumberFormat="1" applyFont="1" applyFill="1" applyBorder="1" applyAlignment="1" applyProtection="1">
      <alignment horizontal="center" vertical="center"/>
    </xf>
    <xf numFmtId="193" fontId="13" fillId="0" borderId="10" xfId="0" applyNumberFormat="1" applyFont="1" applyFill="1" applyBorder="1" applyAlignment="1" applyProtection="1">
      <alignment horizontal="center" vertical="center"/>
      <protection locked="0"/>
    </xf>
    <xf numFmtId="205" fontId="13" fillId="8" borderId="0" xfId="0" applyNumberFormat="1" applyFont="1" applyFill="1" applyBorder="1" applyAlignment="1" applyProtection="1">
      <alignment horizontal="center" vertical="center"/>
      <protection locked="0"/>
    </xf>
    <xf numFmtId="205" fontId="13" fillId="8" borderId="38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right"/>
    </xf>
    <xf numFmtId="0" fontId="32" fillId="0" borderId="0" xfId="0" applyFont="1"/>
    <xf numFmtId="0" fontId="70" fillId="3" borderId="39" xfId="0" applyFont="1" applyFill="1" applyBorder="1" applyAlignment="1" applyProtection="1">
      <alignment horizontal="left" vertical="center" indent="1"/>
      <protection locked="0"/>
    </xf>
    <xf numFmtId="0" fontId="70" fillId="3" borderId="11" xfId="0" applyFont="1" applyFill="1" applyBorder="1" applyAlignment="1" applyProtection="1">
      <alignment horizontal="left" vertical="center" indent="1"/>
      <protection locked="0"/>
    </xf>
    <xf numFmtId="0" fontId="2" fillId="0" borderId="0" xfId="0" applyFont="1"/>
    <xf numFmtId="1" fontId="71" fillId="3" borderId="11" xfId="0" quotePrefix="1" applyNumberFormat="1" applyFont="1" applyFill="1" applyBorder="1" applyAlignment="1" applyProtection="1">
      <alignment horizontal="right" vertical="center" indent="1"/>
      <protection locked="0"/>
    </xf>
    <xf numFmtId="1" fontId="71" fillId="3" borderId="10" xfId="0" quotePrefix="1" applyNumberFormat="1" applyFont="1" applyFill="1" applyBorder="1" applyAlignment="1" applyProtection="1">
      <alignment horizontal="right" vertical="center" indent="1"/>
      <protection locked="0"/>
    </xf>
    <xf numFmtId="1" fontId="71" fillId="3" borderId="10" xfId="0" applyNumberFormat="1" applyFont="1" applyFill="1" applyBorder="1" applyAlignment="1" applyProtection="1">
      <alignment horizontal="right" vertical="center" indent="1"/>
      <protection locked="0"/>
    </xf>
    <xf numFmtId="193" fontId="35" fillId="3" borderId="10" xfId="0" applyNumberFormat="1" applyFont="1" applyFill="1" applyBorder="1" applyAlignment="1" applyProtection="1">
      <alignment horizontal="left" vertical="center" indent="1"/>
      <protection locked="0"/>
    </xf>
    <xf numFmtId="203" fontId="7" fillId="0" borderId="10" xfId="2380" applyNumberFormat="1" applyFont="1" applyFill="1" applyBorder="1" applyAlignment="1">
      <alignment horizontal="right" vertical="center" indent="1"/>
    </xf>
    <xf numFmtId="1" fontId="20" fillId="3" borderId="19" xfId="0" applyNumberFormat="1" applyFont="1" applyFill="1" applyBorder="1" applyAlignment="1" applyProtection="1">
      <alignment horizontal="center" vertical="center"/>
    </xf>
    <xf numFmtId="0" fontId="30" fillId="3" borderId="21" xfId="0" applyFont="1" applyFill="1" applyBorder="1" applyAlignment="1" applyProtection="1">
      <alignment horizontal="center" vertical="center"/>
    </xf>
    <xf numFmtId="195" fontId="105" fillId="3" borderId="10" xfId="0" applyNumberFormat="1" applyFont="1" applyFill="1" applyBorder="1" applyAlignment="1" applyProtection="1">
      <alignment horizontal="center" vertical="center"/>
      <protection locked="0"/>
    </xf>
    <xf numFmtId="204" fontId="105" fillId="3" borderId="10" xfId="0" applyNumberFormat="1" applyFont="1" applyFill="1" applyBorder="1" applyAlignment="1" applyProtection="1">
      <alignment horizontal="center" vertical="center"/>
      <protection locked="0"/>
    </xf>
    <xf numFmtId="195" fontId="67" fillId="3" borderId="10" xfId="0" applyNumberFormat="1" applyFont="1" applyFill="1" applyBorder="1" applyAlignment="1" applyProtection="1">
      <alignment horizontal="right" vertical="center" indent="1"/>
    </xf>
    <xf numFmtId="205" fontId="67" fillId="3" borderId="10" xfId="0" applyNumberFormat="1" applyFont="1" applyFill="1" applyBorder="1" applyAlignment="1" applyProtection="1">
      <alignment horizontal="right" vertical="center" indent="1"/>
    </xf>
    <xf numFmtId="205" fontId="13" fillId="3" borderId="10" xfId="0" applyNumberFormat="1" applyFont="1" applyFill="1" applyBorder="1" applyAlignment="1" applyProtection="1">
      <alignment horizontal="center" vertical="center"/>
      <protection locked="0"/>
    </xf>
    <xf numFmtId="195" fontId="105" fillId="3" borderId="21" xfId="0" applyNumberFormat="1" applyFont="1" applyFill="1" applyBorder="1" applyAlignment="1" applyProtection="1">
      <alignment horizontal="center" vertical="center"/>
      <protection locked="0"/>
    </xf>
    <xf numFmtId="1" fontId="7" fillId="0" borderId="10" xfId="2380" quotePrefix="1" applyNumberFormat="1" applyFont="1" applyFill="1" applyBorder="1" applyAlignment="1">
      <alignment horizontal="right" vertical="center" indent="1"/>
    </xf>
    <xf numFmtId="1" fontId="106" fillId="0" borderId="25" xfId="0" applyNumberFormat="1" applyFont="1" applyBorder="1" applyAlignment="1" applyProtection="1">
      <alignment horizontal="center" vertical="center"/>
    </xf>
    <xf numFmtId="0" fontId="0" fillId="0" borderId="20" xfId="0" applyBorder="1" applyAlignment="1" applyProtection="1">
      <alignment vertical="center"/>
    </xf>
    <xf numFmtId="0" fontId="0" fillId="0" borderId="20" xfId="0" applyBorder="1" applyAlignment="1" applyProtection="1">
      <alignment horizontal="center"/>
    </xf>
    <xf numFmtId="193" fontId="68" fillId="0" borderId="20" xfId="0" applyNumberFormat="1" applyFont="1" applyBorder="1" applyAlignment="1" applyProtection="1">
      <alignment horizontal="center"/>
    </xf>
    <xf numFmtId="0" fontId="2" fillId="0" borderId="0" xfId="0" applyFont="1" applyAlignment="1">
      <alignment vertical="center"/>
    </xf>
    <xf numFmtId="195" fontId="107" fillId="0" borderId="20" xfId="0" applyNumberFormat="1" applyFont="1" applyBorder="1" applyAlignment="1" applyProtection="1">
      <alignment horizontal="center"/>
    </xf>
    <xf numFmtId="193" fontId="107" fillId="0" borderId="20" xfId="0" applyNumberFormat="1" applyFont="1" applyBorder="1" applyAlignment="1" applyProtection="1">
      <alignment horizontal="center"/>
    </xf>
    <xf numFmtId="0" fontId="107" fillId="0" borderId="20" xfId="0" applyFont="1" applyBorder="1" applyProtection="1"/>
    <xf numFmtId="205" fontId="104" fillId="0" borderId="21" xfId="0" applyNumberFormat="1" applyFont="1" applyFill="1" applyBorder="1" applyAlignment="1" applyProtection="1">
      <alignment horizontal="center" vertical="center"/>
      <protection locked="0"/>
    </xf>
    <xf numFmtId="193" fontId="104" fillId="0" borderId="21" xfId="0" applyNumberFormat="1" applyFont="1" applyFill="1" applyBorder="1" applyAlignment="1" applyProtection="1">
      <alignment horizontal="center" vertical="center"/>
      <protection locked="0"/>
    </xf>
    <xf numFmtId="195" fontId="104" fillId="0" borderId="21" xfId="0" applyNumberFormat="1" applyFont="1" applyFill="1" applyBorder="1" applyAlignment="1" applyProtection="1">
      <alignment horizontal="center" vertical="center"/>
      <protection locked="0"/>
    </xf>
    <xf numFmtId="1" fontId="9" fillId="3" borderId="0" xfId="0" applyNumberFormat="1" applyFont="1" applyFill="1" applyBorder="1" applyAlignment="1" applyProtection="1">
      <alignment horizontal="left" vertical="center"/>
    </xf>
    <xf numFmtId="1" fontId="8" fillId="4" borderId="30" xfId="0" applyNumberFormat="1" applyFont="1" applyFill="1" applyBorder="1" applyAlignment="1" applyProtection="1">
      <alignment horizontal="center" vertical="center" wrapText="1"/>
    </xf>
    <xf numFmtId="0" fontId="21" fillId="3" borderId="0" xfId="0" applyFont="1" applyFill="1" applyBorder="1" applyAlignment="1" applyProtection="1">
      <alignment horizontal="center" vertical="center"/>
    </xf>
    <xf numFmtId="202" fontId="7" fillId="0" borderId="0" xfId="2380" applyNumberFormat="1" applyFont="1" applyFill="1" applyBorder="1" applyAlignment="1">
      <alignment horizontal="right" vertical="center" indent="1"/>
    </xf>
    <xf numFmtId="193" fontId="108" fillId="0" borderId="10" xfId="0" applyNumberFormat="1" applyFont="1" applyFill="1" applyBorder="1" applyAlignment="1" applyProtection="1">
      <alignment horizontal="right" vertical="center" indent="1"/>
    </xf>
    <xf numFmtId="205" fontId="108" fillId="0" borderId="10" xfId="0" applyNumberFormat="1" applyFont="1" applyFill="1" applyBorder="1" applyAlignment="1" applyProtection="1">
      <alignment horizontal="right" vertical="center" indent="1"/>
    </xf>
    <xf numFmtId="195" fontId="108" fillId="0" borderId="10" xfId="0" applyNumberFormat="1" applyFont="1" applyFill="1" applyBorder="1" applyAlignment="1" applyProtection="1">
      <alignment horizontal="right" vertical="center" indent="1"/>
    </xf>
    <xf numFmtId="193" fontId="13" fillId="0" borderId="19" xfId="0" applyNumberFormat="1" applyFont="1" applyFill="1" applyBorder="1" applyAlignment="1" applyProtection="1">
      <alignment horizontal="center" vertical="center"/>
      <protection locked="0"/>
    </xf>
    <xf numFmtId="194" fontId="24" fillId="6" borderId="11" xfId="0" applyNumberFormat="1" applyFont="1" applyFill="1" applyBorder="1" applyAlignment="1" applyProtection="1">
      <alignment horizontal="right" vertical="center" indent="1"/>
    </xf>
    <xf numFmtId="194" fontId="24" fillId="6" borderId="11" xfId="0" quotePrefix="1" applyNumberFormat="1" applyFont="1" applyFill="1" applyBorder="1" applyAlignment="1" applyProtection="1">
      <alignment horizontal="right" vertical="center" indent="1"/>
    </xf>
    <xf numFmtId="205" fontId="13" fillId="8" borderId="23" xfId="0" applyNumberFormat="1" applyFont="1" applyFill="1" applyBorder="1" applyAlignment="1" applyProtection="1">
      <alignment horizontal="center" vertical="center"/>
      <protection locked="0"/>
    </xf>
    <xf numFmtId="205" fontId="13" fillId="8" borderId="40" xfId="0" applyNumberFormat="1" applyFont="1" applyFill="1" applyBorder="1" applyAlignment="1" applyProtection="1">
      <alignment horizontal="center" vertical="center"/>
      <protection locked="0"/>
    </xf>
    <xf numFmtId="194" fontId="24" fillId="8" borderId="11" xfId="0" applyNumberFormat="1" applyFont="1" applyFill="1" applyBorder="1" applyAlignment="1" applyProtection="1">
      <alignment horizontal="right" vertical="center" indent="1"/>
    </xf>
    <xf numFmtId="194" fontId="35" fillId="6" borderId="10" xfId="0" applyNumberFormat="1" applyFont="1" applyFill="1" applyBorder="1" applyAlignment="1" applyProtection="1">
      <alignment horizontal="center" vertical="center"/>
    </xf>
    <xf numFmtId="194" fontId="24" fillId="8" borderId="11" xfId="0" quotePrefix="1" applyNumberFormat="1" applyFont="1" applyFill="1" applyBorder="1" applyAlignment="1" applyProtection="1">
      <alignment horizontal="right" vertical="center" indent="1"/>
    </xf>
    <xf numFmtId="194" fontId="24" fillId="8" borderId="24" xfId="0" applyNumberFormat="1" applyFont="1" applyFill="1" applyBorder="1" applyAlignment="1" applyProtection="1">
      <alignment horizontal="right" vertical="center" indent="1"/>
    </xf>
    <xf numFmtId="194" fontId="35" fillId="6" borderId="21" xfId="0" applyNumberFormat="1" applyFont="1" applyFill="1" applyBorder="1" applyAlignment="1" applyProtection="1">
      <alignment horizontal="center" vertical="center"/>
    </xf>
    <xf numFmtId="2" fontId="13" fillId="3" borderId="10" xfId="0" applyNumberFormat="1" applyFont="1" applyFill="1" applyBorder="1" applyAlignment="1" applyProtection="1">
      <alignment horizontal="right" vertical="center" indent="1"/>
      <protection locked="0"/>
    </xf>
    <xf numFmtId="0" fontId="0" fillId="0" borderId="0" xfId="0" applyAlignment="1">
      <alignment vertical="center" wrapText="1"/>
    </xf>
    <xf numFmtId="0" fontId="109" fillId="3" borderId="0" xfId="0" applyFont="1" applyFill="1" applyBorder="1" applyAlignment="1" applyProtection="1">
      <alignment horizontal="left" vertical="center"/>
    </xf>
    <xf numFmtId="188" fontId="8" fillId="4" borderId="41" xfId="0" applyNumberFormat="1" applyFont="1" applyFill="1" applyBorder="1" applyAlignment="1" applyProtection="1">
      <alignment horizontal="center" vertical="center" wrapText="1"/>
    </xf>
    <xf numFmtId="0" fontId="30" fillId="3" borderId="33" xfId="0" applyFont="1" applyFill="1" applyBorder="1" applyAlignment="1" applyProtection="1">
      <alignment horizontal="right" vertical="center" indent="1"/>
    </xf>
    <xf numFmtId="193" fontId="20" fillId="3" borderId="33" xfId="0" applyNumberFormat="1" applyFont="1" applyFill="1" applyBorder="1" applyAlignment="1" applyProtection="1">
      <alignment horizontal="right" vertical="center" indent="1"/>
    </xf>
    <xf numFmtId="195" fontId="20" fillId="3" borderId="33" xfId="0" applyNumberFormat="1" applyFont="1" applyFill="1" applyBorder="1" applyAlignment="1" applyProtection="1">
      <alignment horizontal="center" vertical="center"/>
    </xf>
    <xf numFmtId="195" fontId="20" fillId="3" borderId="33" xfId="0" applyNumberFormat="1" applyFont="1" applyFill="1" applyBorder="1" applyAlignment="1" applyProtection="1">
      <alignment horizontal="right" vertical="center" indent="1"/>
    </xf>
    <xf numFmtId="204" fontId="20" fillId="3" borderId="33" xfId="0" applyNumberFormat="1" applyFont="1" applyFill="1" applyBorder="1" applyAlignment="1" applyProtection="1">
      <alignment horizontal="right" vertical="center" indent="1"/>
    </xf>
    <xf numFmtId="1" fontId="20" fillId="3" borderId="33" xfId="0" applyNumberFormat="1" applyFont="1" applyFill="1" applyBorder="1" applyAlignment="1" applyProtection="1">
      <alignment horizontal="right" vertical="center" indent="1"/>
    </xf>
    <xf numFmtId="0" fontId="20" fillId="8" borderId="33" xfId="0" applyNumberFormat="1" applyFont="1" applyFill="1" applyBorder="1" applyAlignment="1" applyProtection="1">
      <alignment horizontal="right" vertical="center" indent="2"/>
    </xf>
    <xf numFmtId="193" fontId="20" fillId="3" borderId="42" xfId="0" applyNumberFormat="1" applyFont="1" applyFill="1" applyBorder="1" applyAlignment="1" applyProtection="1">
      <alignment horizontal="right" vertical="center" indent="1"/>
    </xf>
    <xf numFmtId="0" fontId="20" fillId="8" borderId="42" xfId="0" applyNumberFormat="1" applyFont="1" applyFill="1" applyBorder="1" applyAlignment="1" applyProtection="1">
      <alignment horizontal="right" vertical="center" indent="2"/>
    </xf>
    <xf numFmtId="0" fontId="30" fillId="3" borderId="34" xfId="0" applyFont="1" applyFill="1" applyBorder="1" applyAlignment="1" applyProtection="1">
      <alignment horizontal="right" vertical="center" indent="1"/>
    </xf>
    <xf numFmtId="193" fontId="20" fillId="3" borderId="34" xfId="0" applyNumberFormat="1" applyFont="1" applyFill="1" applyBorder="1" applyAlignment="1" applyProtection="1">
      <alignment horizontal="right" vertical="center" indent="1"/>
    </xf>
    <xf numFmtId="195" fontId="20" fillId="3" borderId="34" xfId="0" applyNumberFormat="1" applyFont="1" applyFill="1" applyBorder="1" applyAlignment="1" applyProtection="1">
      <alignment horizontal="center" vertical="center"/>
    </xf>
    <xf numFmtId="195" fontId="20" fillId="3" borderId="34" xfId="0" applyNumberFormat="1" applyFont="1" applyFill="1" applyBorder="1" applyAlignment="1" applyProtection="1">
      <alignment horizontal="right" vertical="center" indent="1"/>
    </xf>
    <xf numFmtId="1" fontId="20" fillId="3" borderId="34" xfId="0" applyNumberFormat="1" applyFont="1" applyFill="1" applyBorder="1" applyAlignment="1" applyProtection="1">
      <alignment horizontal="right" vertical="center" indent="1"/>
    </xf>
    <xf numFmtId="0" fontId="20" fillId="8" borderId="34" xfId="0" applyNumberFormat="1" applyFont="1" applyFill="1" applyBorder="1" applyAlignment="1" applyProtection="1">
      <alignment horizontal="right" vertical="center" indent="2"/>
    </xf>
    <xf numFmtId="0" fontId="20" fillId="8" borderId="43" xfId="0" applyNumberFormat="1" applyFont="1" applyFill="1" applyBorder="1" applyAlignment="1" applyProtection="1">
      <alignment horizontal="right" vertical="center" indent="2"/>
    </xf>
    <xf numFmtId="0" fontId="9" fillId="3" borderId="44" xfId="0" quotePrefix="1" applyFont="1" applyFill="1" applyBorder="1" applyAlignment="1" applyProtection="1">
      <alignment horizontal="left" vertical="center"/>
    </xf>
    <xf numFmtId="0" fontId="9" fillId="3" borderId="44" xfId="0" applyFont="1" applyFill="1" applyBorder="1" applyAlignment="1" applyProtection="1">
      <alignment horizontal="left" vertical="center"/>
    </xf>
    <xf numFmtId="0" fontId="9" fillId="3" borderId="44" xfId="0" applyFont="1" applyFill="1" applyBorder="1" applyAlignment="1" applyProtection="1">
      <alignment vertical="center"/>
    </xf>
    <xf numFmtId="0" fontId="11" fillId="3" borderId="44" xfId="0" applyFont="1" applyFill="1" applyBorder="1" applyAlignment="1" applyProtection="1">
      <alignment vertical="center"/>
    </xf>
    <xf numFmtId="188" fontId="104" fillId="0" borderId="21" xfId="0" applyNumberFormat="1" applyFont="1" applyFill="1" applyBorder="1" applyAlignment="1" applyProtection="1">
      <alignment horizontal="center" vertical="center"/>
      <protection locked="0"/>
    </xf>
    <xf numFmtId="0" fontId="7" fillId="5" borderId="0" xfId="0" applyFont="1" applyFill="1" applyBorder="1" applyAlignment="1" applyProtection="1">
      <alignment horizontal="center" vertical="center"/>
    </xf>
    <xf numFmtId="193" fontId="26" fillId="3" borderId="33" xfId="0" applyNumberFormat="1" applyFont="1" applyFill="1" applyBorder="1" applyAlignment="1" applyProtection="1">
      <alignment horizontal="right" vertical="center" indent="1"/>
      <protection locked="0"/>
    </xf>
    <xf numFmtId="194" fontId="24" fillId="6" borderId="45" xfId="0" applyNumberFormat="1" applyFont="1" applyFill="1" applyBorder="1" applyAlignment="1" applyProtection="1">
      <alignment horizontal="right" vertical="center" indent="1"/>
    </xf>
    <xf numFmtId="194" fontId="35" fillId="6" borderId="27" xfId="0" applyNumberFormat="1" applyFont="1" applyFill="1" applyBorder="1" applyAlignment="1" applyProtection="1">
      <alignment horizontal="center" vertical="center"/>
    </xf>
    <xf numFmtId="205" fontId="108" fillId="0" borderId="27" xfId="0" applyNumberFormat="1" applyFont="1" applyFill="1" applyBorder="1" applyAlignment="1" applyProtection="1">
      <alignment horizontal="right" vertical="center" indent="1"/>
    </xf>
    <xf numFmtId="193" fontId="67" fillId="3" borderId="27" xfId="0" applyNumberFormat="1" applyFont="1" applyFill="1" applyBorder="1" applyAlignment="1" applyProtection="1">
      <alignment horizontal="right" vertical="center" indent="1"/>
    </xf>
    <xf numFmtId="194" fontId="24" fillId="6" borderId="24" xfId="0" applyNumberFormat="1" applyFont="1" applyFill="1" applyBorder="1" applyAlignment="1" applyProtection="1">
      <alignment horizontal="right" vertical="center" indent="1"/>
    </xf>
    <xf numFmtId="194" fontId="24" fillId="8" borderId="45" xfId="0" applyNumberFormat="1" applyFont="1" applyFill="1" applyBorder="1" applyAlignment="1" applyProtection="1">
      <alignment horizontal="right" vertical="center" indent="1"/>
    </xf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193" fontId="68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vertical="center"/>
    </xf>
    <xf numFmtId="195" fontId="107" fillId="0" borderId="0" xfId="0" applyNumberFormat="1" applyFont="1" applyBorder="1" applyAlignment="1" applyProtection="1">
      <alignment horizontal="center"/>
    </xf>
    <xf numFmtId="193" fontId="107" fillId="0" borderId="0" xfId="0" applyNumberFormat="1" applyFont="1" applyBorder="1" applyAlignment="1" applyProtection="1">
      <alignment horizontal="center"/>
    </xf>
    <xf numFmtId="0" fontId="107" fillId="0" borderId="0" xfId="0" applyFont="1" applyBorder="1" applyProtection="1"/>
    <xf numFmtId="1" fontId="20" fillId="3" borderId="21" xfId="0" applyNumberFormat="1" applyFont="1" applyFill="1" applyBorder="1" applyAlignment="1" applyProtection="1">
      <alignment horizontal="center" vertical="center"/>
    </xf>
    <xf numFmtId="204" fontId="105" fillId="3" borderId="21" xfId="0" applyNumberFormat="1" applyFont="1" applyFill="1" applyBorder="1" applyAlignment="1" applyProtection="1">
      <alignment horizontal="center" vertical="center"/>
      <protection locked="0"/>
    </xf>
    <xf numFmtId="1" fontId="20" fillId="3" borderId="22" xfId="0" applyNumberFormat="1" applyFont="1" applyFill="1" applyBorder="1" applyAlignment="1" applyProtection="1">
      <alignment horizontal="center" vertical="center"/>
    </xf>
    <xf numFmtId="194" fontId="35" fillId="6" borderId="46" xfId="0" applyNumberFormat="1" applyFont="1" applyFill="1" applyBorder="1" applyAlignment="1" applyProtection="1">
      <alignment horizontal="center" vertical="center"/>
    </xf>
    <xf numFmtId="193" fontId="67" fillId="3" borderId="46" xfId="0" applyNumberFormat="1" applyFont="1" applyFill="1" applyBorder="1" applyAlignment="1" applyProtection="1">
      <alignment horizontal="right" vertical="center" indent="1"/>
    </xf>
    <xf numFmtId="205" fontId="13" fillId="8" borderId="20" xfId="0" applyNumberFormat="1" applyFont="1" applyFill="1" applyBorder="1" applyAlignment="1" applyProtection="1">
      <alignment horizontal="center" vertical="center"/>
      <protection locked="0"/>
    </xf>
    <xf numFmtId="205" fontId="13" fillId="8" borderId="47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quotePrefix="1" applyFont="1" applyAlignment="1">
      <alignment horizontal="left" vertical="center"/>
    </xf>
    <xf numFmtId="194" fontId="24" fillId="6" borderId="11" xfId="0" applyNumberFormat="1" applyFont="1" applyFill="1" applyBorder="1" applyAlignment="1" applyProtection="1">
      <alignment horizontal="center" vertical="center" wrapText="1"/>
      <protection locked="0"/>
    </xf>
    <xf numFmtId="194" fontId="35" fillId="6" borderId="10" xfId="0" applyNumberFormat="1" applyFont="1" applyFill="1" applyBorder="1" applyAlignment="1" applyProtection="1">
      <alignment horizontal="center" vertical="center"/>
      <protection locked="0"/>
    </xf>
    <xf numFmtId="189" fontId="20" fillId="3" borderId="19" xfId="0" applyNumberFormat="1" applyFont="1" applyFill="1" applyBorder="1" applyAlignment="1" applyProtection="1">
      <alignment horizontal="center" vertical="center"/>
    </xf>
    <xf numFmtId="189" fontId="20" fillId="3" borderId="22" xfId="0" applyNumberFormat="1" applyFont="1" applyFill="1" applyBorder="1" applyAlignment="1" applyProtection="1">
      <alignment horizontal="center" vertical="center"/>
    </xf>
    <xf numFmtId="0" fontId="0" fillId="0" borderId="20" xfId="0" applyBorder="1" applyAlignment="1">
      <alignment horizontal="right" vertical="center"/>
    </xf>
    <xf numFmtId="205" fontId="67" fillId="3" borderId="21" xfId="0" applyNumberFormat="1" applyFont="1" applyFill="1" applyBorder="1" applyAlignment="1" applyProtection="1">
      <alignment horizontal="right" vertical="center" indent="1"/>
    </xf>
    <xf numFmtId="193" fontId="104" fillId="0" borderId="10" xfId="0" applyNumberFormat="1" applyFont="1" applyFill="1" applyBorder="1" applyAlignment="1" applyProtection="1">
      <alignment horizontal="center" vertical="center"/>
      <protection locked="0"/>
    </xf>
    <xf numFmtId="0" fontId="14" fillId="3" borderId="0" xfId="0" applyFont="1" applyFill="1" applyBorder="1" applyAlignment="1" applyProtection="1">
      <alignment horizontal="center" vertical="center" wrapText="1"/>
      <protection hidden="1"/>
    </xf>
    <xf numFmtId="194" fontId="24" fillId="6" borderId="48" xfId="0" applyNumberFormat="1" applyFont="1" applyFill="1" applyBorder="1" applyAlignment="1" applyProtection="1">
      <alignment horizontal="center" vertical="center" wrapText="1"/>
      <protection locked="0"/>
    </xf>
    <xf numFmtId="194" fontId="35" fillId="6" borderId="49" xfId="0" applyNumberFormat="1" applyFont="1" applyFill="1" applyBorder="1" applyAlignment="1" applyProtection="1">
      <alignment horizontal="center" vertical="center"/>
      <protection locked="0"/>
    </xf>
    <xf numFmtId="193" fontId="13" fillId="0" borderId="49" xfId="0" applyNumberFormat="1" applyFont="1" applyFill="1" applyBorder="1" applyAlignment="1" applyProtection="1">
      <alignment horizontal="center" vertical="center"/>
      <protection locked="0"/>
    </xf>
    <xf numFmtId="193" fontId="67" fillId="3" borderId="49" xfId="0" applyNumberFormat="1" applyFont="1" applyFill="1" applyBorder="1" applyAlignment="1" applyProtection="1">
      <alignment horizontal="right" vertical="center" indent="1"/>
    </xf>
    <xf numFmtId="205" fontId="13" fillId="8" borderId="50" xfId="0" applyNumberFormat="1" applyFont="1" applyFill="1" applyBorder="1" applyAlignment="1" applyProtection="1">
      <alignment vertical="center"/>
      <protection locked="0"/>
    </xf>
    <xf numFmtId="189" fontId="20" fillId="3" borderId="51" xfId="0" applyNumberFormat="1" applyFont="1" applyFill="1" applyBorder="1" applyAlignment="1" applyProtection="1">
      <alignment horizontal="center" vertical="center"/>
    </xf>
    <xf numFmtId="189" fontId="20" fillId="3" borderId="52" xfId="0" applyNumberFormat="1" applyFont="1" applyFill="1" applyBorder="1" applyAlignment="1" applyProtection="1">
      <alignment horizontal="center" vertical="center"/>
    </xf>
    <xf numFmtId="0" fontId="0" fillId="0" borderId="20" xfId="0" applyFill="1" applyBorder="1" applyAlignment="1" applyProtection="1">
      <alignment vertical="center"/>
    </xf>
    <xf numFmtId="0" fontId="0" fillId="0" borderId="38" xfId="0" applyBorder="1" applyAlignment="1" applyProtection="1">
      <alignment vertical="center"/>
    </xf>
    <xf numFmtId="0" fontId="0" fillId="0" borderId="23" xfId="0" applyFill="1" applyBorder="1" applyAlignment="1" applyProtection="1">
      <alignment vertical="center"/>
    </xf>
    <xf numFmtId="0" fontId="0" fillId="0" borderId="23" xfId="0" applyBorder="1" applyAlignment="1" applyProtection="1">
      <alignment vertical="center"/>
    </xf>
    <xf numFmtId="0" fontId="0" fillId="0" borderId="40" xfId="0" applyBorder="1" applyAlignment="1" applyProtection="1">
      <alignment vertical="center"/>
    </xf>
    <xf numFmtId="0" fontId="0" fillId="0" borderId="47" xfId="0" applyBorder="1" applyAlignment="1" applyProtection="1">
      <alignment vertical="center"/>
    </xf>
    <xf numFmtId="194" fontId="24" fillId="6" borderId="53" xfId="0" quotePrefix="1" applyNumberFormat="1" applyFont="1" applyFill="1" applyBorder="1" applyAlignment="1" applyProtection="1">
      <alignment horizontal="right" vertical="center" indent="1"/>
    </xf>
    <xf numFmtId="193" fontId="72" fillId="3" borderId="10" xfId="0" applyNumberFormat="1" applyFont="1" applyFill="1" applyBorder="1" applyAlignment="1" applyProtection="1">
      <alignment horizontal="center" vertical="center"/>
      <protection locked="0"/>
    </xf>
    <xf numFmtId="195" fontId="72" fillId="3" borderId="10" xfId="0" applyNumberFormat="1" applyFont="1" applyFill="1" applyBorder="1" applyAlignment="1" applyProtection="1">
      <alignment horizontal="center" vertical="center"/>
      <protection locked="0"/>
    </xf>
    <xf numFmtId="205" fontId="72" fillId="3" borderId="10" xfId="0" applyNumberFormat="1" applyFont="1" applyFill="1" applyBorder="1" applyAlignment="1" applyProtection="1">
      <alignment horizontal="center" vertical="center"/>
      <protection locked="0"/>
    </xf>
    <xf numFmtId="1" fontId="46" fillId="3" borderId="10" xfId="0" applyNumberFormat="1" applyFont="1" applyFill="1" applyBorder="1" applyAlignment="1" applyProtection="1">
      <alignment horizontal="center" vertical="center"/>
    </xf>
    <xf numFmtId="1" fontId="46" fillId="3" borderId="19" xfId="0" applyNumberFormat="1" applyFont="1" applyFill="1" applyBorder="1" applyAlignment="1" applyProtection="1">
      <alignment horizontal="center" vertical="center"/>
    </xf>
    <xf numFmtId="1" fontId="46" fillId="3" borderId="21" xfId="0" applyNumberFormat="1" applyFont="1" applyFill="1" applyBorder="1" applyAlignment="1" applyProtection="1">
      <alignment horizontal="center" vertical="center"/>
    </xf>
    <xf numFmtId="1" fontId="46" fillId="3" borderId="22" xfId="0" applyNumberFormat="1" applyFont="1" applyFill="1" applyBorder="1" applyAlignment="1" applyProtection="1">
      <alignment horizontal="center" vertical="center"/>
    </xf>
    <xf numFmtId="0" fontId="73" fillId="3" borderId="0" xfId="0" quotePrefix="1" applyFont="1" applyFill="1" applyBorder="1" applyAlignment="1" applyProtection="1">
      <alignment horizontal="left" vertical="center"/>
    </xf>
    <xf numFmtId="0" fontId="66" fillId="0" borderId="23" xfId="0" quotePrefix="1" applyFont="1" applyBorder="1" applyAlignment="1" applyProtection="1">
      <alignment horizontal="left" vertical="center"/>
    </xf>
    <xf numFmtId="195" fontId="110" fillId="3" borderId="33" xfId="0" quotePrefix="1" applyNumberFormat="1" applyFont="1" applyFill="1" applyBorder="1" applyAlignment="1" applyProtection="1">
      <alignment horizontal="center" vertical="center"/>
      <protection locked="0"/>
    </xf>
    <xf numFmtId="1" fontId="12" fillId="3" borderId="36" xfId="0" applyNumberFormat="1" applyFont="1" applyFill="1" applyBorder="1" applyAlignment="1" applyProtection="1">
      <alignment horizontal="right" vertical="center" indent="1"/>
      <protection locked="0"/>
    </xf>
    <xf numFmtId="194" fontId="24" fillId="6" borderId="36" xfId="0" applyNumberFormat="1" applyFont="1" applyFill="1" applyBorder="1" applyAlignment="1" applyProtection="1">
      <alignment horizontal="center" vertical="center" wrapText="1"/>
      <protection locked="0"/>
    </xf>
    <xf numFmtId="193" fontId="13" fillId="0" borderId="37" xfId="0" applyNumberFormat="1" applyFont="1" applyFill="1" applyBorder="1" applyAlignment="1" applyProtection="1">
      <alignment horizontal="center" vertical="center"/>
      <protection locked="0"/>
    </xf>
    <xf numFmtId="193" fontId="67" fillId="3" borderId="37" xfId="0" applyNumberFormat="1" applyFont="1" applyFill="1" applyBorder="1" applyAlignment="1" applyProtection="1">
      <alignment horizontal="right" vertical="center" indent="1"/>
    </xf>
    <xf numFmtId="194" fontId="13" fillId="8" borderId="45" xfId="0" applyNumberFormat="1" applyFont="1" applyFill="1" applyBorder="1" applyAlignment="1" applyProtection="1">
      <alignment horizontal="right" vertical="center" indent="1"/>
    </xf>
    <xf numFmtId="197" fontId="31" fillId="9" borderId="25" xfId="0" applyNumberFormat="1" applyFont="1" applyFill="1" applyBorder="1" applyAlignment="1" applyProtection="1">
      <alignment horizontal="right" vertical="center"/>
    </xf>
    <xf numFmtId="2" fontId="20" fillId="3" borderId="10" xfId="0" applyNumberFormat="1" applyFont="1" applyFill="1" applyBorder="1" applyAlignment="1" applyProtection="1">
      <alignment horizontal="right" vertical="center" indent="1"/>
      <protection locked="0"/>
    </xf>
    <xf numFmtId="15" fontId="111" fillId="0" borderId="23" xfId="0" applyNumberFormat="1" applyFont="1" applyFill="1" applyBorder="1" applyAlignment="1" applyProtection="1">
      <alignment horizontal="center" vertical="center"/>
    </xf>
    <xf numFmtId="0" fontId="6" fillId="0" borderId="25" xfId="0" applyFont="1" applyBorder="1" applyAlignment="1" applyProtection="1">
      <alignment vertical="center"/>
    </xf>
    <xf numFmtId="14" fontId="13" fillId="3" borderId="18" xfId="0" applyNumberFormat="1" applyFont="1" applyFill="1" applyBorder="1" applyAlignment="1" applyProtection="1">
      <alignment horizontal="left" vertical="center" indent="1"/>
      <protection locked="0"/>
    </xf>
    <xf numFmtId="14" fontId="6" fillId="0" borderId="0" xfId="0" applyNumberFormat="1" applyFont="1" applyFill="1" applyBorder="1" applyAlignment="1" applyProtection="1">
      <alignment vertical="center"/>
    </xf>
    <xf numFmtId="14" fontId="10" fillId="3" borderId="0" xfId="0" applyNumberFormat="1" applyFont="1" applyFill="1" applyBorder="1" applyAlignment="1" applyProtection="1">
      <alignment vertical="center"/>
    </xf>
    <xf numFmtId="14" fontId="0" fillId="0" borderId="0" xfId="0" applyNumberFormat="1"/>
    <xf numFmtId="2" fontId="0" fillId="0" borderId="0" xfId="0" applyNumberFormat="1" applyProtection="1"/>
    <xf numFmtId="1" fontId="0" fillId="0" borderId="0" xfId="0" applyNumberFormat="1" applyFill="1" applyAlignment="1" applyProtection="1">
      <alignment vertical="center"/>
    </xf>
    <xf numFmtId="1" fontId="104" fillId="3" borderId="33" xfId="0" quotePrefix="1" applyNumberFormat="1" applyFont="1" applyFill="1" applyBorder="1" applyAlignment="1" applyProtection="1">
      <alignment horizontal="center" vertical="center"/>
      <protection locked="0"/>
    </xf>
    <xf numFmtId="1" fontId="0" fillId="0" borderId="20" xfId="0" applyNumberFormat="1" applyBorder="1" applyProtection="1"/>
    <xf numFmtId="1" fontId="0" fillId="0" borderId="0" xfId="0" applyNumberFormat="1" applyProtection="1"/>
    <xf numFmtId="195" fontId="112" fillId="3" borderId="33" xfId="0" quotePrefix="1" applyNumberFormat="1" applyFont="1" applyFill="1" applyBorder="1" applyAlignment="1" applyProtection="1">
      <alignment horizontal="center" vertical="center"/>
      <protection locked="0"/>
    </xf>
    <xf numFmtId="195" fontId="104" fillId="3" borderId="0" xfId="0" quotePrefix="1" applyNumberFormat="1" applyFont="1" applyFill="1" applyBorder="1" applyAlignment="1" applyProtection="1">
      <alignment horizontal="center" vertical="center"/>
      <protection locked="0"/>
    </xf>
    <xf numFmtId="2" fontId="9" fillId="0" borderId="0" xfId="0" quotePrefix="1" applyNumberFormat="1" applyFont="1" applyFill="1" applyBorder="1" applyAlignment="1" applyProtection="1">
      <alignment horizontal="center" vertical="center"/>
    </xf>
    <xf numFmtId="2" fontId="104" fillId="3" borderId="0" xfId="0" quotePrefix="1" applyNumberFormat="1" applyFont="1" applyFill="1" applyBorder="1" applyAlignment="1" applyProtection="1">
      <alignment horizontal="center" vertical="center"/>
      <protection locked="0"/>
    </xf>
    <xf numFmtId="195" fontId="112" fillId="3" borderId="0" xfId="0" quotePrefix="1" applyNumberFormat="1" applyFont="1" applyFill="1" applyBorder="1" applyAlignment="1" applyProtection="1">
      <alignment horizontal="center" vertical="center"/>
      <protection locked="0"/>
    </xf>
    <xf numFmtId="1" fontId="104" fillId="3" borderId="0" xfId="0" quotePrefix="1" applyNumberFormat="1" applyFont="1" applyFill="1" applyBorder="1" applyAlignment="1" applyProtection="1">
      <alignment horizontal="center" vertical="center"/>
      <protection locked="0"/>
    </xf>
    <xf numFmtId="206" fontId="113" fillId="3" borderId="33" xfId="0" quotePrefix="1" applyNumberFormat="1" applyFont="1" applyFill="1" applyBorder="1" applyAlignment="1" applyProtection="1">
      <alignment horizontal="center" vertical="center"/>
      <protection locked="0"/>
    </xf>
    <xf numFmtId="1" fontId="114" fillId="3" borderId="33" xfId="0" quotePrefix="1" applyNumberFormat="1" applyFont="1" applyFill="1" applyBorder="1" applyAlignment="1" applyProtection="1">
      <alignment horizontal="center" vertical="center"/>
      <protection locked="0"/>
    </xf>
    <xf numFmtId="0" fontId="7" fillId="3" borderId="0" xfId="0" applyFont="1" applyFill="1" applyBorder="1" applyAlignment="1" applyProtection="1">
      <alignment vertical="center"/>
      <protection locked="0" hidden="1"/>
    </xf>
    <xf numFmtId="0" fontId="12" fillId="3" borderId="10" xfId="0" applyFont="1" applyFill="1" applyBorder="1" applyAlignment="1" applyProtection="1">
      <alignment horizontal="right" vertical="center" indent="1"/>
      <protection locked="0"/>
    </xf>
    <xf numFmtId="0" fontId="9" fillId="3" borderId="0" xfId="0" quotePrefix="1" applyFont="1" applyFill="1" applyBorder="1" applyAlignment="1" applyProtection="1">
      <alignment horizontal="center" vertical="center"/>
    </xf>
    <xf numFmtId="0" fontId="16" fillId="0" borderId="0" xfId="0" applyFont="1" applyFill="1" applyBorder="1" applyAlignment="1" applyProtection="1">
      <alignment horizontal="center" vertical="center"/>
      <protection locked="0"/>
    </xf>
    <xf numFmtId="1" fontId="12" fillId="3" borderId="1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Border="1" applyAlignment="1">
      <alignment horizontal="center"/>
    </xf>
    <xf numFmtId="0" fontId="10" fillId="0" borderId="0" xfId="0" applyFont="1" applyFill="1" applyBorder="1" applyAlignment="1" applyProtection="1">
      <alignment horizontal="center" vertical="center"/>
    </xf>
    <xf numFmtId="1" fontId="13" fillId="3" borderId="37" xfId="0" applyNumberFormat="1" applyFont="1" applyFill="1" applyBorder="1" applyAlignment="1" applyProtection="1">
      <alignment horizontal="center" vertical="center"/>
      <protection locked="0"/>
    </xf>
    <xf numFmtId="3" fontId="20" fillId="3" borderId="10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</xf>
    <xf numFmtId="192" fontId="35" fillId="3" borderId="15" xfId="0" applyNumberFormat="1" applyFont="1" applyFill="1" applyBorder="1" applyAlignment="1" applyProtection="1">
      <alignment horizontal="center" vertical="center"/>
    </xf>
    <xf numFmtId="1" fontId="12" fillId="3" borderId="24" xfId="0" applyNumberFormat="1" applyFont="1" applyFill="1" applyBorder="1" applyAlignment="1" applyProtection="1">
      <alignment horizontal="right" vertical="center" indent="1"/>
      <protection locked="0"/>
    </xf>
    <xf numFmtId="1" fontId="30" fillId="0" borderId="33" xfId="0" applyNumberFormat="1" applyFont="1" applyFill="1" applyBorder="1" applyAlignment="1" applyProtection="1">
      <alignment horizontal="right" vertical="center" indent="1"/>
      <protection locked="0"/>
    </xf>
    <xf numFmtId="1" fontId="6" fillId="0" borderId="33" xfId="0" applyNumberFormat="1" applyFont="1" applyFill="1" applyBorder="1" applyAlignment="1" applyProtection="1">
      <alignment horizontal="center" vertical="center"/>
    </xf>
    <xf numFmtId="1" fontId="12" fillId="3" borderId="53" xfId="0" applyNumberFormat="1" applyFont="1" applyFill="1" applyBorder="1" applyAlignment="1" applyProtection="1">
      <alignment horizontal="right" vertical="center" indent="1"/>
      <protection locked="0"/>
    </xf>
    <xf numFmtId="1" fontId="12" fillId="3" borderId="53" xfId="0" applyNumberFormat="1" applyFont="1" applyFill="1" applyBorder="1" applyAlignment="1" applyProtection="1">
      <alignment horizontal="center" vertical="center"/>
      <protection locked="0"/>
    </xf>
    <xf numFmtId="193" fontId="13" fillId="3" borderId="46" xfId="0" applyNumberFormat="1" applyFont="1" applyFill="1" applyBorder="1" applyAlignment="1" applyProtection="1">
      <alignment horizontal="center" vertical="center"/>
      <protection locked="0"/>
    </xf>
    <xf numFmtId="1" fontId="115" fillId="3" borderId="10" xfId="0" applyNumberFormat="1" applyFont="1" applyFill="1" applyBorder="1" applyAlignment="1" applyProtection="1">
      <alignment horizontal="center" vertical="center"/>
    </xf>
    <xf numFmtId="207" fontId="10" fillId="3" borderId="0" xfId="0" applyNumberFormat="1" applyFont="1" applyFill="1" applyBorder="1" applyAlignment="1" applyProtection="1">
      <alignment vertical="center"/>
    </xf>
    <xf numFmtId="207" fontId="29" fillId="0" borderId="0" xfId="0" applyNumberFormat="1" applyFont="1" applyAlignment="1" applyProtection="1">
      <alignment vertical="center"/>
    </xf>
    <xf numFmtId="207" fontId="0" fillId="0" borderId="0" xfId="0" applyNumberFormat="1"/>
    <xf numFmtId="1" fontId="105" fillId="3" borderId="46" xfId="0" applyNumberFormat="1" applyFont="1" applyFill="1" applyBorder="1" applyAlignment="1" applyProtection="1">
      <alignment horizontal="right" vertical="center" indent="1"/>
      <protection locked="0"/>
    </xf>
    <xf numFmtId="0" fontId="13" fillId="3" borderId="31" xfId="1921" applyFont="1" applyFill="1" applyBorder="1" applyAlignment="1" applyProtection="1">
      <alignment horizontal="center" vertical="center"/>
      <protection locked="0"/>
    </xf>
    <xf numFmtId="0" fontId="13" fillId="3" borderId="31" xfId="1921" quotePrefix="1" applyFont="1" applyFill="1" applyBorder="1" applyAlignment="1" applyProtection="1">
      <alignment horizontal="center" vertical="center"/>
      <protection locked="0"/>
    </xf>
    <xf numFmtId="0" fontId="13" fillId="3" borderId="31" xfId="2381" applyFont="1" applyFill="1" applyBorder="1" applyAlignment="1" applyProtection="1">
      <alignment horizontal="center" vertical="center"/>
      <protection locked="0"/>
    </xf>
    <xf numFmtId="1" fontId="20" fillId="3" borderId="10" xfId="1921" quotePrefix="1" applyNumberFormat="1" applyFont="1" applyFill="1" applyBorder="1" applyAlignment="1" applyProtection="1">
      <alignment horizontal="center" vertical="center" wrapText="1"/>
    </xf>
    <xf numFmtId="1" fontId="20" fillId="3" borderId="10" xfId="2381" quotePrefix="1" applyNumberFormat="1" applyFont="1" applyFill="1" applyBorder="1" applyAlignment="1" applyProtection="1">
      <alignment horizontal="center" vertical="center" wrapText="1"/>
    </xf>
    <xf numFmtId="208" fontId="20" fillId="3" borderId="10" xfId="1921" quotePrefix="1" applyNumberFormat="1" applyFont="1" applyFill="1" applyBorder="1" applyAlignment="1" applyProtection="1">
      <alignment horizontal="center" vertical="center" wrapText="1"/>
    </xf>
    <xf numFmtId="208" fontId="20" fillId="3" borderId="10" xfId="2381" quotePrefix="1" applyNumberFormat="1" applyFont="1" applyFill="1" applyBorder="1" applyAlignment="1" applyProtection="1">
      <alignment horizontal="center" vertical="center" wrapText="1"/>
    </xf>
    <xf numFmtId="1" fontId="12" fillId="3" borderId="10" xfId="1921" applyNumberFormat="1" applyFont="1" applyFill="1" applyBorder="1" applyAlignment="1" applyProtection="1">
      <alignment horizontal="center" vertical="center"/>
      <protection locked="0"/>
    </xf>
    <xf numFmtId="0" fontId="16" fillId="3" borderId="24" xfId="0" applyFont="1" applyFill="1" applyBorder="1" applyAlignment="1" applyProtection="1">
      <alignment horizontal="right" vertical="center" indent="1"/>
      <protection locked="0"/>
    </xf>
    <xf numFmtId="1" fontId="13" fillId="3" borderId="21" xfId="0" applyNumberFormat="1" applyFont="1" applyFill="1" applyBorder="1" applyAlignment="1" applyProtection="1">
      <alignment horizontal="center" vertical="center"/>
      <protection locked="0"/>
    </xf>
    <xf numFmtId="1" fontId="13" fillId="3" borderId="54" xfId="0" applyNumberFormat="1" applyFont="1" applyFill="1" applyBorder="1" applyAlignment="1" applyProtection="1">
      <alignment horizontal="center" vertical="center"/>
      <protection locked="0"/>
    </xf>
    <xf numFmtId="2" fontId="13" fillId="0" borderId="0" xfId="0" applyNumberFormat="1" applyFont="1" applyFill="1" applyBorder="1" applyAlignment="1" applyProtection="1">
      <alignment horizontal="left" vertical="center" indent="1"/>
      <protection locked="0"/>
    </xf>
    <xf numFmtId="0" fontId="0" fillId="0" borderId="0" xfId="0" applyBorder="1"/>
    <xf numFmtId="0" fontId="16" fillId="3" borderId="0" xfId="0" applyFont="1" applyFill="1" applyBorder="1" applyAlignment="1" applyProtection="1">
      <alignment horizontal="right" vertical="center" indent="1"/>
      <protection locked="0"/>
    </xf>
    <xf numFmtId="1" fontId="13" fillId="3" borderId="0" xfId="0" quotePrefix="1" applyNumberFormat="1" applyFont="1" applyFill="1" applyBorder="1" applyAlignment="1" applyProtection="1">
      <alignment horizontal="center" vertical="center"/>
      <protection locked="0"/>
    </xf>
    <xf numFmtId="1" fontId="13" fillId="3" borderId="0" xfId="0" applyNumberFormat="1" applyFont="1" applyFill="1" applyBorder="1" applyAlignment="1" applyProtection="1">
      <alignment horizontal="center" vertical="center"/>
      <protection locked="0"/>
    </xf>
    <xf numFmtId="188" fontId="13" fillId="3" borderId="0" xfId="2388" applyNumberFormat="1" applyFont="1" applyFill="1" applyBorder="1" applyAlignment="1" applyProtection="1">
      <alignment horizontal="center" vertical="center"/>
      <protection locked="0"/>
    </xf>
    <xf numFmtId="193" fontId="20" fillId="3" borderId="0" xfId="0" applyNumberFormat="1" applyFont="1" applyFill="1" applyBorder="1" applyAlignment="1" applyProtection="1">
      <alignment horizontal="center" vertical="center"/>
      <protection locked="0"/>
    </xf>
    <xf numFmtId="194" fontId="13" fillId="3" borderId="0" xfId="0" applyNumberFormat="1" applyFont="1" applyFill="1" applyBorder="1" applyAlignment="1" applyProtection="1">
      <alignment horizontal="center" vertical="center"/>
      <protection locked="0"/>
    </xf>
    <xf numFmtId="193" fontId="13" fillId="3" borderId="0" xfId="0" applyNumberFormat="1" applyFont="1" applyFill="1" applyBorder="1" applyAlignment="1" applyProtection="1">
      <alignment horizontal="center" vertical="center"/>
      <protection locked="0"/>
    </xf>
    <xf numFmtId="188" fontId="13" fillId="3" borderId="0" xfId="0" applyNumberFormat="1" applyFont="1" applyFill="1" applyBorder="1" applyAlignment="1" applyProtection="1">
      <alignment horizontal="center" vertical="center"/>
      <protection locked="0"/>
    </xf>
    <xf numFmtId="209" fontId="13" fillId="3" borderId="0" xfId="0" applyNumberFormat="1" applyFont="1" applyFill="1" applyBorder="1" applyAlignment="1" applyProtection="1">
      <alignment horizontal="center" vertical="center"/>
      <protection locked="0"/>
    </xf>
    <xf numFmtId="0" fontId="16" fillId="3" borderId="31" xfId="0" applyFont="1" applyFill="1" applyBorder="1" applyAlignment="1" applyProtection="1">
      <alignment horizontal="right" vertical="center" indent="1"/>
      <protection locked="0"/>
    </xf>
    <xf numFmtId="0" fontId="16" fillId="3" borderId="55" xfId="0" applyFont="1" applyFill="1" applyBorder="1" applyAlignment="1" applyProtection="1">
      <alignment horizontal="right" vertical="center" indent="1"/>
      <protection locked="0"/>
    </xf>
    <xf numFmtId="0" fontId="11" fillId="0" borderId="0" xfId="0" applyFont="1" applyProtection="1"/>
    <xf numFmtId="20" fontId="13" fillId="3" borderId="37" xfId="0" applyNumberFormat="1" applyFont="1" applyFill="1" applyBorder="1" applyAlignment="1" applyProtection="1">
      <alignment horizontal="right" vertical="center" indent="1"/>
      <protection locked="0"/>
    </xf>
    <xf numFmtId="1" fontId="13" fillId="3" borderId="56" xfId="0" applyNumberFormat="1" applyFont="1" applyFill="1" applyBorder="1" applyAlignment="1" applyProtection="1">
      <alignment horizontal="center" vertical="center"/>
      <protection locked="0"/>
    </xf>
    <xf numFmtId="189" fontId="13" fillId="3" borderId="37" xfId="0" applyNumberFormat="1" applyFont="1" applyFill="1" applyBorder="1" applyAlignment="1" applyProtection="1">
      <alignment horizontal="right" vertical="center" indent="1"/>
      <protection locked="0"/>
    </xf>
    <xf numFmtId="0" fontId="13" fillId="3" borderId="37" xfId="0" applyFont="1" applyFill="1" applyBorder="1" applyAlignment="1" applyProtection="1">
      <alignment horizontal="center" vertical="center"/>
      <protection locked="0"/>
    </xf>
    <xf numFmtId="0" fontId="13" fillId="3" borderId="37" xfId="0" applyFont="1" applyFill="1" applyBorder="1" applyAlignment="1" applyProtection="1">
      <alignment horizontal="right" vertical="center" indent="1"/>
      <protection locked="0"/>
    </xf>
    <xf numFmtId="188" fontId="13" fillId="3" borderId="37" xfId="0" applyNumberFormat="1" applyFont="1" applyFill="1" applyBorder="1" applyAlignment="1" applyProtection="1">
      <alignment horizontal="center" vertical="center"/>
      <protection locked="0"/>
    </xf>
    <xf numFmtId="1" fontId="13" fillId="3" borderId="55" xfId="0" applyNumberFormat="1" applyFont="1" applyFill="1" applyBorder="1" applyAlignment="1" applyProtection="1">
      <alignment horizontal="center" vertical="center"/>
      <protection locked="0"/>
    </xf>
    <xf numFmtId="20" fontId="13" fillId="3" borderId="21" xfId="0" applyNumberFormat="1" applyFont="1" applyFill="1" applyBorder="1" applyAlignment="1" applyProtection="1">
      <alignment horizontal="right" vertical="center" indent="1"/>
      <protection locked="0"/>
    </xf>
    <xf numFmtId="189" fontId="13" fillId="3" borderId="21" xfId="0" applyNumberFormat="1" applyFont="1" applyFill="1" applyBorder="1" applyAlignment="1" applyProtection="1">
      <alignment horizontal="right" vertical="center" indent="1"/>
      <protection locked="0"/>
    </xf>
    <xf numFmtId="0" fontId="13" fillId="3" borderId="21" xfId="0" applyFont="1" applyFill="1" applyBorder="1" applyAlignment="1" applyProtection="1">
      <alignment horizontal="center" vertical="center"/>
      <protection locked="0"/>
    </xf>
    <xf numFmtId="0" fontId="13" fillId="3" borderId="21" xfId="0" applyFont="1" applyFill="1" applyBorder="1" applyAlignment="1" applyProtection="1">
      <alignment horizontal="right" vertical="center" indent="1"/>
      <protection locked="0"/>
    </xf>
    <xf numFmtId="0" fontId="7" fillId="0" borderId="0" xfId="0" applyFont="1" applyProtection="1"/>
    <xf numFmtId="1" fontId="12" fillId="3" borderId="31" xfId="0" quotePrefix="1" applyNumberFormat="1" applyFont="1" applyFill="1" applyBorder="1" applyAlignment="1" applyProtection="1">
      <alignment horizontal="right" vertical="center" indent="1"/>
      <protection locked="0"/>
    </xf>
    <xf numFmtId="0" fontId="17" fillId="3" borderId="57" xfId="0" applyFont="1" applyFill="1" applyBorder="1" applyAlignment="1" applyProtection="1">
      <alignment horizontal="right" vertical="center" indent="1"/>
    </xf>
    <xf numFmtId="193" fontId="13" fillId="3" borderId="58" xfId="0" applyNumberFormat="1" applyFont="1" applyFill="1" applyBorder="1" applyAlignment="1" applyProtection="1">
      <alignment horizontal="center" vertical="center"/>
      <protection locked="0"/>
    </xf>
    <xf numFmtId="0" fontId="9" fillId="3" borderId="0" xfId="0" applyFont="1" applyFill="1" applyBorder="1" applyAlignment="1" applyProtection="1">
      <alignment horizontal="center" vertical="center"/>
    </xf>
    <xf numFmtId="0" fontId="12" fillId="3" borderId="59" xfId="0" applyFont="1" applyFill="1" applyBorder="1" applyAlignment="1" applyProtection="1">
      <alignment horizontal="center" vertical="center"/>
      <protection locked="0"/>
    </xf>
    <xf numFmtId="0" fontId="79" fillId="3" borderId="60" xfId="0" applyFont="1" applyFill="1" applyBorder="1" applyAlignment="1" applyProtection="1">
      <alignment horizontal="center" vertical="center"/>
      <protection locked="0"/>
    </xf>
    <xf numFmtId="0" fontId="29" fillId="0" borderId="0" xfId="0" applyFont="1" applyAlignment="1" applyProtection="1">
      <alignment horizontal="center" vertical="center"/>
    </xf>
    <xf numFmtId="200" fontId="9" fillId="3" borderId="0" xfId="0" applyNumberFormat="1" applyFont="1" applyFill="1" applyBorder="1" applyAlignment="1" applyProtection="1">
      <alignment horizontal="center" vertical="center"/>
    </xf>
    <xf numFmtId="0" fontId="13" fillId="3" borderId="61" xfId="0" applyFont="1" applyFill="1" applyBorder="1" applyAlignment="1" applyProtection="1">
      <alignment horizontal="center" vertical="center"/>
      <protection locked="0"/>
    </xf>
    <xf numFmtId="0" fontId="13" fillId="3" borderId="22" xfId="0" applyFont="1" applyFill="1" applyBorder="1" applyAlignment="1" applyProtection="1">
      <alignment horizontal="center" vertical="center"/>
      <protection locked="0"/>
    </xf>
    <xf numFmtId="0" fontId="13" fillId="3" borderId="62" xfId="0" applyFont="1" applyFill="1" applyBorder="1" applyAlignment="1" applyProtection="1">
      <alignment horizontal="center" vertical="center"/>
      <protection locked="0"/>
    </xf>
    <xf numFmtId="0" fontId="13" fillId="3" borderId="62" xfId="0" applyFont="1" applyFill="1" applyBorder="1" applyAlignment="1" applyProtection="1">
      <alignment horizontal="right" vertical="center" indent="1"/>
      <protection locked="0"/>
    </xf>
    <xf numFmtId="0" fontId="49" fillId="3" borderId="62" xfId="0" applyFont="1" applyFill="1" applyBorder="1" applyAlignment="1" applyProtection="1">
      <alignment horizontal="center" vertical="center" wrapText="1"/>
      <protection locked="0"/>
    </xf>
    <xf numFmtId="0" fontId="49" fillId="3" borderId="63" xfId="0" applyFont="1" applyFill="1" applyBorder="1" applyAlignment="1" applyProtection="1">
      <alignment horizontal="center" vertical="center" wrapText="1"/>
      <protection locked="0"/>
    </xf>
    <xf numFmtId="0" fontId="49" fillId="3" borderId="57" xfId="0" applyFont="1" applyFill="1" applyBorder="1" applyAlignment="1" applyProtection="1">
      <alignment horizontal="center" vertical="center" wrapText="1"/>
      <protection locked="0"/>
    </xf>
    <xf numFmtId="0" fontId="13" fillId="3" borderId="64" xfId="0" applyFont="1" applyFill="1" applyBorder="1" applyAlignment="1" applyProtection="1">
      <alignment horizontal="center" vertical="center"/>
      <protection locked="0"/>
    </xf>
    <xf numFmtId="0" fontId="13" fillId="3" borderId="64" xfId="0" applyFont="1" applyFill="1" applyBorder="1" applyAlignment="1" applyProtection="1">
      <alignment horizontal="right" vertical="center" indent="1"/>
      <protection locked="0"/>
    </xf>
    <xf numFmtId="195" fontId="44" fillId="3" borderId="33" xfId="0" quotePrefix="1" applyNumberFormat="1" applyFont="1" applyFill="1" applyBorder="1" applyAlignment="1" applyProtection="1">
      <alignment horizontal="center" vertical="center"/>
      <protection locked="0"/>
    </xf>
    <xf numFmtId="188" fontId="13" fillId="3" borderId="21" xfId="2768" applyNumberFormat="1" applyFont="1" applyFill="1" applyBorder="1" applyAlignment="1" applyProtection="1">
      <alignment horizontal="center" vertical="center"/>
      <protection locked="0"/>
    </xf>
    <xf numFmtId="193" fontId="20" fillId="3" borderId="21" xfId="0" applyNumberFormat="1" applyFont="1" applyFill="1" applyBorder="1" applyAlignment="1" applyProtection="1">
      <alignment horizontal="center" vertical="center"/>
      <protection locked="0"/>
    </xf>
    <xf numFmtId="194" fontId="13" fillId="3" borderId="21" xfId="0" applyNumberFormat="1" applyFont="1" applyFill="1" applyBorder="1" applyAlignment="1" applyProtection="1">
      <alignment horizontal="center" vertical="center"/>
      <protection locked="0"/>
    </xf>
    <xf numFmtId="188" fontId="13" fillId="3" borderId="21" xfId="0" applyNumberFormat="1" applyFont="1" applyFill="1" applyBorder="1" applyAlignment="1" applyProtection="1">
      <alignment horizontal="center" vertical="center"/>
      <protection locked="0"/>
    </xf>
    <xf numFmtId="190" fontId="13" fillId="3" borderId="21" xfId="0" applyNumberFormat="1" applyFont="1" applyFill="1" applyBorder="1" applyAlignment="1" applyProtection="1">
      <alignment horizontal="center" vertical="center"/>
      <protection locked="0"/>
    </xf>
    <xf numFmtId="1" fontId="13" fillId="3" borderId="22" xfId="0" applyNumberFormat="1" applyFont="1" applyFill="1" applyBorder="1" applyAlignment="1" applyProtection="1">
      <alignment horizontal="center" vertical="center" wrapText="1"/>
      <protection locked="0"/>
    </xf>
    <xf numFmtId="1" fontId="13" fillId="3" borderId="46" xfId="0" quotePrefix="1" applyNumberFormat="1" applyFont="1" applyFill="1" applyBorder="1" applyAlignment="1" applyProtection="1">
      <alignment horizontal="center" vertical="center"/>
      <protection locked="0"/>
    </xf>
    <xf numFmtId="200" fontId="9" fillId="0" borderId="0" xfId="0" applyNumberFormat="1" applyFont="1" applyFill="1" applyBorder="1" applyAlignment="1" applyProtection="1">
      <alignment horizontal="center" vertical="center"/>
    </xf>
    <xf numFmtId="188" fontId="13" fillId="3" borderId="18" xfId="0" applyNumberFormat="1" applyFont="1" applyFill="1" applyBorder="1" applyAlignment="1" applyProtection="1">
      <alignment horizontal="left" vertical="center" indent="1"/>
      <protection locked="0"/>
    </xf>
    <xf numFmtId="0" fontId="35" fillId="0" borderId="10" xfId="0" applyFont="1" applyFill="1" applyBorder="1" applyAlignment="1" applyProtection="1">
      <alignment horizontal="center" vertical="center"/>
    </xf>
    <xf numFmtId="188" fontId="13" fillId="3" borderId="10" xfId="2804" applyNumberFormat="1" applyFont="1" applyFill="1" applyBorder="1" applyAlignment="1" applyProtection="1">
      <alignment horizontal="center" vertical="center"/>
      <protection locked="0"/>
    </xf>
    <xf numFmtId="1" fontId="148" fillId="0" borderId="25" xfId="2070" applyNumberFormat="1" applyFont="1" applyFill="1" applyBorder="1" applyAlignment="1" applyProtection="1">
      <alignment horizontal="center" vertical="center"/>
      <protection locked="0"/>
    </xf>
    <xf numFmtId="0" fontId="148" fillId="0" borderId="25" xfId="2070" applyFont="1" applyFill="1" applyBorder="1" applyAlignment="1" applyProtection="1">
      <alignment horizontal="center" vertical="center"/>
      <protection locked="0"/>
    </xf>
    <xf numFmtId="0" fontId="26" fillId="3" borderId="10" xfId="0" applyFont="1" applyFill="1" applyBorder="1" applyAlignment="1" applyProtection="1">
      <alignment horizontal="left" vertical="center" indent="1"/>
      <protection locked="0"/>
    </xf>
    <xf numFmtId="203" fontId="106" fillId="3" borderId="10" xfId="0" applyNumberFormat="1" applyFont="1" applyFill="1" applyBorder="1" applyAlignment="1" applyProtection="1">
      <alignment horizontal="center" vertical="center"/>
    </xf>
    <xf numFmtId="203" fontId="106" fillId="3" borderId="21" xfId="0" applyNumberFormat="1" applyFont="1" applyFill="1" applyBorder="1" applyAlignment="1" applyProtection="1">
      <alignment horizontal="center" vertical="center"/>
    </xf>
    <xf numFmtId="203" fontId="105" fillId="3" borderId="10" xfId="0" applyNumberFormat="1" applyFont="1" applyFill="1" applyBorder="1" applyAlignment="1" applyProtection="1">
      <alignment horizontal="center" vertical="center"/>
    </xf>
    <xf numFmtId="203" fontId="105" fillId="3" borderId="21" xfId="0" applyNumberFormat="1" applyFont="1" applyFill="1" applyBorder="1" applyAlignment="1" applyProtection="1">
      <alignment horizontal="center" vertical="center"/>
    </xf>
    <xf numFmtId="195" fontId="106" fillId="3" borderId="10" xfId="0" applyNumberFormat="1" applyFont="1" applyFill="1" applyBorder="1" applyAlignment="1" applyProtection="1">
      <alignment horizontal="center" vertical="center"/>
    </xf>
    <xf numFmtId="195" fontId="106" fillId="3" borderId="21" xfId="0" applyNumberFormat="1" applyFont="1" applyFill="1" applyBorder="1" applyAlignment="1" applyProtection="1">
      <alignment horizontal="center" vertical="center"/>
    </xf>
    <xf numFmtId="195" fontId="105" fillId="3" borderId="10" xfId="0" applyNumberFormat="1" applyFont="1" applyFill="1" applyBorder="1" applyAlignment="1" applyProtection="1">
      <alignment horizontal="center" vertical="center"/>
    </xf>
    <xf numFmtId="195" fontId="105" fillId="3" borderId="21" xfId="0" applyNumberFormat="1" applyFont="1" applyFill="1" applyBorder="1" applyAlignment="1" applyProtection="1">
      <alignment horizontal="center" vertical="center"/>
    </xf>
    <xf numFmtId="0" fontId="13" fillId="3" borderId="37" xfId="0" applyNumberFormat="1" applyFont="1" applyFill="1" applyBorder="1" applyAlignment="1" applyProtection="1">
      <alignment horizontal="right" vertical="center" indent="1"/>
      <protection locked="0"/>
    </xf>
    <xf numFmtId="0" fontId="13" fillId="3" borderId="37" xfId="0" applyNumberFormat="1" applyFont="1" applyFill="1" applyBorder="1" applyAlignment="1" applyProtection="1">
      <alignment horizontal="center" vertical="center"/>
      <protection locked="0"/>
    </xf>
    <xf numFmtId="0" fontId="13" fillId="3" borderId="62" xfId="0" applyNumberFormat="1" applyFont="1" applyFill="1" applyBorder="1" applyAlignment="1" applyProtection="1">
      <alignment horizontal="center" vertical="center"/>
      <protection locked="0"/>
    </xf>
    <xf numFmtId="189" fontId="163" fillId="0" borderId="37" xfId="0" applyNumberFormat="1" applyFont="1" applyFill="1" applyBorder="1" applyAlignment="1" applyProtection="1">
      <alignment horizontal="right" vertical="center" indent="1"/>
      <protection locked="0"/>
    </xf>
    <xf numFmtId="216" fontId="11" fillId="3" borderId="0" xfId="0" applyNumberFormat="1" applyFont="1" applyFill="1" applyBorder="1" applyAlignment="1" applyProtection="1">
      <alignment vertical="center"/>
    </xf>
    <xf numFmtId="216" fontId="56" fillId="3" borderId="10" xfId="0" applyNumberFormat="1" applyFont="1" applyFill="1" applyBorder="1" applyAlignment="1" applyProtection="1">
      <alignment horizontal="right" vertical="center" indent="1"/>
      <protection locked="0"/>
    </xf>
    <xf numFmtId="216" fontId="6" fillId="0" borderId="0" xfId="0" applyNumberFormat="1" applyFont="1" applyAlignment="1" applyProtection="1">
      <alignment vertical="center"/>
    </xf>
    <xf numFmtId="216" fontId="7" fillId="0" borderId="0" xfId="0" applyNumberFormat="1" applyFont="1" applyFill="1" applyBorder="1" applyProtection="1"/>
    <xf numFmtId="216" fontId="0" fillId="0" borderId="0" xfId="0" applyNumberFormat="1"/>
    <xf numFmtId="1" fontId="154" fillId="8" borderId="65" xfId="0" applyNumberFormat="1" applyFont="1" applyFill="1" applyBorder="1" applyAlignment="1" applyProtection="1">
      <alignment horizontal="center" vertical="center"/>
      <protection locked="0"/>
    </xf>
    <xf numFmtId="188" fontId="164" fillId="0" borderId="37" xfId="0" applyNumberFormat="1" applyFont="1" applyFill="1" applyBorder="1" applyAlignment="1" applyProtection="1">
      <alignment horizontal="center" vertical="center"/>
      <protection locked="0"/>
    </xf>
    <xf numFmtId="188" fontId="164" fillId="0" borderId="37" xfId="0" applyNumberFormat="1" applyFont="1" applyFill="1" applyBorder="1" applyAlignment="1" applyProtection="1">
      <alignment horizontal="center" vertical="center" wrapText="1"/>
      <protection locked="0"/>
    </xf>
    <xf numFmtId="0" fontId="12" fillId="10" borderId="59" xfId="0" applyFont="1" applyFill="1" applyBorder="1" applyAlignment="1" applyProtection="1">
      <alignment horizontal="center" vertical="center"/>
      <protection locked="0"/>
    </xf>
    <xf numFmtId="189" fontId="13" fillId="3" borderId="37" xfId="0" applyNumberFormat="1" applyFont="1" applyFill="1" applyBorder="1" applyAlignment="1" applyProtection="1">
      <alignment horizontal="center" vertical="center"/>
      <protection locked="0"/>
    </xf>
    <xf numFmtId="0" fontId="153" fillId="8" borderId="65" xfId="0" applyFont="1" applyFill="1" applyBorder="1" applyAlignment="1" applyProtection="1">
      <alignment horizontal="center" vertical="center"/>
      <protection locked="0"/>
    </xf>
    <xf numFmtId="0" fontId="153" fillId="8" borderId="66" xfId="0" applyFont="1" applyFill="1" applyBorder="1" applyAlignment="1" applyProtection="1">
      <alignment horizontal="center" vertical="center"/>
      <protection locked="0"/>
    </xf>
    <xf numFmtId="20" fontId="154" fillId="8" borderId="66" xfId="0" applyNumberFormat="1" applyFont="1" applyFill="1" applyBorder="1" applyAlignment="1" applyProtection="1">
      <alignment horizontal="center" vertical="center"/>
      <protection locked="0"/>
    </xf>
    <xf numFmtId="0" fontId="12" fillId="3" borderId="0" xfId="0" applyFont="1" applyFill="1" applyBorder="1" applyAlignment="1" applyProtection="1">
      <alignment horizontal="center" vertical="center"/>
      <protection locked="0"/>
    </xf>
    <xf numFmtId="0" fontId="199" fillId="0" borderId="0" xfId="0" applyFont="1" applyAlignment="1">
      <alignment horizontal="center" vertical="center"/>
    </xf>
    <xf numFmtId="0" fontId="200" fillId="0" borderId="0" xfId="0" applyFont="1" applyAlignment="1">
      <alignment vertical="center"/>
    </xf>
    <xf numFmtId="0" fontId="199" fillId="0" borderId="0" xfId="0" applyFont="1" applyAlignment="1">
      <alignment vertical="center"/>
    </xf>
    <xf numFmtId="1" fontId="168" fillId="8" borderId="67" xfId="2382" applyNumberFormat="1" applyFont="1" applyFill="1" applyBorder="1" applyAlignment="1">
      <alignment horizontal="center" vertical="center"/>
    </xf>
    <xf numFmtId="1" fontId="168" fillId="8" borderId="68" xfId="2382" applyNumberFormat="1" applyFont="1" applyFill="1" applyBorder="1" applyAlignment="1">
      <alignment horizontal="center" vertical="center"/>
    </xf>
    <xf numFmtId="1" fontId="168" fillId="8" borderId="1" xfId="2382" applyNumberFormat="1" applyFont="1" applyFill="1" applyBorder="1" applyAlignment="1">
      <alignment horizontal="center" vertical="center"/>
    </xf>
    <xf numFmtId="1" fontId="168" fillId="8" borderId="69" xfId="2382" applyNumberFormat="1" applyFont="1" applyFill="1" applyBorder="1" applyAlignment="1">
      <alignment horizontal="center" vertical="center"/>
    </xf>
    <xf numFmtId="0" fontId="169" fillId="8" borderId="70" xfId="2382" applyFont="1" applyFill="1" applyBorder="1" applyAlignment="1">
      <alignment horizontal="center" vertical="center"/>
    </xf>
    <xf numFmtId="0" fontId="169" fillId="8" borderId="71" xfId="2382" applyFont="1" applyFill="1" applyBorder="1" applyAlignment="1">
      <alignment horizontal="center" vertical="center"/>
    </xf>
    <xf numFmtId="0" fontId="171" fillId="11" borderId="65" xfId="0" applyFont="1" applyFill="1" applyBorder="1" applyAlignment="1">
      <alignment horizontal="center" vertical="center"/>
    </xf>
    <xf numFmtId="0" fontId="171" fillId="11" borderId="72" xfId="0" applyFont="1" applyFill="1" applyBorder="1" applyAlignment="1">
      <alignment horizontal="center" vertical="center"/>
    </xf>
    <xf numFmtId="0" fontId="171" fillId="11" borderId="73" xfId="0" applyFont="1" applyFill="1" applyBorder="1" applyAlignment="1">
      <alignment horizontal="center" vertical="center"/>
    </xf>
    <xf numFmtId="0" fontId="171" fillId="11" borderId="74" xfId="0" applyFont="1" applyFill="1" applyBorder="1" applyAlignment="1">
      <alignment horizontal="center" vertical="center"/>
    </xf>
    <xf numFmtId="0" fontId="201" fillId="12" borderId="75" xfId="0" applyFont="1" applyFill="1" applyBorder="1" applyAlignment="1">
      <alignment horizontal="center" vertical="center"/>
    </xf>
    <xf numFmtId="0" fontId="201" fillId="12" borderId="76" xfId="0" applyFont="1" applyFill="1" applyBorder="1" applyAlignment="1">
      <alignment horizontal="center" vertical="center"/>
    </xf>
    <xf numFmtId="188" fontId="201" fillId="12" borderId="77" xfId="0" applyNumberFormat="1" applyFont="1" applyFill="1" applyBorder="1" applyAlignment="1">
      <alignment horizontal="center" vertical="center"/>
    </xf>
    <xf numFmtId="188" fontId="201" fillId="12" borderId="78" xfId="0" applyNumberFormat="1" applyFont="1" applyFill="1" applyBorder="1" applyAlignment="1">
      <alignment horizontal="center" vertical="center"/>
    </xf>
    <xf numFmtId="0" fontId="201" fillId="12" borderId="79" xfId="0" applyFont="1" applyFill="1" applyBorder="1" applyAlignment="1">
      <alignment horizontal="center" vertical="center"/>
    </xf>
    <xf numFmtId="0" fontId="201" fillId="12" borderId="80" xfId="0" applyFont="1" applyFill="1" applyBorder="1" applyAlignment="1">
      <alignment horizontal="center" vertical="center"/>
    </xf>
    <xf numFmtId="188" fontId="201" fillId="12" borderId="81" xfId="0" applyNumberFormat="1" applyFont="1" applyFill="1" applyBorder="1" applyAlignment="1">
      <alignment horizontal="center" vertical="center"/>
    </xf>
    <xf numFmtId="188" fontId="201" fillId="12" borderId="82" xfId="0" applyNumberFormat="1" applyFont="1" applyFill="1" applyBorder="1" applyAlignment="1">
      <alignment horizontal="center" vertical="center"/>
    </xf>
    <xf numFmtId="0" fontId="202" fillId="0" borderId="0" xfId="0" applyFont="1" applyAlignment="1">
      <alignment horizontal="center" vertical="center"/>
    </xf>
    <xf numFmtId="0" fontId="172" fillId="12" borderId="83" xfId="0" applyFont="1" applyFill="1" applyBorder="1" applyAlignment="1" applyProtection="1">
      <alignment horizontal="center" vertical="center"/>
    </xf>
    <xf numFmtId="0" fontId="172" fillId="12" borderId="84" xfId="0" applyFont="1" applyFill="1" applyBorder="1" applyAlignment="1" applyProtection="1">
      <alignment horizontal="center" vertical="center"/>
    </xf>
    <xf numFmtId="0" fontId="172" fillId="12" borderId="85" xfId="0" applyFont="1" applyFill="1" applyBorder="1" applyAlignment="1" applyProtection="1">
      <alignment horizontal="center" vertical="center"/>
    </xf>
    <xf numFmtId="0" fontId="172" fillId="12" borderId="86" xfId="0" applyFont="1" applyFill="1" applyBorder="1" applyAlignment="1" applyProtection="1">
      <alignment horizontal="center" vertical="center"/>
    </xf>
    <xf numFmtId="0" fontId="172" fillId="12" borderId="87" xfId="0" applyFont="1" applyFill="1" applyBorder="1" applyAlignment="1" applyProtection="1">
      <alignment horizontal="center" vertical="center"/>
    </xf>
    <xf numFmtId="0" fontId="172" fillId="12" borderId="88" xfId="0" applyFont="1" applyFill="1" applyBorder="1" applyAlignment="1" applyProtection="1">
      <alignment horizontal="center" vertical="center"/>
    </xf>
    <xf numFmtId="0" fontId="172" fillId="12" borderId="89" xfId="0" applyFont="1" applyFill="1" applyBorder="1" applyAlignment="1" applyProtection="1">
      <alignment horizontal="center" vertical="center"/>
    </xf>
    <xf numFmtId="0" fontId="172" fillId="12" borderId="90" xfId="0" applyFont="1" applyFill="1" applyBorder="1" applyAlignment="1" applyProtection="1">
      <alignment horizontal="center" vertical="center"/>
    </xf>
    <xf numFmtId="0" fontId="172" fillId="12" borderId="91" xfId="0" applyFont="1" applyFill="1" applyBorder="1" applyAlignment="1" applyProtection="1">
      <alignment horizontal="center" vertical="center"/>
    </xf>
    <xf numFmtId="0" fontId="12" fillId="3" borderId="90" xfId="0" applyFont="1" applyFill="1" applyBorder="1" applyAlignment="1" applyProtection="1">
      <alignment horizontal="center" vertical="center"/>
      <protection locked="0"/>
    </xf>
    <xf numFmtId="0" fontId="168" fillId="11" borderId="92" xfId="0" applyFont="1" applyFill="1" applyBorder="1" applyAlignment="1">
      <alignment horizontal="center" vertical="center"/>
    </xf>
    <xf numFmtId="0" fontId="168" fillId="11" borderId="93" xfId="0" applyFont="1" applyFill="1" applyBorder="1" applyAlignment="1">
      <alignment horizontal="center" vertical="center"/>
    </xf>
    <xf numFmtId="0" fontId="172" fillId="11" borderId="94" xfId="0" applyFont="1" applyFill="1" applyBorder="1" applyAlignment="1" applyProtection="1">
      <alignment horizontal="center" vertical="center"/>
    </xf>
    <xf numFmtId="0" fontId="203" fillId="11" borderId="94" xfId="0" applyFont="1" applyFill="1" applyBorder="1" applyAlignment="1">
      <alignment horizontal="center" vertical="center" wrapText="1"/>
    </xf>
    <xf numFmtId="0" fontId="203" fillId="11" borderId="93" xfId="0" applyFont="1" applyFill="1" applyBorder="1" applyAlignment="1">
      <alignment horizontal="center" vertical="center" wrapText="1"/>
    </xf>
    <xf numFmtId="188" fontId="168" fillId="11" borderId="77" xfId="0" applyNumberFormat="1" applyFont="1" applyFill="1" applyBorder="1" applyAlignment="1">
      <alignment horizontal="center" vertical="center"/>
    </xf>
    <xf numFmtId="188" fontId="168" fillId="11" borderId="78" xfId="0" applyNumberFormat="1" applyFont="1" applyFill="1" applyBorder="1" applyAlignment="1">
      <alignment horizontal="center" vertical="center"/>
    </xf>
    <xf numFmtId="0" fontId="172" fillId="11" borderId="95" xfId="0" applyFont="1" applyFill="1" applyBorder="1" applyAlignment="1" applyProtection="1">
      <alignment horizontal="center" vertical="center"/>
    </xf>
    <xf numFmtId="0" fontId="203" fillId="11" borderId="95" xfId="0" applyFont="1" applyFill="1" applyBorder="1" applyAlignment="1">
      <alignment horizontal="center" vertical="center" wrapText="1"/>
    </xf>
    <xf numFmtId="0" fontId="203" fillId="11" borderId="78" xfId="0" applyFont="1" applyFill="1" applyBorder="1" applyAlignment="1">
      <alignment horizontal="center" vertical="center" wrapText="1"/>
    </xf>
    <xf numFmtId="0" fontId="203" fillId="11" borderId="94" xfId="0" applyFont="1" applyFill="1" applyBorder="1" applyAlignment="1">
      <alignment horizontal="center" vertical="center"/>
    </xf>
    <xf numFmtId="0" fontId="203" fillId="11" borderId="93" xfId="0" applyFont="1" applyFill="1" applyBorder="1" applyAlignment="1">
      <alignment horizontal="center" vertical="center"/>
    </xf>
    <xf numFmtId="0" fontId="203" fillId="11" borderId="95" xfId="0" applyFont="1" applyFill="1" applyBorder="1" applyAlignment="1">
      <alignment horizontal="center" vertical="center"/>
    </xf>
    <xf numFmtId="0" fontId="203" fillId="11" borderId="78" xfId="0" applyFont="1" applyFill="1" applyBorder="1" applyAlignment="1">
      <alignment horizontal="center" vertical="center"/>
    </xf>
    <xf numFmtId="0" fontId="173" fillId="11" borderId="94" xfId="0" applyFont="1" applyFill="1" applyBorder="1" applyAlignment="1">
      <alignment horizontal="center" vertical="center"/>
    </xf>
    <xf numFmtId="0" fontId="173" fillId="11" borderId="93" xfId="0" applyFont="1" applyFill="1" applyBorder="1" applyAlignment="1">
      <alignment horizontal="center" vertical="center"/>
    </xf>
    <xf numFmtId="0" fontId="173" fillId="11" borderId="95" xfId="0" applyFont="1" applyFill="1" applyBorder="1" applyAlignment="1">
      <alignment horizontal="center" vertical="center"/>
    </xf>
    <xf numFmtId="0" fontId="173" fillId="11" borderId="78" xfId="0" applyFont="1" applyFill="1" applyBorder="1" applyAlignment="1">
      <alignment horizontal="center" vertical="center"/>
    </xf>
    <xf numFmtId="188" fontId="168" fillId="11" borderId="96" xfId="0" applyNumberFormat="1" applyFont="1" applyFill="1" applyBorder="1" applyAlignment="1">
      <alignment horizontal="center" vertical="center"/>
    </xf>
    <xf numFmtId="188" fontId="168" fillId="11" borderId="97" xfId="0" applyNumberFormat="1" applyFont="1" applyFill="1" applyBorder="1" applyAlignment="1">
      <alignment horizontal="center" vertical="center"/>
    </xf>
    <xf numFmtId="0" fontId="172" fillId="11" borderId="98" xfId="0" applyFont="1" applyFill="1" applyBorder="1" applyAlignment="1" applyProtection="1">
      <alignment horizontal="center" vertical="center"/>
    </xf>
    <xf numFmtId="0" fontId="172" fillId="11" borderId="99" xfId="0" applyFont="1" applyFill="1" applyBorder="1" applyAlignment="1" applyProtection="1">
      <alignment horizontal="center" vertical="center"/>
    </xf>
    <xf numFmtId="1" fontId="175" fillId="3" borderId="92" xfId="0" applyNumberFormat="1" applyFont="1" applyFill="1" applyBorder="1" applyAlignment="1" applyProtection="1">
      <alignment horizontal="center" vertical="center"/>
    </xf>
    <xf numFmtId="1" fontId="14" fillId="0" borderId="100" xfId="0" applyNumberFormat="1" applyFont="1" applyFill="1" applyBorder="1" applyAlignment="1" applyProtection="1">
      <alignment vertical="center"/>
    </xf>
    <xf numFmtId="1" fontId="175" fillId="0" borderId="69" xfId="0" applyNumberFormat="1" applyFont="1" applyFill="1" applyBorder="1" applyAlignment="1" applyProtection="1">
      <alignment horizontal="center" vertical="center"/>
    </xf>
    <xf numFmtId="1" fontId="175" fillId="0" borderId="68" xfId="0" applyNumberFormat="1" applyFont="1" applyFill="1" applyBorder="1" applyAlignment="1" applyProtection="1">
      <alignment horizontal="center" vertical="center"/>
    </xf>
    <xf numFmtId="1" fontId="175" fillId="0" borderId="101" xfId="0" applyNumberFormat="1" applyFont="1" applyFill="1" applyBorder="1" applyAlignment="1" applyProtection="1">
      <alignment horizontal="center" vertical="center"/>
    </xf>
    <xf numFmtId="1" fontId="176" fillId="5" borderId="92" xfId="0" applyNumberFormat="1" applyFont="1" applyFill="1" applyBorder="1" applyAlignment="1" applyProtection="1">
      <alignment horizontal="center" vertical="center"/>
    </xf>
    <xf numFmtId="0" fontId="177" fillId="3" borderId="102" xfId="0" applyFont="1" applyFill="1" applyBorder="1" applyAlignment="1" applyProtection="1">
      <alignment horizontal="center" vertical="center"/>
    </xf>
    <xf numFmtId="208" fontId="204" fillId="0" borderId="7" xfId="0" applyNumberFormat="1" applyFont="1" applyBorder="1" applyAlignment="1">
      <alignment horizontal="center" vertical="center"/>
    </xf>
    <xf numFmtId="20" fontId="13" fillId="3" borderId="0" xfId="0" applyNumberFormat="1" applyFont="1" applyFill="1" applyBorder="1" applyAlignment="1" applyProtection="1">
      <alignment horizontal="right" vertical="center" indent="1"/>
      <protection locked="0"/>
    </xf>
    <xf numFmtId="189" fontId="13" fillId="3" borderId="0" xfId="0" applyNumberFormat="1" applyFont="1" applyFill="1" applyBorder="1" applyAlignment="1" applyProtection="1">
      <alignment horizontal="right" vertical="center" indent="1"/>
      <protection locked="0"/>
    </xf>
    <xf numFmtId="0" fontId="13" fillId="3" borderId="0" xfId="0" applyFont="1" applyFill="1" applyBorder="1" applyAlignment="1" applyProtection="1">
      <alignment horizontal="center" vertical="center"/>
      <protection locked="0"/>
    </xf>
    <xf numFmtId="0" fontId="13" fillId="3" borderId="0" xfId="0" applyFont="1" applyFill="1" applyBorder="1" applyAlignment="1" applyProtection="1">
      <alignment horizontal="right" vertical="center" indent="1"/>
      <protection locked="0"/>
    </xf>
    <xf numFmtId="0" fontId="162" fillId="0" borderId="0" xfId="0" applyFont="1" applyFill="1" applyBorder="1" applyAlignment="1" applyProtection="1">
      <alignment horizontal="left" vertical="center"/>
    </xf>
    <xf numFmtId="0" fontId="13" fillId="3" borderId="103" xfId="0" applyFont="1" applyFill="1" applyBorder="1" applyAlignment="1" applyProtection="1">
      <alignment horizontal="right" vertical="center" indent="1"/>
      <protection locked="0"/>
    </xf>
    <xf numFmtId="0" fontId="169" fillId="8" borderId="104" xfId="2382" applyFont="1" applyFill="1" applyBorder="1" applyAlignment="1">
      <alignment horizontal="center" vertical="center"/>
    </xf>
    <xf numFmtId="1" fontId="170" fillId="0" borderId="1" xfId="0" applyNumberFormat="1" applyFont="1" applyBorder="1" applyAlignment="1">
      <alignment horizontal="center" vertical="center"/>
    </xf>
    <xf numFmtId="0" fontId="168" fillId="3" borderId="75" xfId="0" applyFont="1" applyFill="1" applyBorder="1" applyAlignment="1" applyProtection="1">
      <alignment horizontal="center" vertical="center"/>
      <protection locked="0"/>
    </xf>
    <xf numFmtId="0" fontId="168" fillId="3" borderId="76" xfId="0" applyFont="1" applyFill="1" applyBorder="1" applyAlignment="1" applyProtection="1">
      <alignment horizontal="center" vertical="center"/>
      <protection locked="0"/>
    </xf>
    <xf numFmtId="0" fontId="205" fillId="3" borderId="105" xfId="0" applyFont="1" applyFill="1" applyBorder="1" applyAlignment="1" applyProtection="1">
      <alignment horizontal="center" vertical="center"/>
      <protection locked="0"/>
    </xf>
    <xf numFmtId="0" fontId="203" fillId="0" borderId="105" xfId="0" applyFont="1" applyBorder="1" applyAlignment="1" applyProtection="1">
      <alignment horizontal="center" vertical="center"/>
      <protection locked="0"/>
    </xf>
    <xf numFmtId="0" fontId="203" fillId="0" borderId="76" xfId="0" applyFont="1" applyBorder="1" applyAlignment="1" applyProtection="1">
      <alignment horizontal="center" vertical="center"/>
      <protection locked="0"/>
    </xf>
    <xf numFmtId="0" fontId="168" fillId="3" borderId="92" xfId="0" applyFont="1" applyFill="1" applyBorder="1" applyAlignment="1" applyProtection="1">
      <alignment horizontal="center" vertical="center"/>
      <protection locked="0"/>
    </xf>
    <xf numFmtId="0" fontId="168" fillId="3" borderId="93" xfId="0" applyFont="1" applyFill="1" applyBorder="1" applyAlignment="1" applyProtection="1">
      <alignment horizontal="center" vertical="center"/>
      <protection locked="0"/>
    </xf>
    <xf numFmtId="0" fontId="203" fillId="3" borderId="92" xfId="0" applyFont="1" applyFill="1" applyBorder="1" applyAlignment="1" applyProtection="1">
      <alignment horizontal="center" vertical="center"/>
      <protection locked="0"/>
    </xf>
    <xf numFmtId="0" fontId="205" fillId="3" borderId="99" xfId="0" applyFont="1" applyFill="1" applyBorder="1" applyAlignment="1" applyProtection="1">
      <alignment horizontal="center" vertical="center"/>
      <protection locked="0"/>
    </xf>
    <xf numFmtId="0" fontId="203" fillId="3" borderId="94" xfId="0" applyFont="1" applyFill="1" applyBorder="1" applyAlignment="1" applyProtection="1">
      <alignment horizontal="center" vertical="center" wrapText="1"/>
      <protection locked="0"/>
    </xf>
    <xf numFmtId="0" fontId="203" fillId="3" borderId="93" xfId="0" applyFont="1" applyFill="1" applyBorder="1" applyAlignment="1" applyProtection="1">
      <alignment horizontal="center" vertical="center" wrapText="1"/>
      <protection locked="0"/>
    </xf>
    <xf numFmtId="0" fontId="168" fillId="0" borderId="92" xfId="0" applyFont="1" applyBorder="1" applyAlignment="1" applyProtection="1">
      <alignment horizontal="center" vertical="center"/>
      <protection locked="0"/>
    </xf>
    <xf numFmtId="0" fontId="168" fillId="0" borderId="93" xfId="0" applyFont="1" applyBorder="1" applyAlignment="1" applyProtection="1">
      <alignment horizontal="center" vertical="center"/>
      <protection locked="0"/>
    </xf>
    <xf numFmtId="0" fontId="203" fillId="0" borderId="94" xfId="0" applyFont="1" applyBorder="1" applyAlignment="1" applyProtection="1">
      <alignment horizontal="center" vertical="center"/>
      <protection locked="0"/>
    </xf>
    <xf numFmtId="0" fontId="203" fillId="0" borderId="93" xfId="0" applyFont="1" applyBorder="1" applyAlignment="1" applyProtection="1">
      <alignment horizontal="center" vertical="center"/>
      <protection locked="0"/>
    </xf>
    <xf numFmtId="0" fontId="168" fillId="0" borderId="75" xfId="0" applyFont="1" applyBorder="1" applyAlignment="1" applyProtection="1">
      <alignment horizontal="center" vertical="center"/>
      <protection locked="0"/>
    </xf>
    <xf numFmtId="0" fontId="168" fillId="0" borderId="76" xfId="0" applyFont="1" applyBorder="1" applyAlignment="1" applyProtection="1">
      <alignment horizontal="center" vertical="center"/>
      <protection locked="0"/>
    </xf>
    <xf numFmtId="0" fontId="203" fillId="0" borderId="105" xfId="0" applyFont="1" applyBorder="1" applyAlignment="1" applyProtection="1">
      <alignment horizontal="center" vertical="center" wrapText="1"/>
      <protection locked="0"/>
    </xf>
    <xf numFmtId="0" fontId="203" fillId="0" borderId="76" xfId="0" applyFont="1" applyBorder="1" applyAlignment="1" applyProtection="1">
      <alignment horizontal="center" vertical="center" wrapText="1"/>
      <protection locked="0"/>
    </xf>
    <xf numFmtId="0" fontId="203" fillId="0" borderId="94" xfId="0" applyFont="1" applyBorder="1" applyAlignment="1" applyProtection="1">
      <alignment horizontal="center" vertical="center" wrapText="1"/>
      <protection locked="0"/>
    </xf>
    <xf numFmtId="0" fontId="203" fillId="0" borderId="93" xfId="0" applyFont="1" applyBorder="1" applyAlignment="1" applyProtection="1">
      <alignment horizontal="center" vertical="center" wrapText="1"/>
      <protection locked="0"/>
    </xf>
    <xf numFmtId="0" fontId="173" fillId="0" borderId="105" xfId="0" applyFont="1" applyBorder="1" applyAlignment="1" applyProtection="1">
      <alignment horizontal="center" vertical="center"/>
      <protection locked="0"/>
    </xf>
    <xf numFmtId="0" fontId="173" fillId="0" borderId="76" xfId="0" applyFont="1" applyBorder="1" applyAlignment="1" applyProtection="1">
      <alignment horizontal="center" vertical="center"/>
      <protection locked="0"/>
    </xf>
    <xf numFmtId="0" fontId="168" fillId="0" borderId="79" xfId="0" applyFont="1" applyBorder="1" applyAlignment="1" applyProtection="1">
      <alignment horizontal="center" vertical="center"/>
      <protection locked="0"/>
    </xf>
    <xf numFmtId="0" fontId="168" fillId="0" borderId="80" xfId="0" applyFont="1" applyBorder="1" applyAlignment="1" applyProtection="1">
      <alignment horizontal="center" vertical="center"/>
      <protection locked="0"/>
    </xf>
    <xf numFmtId="0" fontId="168" fillId="0" borderId="75" xfId="0" applyFont="1" applyFill="1" applyBorder="1" applyAlignment="1" applyProtection="1">
      <alignment horizontal="center" vertical="center"/>
      <protection locked="0"/>
    </xf>
    <xf numFmtId="0" fontId="168" fillId="0" borderId="76" xfId="0" applyFont="1" applyFill="1" applyBorder="1" applyAlignment="1" applyProtection="1">
      <alignment horizontal="center" vertical="center"/>
      <protection locked="0"/>
    </xf>
    <xf numFmtId="0" fontId="205" fillId="3" borderId="83" xfId="0" applyFont="1" applyFill="1" applyBorder="1" applyAlignment="1" applyProtection="1">
      <alignment horizontal="center" vertical="center"/>
      <protection locked="0"/>
    </xf>
    <xf numFmtId="0" fontId="205" fillId="3" borderId="92" xfId="0" applyFont="1" applyFill="1" applyBorder="1" applyAlignment="1" applyProtection="1">
      <alignment horizontal="center" vertical="center"/>
      <protection locked="0"/>
    </xf>
    <xf numFmtId="0" fontId="203" fillId="3" borderId="75" xfId="0" applyFont="1" applyFill="1" applyBorder="1" applyAlignment="1" applyProtection="1">
      <alignment horizontal="center" vertical="center"/>
      <protection locked="0"/>
    </xf>
    <xf numFmtId="0" fontId="168" fillId="0" borderId="92" xfId="0" applyFont="1" applyFill="1" applyBorder="1" applyAlignment="1" applyProtection="1">
      <alignment horizontal="center" vertical="center"/>
      <protection locked="0"/>
    </xf>
    <xf numFmtId="0" fontId="168" fillId="0" borderId="93" xfId="0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left" vertical="center" wrapText="1" indent="1"/>
      <protection locked="0"/>
    </xf>
    <xf numFmtId="0" fontId="169" fillId="8" borderId="65" xfId="2382" applyFont="1" applyFill="1" applyBorder="1" applyAlignment="1">
      <alignment horizontal="center" vertical="center"/>
    </xf>
    <xf numFmtId="0" fontId="14" fillId="0" borderId="0" xfId="0" applyFont="1" applyFill="1" applyBorder="1" applyAlignment="1" applyProtection="1">
      <alignment horizontal="center" vertical="center"/>
    </xf>
    <xf numFmtId="1" fontId="14" fillId="0" borderId="0" xfId="0" applyNumberFormat="1" applyFont="1" applyFill="1" applyBorder="1" applyAlignment="1" applyProtection="1">
      <alignment vertical="center"/>
    </xf>
    <xf numFmtId="1" fontId="13" fillId="3" borderId="25" xfId="0" applyNumberFormat="1" applyFont="1" applyFill="1" applyBorder="1" applyAlignment="1" applyProtection="1">
      <alignment horizontal="center" vertical="center"/>
      <protection locked="0"/>
    </xf>
    <xf numFmtId="1" fontId="13" fillId="3" borderId="65" xfId="0" applyNumberFormat="1" applyFont="1" applyFill="1" applyBorder="1" applyAlignment="1" applyProtection="1">
      <alignment vertical="center"/>
      <protection locked="0"/>
    </xf>
    <xf numFmtId="0" fontId="6" fillId="0" borderId="106" xfId="0" applyFont="1" applyFill="1" applyBorder="1" applyAlignment="1" applyProtection="1">
      <alignment vertical="center"/>
    </xf>
    <xf numFmtId="188" fontId="13" fillId="3" borderId="0" xfId="0" applyNumberFormat="1" applyFont="1" applyFill="1" applyBorder="1" applyAlignment="1" applyProtection="1">
      <alignment horizontal="left" vertical="center" indent="1"/>
      <protection locked="0"/>
    </xf>
    <xf numFmtId="0" fontId="7" fillId="0" borderId="38" xfId="0" applyFont="1" applyFill="1" applyBorder="1" applyAlignment="1" applyProtection="1">
      <alignment horizontal="center" vertical="center"/>
    </xf>
    <xf numFmtId="1" fontId="12" fillId="3" borderId="24" xfId="0" quotePrefix="1" applyNumberFormat="1" applyFont="1" applyFill="1" applyBorder="1" applyAlignment="1" applyProtection="1">
      <alignment horizontal="right" vertical="center" indent="1"/>
      <protection locked="0"/>
    </xf>
    <xf numFmtId="1" fontId="12" fillId="3" borderId="21" xfId="0" applyNumberFormat="1" applyFont="1" applyFill="1" applyBorder="1" applyAlignment="1" applyProtection="1">
      <alignment horizontal="center" vertical="center"/>
      <protection locked="0"/>
    </xf>
    <xf numFmtId="3" fontId="20" fillId="3" borderId="21" xfId="0" applyNumberFormat="1" applyFont="1" applyFill="1" applyBorder="1" applyAlignment="1" applyProtection="1">
      <alignment horizontal="center" vertical="center"/>
    </xf>
    <xf numFmtId="188" fontId="13" fillId="3" borderId="54" xfId="0" applyNumberFormat="1" applyFont="1" applyFill="1" applyBorder="1" applyAlignment="1" applyProtection="1">
      <alignment horizontal="left" vertical="center" indent="1"/>
      <protection locked="0"/>
    </xf>
    <xf numFmtId="188" fontId="13" fillId="3" borderId="61" xfId="0" applyNumberFormat="1" applyFont="1" applyFill="1" applyBorder="1" applyAlignment="1" applyProtection="1">
      <alignment horizontal="left" vertical="center" indent="1"/>
      <protection locked="0"/>
    </xf>
    <xf numFmtId="188" fontId="13" fillId="3" borderId="10" xfId="0" applyNumberFormat="1" applyFont="1" applyFill="1" applyBorder="1" applyAlignment="1" applyProtection="1">
      <alignment horizontal="left" vertical="center" indent="1"/>
    </xf>
    <xf numFmtId="188" fontId="13" fillId="3" borderId="37" xfId="0" applyNumberFormat="1" applyFont="1" applyFill="1" applyBorder="1" applyAlignment="1" applyProtection="1">
      <alignment horizontal="left" vertical="center" wrapText="1" indent="1"/>
    </xf>
    <xf numFmtId="188" fontId="13" fillId="3" borderId="37" xfId="0" applyNumberFormat="1" applyFont="1" applyFill="1" applyBorder="1" applyAlignment="1" applyProtection="1">
      <alignment horizontal="left" vertical="center" indent="1"/>
    </xf>
    <xf numFmtId="188" fontId="13" fillId="3" borderId="21" xfId="0" applyNumberFormat="1" applyFont="1" applyFill="1" applyBorder="1" applyAlignment="1" applyProtection="1">
      <alignment horizontal="left" vertical="center" indent="1"/>
    </xf>
    <xf numFmtId="190" fontId="13" fillId="3" borderId="10" xfId="0" quotePrefix="1" applyNumberFormat="1" applyFont="1" applyFill="1" applyBorder="1" applyAlignment="1" applyProtection="1">
      <alignment horizontal="center" vertical="center" wrapText="1"/>
      <protection locked="0"/>
    </xf>
    <xf numFmtId="188" fontId="164" fillId="0" borderId="62" xfId="0" applyNumberFormat="1" applyFont="1" applyFill="1" applyBorder="1" applyAlignment="1" applyProtection="1">
      <alignment horizontal="center" vertical="center" wrapText="1"/>
      <protection locked="0"/>
    </xf>
    <xf numFmtId="0" fontId="162" fillId="0" borderId="107" xfId="0" applyFont="1" applyFill="1" applyBorder="1" applyAlignment="1" applyProtection="1">
      <alignment horizontal="left" vertical="center"/>
      <protection locked="0"/>
    </xf>
    <xf numFmtId="0" fontId="16" fillId="3" borderId="107" xfId="0" applyFont="1" applyFill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</xf>
    <xf numFmtId="190" fontId="20" fillId="3" borderId="10" xfId="0" applyNumberFormat="1" applyFont="1" applyFill="1" applyBorder="1" applyAlignment="1" applyProtection="1">
      <alignment horizontal="center" vertical="center"/>
      <protection locked="0"/>
    </xf>
    <xf numFmtId="217" fontId="215" fillId="0" borderId="25" xfId="0" applyNumberFormat="1" applyFont="1" applyBorder="1" applyAlignment="1" applyProtection="1">
      <alignment horizontal="center" vertical="center"/>
      <protection locked="0"/>
    </xf>
    <xf numFmtId="1" fontId="164" fillId="0" borderId="56" xfId="0" applyNumberFormat="1" applyFont="1" applyFill="1" applyBorder="1" applyAlignment="1" applyProtection="1">
      <alignment horizontal="center" vertical="center"/>
      <protection locked="0"/>
    </xf>
    <xf numFmtId="208" fontId="13" fillId="3" borderId="18" xfId="0" applyNumberFormat="1" applyFont="1" applyFill="1" applyBorder="1" applyAlignment="1" applyProtection="1">
      <alignment horizontal="left" vertical="center" indent="1"/>
      <protection locked="0"/>
    </xf>
    <xf numFmtId="0" fontId="148" fillId="0" borderId="25" xfId="2089" applyFont="1" applyFill="1" applyBorder="1" applyAlignment="1" applyProtection="1">
      <alignment horizontal="center" vertical="center" wrapText="1"/>
      <protection locked="0"/>
    </xf>
    <xf numFmtId="188" fontId="8" fillId="13" borderId="108" xfId="0" applyNumberFormat="1" applyFont="1" applyFill="1" applyBorder="1" applyAlignment="1" applyProtection="1">
      <alignment horizontal="center" vertical="center"/>
      <protection hidden="1"/>
    </xf>
    <xf numFmtId="188" fontId="8" fillId="13" borderId="108" xfId="0" applyNumberFormat="1" applyFont="1" applyFill="1" applyBorder="1" applyAlignment="1" applyProtection="1">
      <alignment horizontal="center" vertical="center"/>
    </xf>
    <xf numFmtId="188" fontId="8" fillId="13" borderId="0" xfId="0" applyNumberFormat="1" applyFont="1" applyFill="1" applyBorder="1" applyAlignment="1" applyProtection="1">
      <alignment horizontal="center" vertical="center"/>
    </xf>
    <xf numFmtId="188" fontId="8" fillId="13" borderId="109" xfId="0" applyNumberFormat="1" applyFont="1" applyFill="1" applyBorder="1" applyAlignment="1" applyProtection="1">
      <alignment horizontal="center" vertical="center"/>
    </xf>
    <xf numFmtId="188" fontId="33" fillId="13" borderId="110" xfId="0" applyNumberFormat="1" applyFont="1" applyFill="1" applyBorder="1" applyAlignment="1" applyProtection="1">
      <alignment horizontal="center" vertical="center" wrapText="1"/>
    </xf>
    <xf numFmtId="188" fontId="33" fillId="13" borderId="111" xfId="0" applyNumberFormat="1" applyFont="1" applyFill="1" applyBorder="1" applyAlignment="1" applyProtection="1">
      <alignment horizontal="center" vertical="center" wrapText="1"/>
    </xf>
    <xf numFmtId="188" fontId="33" fillId="13" borderId="112" xfId="0" applyNumberFormat="1" applyFont="1" applyFill="1" applyBorder="1" applyAlignment="1" applyProtection="1">
      <alignment horizontal="center" vertical="center" wrapText="1"/>
    </xf>
    <xf numFmtId="188" fontId="4" fillId="13" borderId="113" xfId="0" quotePrefix="1" applyNumberFormat="1" applyFont="1" applyFill="1" applyBorder="1" applyAlignment="1" applyProtection="1">
      <alignment horizontal="center" vertical="center" wrapText="1"/>
    </xf>
    <xf numFmtId="188" fontId="4" fillId="13" borderId="35" xfId="0" quotePrefix="1" applyNumberFormat="1" applyFont="1" applyFill="1" applyBorder="1" applyAlignment="1" applyProtection="1">
      <alignment horizontal="center" vertical="center" wrapText="1"/>
    </xf>
    <xf numFmtId="188" fontId="8" fillId="13" borderId="114" xfId="0" quotePrefix="1" applyNumberFormat="1" applyFont="1" applyFill="1" applyBorder="1" applyAlignment="1" applyProtection="1">
      <alignment horizontal="center" vertical="center"/>
    </xf>
    <xf numFmtId="188" fontId="62" fillId="13" borderId="113" xfId="0" applyNumberFormat="1" applyFont="1" applyFill="1" applyBorder="1" applyAlignment="1">
      <alignment horizontal="center" vertical="center"/>
    </xf>
    <xf numFmtId="188" fontId="62" fillId="13" borderId="14" xfId="0" applyNumberFormat="1" applyFont="1" applyFill="1" applyBorder="1" applyAlignment="1">
      <alignment horizontal="center" vertical="center"/>
    </xf>
    <xf numFmtId="0" fontId="69" fillId="13" borderId="113" xfId="0" applyFont="1" applyFill="1" applyBorder="1" applyAlignment="1" applyProtection="1">
      <alignment horizontal="center" vertical="center" wrapText="1"/>
    </xf>
    <xf numFmtId="0" fontId="69" fillId="13" borderId="113" xfId="0" applyFont="1" applyFill="1" applyBorder="1" applyAlignment="1" applyProtection="1">
      <alignment horizontal="center" vertical="center"/>
    </xf>
    <xf numFmtId="188" fontId="62" fillId="13" borderId="12" xfId="0" applyNumberFormat="1" applyFont="1" applyFill="1" applyBorder="1" applyAlignment="1" applyProtection="1">
      <alignment horizontal="center" vertical="center" wrapText="1"/>
    </xf>
    <xf numFmtId="15" fontId="62" fillId="13" borderId="12" xfId="0" applyNumberFormat="1" applyFont="1" applyFill="1" applyBorder="1" applyAlignment="1" applyProtection="1">
      <alignment horizontal="center" vertical="center" wrapText="1"/>
    </xf>
    <xf numFmtId="1" fontId="62" fillId="13" borderId="0" xfId="0" applyNumberFormat="1" applyFont="1" applyFill="1" applyBorder="1" applyAlignment="1" applyProtection="1">
      <alignment horizontal="center" vertical="center" wrapText="1"/>
    </xf>
    <xf numFmtId="1" fontId="62" fillId="13" borderId="115" xfId="0" applyNumberFormat="1" applyFont="1" applyFill="1" applyBorder="1" applyAlignment="1" applyProtection="1">
      <alignment horizontal="center" vertical="center" wrapText="1"/>
    </xf>
    <xf numFmtId="1" fontId="62" fillId="13" borderId="116" xfId="0" applyNumberFormat="1" applyFont="1" applyFill="1" applyBorder="1" applyAlignment="1" applyProtection="1">
      <alignment horizontal="center" vertical="center" wrapText="1"/>
    </xf>
    <xf numFmtId="1" fontId="62" fillId="13" borderId="117" xfId="0" applyNumberFormat="1" applyFont="1" applyFill="1" applyBorder="1" applyAlignment="1" applyProtection="1">
      <alignment horizontal="center" vertical="center" wrapText="1"/>
    </xf>
    <xf numFmtId="1" fontId="62" fillId="13" borderId="118" xfId="0" applyNumberFormat="1" applyFont="1" applyFill="1" applyBorder="1" applyAlignment="1" applyProtection="1">
      <alignment horizontal="center" vertical="center" wrapText="1"/>
    </xf>
    <xf numFmtId="188" fontId="8" fillId="13" borderId="113" xfId="0" quotePrefix="1" applyNumberFormat="1" applyFont="1" applyFill="1" applyBorder="1" applyAlignment="1" applyProtection="1">
      <alignment horizontal="center" vertical="center" wrapText="1"/>
    </xf>
    <xf numFmtId="188" fontId="8" fillId="13" borderId="12" xfId="0" quotePrefix="1" applyNumberFormat="1" applyFont="1" applyFill="1" applyBorder="1" applyAlignment="1" applyProtection="1">
      <alignment horizontal="center" vertical="center" wrapText="1"/>
    </xf>
    <xf numFmtId="188" fontId="8" fillId="13" borderId="12" xfId="0" applyNumberFormat="1" applyFont="1" applyFill="1" applyBorder="1" applyAlignment="1" applyProtection="1">
      <alignment horizontal="center" vertical="center" wrapText="1"/>
    </xf>
    <xf numFmtId="188" fontId="8" fillId="13" borderId="119" xfId="0" quotePrefix="1" applyNumberFormat="1" applyFont="1" applyFill="1" applyBorder="1" applyAlignment="1" applyProtection="1">
      <alignment horizontal="center" vertical="center" wrapText="1"/>
    </xf>
    <xf numFmtId="188" fontId="34" fillId="13" borderId="13" xfId="0" applyNumberFormat="1" applyFont="1" applyFill="1" applyBorder="1" applyAlignment="1" applyProtection="1">
      <alignment horizontal="center" vertical="center" wrapText="1"/>
    </xf>
    <xf numFmtId="188" fontId="34" fillId="13" borderId="14" xfId="0" applyNumberFormat="1" applyFont="1" applyFill="1" applyBorder="1" applyAlignment="1" applyProtection="1">
      <alignment horizontal="center" vertical="center" wrapText="1"/>
    </xf>
    <xf numFmtId="188" fontId="34" fillId="13" borderId="14" xfId="0" quotePrefix="1" applyNumberFormat="1" applyFont="1" applyFill="1" applyBorder="1" applyAlignment="1" applyProtection="1">
      <alignment horizontal="center" vertical="center" wrapText="1"/>
    </xf>
    <xf numFmtId="188" fontId="33" fillId="13" borderId="17" xfId="0" quotePrefix="1" applyNumberFormat="1" applyFont="1" applyFill="1" applyBorder="1" applyAlignment="1" applyProtection="1">
      <alignment horizontal="center" vertical="center" wrapText="1"/>
    </xf>
    <xf numFmtId="188" fontId="34" fillId="13" borderId="113" xfId="0" quotePrefix="1" applyNumberFormat="1" applyFont="1" applyFill="1" applyBorder="1" applyAlignment="1" applyProtection="1">
      <alignment horizontal="center" vertical="center" wrapText="1"/>
      <protection hidden="1"/>
    </xf>
    <xf numFmtId="188" fontId="34" fillId="13" borderId="12" xfId="0" quotePrefix="1" applyNumberFormat="1" applyFont="1" applyFill="1" applyBorder="1" applyAlignment="1" applyProtection="1">
      <alignment horizontal="center" vertical="center" wrapText="1"/>
      <protection hidden="1"/>
    </xf>
    <xf numFmtId="188" fontId="34" fillId="13" borderId="41" xfId="0" applyNumberFormat="1" applyFont="1" applyFill="1" applyBorder="1" applyAlignment="1" applyProtection="1">
      <alignment horizontal="center" vertical="center" wrapText="1"/>
    </xf>
    <xf numFmtId="188" fontId="34" fillId="13" borderId="119" xfId="0" quotePrefix="1" applyNumberFormat="1" applyFont="1" applyFill="1" applyBorder="1" applyAlignment="1" applyProtection="1">
      <alignment horizontal="center" vertical="center" wrapText="1"/>
    </xf>
    <xf numFmtId="188" fontId="8" fillId="13" borderId="113" xfId="0" applyNumberFormat="1" applyFont="1" applyFill="1" applyBorder="1" applyAlignment="1" applyProtection="1">
      <alignment horizontal="center" vertical="center" wrapText="1"/>
    </xf>
    <xf numFmtId="188" fontId="8" fillId="13" borderId="120" xfId="0" applyNumberFormat="1" applyFont="1" applyFill="1" applyBorder="1" applyAlignment="1" applyProtection="1">
      <alignment horizontal="center" vertical="center" wrapText="1"/>
    </xf>
    <xf numFmtId="188" fontId="33" fillId="13" borderId="35" xfId="0" applyNumberFormat="1" applyFont="1" applyFill="1" applyBorder="1" applyAlignment="1" applyProtection="1">
      <alignment horizontal="center" vertical="center" wrapText="1"/>
    </xf>
    <xf numFmtId="0" fontId="8" fillId="13" borderId="13" xfId="0" applyFont="1" applyFill="1" applyBorder="1" applyAlignment="1" applyProtection="1">
      <alignment horizontal="center" vertical="center" wrapText="1"/>
    </xf>
    <xf numFmtId="0" fontId="8" fillId="13" borderId="120" xfId="0" applyFont="1" applyFill="1" applyBorder="1" applyAlignment="1" applyProtection="1">
      <alignment horizontal="center" vertical="center" wrapText="1"/>
    </xf>
    <xf numFmtId="0" fontId="8" fillId="13" borderId="12" xfId="0" applyFont="1" applyFill="1" applyBorder="1" applyAlignment="1" applyProtection="1">
      <alignment horizontal="center" vertical="center" wrapText="1"/>
    </xf>
    <xf numFmtId="0" fontId="8" fillId="13" borderId="12" xfId="0" quotePrefix="1" applyFont="1" applyFill="1" applyBorder="1" applyAlignment="1" applyProtection="1">
      <alignment horizontal="center" vertical="center" wrapText="1"/>
    </xf>
    <xf numFmtId="0" fontId="8" fillId="13" borderId="14" xfId="0" applyFont="1" applyFill="1" applyBorder="1" applyAlignment="1" applyProtection="1">
      <alignment horizontal="center" vertical="center" wrapText="1"/>
    </xf>
    <xf numFmtId="0" fontId="8" fillId="13" borderId="17" xfId="0" applyFont="1" applyFill="1" applyBorder="1" applyAlignment="1" applyProtection="1">
      <alignment horizontal="center" vertical="center" wrapText="1"/>
    </xf>
    <xf numFmtId="0" fontId="8" fillId="13" borderId="35" xfId="0" applyFont="1" applyFill="1" applyBorder="1" applyAlignment="1" applyProtection="1">
      <alignment horizontal="center" vertical="center" wrapText="1"/>
    </xf>
    <xf numFmtId="1" fontId="8" fillId="13" borderId="12" xfId="0" applyNumberFormat="1" applyFont="1" applyFill="1" applyBorder="1" applyAlignment="1" applyProtection="1">
      <alignment horizontal="center" vertical="center" wrapText="1"/>
    </xf>
    <xf numFmtId="1" fontId="8" fillId="13" borderId="12" xfId="0" applyNumberFormat="1" applyFont="1" applyFill="1" applyBorder="1" applyAlignment="1" applyProtection="1">
      <alignment horizontal="center" vertical="center" wrapText="1"/>
      <protection locked="0"/>
    </xf>
    <xf numFmtId="2" fontId="8" fillId="13" borderId="17" xfId="0" applyNumberFormat="1" applyFont="1" applyFill="1" applyBorder="1" applyAlignment="1" applyProtection="1">
      <alignment horizontal="center" vertical="center" wrapText="1"/>
    </xf>
    <xf numFmtId="1" fontId="8" fillId="13" borderId="25" xfId="0" applyNumberFormat="1" applyFont="1" applyFill="1" applyBorder="1" applyAlignment="1" applyProtection="1">
      <alignment horizontal="center" vertical="center" wrapText="1"/>
    </xf>
    <xf numFmtId="188" fontId="8" fillId="13" borderId="14" xfId="0" applyNumberFormat="1" applyFont="1" applyFill="1" applyBorder="1" applyAlignment="1" applyProtection="1">
      <alignment horizontal="center" vertical="center" wrapText="1"/>
    </xf>
    <xf numFmtId="188" fontId="8" fillId="13" borderId="17" xfId="0" applyNumberFormat="1" applyFont="1" applyFill="1" applyBorder="1" applyAlignment="1" applyProtection="1">
      <alignment horizontal="center" vertical="center" wrapText="1"/>
    </xf>
    <xf numFmtId="188" fontId="8" fillId="13" borderId="121" xfId="0" applyNumberFormat="1" applyFont="1" applyFill="1" applyBorder="1" applyAlignment="1" applyProtection="1">
      <alignment horizontal="center" vertical="center" wrapText="1"/>
    </xf>
    <xf numFmtId="188" fontId="8" fillId="13" borderId="122" xfId="0" applyNumberFormat="1" applyFont="1" applyFill="1" applyBorder="1" applyAlignment="1" applyProtection="1">
      <alignment horizontal="center" vertical="center" wrapText="1"/>
    </xf>
    <xf numFmtId="188" fontId="8" fillId="13" borderId="122" xfId="0" quotePrefix="1" applyNumberFormat="1" applyFont="1" applyFill="1" applyBorder="1" applyAlignment="1" applyProtection="1">
      <alignment horizontal="center" vertical="center" wrapText="1"/>
    </xf>
    <xf numFmtId="188" fontId="8" fillId="13" borderId="33" xfId="0" quotePrefix="1" applyNumberFormat="1" applyFont="1" applyFill="1" applyBorder="1" applyAlignment="1" applyProtection="1">
      <alignment horizontal="center" vertical="center" wrapText="1"/>
    </xf>
    <xf numFmtId="188" fontId="8" fillId="13" borderId="34" xfId="0" quotePrefix="1" applyNumberFormat="1" applyFont="1" applyFill="1" applyBorder="1" applyAlignment="1" applyProtection="1">
      <alignment horizontal="center" vertical="center" wrapText="1"/>
    </xf>
    <xf numFmtId="188" fontId="33" fillId="13" borderId="108" xfId="0" quotePrefix="1" applyNumberFormat="1" applyFont="1" applyFill="1" applyBorder="1" applyAlignment="1" applyProtection="1">
      <alignment horizontal="center" vertical="center" wrapText="1"/>
      <protection hidden="1"/>
    </xf>
    <xf numFmtId="188" fontId="33" fillId="13" borderId="123" xfId="0" quotePrefix="1" applyNumberFormat="1" applyFont="1" applyFill="1" applyBorder="1" applyAlignment="1" applyProtection="1">
      <alignment horizontal="center" vertical="center" wrapText="1"/>
      <protection hidden="1"/>
    </xf>
    <xf numFmtId="188" fontId="33" fillId="13" borderId="123" xfId="0" applyNumberFormat="1" applyFont="1" applyFill="1" applyBorder="1" applyAlignment="1" applyProtection="1">
      <alignment horizontal="center" vertical="center" wrapText="1"/>
      <protection hidden="1"/>
    </xf>
    <xf numFmtId="188" fontId="13" fillId="3" borderId="65" xfId="0" applyNumberFormat="1" applyFont="1" applyFill="1" applyBorder="1" applyAlignment="1" applyProtection="1">
      <alignment horizontal="center" vertical="center"/>
      <protection locked="0"/>
    </xf>
    <xf numFmtId="188" fontId="8" fillId="13" borderId="0" xfId="0" applyNumberFormat="1" applyFont="1" applyFill="1" applyBorder="1" applyAlignment="1" applyProtection="1">
      <alignment horizontal="center" vertical="center" wrapText="1"/>
    </xf>
    <xf numFmtId="0" fontId="20" fillId="0" borderId="0" xfId="0" applyFont="1" applyFill="1" applyBorder="1" applyAlignment="1" applyProtection="1">
      <alignment horizontal="right" vertical="center" indent="1"/>
    </xf>
    <xf numFmtId="1" fontId="20" fillId="0" borderId="10" xfId="0" applyNumberFormat="1" applyFont="1" applyFill="1" applyBorder="1" applyAlignment="1" applyProtection="1">
      <alignment horizontal="right" vertical="center" indent="1"/>
    </xf>
    <xf numFmtId="0" fontId="7" fillId="14" borderId="10" xfId="0" quotePrefix="1" applyFont="1" applyFill="1" applyBorder="1" applyAlignment="1" applyProtection="1">
      <alignment horizontal="right" vertical="center" indent="1"/>
    </xf>
    <xf numFmtId="198" fontId="7" fillId="14" borderId="10" xfId="0" applyNumberFormat="1" applyFont="1" applyFill="1" applyBorder="1" applyAlignment="1" applyProtection="1">
      <alignment horizontal="right" vertical="center" indent="1"/>
    </xf>
    <xf numFmtId="1" fontId="7" fillId="14" borderId="10" xfId="0" applyNumberFormat="1" applyFont="1" applyFill="1" applyBorder="1" applyAlignment="1" applyProtection="1">
      <alignment horizontal="right" vertical="center" indent="1"/>
    </xf>
    <xf numFmtId="188" fontId="7" fillId="14" borderId="10" xfId="0" applyNumberFormat="1" applyFont="1" applyFill="1" applyBorder="1" applyAlignment="1" applyProtection="1">
      <alignment horizontal="right" vertical="center" indent="1"/>
    </xf>
    <xf numFmtId="188" fontId="7" fillId="14" borderId="18" xfId="0" applyNumberFormat="1" applyFont="1" applyFill="1" applyBorder="1" applyAlignment="1" applyProtection="1">
      <alignment horizontal="left" vertical="center" indent="1"/>
    </xf>
    <xf numFmtId="188" fontId="7" fillId="14" borderId="0" xfId="0" applyNumberFormat="1" applyFont="1" applyFill="1" applyBorder="1" applyAlignment="1" applyProtection="1">
      <alignment horizontal="right" vertical="center" indent="1"/>
    </xf>
    <xf numFmtId="188" fontId="7" fillId="14" borderId="0" xfId="0" applyNumberFormat="1" applyFont="1" applyFill="1" applyBorder="1" applyAlignment="1" applyProtection="1">
      <alignment horizontal="right" vertical="center" indent="1"/>
      <protection locked="0"/>
    </xf>
    <xf numFmtId="188" fontId="6" fillId="14" borderId="0" xfId="0" applyNumberFormat="1" applyFont="1" applyFill="1" applyBorder="1" applyAlignment="1" applyProtection="1">
      <alignment vertical="center"/>
    </xf>
    <xf numFmtId="1" fontId="6" fillId="14" borderId="0" xfId="0" applyNumberFormat="1" applyFont="1" applyFill="1" applyBorder="1" applyAlignment="1" applyProtection="1">
      <alignment vertical="center"/>
    </xf>
    <xf numFmtId="16" fontId="13" fillId="3" borderId="25" xfId="0" applyNumberFormat="1" applyFont="1" applyFill="1" applyBorder="1" applyAlignment="1" applyProtection="1">
      <alignment horizontal="left" vertical="center" indent="1"/>
      <protection locked="0"/>
    </xf>
    <xf numFmtId="1" fontId="13" fillId="3" borderId="19" xfId="0" quotePrefix="1" applyNumberFormat="1" applyFont="1" applyFill="1" applyBorder="1" applyAlignment="1" applyProtection="1">
      <alignment horizontal="center" vertical="center" wrapText="1"/>
      <protection locked="0"/>
    </xf>
    <xf numFmtId="0" fontId="0" fillId="15" borderId="0" xfId="0" applyFill="1"/>
    <xf numFmtId="1" fontId="104" fillId="3" borderId="33" xfId="0" applyNumberFormat="1" applyFont="1" applyFill="1" applyBorder="1" applyAlignment="1" applyProtection="1">
      <alignment horizontal="center" vertical="center"/>
      <protection locked="0"/>
    </xf>
    <xf numFmtId="20" fontId="12" fillId="3" borderId="59" xfId="0" applyNumberFormat="1" applyFont="1" applyFill="1" applyBorder="1" applyAlignment="1" applyProtection="1">
      <alignment horizontal="center" vertical="center"/>
      <protection locked="0"/>
    </xf>
    <xf numFmtId="1" fontId="71" fillId="0" borderId="11" xfId="0" quotePrefix="1" applyNumberFormat="1" applyFont="1" applyFill="1" applyBorder="1" applyAlignment="1" applyProtection="1">
      <alignment horizontal="right" vertical="center" indent="1"/>
      <protection locked="0"/>
    </xf>
    <xf numFmtId="1" fontId="71" fillId="0" borderId="10" xfId="0" quotePrefix="1" applyNumberFormat="1" applyFont="1" applyFill="1" applyBorder="1" applyAlignment="1" applyProtection="1">
      <alignment horizontal="right" vertical="center" indent="1"/>
      <protection locked="0"/>
    </xf>
    <xf numFmtId="1" fontId="71" fillId="0" borderId="10" xfId="0" applyNumberFormat="1" applyFont="1" applyFill="1" applyBorder="1" applyAlignment="1" applyProtection="1">
      <alignment horizontal="right" vertical="center" indent="1"/>
      <protection locked="0"/>
    </xf>
    <xf numFmtId="1" fontId="13" fillId="0" borderId="10" xfId="0" applyNumberFormat="1" applyFont="1" applyFill="1" applyBorder="1" applyAlignment="1" applyProtection="1">
      <alignment horizontal="right" vertical="center" indent="1"/>
      <protection locked="0"/>
    </xf>
    <xf numFmtId="1" fontId="13" fillId="0" borderId="10" xfId="0" applyNumberFormat="1" applyFont="1" applyFill="1" applyBorder="1" applyAlignment="1" applyProtection="1">
      <alignment horizontal="center" vertical="center"/>
      <protection locked="0"/>
    </xf>
    <xf numFmtId="190" fontId="13" fillId="0" borderId="10" xfId="0" applyNumberFormat="1" applyFont="1" applyFill="1" applyBorder="1" applyAlignment="1" applyProtection="1">
      <alignment horizontal="center" vertical="center"/>
      <protection locked="0"/>
    </xf>
    <xf numFmtId="2" fontId="13" fillId="0" borderId="10" xfId="0" applyNumberFormat="1" applyFont="1" applyFill="1" applyBorder="1" applyAlignment="1" applyProtection="1">
      <alignment horizontal="center" vertical="center"/>
      <protection locked="0"/>
    </xf>
    <xf numFmtId="190" fontId="20" fillId="0" borderId="10" xfId="0" applyNumberFormat="1" applyFont="1" applyFill="1" applyBorder="1" applyAlignment="1" applyProtection="1">
      <alignment horizontal="center" vertical="center"/>
      <protection locked="0"/>
    </xf>
    <xf numFmtId="199" fontId="13" fillId="0" borderId="10" xfId="0" applyNumberFormat="1" applyFont="1" applyFill="1" applyBorder="1" applyAlignment="1" applyProtection="1">
      <alignment horizontal="center" vertical="center"/>
      <protection locked="0"/>
    </xf>
    <xf numFmtId="2" fontId="13" fillId="0" borderId="10" xfId="0" applyNumberFormat="1" applyFont="1" applyFill="1" applyBorder="1" applyAlignment="1" applyProtection="1">
      <alignment horizontal="right" vertical="center" indent="1"/>
      <protection locked="0"/>
    </xf>
    <xf numFmtId="188" fontId="13" fillId="0" borderId="10" xfId="0" applyNumberFormat="1" applyFont="1" applyFill="1" applyBorder="1" applyAlignment="1" applyProtection="1">
      <alignment horizontal="right" vertical="center" indent="1"/>
      <protection locked="0"/>
    </xf>
    <xf numFmtId="0" fontId="148" fillId="0" borderId="25" xfId="2070" applyFont="1" applyFill="1" applyBorder="1" applyAlignment="1" applyProtection="1">
      <alignment horizontal="center" vertical="center" wrapText="1"/>
      <protection locked="0"/>
    </xf>
    <xf numFmtId="217" fontId="215" fillId="0" borderId="25" xfId="0" applyNumberFormat="1" applyFont="1" applyBorder="1" applyAlignment="1" applyProtection="1">
      <alignment horizontal="center" vertical="center" wrapText="1"/>
      <protection locked="0"/>
    </xf>
    <xf numFmtId="1" fontId="13" fillId="3" borderId="1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24" xfId="0" applyBorder="1" applyAlignment="1"/>
    <xf numFmtId="208" fontId="13" fillId="3" borderId="10" xfId="0" applyNumberFormat="1" applyFont="1" applyFill="1" applyBorder="1" applyAlignment="1" applyProtection="1">
      <alignment horizontal="right" vertical="center" indent="1"/>
      <protection locked="0"/>
    </xf>
    <xf numFmtId="208" fontId="13" fillId="0" borderId="10" xfId="0" applyNumberFormat="1" applyFont="1" applyFill="1" applyBorder="1" applyAlignment="1" applyProtection="1">
      <alignment horizontal="right" vertical="center" indent="1"/>
      <protection locked="0"/>
    </xf>
    <xf numFmtId="208" fontId="13" fillId="3" borderId="18" xfId="0" quotePrefix="1" applyNumberFormat="1" applyFont="1" applyFill="1" applyBorder="1" applyAlignment="1" applyProtection="1">
      <alignment horizontal="center" vertical="center" wrapText="1"/>
      <protection locked="0"/>
    </xf>
    <xf numFmtId="208" fontId="13" fillId="3" borderId="54" xfId="0" applyNumberFormat="1" applyFont="1" applyFill="1" applyBorder="1" applyAlignment="1" applyProtection="1">
      <alignment horizontal="center" vertical="center" wrapText="1"/>
      <protection locked="0"/>
    </xf>
    <xf numFmtId="188" fontId="13" fillId="3" borderId="25" xfId="0" applyNumberFormat="1" applyFont="1" applyFill="1" applyBorder="1" applyAlignment="1" applyProtection="1">
      <alignment horizontal="center" vertical="center"/>
      <protection locked="0"/>
    </xf>
    <xf numFmtId="0" fontId="148" fillId="0" borderId="25" xfId="2089" applyFont="1" applyFill="1" applyBorder="1" applyAlignment="1" applyProtection="1">
      <alignment horizontal="center" vertical="center"/>
      <protection locked="0"/>
    </xf>
    <xf numFmtId="15" fontId="12" fillId="3" borderId="59" xfId="0" applyNumberFormat="1" applyFont="1" applyFill="1" applyBorder="1" applyAlignment="1" applyProtection="1">
      <alignment horizontal="center" vertical="center"/>
      <protection locked="0"/>
    </xf>
    <xf numFmtId="0" fontId="292" fillId="0" borderId="0" xfId="0" quotePrefix="1" applyFont="1" applyBorder="1" applyAlignment="1" applyProtection="1">
      <alignment horizontal="center" vertical="center"/>
      <protection locked="0"/>
    </xf>
    <xf numFmtId="0" fontId="293" fillId="0" borderId="0" xfId="0" applyFont="1" applyBorder="1" applyAlignment="1" applyProtection="1">
      <alignment horizontal="center" vertical="center"/>
      <protection locked="0"/>
    </xf>
    <xf numFmtId="188" fontId="33" fillId="16" borderId="14" xfId="0" quotePrefix="1" applyNumberFormat="1" applyFont="1" applyFill="1" applyBorder="1" applyAlignment="1" applyProtection="1">
      <alignment horizontal="center" vertical="center" wrapText="1"/>
      <protection hidden="1"/>
    </xf>
    <xf numFmtId="207" fontId="33" fillId="16" borderId="25" xfId="0" applyNumberFormat="1" applyFont="1" applyFill="1" applyBorder="1" applyAlignment="1" applyProtection="1">
      <alignment vertical="center" wrapText="1"/>
    </xf>
    <xf numFmtId="188" fontId="33" fillId="16" borderId="25" xfId="0" applyNumberFormat="1" applyFont="1" applyFill="1" applyBorder="1" applyAlignment="1" applyProtection="1">
      <alignment vertical="center" wrapText="1"/>
    </xf>
    <xf numFmtId="0" fontId="8" fillId="13" borderId="125" xfId="0" applyNumberFormat="1" applyFont="1" applyFill="1" applyBorder="1" applyAlignment="1" applyProtection="1">
      <alignment horizontal="center" vertical="center" wrapText="1"/>
    </xf>
    <xf numFmtId="188" fontId="33" fillId="13" borderId="111" xfId="0" quotePrefix="1" applyNumberFormat="1" applyFont="1" applyFill="1" applyBorder="1" applyAlignment="1" applyProtection="1">
      <alignment horizontal="center" vertical="center" wrapText="1"/>
    </xf>
    <xf numFmtId="188" fontId="8" fillId="13" borderId="126" xfId="0" quotePrefix="1" applyNumberFormat="1" applyFont="1" applyFill="1" applyBorder="1" applyAlignment="1" applyProtection="1">
      <alignment horizontal="center" vertical="center" wrapText="1"/>
    </xf>
    <xf numFmtId="1" fontId="8" fillId="13" borderId="127" xfId="0" applyNumberFormat="1" applyFont="1" applyFill="1" applyBorder="1" applyAlignment="1" applyProtection="1">
      <alignment horizontal="center" vertical="center" wrapText="1"/>
    </xf>
    <xf numFmtId="1" fontId="8" fillId="13" borderId="128" xfId="0" applyNumberFormat="1" applyFont="1" applyFill="1" applyBorder="1" applyAlignment="1" applyProtection="1">
      <alignment horizontal="center" vertical="center" wrapText="1"/>
    </xf>
    <xf numFmtId="188" fontId="8" fillId="13" borderId="113" xfId="0" applyNumberFormat="1" applyFont="1" applyFill="1" applyBorder="1" applyAlignment="1" applyProtection="1">
      <alignment horizontal="center" vertical="center" wrapText="1"/>
      <protection hidden="1"/>
    </xf>
    <xf numFmtId="188" fontId="33" fillId="13" borderId="13" xfId="0" applyNumberFormat="1" applyFont="1" applyFill="1" applyBorder="1" applyAlignment="1" applyProtection="1">
      <alignment horizontal="center" vertical="center" wrapText="1"/>
      <protection hidden="1"/>
    </xf>
    <xf numFmtId="188" fontId="33" fillId="13" borderId="41" xfId="0" applyNumberFormat="1" applyFont="1" applyFill="1" applyBorder="1" applyAlignment="1" applyProtection="1">
      <alignment horizontal="center" vertical="center" wrapText="1"/>
      <protection hidden="1"/>
    </xf>
    <xf numFmtId="188" fontId="33" fillId="13" borderId="14" xfId="0" quotePrefix="1" applyNumberFormat="1" applyFont="1" applyFill="1" applyBorder="1" applyAlignment="1" applyProtection="1">
      <alignment horizontal="center" vertical="center" wrapText="1"/>
      <protection hidden="1"/>
    </xf>
    <xf numFmtId="188" fontId="33" fillId="13" borderId="14" xfId="0" applyNumberFormat="1" applyFont="1" applyFill="1" applyBorder="1" applyAlignment="1" applyProtection="1">
      <alignment horizontal="center" vertical="center" wrapText="1"/>
      <protection hidden="1"/>
    </xf>
    <xf numFmtId="188" fontId="33" fillId="13" borderId="129" xfId="0" applyNumberFormat="1" applyFont="1" applyFill="1" applyBorder="1" applyAlignment="1" applyProtection="1">
      <alignment horizontal="center" vertical="center" wrapText="1"/>
      <protection hidden="1"/>
    </xf>
    <xf numFmtId="190" fontId="13" fillId="3" borderId="10" xfId="0" quotePrefix="1" applyNumberFormat="1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29" fillId="3" borderId="0" xfId="0" applyFont="1" applyFill="1" applyBorder="1" applyAlignment="1" applyProtection="1">
      <alignment vertical="center"/>
      <protection locked="0"/>
    </xf>
    <xf numFmtId="0" fontId="11" fillId="3" borderId="0" xfId="0" applyFont="1" applyFill="1" applyBorder="1" applyAlignment="1" applyProtection="1">
      <alignment vertical="center"/>
      <protection locked="0"/>
    </xf>
    <xf numFmtId="0" fontId="14" fillId="3" borderId="0" xfId="0" applyFont="1" applyFill="1" applyBorder="1" applyAlignment="1" applyProtection="1">
      <alignment vertical="center"/>
      <protection locked="0"/>
    </xf>
    <xf numFmtId="0" fontId="7" fillId="3" borderId="0" xfId="0" applyFont="1" applyFill="1" applyBorder="1" applyAlignment="1" applyProtection="1">
      <alignment vertical="center"/>
      <protection locked="0"/>
    </xf>
    <xf numFmtId="0" fontId="6" fillId="0" borderId="0" xfId="0" applyFont="1" applyFill="1" applyBorder="1" applyAlignment="1" applyProtection="1">
      <alignment horizontal="left" vertical="center"/>
      <protection locked="0"/>
    </xf>
    <xf numFmtId="0" fontId="29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horizontal="center"/>
      <protection locked="0"/>
    </xf>
    <xf numFmtId="2" fontId="7" fillId="0" borderId="0" xfId="0" applyNumberFormat="1" applyFont="1" applyFill="1" applyBorder="1" applyAlignment="1" applyProtection="1">
      <alignment horizontal="center" vertical="center"/>
    </xf>
    <xf numFmtId="190" fontId="13" fillId="0" borderId="10" xfId="0" applyNumberFormat="1" applyFont="1" applyFill="1" applyBorder="1" applyAlignment="1" applyProtection="1">
      <alignment horizontal="center" vertical="center"/>
    </xf>
    <xf numFmtId="16" fontId="13" fillId="3" borderId="25" xfId="0" applyNumberFormat="1" applyFont="1" applyFill="1" applyBorder="1" applyAlignment="1" applyProtection="1">
      <alignment horizontal="left" vertical="center" wrapText="1" indent="1"/>
      <protection locked="0"/>
    </xf>
    <xf numFmtId="1" fontId="0" fillId="0" borderId="0" xfId="0" applyNumberFormat="1" applyAlignment="1" applyProtection="1">
      <alignment vertical="center"/>
    </xf>
    <xf numFmtId="0" fontId="66" fillId="0" borderId="0" xfId="0" applyFont="1" applyAlignment="1" applyProtection="1">
      <alignment vertical="center"/>
    </xf>
    <xf numFmtId="205" fontId="305" fillId="8" borderId="20" xfId="0" applyNumberFormat="1" applyFont="1" applyFill="1" applyBorder="1" applyAlignment="1" applyProtection="1">
      <alignment horizontal="center" vertical="center"/>
      <protection locked="0"/>
    </xf>
    <xf numFmtId="205" fontId="305" fillId="8" borderId="130" xfId="0" applyNumberFormat="1" applyFont="1" applyFill="1" applyBorder="1" applyAlignment="1" applyProtection="1">
      <alignment vertical="center"/>
      <protection locked="0"/>
    </xf>
    <xf numFmtId="0" fontId="69" fillId="13" borderId="131" xfId="0" applyFont="1" applyFill="1" applyBorder="1" applyAlignment="1" applyProtection="1">
      <alignment horizontal="center" vertical="center" wrapText="1"/>
    </xf>
    <xf numFmtId="2" fontId="13" fillId="3" borderId="10" xfId="0" applyNumberFormat="1" applyFont="1" applyFill="1" applyBorder="1" applyAlignment="1" applyProtection="1">
      <alignment horizontal="center" vertical="center"/>
    </xf>
    <xf numFmtId="0" fontId="66" fillId="0" borderId="0" xfId="0" applyFont="1" applyAlignment="1">
      <alignment vertical="center" wrapText="1"/>
    </xf>
    <xf numFmtId="188" fontId="13" fillId="3" borderId="132" xfId="0" applyNumberFormat="1" applyFont="1" applyFill="1" applyBorder="1" applyAlignment="1" applyProtection="1">
      <alignment vertical="center"/>
      <protection locked="0"/>
    </xf>
    <xf numFmtId="0" fontId="10" fillId="3" borderId="0" xfId="0" applyFont="1" applyFill="1" applyBorder="1" applyAlignment="1" applyProtection="1">
      <alignment vertical="center"/>
      <protection locked="0"/>
    </xf>
    <xf numFmtId="0" fontId="8" fillId="13" borderId="125" xfId="0" applyNumberFormat="1" applyFont="1" applyFill="1" applyBorder="1" applyAlignment="1" applyProtection="1">
      <alignment horizontal="center" vertical="center" wrapText="1"/>
      <protection locked="0"/>
    </xf>
    <xf numFmtId="193" fontId="13" fillId="3" borderId="5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/>
    <xf numFmtId="0" fontId="61" fillId="0" borderId="0" xfId="0" applyFont="1" applyFill="1" applyBorder="1" applyAlignment="1" applyProtection="1">
      <alignment vertical="center"/>
    </xf>
    <xf numFmtId="2" fontId="20" fillId="3" borderId="10" xfId="0" applyNumberFormat="1" applyFont="1" applyFill="1" applyBorder="1" applyAlignment="1" applyProtection="1">
      <alignment horizontal="center" vertical="center"/>
    </xf>
    <xf numFmtId="189" fontId="20" fillId="3" borderId="10" xfId="0" applyNumberFormat="1" applyFont="1" applyFill="1" applyBorder="1" applyAlignment="1" applyProtection="1">
      <alignment horizontal="center" vertical="center"/>
    </xf>
    <xf numFmtId="1" fontId="20" fillId="3" borderId="10" xfId="0" applyNumberFormat="1" applyFont="1" applyFill="1" applyBorder="1" applyAlignment="1" applyProtection="1">
      <alignment horizontal="right" vertical="center" indent="1"/>
      <protection locked="0"/>
    </xf>
    <xf numFmtId="193" fontId="20" fillId="3" borderId="37" xfId="0" applyNumberFormat="1" applyFont="1" applyFill="1" applyBorder="1" applyAlignment="1" applyProtection="1">
      <alignment horizontal="center" vertical="center"/>
    </xf>
    <xf numFmtId="1" fontId="13" fillId="3" borderId="10" xfId="0" applyNumberFormat="1" applyFont="1" applyFill="1" applyBorder="1" applyAlignment="1" applyProtection="1">
      <alignment horizontal="center" vertical="center"/>
    </xf>
    <xf numFmtId="190" fontId="20" fillId="3" borderId="10" xfId="0" applyNumberFormat="1" applyFont="1" applyFill="1" applyBorder="1" applyAlignment="1" applyProtection="1">
      <alignment horizontal="center" vertical="center"/>
    </xf>
    <xf numFmtId="199" fontId="13" fillId="3" borderId="10" xfId="0" applyNumberFormat="1" applyFont="1" applyFill="1" applyBorder="1" applyAlignment="1" applyProtection="1">
      <alignment horizontal="center" vertical="center"/>
    </xf>
    <xf numFmtId="2" fontId="13" fillId="0" borderId="10" xfId="0" applyNumberFormat="1" applyFont="1" applyFill="1" applyBorder="1" applyAlignment="1" applyProtection="1">
      <alignment horizontal="center" vertical="center"/>
    </xf>
    <xf numFmtId="190" fontId="20" fillId="0" borderId="10" xfId="0" applyNumberFormat="1" applyFont="1" applyFill="1" applyBorder="1" applyAlignment="1" applyProtection="1">
      <alignment horizontal="center" vertical="center"/>
    </xf>
    <xf numFmtId="1" fontId="13" fillId="0" borderId="10" xfId="0" applyNumberFormat="1" applyFont="1" applyFill="1" applyBorder="1" applyAlignment="1" applyProtection="1">
      <alignment horizontal="center" vertical="center"/>
    </xf>
    <xf numFmtId="2" fontId="13" fillId="3" borderId="10" xfId="0" applyNumberFormat="1" applyFont="1" applyFill="1" applyBorder="1" applyAlignment="1" applyProtection="1">
      <alignment horizontal="right" vertical="center" indent="1"/>
    </xf>
    <xf numFmtId="0" fontId="62" fillId="4" borderId="133" xfId="0" quotePrefix="1" applyFont="1" applyFill="1" applyBorder="1" applyAlignment="1" applyProtection="1">
      <alignment horizontal="right" vertical="center" indent="1"/>
      <protection locked="0"/>
    </xf>
    <xf numFmtId="0" fontId="62" fillId="4" borderId="134" xfId="0" applyFont="1" applyFill="1" applyBorder="1" applyAlignment="1" applyProtection="1">
      <alignment horizontal="right" vertical="center" indent="1"/>
      <protection locked="0"/>
    </xf>
    <xf numFmtId="0" fontId="62" fillId="4" borderId="134" xfId="0" quotePrefix="1" applyFont="1" applyFill="1" applyBorder="1" applyAlignment="1" applyProtection="1">
      <alignment horizontal="right" vertical="center" indent="1"/>
      <protection locked="0"/>
    </xf>
    <xf numFmtId="0" fontId="49" fillId="3" borderId="31" xfId="0" quotePrefix="1" applyFont="1" applyFill="1" applyBorder="1" applyAlignment="1" applyProtection="1">
      <alignment vertical="center"/>
      <protection locked="0"/>
    </xf>
    <xf numFmtId="19" fontId="12" fillId="3" borderId="59" xfId="0" applyNumberFormat="1" applyFont="1" applyFill="1" applyBorder="1" applyAlignment="1" applyProtection="1">
      <alignment horizontal="center" vertical="center"/>
      <protection locked="0"/>
    </xf>
    <xf numFmtId="0" fontId="45" fillId="3" borderId="25" xfId="0" applyFont="1" applyFill="1" applyBorder="1" applyAlignment="1" applyProtection="1">
      <alignment horizontal="center" vertical="center" wrapText="1"/>
      <protection locked="0"/>
    </xf>
    <xf numFmtId="1" fontId="0" fillId="0" borderId="0" xfId="0" applyNumberFormat="1" applyProtection="1">
      <protection locked="0"/>
    </xf>
    <xf numFmtId="193" fontId="13" fillId="0" borderId="0" xfId="0" applyNumberFormat="1" applyFont="1" applyFill="1" applyBorder="1" applyAlignment="1" applyProtection="1">
      <alignment horizontal="center" vertical="center"/>
      <protection locked="0"/>
    </xf>
    <xf numFmtId="20" fontId="13" fillId="3" borderId="37" xfId="0" applyNumberFormat="1" applyFont="1" applyFill="1" applyBorder="1" applyAlignment="1" applyProtection="1">
      <alignment horizontal="center" vertical="center"/>
      <protection locked="0"/>
    </xf>
    <xf numFmtId="193" fontId="20" fillId="3" borderId="18" xfId="0" applyNumberFormat="1" applyFont="1" applyFill="1" applyBorder="1" applyAlignment="1" applyProtection="1">
      <alignment horizontal="right" vertical="center" indent="1"/>
      <protection locked="0"/>
    </xf>
    <xf numFmtId="188" fontId="33" fillId="13" borderId="129" xfId="0" applyNumberFormat="1" applyFont="1" applyFill="1" applyBorder="1" applyAlignment="1" applyProtection="1">
      <alignment horizontal="center" vertical="center" wrapText="1"/>
    </xf>
    <xf numFmtId="0" fontId="281" fillId="3" borderId="25" xfId="0" quotePrefix="1" applyFont="1" applyFill="1" applyBorder="1" applyAlignment="1" applyProtection="1">
      <alignment horizontal="center" vertical="center" wrapText="1"/>
      <protection locked="0"/>
    </xf>
    <xf numFmtId="0" fontId="281" fillId="3" borderId="25" xfId="0" applyFont="1" applyFill="1" applyBorder="1" applyAlignment="1" applyProtection="1">
      <alignment horizontal="center" vertical="center" wrapText="1"/>
      <protection locked="0"/>
    </xf>
    <xf numFmtId="1" fontId="281" fillId="3" borderId="19" xfId="0" applyNumberFormat="1" applyFont="1" applyFill="1" applyBorder="1" applyAlignment="1" applyProtection="1">
      <alignment horizontal="center" vertical="center" wrapText="1"/>
      <protection locked="0"/>
    </xf>
    <xf numFmtId="0" fontId="29" fillId="16" borderId="0" xfId="0" applyFont="1" applyFill="1" applyBorder="1" applyAlignment="1" applyProtection="1">
      <alignment vertical="center"/>
      <protection locked="0"/>
    </xf>
    <xf numFmtId="0" fontId="36" fillId="3" borderId="0" xfId="0" quotePrefix="1" applyFont="1" applyFill="1" applyBorder="1" applyAlignment="1" applyProtection="1">
      <alignment vertical="center"/>
      <protection locked="0"/>
    </xf>
    <xf numFmtId="0" fontId="9" fillId="3" borderId="0" xfId="0" applyFont="1" applyFill="1" applyBorder="1" applyAlignment="1" applyProtection="1">
      <alignment vertical="center"/>
      <protection locked="0"/>
    </xf>
    <xf numFmtId="188" fontId="8" fillId="13" borderId="121" xfId="0" applyNumberFormat="1" applyFont="1" applyFill="1" applyBorder="1" applyAlignment="1" applyProtection="1">
      <alignment horizontal="center" vertical="center" wrapText="1"/>
      <protection locked="0"/>
    </xf>
    <xf numFmtId="188" fontId="8" fillId="13" borderId="122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Fill="1" applyBorder="1" applyAlignment="1" applyProtection="1">
      <alignment vertical="center"/>
      <protection locked="0"/>
    </xf>
    <xf numFmtId="0" fontId="29" fillId="0" borderId="0" xfId="0" applyFont="1" applyBorder="1" applyAlignment="1" applyProtection="1">
      <alignment vertical="center"/>
      <protection locked="0"/>
    </xf>
    <xf numFmtId="0" fontId="14" fillId="3" borderId="0" xfId="0" applyFont="1" applyFill="1" applyAlignment="1" applyProtection="1">
      <alignment vertical="center"/>
      <protection locked="0"/>
    </xf>
    <xf numFmtId="0" fontId="7" fillId="5" borderId="10" xfId="0" quotePrefix="1" applyFont="1" applyFill="1" applyBorder="1" applyAlignment="1" applyProtection="1">
      <alignment horizontal="right" vertical="center"/>
      <protection locked="0"/>
    </xf>
    <xf numFmtId="198" fontId="39" fillId="5" borderId="10" xfId="0" applyNumberFormat="1" applyFont="1" applyFill="1" applyBorder="1" applyAlignment="1" applyProtection="1">
      <alignment horizontal="right" vertical="center"/>
      <protection locked="0"/>
    </xf>
    <xf numFmtId="0" fontId="7" fillId="5" borderId="46" xfId="0" quotePrefix="1" applyFont="1" applyFill="1" applyBorder="1" applyAlignment="1" applyProtection="1">
      <alignment horizontal="right" vertical="center" indent="1"/>
      <protection locked="0"/>
    </xf>
    <xf numFmtId="0" fontId="39" fillId="5" borderId="46" xfId="0" applyFont="1" applyFill="1" applyBorder="1" applyAlignment="1" applyProtection="1">
      <alignment horizontal="center" vertical="center"/>
      <protection locked="0"/>
    </xf>
    <xf numFmtId="1" fontId="39" fillId="5" borderId="46" xfId="0" applyNumberFormat="1" applyFont="1" applyFill="1" applyBorder="1" applyAlignment="1" applyProtection="1">
      <alignment horizontal="right" vertical="center" indent="1"/>
      <protection locked="0"/>
    </xf>
    <xf numFmtId="0" fontId="36" fillId="0" borderId="0" xfId="0" applyFont="1" applyFill="1" applyBorder="1" applyAlignment="1" applyProtection="1">
      <alignment horizontal="left"/>
      <protection locked="0"/>
    </xf>
    <xf numFmtId="0" fontId="22" fillId="3" borderId="0" xfId="0" applyFont="1" applyFill="1" applyBorder="1" applyAlignment="1" applyProtection="1">
      <alignment vertical="center"/>
      <protection locked="0"/>
    </xf>
    <xf numFmtId="0" fontId="22" fillId="0" borderId="0" xfId="0" applyFont="1" applyAlignment="1" applyProtection="1">
      <alignment vertical="center"/>
      <protection locked="0"/>
    </xf>
    <xf numFmtId="0" fontId="14" fillId="0" borderId="0" xfId="0" applyFont="1" applyBorder="1" applyAlignment="1" applyProtection="1">
      <alignment vertical="center"/>
      <protection locked="0"/>
    </xf>
    <xf numFmtId="188" fontId="4" fillId="17" borderId="131" xfId="0" applyNumberFormat="1" applyFont="1" applyFill="1" applyBorder="1" applyAlignment="1" applyProtection="1">
      <alignment horizontal="center" vertical="center"/>
      <protection locked="0"/>
    </xf>
    <xf numFmtId="201" fontId="36" fillId="0" borderId="0" xfId="0" applyNumberFormat="1" applyFont="1" applyFill="1" applyBorder="1" applyAlignment="1" applyProtection="1">
      <alignment horizontal="center" vertical="center"/>
      <protection locked="0"/>
    </xf>
    <xf numFmtId="0" fontId="7" fillId="3" borderId="109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Fill="1" applyBorder="1" applyAlignment="1" applyProtection="1">
      <alignment vertical="center"/>
      <protection locked="0"/>
    </xf>
    <xf numFmtId="0" fontId="7" fillId="5" borderId="46" xfId="0" applyFont="1" applyFill="1" applyBorder="1" applyAlignment="1" applyProtection="1">
      <alignment horizontal="center" vertical="center"/>
      <protection locked="0"/>
    </xf>
    <xf numFmtId="202" fontId="39" fillId="5" borderId="46" xfId="0" applyNumberFormat="1" applyFont="1" applyFill="1" applyBorder="1" applyAlignment="1" applyProtection="1">
      <alignment horizontal="right" vertical="center" indent="1"/>
      <protection locked="0"/>
    </xf>
    <xf numFmtId="188" fontId="4" fillId="17" borderId="12" xfId="0" quotePrefix="1" applyNumberFormat="1" applyFont="1" applyFill="1" applyBorder="1" applyAlignment="1" applyProtection="1">
      <alignment horizontal="center" vertical="center" wrapText="1"/>
      <protection locked="0"/>
    </xf>
    <xf numFmtId="188" fontId="4" fillId="17" borderId="35" xfId="0" applyNumberFormat="1" applyFont="1" applyFill="1" applyBorder="1" applyAlignment="1" applyProtection="1">
      <alignment horizontal="center" vertical="center" wrapText="1"/>
      <protection locked="0"/>
    </xf>
    <xf numFmtId="188" fontId="4" fillId="17" borderId="47" xfId="0" applyNumberFormat="1" applyFont="1" applyFill="1" applyBorder="1" applyAlignment="1" applyProtection="1">
      <alignment horizontal="center" vertical="center" wrapText="1"/>
      <protection locked="0"/>
    </xf>
    <xf numFmtId="196" fontId="26" fillId="3" borderId="0" xfId="0" applyNumberFormat="1" applyFont="1" applyFill="1" applyBorder="1" applyAlignment="1" applyProtection="1">
      <alignment horizontal="right" vertical="center" indent="1"/>
      <protection locked="0"/>
    </xf>
    <xf numFmtId="1" fontId="271" fillId="3" borderId="135" xfId="0" applyNumberFormat="1" applyFont="1" applyFill="1" applyBorder="1" applyAlignment="1" applyProtection="1">
      <alignment horizontal="center" vertical="center"/>
      <protection locked="0"/>
    </xf>
    <xf numFmtId="1" fontId="38" fillId="18" borderId="136" xfId="0" applyNumberFormat="1" applyFont="1" applyFill="1" applyBorder="1" applyAlignment="1" applyProtection="1">
      <alignment horizontal="center" vertical="center"/>
      <protection locked="0"/>
    </xf>
    <xf numFmtId="0" fontId="116" fillId="3" borderId="0" xfId="0" applyFont="1" applyFill="1" applyBorder="1" applyAlignment="1" applyProtection="1">
      <alignment vertical="center"/>
      <protection locked="0"/>
    </xf>
    <xf numFmtId="188" fontId="8" fillId="0" borderId="0" xfId="0" quotePrefix="1" applyNumberFormat="1" applyFont="1" applyFill="1" applyBorder="1" applyAlignment="1" applyProtection="1">
      <alignment vertical="center" wrapText="1"/>
      <protection locked="0"/>
    </xf>
    <xf numFmtId="0" fontId="7" fillId="5" borderId="46" xfId="0" applyFont="1" applyFill="1" applyBorder="1" applyAlignment="1" applyProtection="1">
      <alignment horizontal="right" vertical="center" indent="1"/>
      <protection locked="0"/>
    </xf>
    <xf numFmtId="0" fontId="272" fillId="3" borderId="39" xfId="0" quotePrefix="1" applyFont="1" applyFill="1" applyBorder="1" applyAlignment="1" applyProtection="1">
      <alignment horizontal="center" vertical="center"/>
      <protection locked="0"/>
    </xf>
    <xf numFmtId="193" fontId="273" fillId="3" borderId="46" xfId="0" applyNumberFormat="1" applyFont="1" applyFill="1" applyBorder="1" applyAlignment="1" applyProtection="1">
      <alignment horizontal="center" vertical="center"/>
      <protection locked="0"/>
    </xf>
    <xf numFmtId="1" fontId="273" fillId="3" borderId="137" xfId="0" applyNumberFormat="1" applyFont="1" applyFill="1" applyBorder="1" applyAlignment="1" applyProtection="1">
      <alignment horizontal="center" vertical="center"/>
      <protection locked="0"/>
    </xf>
    <xf numFmtId="193" fontId="274" fillId="18" borderId="138" xfId="0" applyNumberFormat="1" applyFont="1" applyFill="1" applyBorder="1" applyAlignment="1" applyProtection="1">
      <alignment horizontal="center" vertical="center"/>
      <protection locked="0"/>
    </xf>
    <xf numFmtId="1" fontId="271" fillId="3" borderId="6" xfId="0" applyNumberFormat="1" applyFont="1" applyFill="1" applyBorder="1" applyAlignment="1" applyProtection="1">
      <alignment horizontal="center" vertical="center"/>
      <protection locked="0"/>
    </xf>
    <xf numFmtId="1" fontId="38" fillId="18" borderId="139" xfId="0" applyNumberFormat="1" applyFont="1" applyFill="1" applyBorder="1" applyAlignment="1" applyProtection="1">
      <alignment horizontal="center" vertical="center"/>
      <protection locked="0"/>
    </xf>
    <xf numFmtId="0" fontId="117" fillId="3" borderId="0" xfId="0" applyFont="1" applyFill="1" applyBorder="1" applyAlignment="1" applyProtection="1">
      <alignment vertical="center"/>
      <protection locked="0"/>
    </xf>
    <xf numFmtId="0" fontId="272" fillId="3" borderId="39" xfId="0" applyFont="1" applyFill="1" applyBorder="1" applyAlignment="1" applyProtection="1">
      <alignment horizontal="center" vertical="center"/>
      <protection locked="0"/>
    </xf>
    <xf numFmtId="0" fontId="272" fillId="3" borderId="59" xfId="0" applyFont="1" applyFill="1" applyBorder="1" applyAlignment="1" applyProtection="1">
      <alignment horizontal="center" vertical="center"/>
      <protection locked="0"/>
    </xf>
    <xf numFmtId="193" fontId="274" fillId="18" borderId="16" xfId="0" applyNumberFormat="1" applyFont="1" applyFill="1" applyBorder="1" applyAlignment="1" applyProtection="1">
      <alignment horizontal="center" vertical="center"/>
      <protection locked="0"/>
    </xf>
    <xf numFmtId="1" fontId="273" fillId="3" borderId="140" xfId="0" applyNumberFormat="1" applyFont="1" applyFill="1" applyBorder="1" applyAlignment="1" applyProtection="1">
      <alignment horizontal="center" vertical="center"/>
      <protection locked="0"/>
    </xf>
    <xf numFmtId="197" fontId="11" fillId="3" borderId="0" xfId="0" applyNumberFormat="1" applyFont="1" applyFill="1" applyBorder="1" applyAlignment="1" applyProtection="1">
      <alignment vertical="center"/>
      <protection locked="0"/>
    </xf>
    <xf numFmtId="0" fontId="272" fillId="3" borderId="24" xfId="0" applyFont="1" applyFill="1" applyBorder="1" applyAlignment="1" applyProtection="1">
      <alignment horizontal="center" vertical="center"/>
      <protection locked="0"/>
    </xf>
    <xf numFmtId="1" fontId="273" fillId="3" borderId="25" xfId="0" applyNumberFormat="1" applyFont="1" applyFill="1" applyBorder="1" applyAlignment="1" applyProtection="1">
      <alignment horizontal="center" vertical="center"/>
      <protection locked="0"/>
    </xf>
    <xf numFmtId="0" fontId="272" fillId="3" borderId="141" xfId="0" applyFont="1" applyFill="1" applyBorder="1" applyAlignment="1" applyProtection="1">
      <alignment horizontal="center" vertical="center"/>
      <protection locked="0"/>
    </xf>
    <xf numFmtId="193" fontId="16" fillId="3" borderId="0" xfId="0" applyNumberFormat="1" applyFont="1" applyFill="1" applyBorder="1" applyAlignment="1" applyProtection="1">
      <alignment horizontal="right" vertical="center" indent="1"/>
      <protection locked="0"/>
    </xf>
    <xf numFmtId="0" fontId="271" fillId="0" borderId="142" xfId="0" applyFont="1" applyFill="1" applyBorder="1" applyAlignment="1" applyProtection="1">
      <alignment horizontal="center" vertical="center"/>
      <protection locked="0"/>
    </xf>
    <xf numFmtId="3" fontId="38" fillId="0" borderId="6" xfId="0" applyNumberFormat="1" applyFont="1" applyFill="1" applyBorder="1" applyAlignment="1" applyProtection="1">
      <alignment horizontal="center" vertical="center"/>
      <protection locked="0"/>
    </xf>
    <xf numFmtId="3" fontId="44" fillId="0" borderId="6" xfId="0" applyNumberFormat="1" applyFont="1" applyFill="1" applyBorder="1" applyAlignment="1" applyProtection="1">
      <alignment horizontal="center" vertical="center"/>
      <protection locked="0"/>
    </xf>
    <xf numFmtId="3" fontId="44" fillId="0" borderId="139" xfId="0" applyNumberFormat="1" applyFont="1" applyFill="1" applyBorder="1" applyAlignment="1" applyProtection="1">
      <alignment horizontal="center" vertical="center"/>
      <protection locked="0"/>
    </xf>
    <xf numFmtId="193" fontId="272" fillId="3" borderId="143" xfId="0" applyNumberFormat="1" applyFont="1" applyFill="1" applyBorder="1" applyAlignment="1" applyProtection="1">
      <alignment horizontal="center" vertical="center"/>
      <protection locked="0"/>
    </xf>
    <xf numFmtId="1" fontId="272" fillId="3" borderId="137" xfId="0" applyNumberFormat="1" applyFont="1" applyFill="1" applyBorder="1" applyAlignment="1" applyProtection="1">
      <alignment horizontal="center" vertical="center"/>
      <protection locked="0"/>
    </xf>
    <xf numFmtId="193" fontId="272" fillId="18" borderId="144" xfId="0" applyNumberFormat="1" applyFont="1" applyFill="1" applyBorder="1" applyAlignment="1" applyProtection="1">
      <alignment horizontal="center" vertical="center"/>
      <protection locked="0"/>
    </xf>
    <xf numFmtId="0" fontId="271" fillId="0" borderId="145" xfId="0" quotePrefix="1" applyFont="1" applyFill="1" applyBorder="1" applyAlignment="1" applyProtection="1">
      <alignment horizontal="center" vertical="center"/>
      <protection locked="0"/>
    </xf>
    <xf numFmtId="3" fontId="271" fillId="0" borderId="146" xfId="0" applyNumberFormat="1" applyFont="1" applyFill="1" applyBorder="1" applyAlignment="1" applyProtection="1">
      <alignment horizontal="center" vertical="center"/>
      <protection locked="0"/>
    </xf>
    <xf numFmtId="3" fontId="74" fillId="0" borderId="146" xfId="0" applyNumberFormat="1" applyFont="1" applyFill="1" applyBorder="1" applyAlignment="1" applyProtection="1">
      <alignment horizontal="center" vertical="center"/>
      <protection locked="0"/>
    </xf>
    <xf numFmtId="3" fontId="74" fillId="0" borderId="147" xfId="0" applyNumberFormat="1" applyFont="1" applyFill="1" applyBorder="1" applyAlignment="1" applyProtection="1">
      <alignment horizontal="center" vertical="center"/>
      <protection locked="0"/>
    </xf>
    <xf numFmtId="0" fontId="28" fillId="3" borderId="0" xfId="0" applyFont="1" applyFill="1" applyBorder="1" applyAlignment="1" applyProtection="1">
      <alignment horizontal="right" vertical="center" indent="1"/>
      <protection locked="0"/>
    </xf>
    <xf numFmtId="193" fontId="135" fillId="3" borderId="0" xfId="0" applyNumberFormat="1" applyFont="1" applyFill="1" applyBorder="1" applyAlignment="1" applyProtection="1">
      <alignment horizontal="center" vertical="center"/>
      <protection locked="0"/>
    </xf>
    <xf numFmtId="193" fontId="28" fillId="3" borderId="0" xfId="0" applyNumberFormat="1" applyFont="1" applyFill="1" applyBorder="1" applyAlignment="1" applyProtection="1">
      <alignment horizontal="center" vertical="center"/>
      <protection locked="0"/>
    </xf>
    <xf numFmtId="0" fontId="9" fillId="3" borderId="0" xfId="0" quotePrefix="1" applyFont="1" applyFill="1" applyBorder="1" applyAlignment="1" applyProtection="1">
      <alignment horizontal="left"/>
      <protection locked="0"/>
    </xf>
    <xf numFmtId="188" fontId="275" fillId="17" borderId="25" xfId="0" applyNumberFormat="1" applyFont="1" applyFill="1" applyBorder="1" applyAlignment="1" applyProtection="1">
      <alignment horizontal="center" vertical="center" wrapText="1"/>
      <protection locked="0"/>
    </xf>
    <xf numFmtId="188" fontId="8" fillId="13" borderId="148" xfId="0" quotePrefix="1" applyNumberFormat="1" applyFont="1" applyFill="1" applyBorder="1" applyAlignment="1" applyProtection="1">
      <alignment horizontal="center" vertical="center" wrapText="1"/>
      <protection locked="0"/>
    </xf>
    <xf numFmtId="188" fontId="8" fillId="13" borderId="123" xfId="0" quotePrefix="1" applyNumberFormat="1" applyFont="1" applyFill="1" applyBorder="1" applyAlignment="1" applyProtection="1">
      <alignment horizontal="center" vertical="center" wrapText="1"/>
      <protection locked="0"/>
    </xf>
    <xf numFmtId="188" fontId="277" fillId="17" borderId="25" xfId="0" applyNumberFormat="1" applyFont="1" applyFill="1" applyBorder="1" applyAlignment="1" applyProtection="1">
      <alignment horizontal="center" vertical="center"/>
      <protection locked="0"/>
    </xf>
    <xf numFmtId="197" fontId="45" fillId="3" borderId="25" xfId="0" applyNumberFormat="1" applyFont="1" applyFill="1" applyBorder="1" applyAlignment="1" applyProtection="1">
      <alignment horizontal="center" vertical="center"/>
      <protection locked="0"/>
    </xf>
    <xf numFmtId="0" fontId="278" fillId="3" borderId="25" xfId="0" quotePrefix="1" applyFont="1" applyFill="1" applyBorder="1" applyAlignment="1" applyProtection="1">
      <alignment horizontal="right" vertical="center" indent="1"/>
      <protection locked="0"/>
    </xf>
    <xf numFmtId="193" fontId="11" fillId="3" borderId="0" xfId="0" applyNumberFormat="1" applyFont="1" applyFill="1" applyBorder="1" applyAlignment="1" applyProtection="1">
      <alignment vertical="center"/>
      <protection locked="0"/>
    </xf>
    <xf numFmtId="188" fontId="7" fillId="5" borderId="46" xfId="0" quotePrefix="1" applyNumberFormat="1" applyFont="1" applyFill="1" applyBorder="1" applyAlignment="1" applyProtection="1">
      <alignment horizontal="right" vertical="center" indent="1"/>
      <protection locked="0"/>
    </xf>
    <xf numFmtId="188" fontId="7" fillId="5" borderId="46" xfId="0" applyNumberFormat="1" applyFont="1" applyFill="1" applyBorder="1" applyAlignment="1" applyProtection="1">
      <alignment horizontal="center" vertical="center"/>
      <protection locked="0"/>
    </xf>
    <xf numFmtId="1" fontId="7" fillId="5" borderId="46" xfId="0" applyNumberFormat="1" applyFont="1" applyFill="1" applyBorder="1" applyAlignment="1" applyProtection="1">
      <alignment horizontal="right" vertical="center" indent="1"/>
      <protection locked="0"/>
    </xf>
    <xf numFmtId="188" fontId="7" fillId="5" borderId="10" xfId="0" quotePrefix="1" applyNumberFormat="1" applyFont="1" applyFill="1" applyBorder="1" applyAlignment="1" applyProtection="1">
      <alignment horizontal="right" vertical="center"/>
      <protection locked="0"/>
    </xf>
    <xf numFmtId="198" fontId="7" fillId="5" borderId="10" xfId="0" applyNumberFormat="1" applyFont="1" applyFill="1" applyBorder="1" applyAlignment="1" applyProtection="1">
      <alignment horizontal="right" vertical="center"/>
      <protection locked="0"/>
    </xf>
    <xf numFmtId="0" fontId="280" fillId="3" borderId="25" xfId="0" quotePrefix="1" applyFont="1" applyFill="1" applyBorder="1" applyAlignment="1" applyProtection="1">
      <alignment horizontal="right" vertical="center" indent="1"/>
      <protection locked="0"/>
    </xf>
    <xf numFmtId="197" fontId="279" fillId="3" borderId="25" xfId="0" applyNumberFormat="1" applyFont="1" applyFill="1" applyBorder="1" applyAlignment="1" applyProtection="1">
      <alignment horizontal="center" vertical="center"/>
      <protection locked="0"/>
    </xf>
    <xf numFmtId="0" fontId="278" fillId="3" borderId="25" xfId="0" applyFont="1" applyFill="1" applyBorder="1" applyAlignment="1" applyProtection="1">
      <alignment horizontal="right" vertical="center" indent="1"/>
      <protection locked="0"/>
    </xf>
    <xf numFmtId="197" fontId="45" fillId="3" borderId="6" xfId="0" applyNumberFormat="1" applyFont="1" applyFill="1" applyBorder="1" applyAlignment="1" applyProtection="1">
      <alignment horizontal="center" vertical="center"/>
      <protection locked="0"/>
    </xf>
    <xf numFmtId="0" fontId="276" fillId="3" borderId="139" xfId="0" applyFont="1" applyFill="1" applyBorder="1" applyAlignment="1" applyProtection="1">
      <alignment horizontal="center" vertical="center"/>
      <protection locked="0"/>
    </xf>
    <xf numFmtId="1" fontId="5" fillId="3" borderId="149" xfId="0" applyNumberFormat="1" applyFont="1" applyFill="1" applyBorder="1" applyAlignment="1" applyProtection="1">
      <alignment horizontal="center" vertical="center"/>
      <protection locked="0"/>
    </xf>
    <xf numFmtId="0" fontId="11" fillId="3" borderId="150" xfId="0" quotePrefix="1" applyFont="1" applyFill="1" applyBorder="1" applyAlignment="1" applyProtection="1">
      <alignment horizontal="center" vertical="center"/>
      <protection locked="0"/>
    </xf>
    <xf numFmtId="0" fontId="276" fillId="3" borderId="25" xfId="0" applyFont="1" applyFill="1" applyBorder="1" applyAlignment="1" applyProtection="1">
      <alignment horizontal="center" vertical="center"/>
      <protection locked="0"/>
    </xf>
    <xf numFmtId="0" fontId="45" fillId="3" borderId="25" xfId="0" applyNumberFormat="1" applyFont="1" applyFill="1" applyBorder="1" applyAlignment="1" applyProtection="1">
      <alignment horizontal="center" vertical="center"/>
      <protection locked="0"/>
    </xf>
    <xf numFmtId="0" fontId="276" fillId="3" borderId="25" xfId="0" quotePrefix="1" applyFont="1" applyFill="1" applyBorder="1" applyAlignment="1" applyProtection="1">
      <alignment horizontal="center" vertical="center"/>
      <protection locked="0"/>
    </xf>
    <xf numFmtId="0" fontId="30" fillId="3" borderId="0" xfId="0" applyFont="1" applyFill="1" applyBorder="1" applyAlignment="1" applyProtection="1">
      <alignment horizontal="right" vertical="center" indent="1"/>
      <protection locked="0"/>
    </xf>
    <xf numFmtId="188" fontId="20" fillId="3" borderId="0" xfId="0" applyNumberFormat="1" applyFont="1" applyFill="1" applyBorder="1" applyAlignment="1" applyProtection="1">
      <alignment horizontal="center" vertical="center"/>
      <protection locked="0"/>
    </xf>
    <xf numFmtId="195" fontId="20" fillId="3" borderId="0" xfId="0" applyNumberFormat="1" applyFont="1" applyFill="1" applyBorder="1" applyAlignment="1" applyProtection="1">
      <alignment horizontal="center" vertical="center"/>
      <protection locked="0"/>
    </xf>
    <xf numFmtId="188" fontId="275" fillId="17" borderId="151" xfId="0" applyNumberFormat="1" applyFont="1" applyFill="1" applyBorder="1" applyAlignment="1" applyProtection="1">
      <alignment horizontal="center" vertical="center" wrapText="1"/>
      <protection locked="0"/>
    </xf>
    <xf numFmtId="0" fontId="282" fillId="3" borderId="0" xfId="0" quotePrefix="1" applyFont="1" applyFill="1" applyBorder="1" applyAlignment="1" applyProtection="1">
      <alignment horizontal="left" vertical="center"/>
      <protection locked="0"/>
    </xf>
    <xf numFmtId="0" fontId="7" fillId="5" borderId="46" xfId="0" quotePrefix="1" applyFont="1" applyFill="1" applyBorder="1" applyAlignment="1" applyProtection="1">
      <alignment horizontal="right" vertical="center"/>
      <protection locked="0"/>
    </xf>
    <xf numFmtId="198" fontId="7" fillId="5" borderId="46" xfId="0" applyNumberFormat="1" applyFont="1" applyFill="1" applyBorder="1" applyAlignment="1" applyProtection="1">
      <alignment horizontal="right" vertical="center"/>
      <protection locked="0"/>
    </xf>
    <xf numFmtId="188" fontId="275" fillId="17" borderId="152" xfId="0" applyNumberFormat="1" applyFont="1" applyFill="1" applyBorder="1" applyAlignment="1" applyProtection="1">
      <alignment horizontal="center" vertical="center"/>
      <protection locked="0"/>
    </xf>
    <xf numFmtId="188" fontId="8" fillId="17" borderId="28" xfId="0" applyNumberFormat="1" applyFont="1" applyFill="1" applyBorder="1" applyAlignment="1" applyProtection="1">
      <alignment horizontal="center" vertical="center"/>
      <protection locked="0"/>
    </xf>
    <xf numFmtId="0" fontId="282" fillId="3" borderId="0" xfId="0" applyFont="1" applyFill="1" applyBorder="1" applyAlignment="1" applyProtection="1">
      <alignment horizontal="left"/>
      <protection locked="0"/>
    </xf>
    <xf numFmtId="0" fontId="283" fillId="3" borderId="0" xfId="0" applyFont="1" applyFill="1" applyBorder="1" applyAlignment="1" applyProtection="1">
      <alignment vertical="center"/>
      <protection locked="0"/>
    </xf>
    <xf numFmtId="1" fontId="285" fillId="3" borderId="18" xfId="1939" quotePrefix="1" applyNumberFormat="1" applyFont="1" applyFill="1" applyBorder="1" applyAlignment="1" applyProtection="1">
      <alignment horizontal="center" vertical="center" wrapText="1"/>
      <protection locked="0"/>
    </xf>
    <xf numFmtId="1" fontId="285" fillId="3" borderId="31" xfId="1939" quotePrefix="1" applyNumberFormat="1" applyFont="1" applyFill="1" applyBorder="1" applyAlignment="1" applyProtection="1">
      <alignment horizontal="center" vertical="center" wrapText="1"/>
      <protection locked="0"/>
    </xf>
    <xf numFmtId="193" fontId="279" fillId="3" borderId="25" xfId="0" applyNumberFormat="1" applyFont="1" applyFill="1" applyBorder="1" applyAlignment="1" applyProtection="1">
      <alignment horizontal="center" vertical="center"/>
      <protection locked="0"/>
    </xf>
    <xf numFmtId="188" fontId="279" fillId="3" borderId="25" xfId="0" applyNumberFormat="1" applyFont="1" applyFill="1" applyBorder="1" applyAlignment="1" applyProtection="1">
      <alignment horizontal="center" vertical="center"/>
      <protection locked="0"/>
    </xf>
    <xf numFmtId="1" fontId="285" fillId="3" borderId="25" xfId="1939" quotePrefix="1" applyNumberFormat="1" applyFont="1" applyFill="1" applyBorder="1" applyAlignment="1" applyProtection="1">
      <alignment horizontal="center" vertical="center" wrapText="1"/>
      <protection locked="0"/>
    </xf>
    <xf numFmtId="1" fontId="285" fillId="3" borderId="132" xfId="1939" quotePrefix="1" applyNumberFormat="1" applyFont="1" applyFill="1" applyBorder="1" applyAlignment="1" applyProtection="1">
      <alignment horizontal="center" vertical="center" wrapText="1"/>
      <protection locked="0"/>
    </xf>
    <xf numFmtId="188" fontId="275" fillId="17" borderId="131" xfId="0" applyNumberFormat="1" applyFont="1" applyFill="1" applyBorder="1" applyAlignment="1" applyProtection="1">
      <alignment horizontal="center" vertical="center"/>
      <protection locked="0"/>
    </xf>
    <xf numFmtId="188" fontId="275" fillId="17" borderId="154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188" fontId="4" fillId="17" borderId="142" xfId="0" applyNumberFormat="1" applyFont="1" applyFill="1" applyBorder="1" applyAlignment="1" applyProtection="1">
      <alignment horizontal="center" vertical="center" wrapText="1"/>
      <protection locked="0"/>
    </xf>
    <xf numFmtId="217" fontId="358" fillId="0" borderId="0" xfId="0" applyNumberFormat="1" applyFont="1" applyProtection="1">
      <protection locked="0"/>
    </xf>
    <xf numFmtId="217" fontId="358" fillId="0" borderId="23" xfId="0" applyNumberFormat="1" applyFont="1" applyBorder="1" applyAlignment="1" applyProtection="1">
      <alignment horizontal="center"/>
      <protection locked="0"/>
    </xf>
    <xf numFmtId="0" fontId="0" fillId="0" borderId="0" xfId="0"/>
    <xf numFmtId="188" fontId="275" fillId="17" borderId="65" xfId="0" applyNumberFormat="1" applyFont="1" applyFill="1" applyBorder="1" applyAlignment="1" applyProtection="1">
      <alignment horizontal="center" vertical="center"/>
      <protection locked="0"/>
    </xf>
    <xf numFmtId="188" fontId="275" fillId="17" borderId="44" xfId="0" applyNumberFormat="1" applyFont="1" applyFill="1" applyBorder="1" applyAlignment="1" applyProtection="1">
      <alignment horizontal="center" vertical="center"/>
      <protection locked="0"/>
    </xf>
    <xf numFmtId="188" fontId="275" fillId="17" borderId="153" xfId="0" applyNumberFormat="1" applyFont="1" applyFill="1" applyBorder="1" applyAlignment="1" applyProtection="1">
      <alignment horizontal="center" vertical="center"/>
      <protection locked="0"/>
    </xf>
  </cellXfs>
  <cellStyles count="3055">
    <cellStyle name="2decimal" xfId="1"/>
    <cellStyle name="2decimal 2" xfId="2"/>
    <cellStyle name="Bold_8" xfId="3"/>
    <cellStyle name="Comma  - Style1" xfId="4"/>
    <cellStyle name="Comma  - Style1 2" xfId="5"/>
    <cellStyle name="Comma  - Style2" xfId="6"/>
    <cellStyle name="Comma  - Style2 2" xfId="7"/>
    <cellStyle name="Comma  - Style3" xfId="8"/>
    <cellStyle name="Comma  - Style3 2" xfId="9"/>
    <cellStyle name="Comma  - Style4" xfId="10"/>
    <cellStyle name="Comma  - Style4 2" xfId="11"/>
    <cellStyle name="Comma  - Style5" xfId="12"/>
    <cellStyle name="Comma  - Style5 2" xfId="13"/>
    <cellStyle name="Comma  - Style6" xfId="14"/>
    <cellStyle name="Comma  - Style6 2" xfId="15"/>
    <cellStyle name="Comma  - Style7" xfId="16"/>
    <cellStyle name="Comma  - Style7 2" xfId="17"/>
    <cellStyle name="Comma  - Style8" xfId="18"/>
    <cellStyle name="Comma  - Style8 2" xfId="19"/>
    <cellStyle name="Comma 10" xfId="20"/>
    <cellStyle name="Comma 10 2" xfId="21"/>
    <cellStyle name="Comma 10 2 2" xfId="22"/>
    <cellStyle name="Comma 10 2 2 2" xfId="23"/>
    <cellStyle name="Comma 10 2 2 2 2" xfId="24"/>
    <cellStyle name="Comma 10 2 2 2 2 2" xfId="25"/>
    <cellStyle name="Comma 10 2 2 2 2 2 2" xfId="26"/>
    <cellStyle name="Comma 10 2 2 2 2 2 2 2" xfId="27"/>
    <cellStyle name="Comma 10 2 2 2 2 2 3" xfId="28"/>
    <cellStyle name="Comma 10 2 2 2 2 3" xfId="29"/>
    <cellStyle name="Comma 10 2 2 2 2 3 2" xfId="30"/>
    <cellStyle name="Comma 10 2 2 2 2 4" xfId="31"/>
    <cellStyle name="Comma 10 2 2 2 3" xfId="32"/>
    <cellStyle name="Comma 10 2 2 2 3 2" xfId="33"/>
    <cellStyle name="Comma 10 2 2 2 3 2 2" xfId="34"/>
    <cellStyle name="Comma 10 2 2 2 3 3" xfId="35"/>
    <cellStyle name="Comma 10 2 2 2 4" xfId="36"/>
    <cellStyle name="Comma 10 2 2 2 4 2" xfId="37"/>
    <cellStyle name="Comma 10 2 2 2 5" xfId="38"/>
    <cellStyle name="Comma 10 2 2 3" xfId="39"/>
    <cellStyle name="Comma 10 2 3" xfId="40"/>
    <cellStyle name="Comma 10 2 3 2" xfId="41"/>
    <cellStyle name="Comma 10 2 3 2 2" xfId="42"/>
    <cellStyle name="Comma 10 2 3 2 2 2" xfId="43"/>
    <cellStyle name="Comma 10 2 3 2 2 2 2" xfId="44"/>
    <cellStyle name="Comma 10 2 3 2 2 3" xfId="45"/>
    <cellStyle name="Comma 10 2 3 2 3" xfId="46"/>
    <cellStyle name="Comma 10 2 3 2 3 2" xfId="47"/>
    <cellStyle name="Comma 10 2 3 2 4" xfId="48"/>
    <cellStyle name="Comma 10 2 3 3" xfId="49"/>
    <cellStyle name="Comma 10 2 3 3 2" xfId="50"/>
    <cellStyle name="Comma 10 2 3 3 2 2" xfId="51"/>
    <cellStyle name="Comma 10 2 3 3 3" xfId="52"/>
    <cellStyle name="Comma 10 2 3 4" xfId="53"/>
    <cellStyle name="Comma 10 2 3 4 2" xfId="54"/>
    <cellStyle name="Comma 10 2 3 5" xfId="55"/>
    <cellStyle name="Comma 10 2 4" xfId="56"/>
    <cellStyle name="Comma 10 3" xfId="57"/>
    <cellStyle name="Comma 10 3 2" xfId="58"/>
    <cellStyle name="Comma 10 3 2 2" xfId="59"/>
    <cellStyle name="Comma 10 3 2 2 2" xfId="60"/>
    <cellStyle name="Comma 10 3 2 2 2 2" xfId="61"/>
    <cellStyle name="Comma 10 3 2 2 2 2 2" xfId="62"/>
    <cellStyle name="Comma 10 3 2 2 2 3" xfId="63"/>
    <cellStyle name="Comma 10 3 2 2 3" xfId="64"/>
    <cellStyle name="Comma 10 3 2 2 3 2" xfId="65"/>
    <cellStyle name="Comma 10 3 2 2 4" xfId="66"/>
    <cellStyle name="Comma 10 3 2 3" xfId="67"/>
    <cellStyle name="Comma 10 3 2 3 2" xfId="68"/>
    <cellStyle name="Comma 10 3 2 3 2 2" xfId="69"/>
    <cellStyle name="Comma 10 3 2 3 3" xfId="70"/>
    <cellStyle name="Comma 10 3 2 4" xfId="71"/>
    <cellStyle name="Comma 10 3 2 4 2" xfId="72"/>
    <cellStyle name="Comma 10 3 2 5" xfId="73"/>
    <cellStyle name="Comma 10 3 3" xfId="74"/>
    <cellStyle name="Comma 10 4" xfId="75"/>
    <cellStyle name="Comma 10 4 2" xfId="76"/>
    <cellStyle name="Comma 10 4 2 2" xfId="77"/>
    <cellStyle name="Comma 10 4 2 2 2" xfId="78"/>
    <cellStyle name="Comma 10 4 2 2 2 2" xfId="79"/>
    <cellStyle name="Comma 10 4 2 2 3" xfId="80"/>
    <cellStyle name="Comma 10 4 2 3" xfId="81"/>
    <cellStyle name="Comma 10 4 2 3 2" xfId="82"/>
    <cellStyle name="Comma 10 4 2 4" xfId="83"/>
    <cellStyle name="Comma 10 4 3" xfId="84"/>
    <cellStyle name="Comma 10 4 3 2" xfId="85"/>
    <cellStyle name="Comma 10 4 3 2 2" xfId="86"/>
    <cellStyle name="Comma 10 4 3 3" xfId="87"/>
    <cellStyle name="Comma 10 4 4" xfId="88"/>
    <cellStyle name="Comma 10 4 4 2" xfId="89"/>
    <cellStyle name="Comma 10 4 5" xfId="90"/>
    <cellStyle name="Comma 10 5" xfId="91"/>
    <cellStyle name="Comma 11" xfId="92"/>
    <cellStyle name="Comma 11 2" xfId="93"/>
    <cellStyle name="Comma 11 2 2" xfId="94"/>
    <cellStyle name="Comma 11 2 2 2" xfId="95"/>
    <cellStyle name="Comma 11 2 2 2 2" xfId="96"/>
    <cellStyle name="Comma 11 2 2 2 2 2" xfId="97"/>
    <cellStyle name="Comma 11 2 2 2 2 2 2" xfId="98"/>
    <cellStyle name="Comma 11 2 2 2 2 2 2 2" xfId="99"/>
    <cellStyle name="Comma 11 2 2 2 2 2 3" xfId="100"/>
    <cellStyle name="Comma 11 2 2 2 2 3" xfId="101"/>
    <cellStyle name="Comma 11 2 2 2 2 3 2" xfId="102"/>
    <cellStyle name="Comma 11 2 2 2 2 4" xfId="103"/>
    <cellStyle name="Comma 11 2 2 2 3" xfId="104"/>
    <cellStyle name="Comma 11 2 2 2 3 2" xfId="105"/>
    <cellStyle name="Comma 11 2 2 2 3 2 2" xfId="106"/>
    <cellStyle name="Comma 11 2 2 2 3 3" xfId="107"/>
    <cellStyle name="Comma 11 2 2 2 4" xfId="108"/>
    <cellStyle name="Comma 11 2 2 2 4 2" xfId="109"/>
    <cellStyle name="Comma 11 2 2 2 5" xfId="110"/>
    <cellStyle name="Comma 11 2 2 3" xfId="111"/>
    <cellStyle name="Comma 11 2 3" xfId="112"/>
    <cellStyle name="Comma 11 2 3 2" xfId="113"/>
    <cellStyle name="Comma 11 2 3 2 2" xfId="114"/>
    <cellStyle name="Comma 11 2 3 2 2 2" xfId="115"/>
    <cellStyle name="Comma 11 2 3 2 2 2 2" xfId="116"/>
    <cellStyle name="Comma 11 2 3 2 2 3" xfId="117"/>
    <cellStyle name="Comma 11 2 3 2 3" xfId="118"/>
    <cellStyle name="Comma 11 2 3 2 3 2" xfId="119"/>
    <cellStyle name="Comma 11 2 3 2 4" xfId="120"/>
    <cellStyle name="Comma 11 2 3 3" xfId="121"/>
    <cellStyle name="Comma 11 2 3 3 2" xfId="122"/>
    <cellStyle name="Comma 11 2 3 3 2 2" xfId="123"/>
    <cellStyle name="Comma 11 2 3 3 3" xfId="124"/>
    <cellStyle name="Comma 11 2 3 4" xfId="125"/>
    <cellStyle name="Comma 11 2 3 4 2" xfId="126"/>
    <cellStyle name="Comma 11 2 3 5" xfId="127"/>
    <cellStyle name="Comma 11 2 4" xfId="128"/>
    <cellStyle name="Comma 11 3" xfId="129"/>
    <cellStyle name="Comma 11 3 2" xfId="130"/>
    <cellStyle name="Comma 11 3 2 2" xfId="131"/>
    <cellStyle name="Comma 11 3 2 2 2" xfId="132"/>
    <cellStyle name="Comma 11 3 2 2 2 2" xfId="133"/>
    <cellStyle name="Comma 11 3 2 2 2 2 2" xfId="134"/>
    <cellStyle name="Comma 11 3 2 2 2 3" xfId="135"/>
    <cellStyle name="Comma 11 3 2 2 3" xfId="136"/>
    <cellStyle name="Comma 11 3 2 2 3 2" xfId="137"/>
    <cellStyle name="Comma 11 3 2 2 4" xfId="138"/>
    <cellStyle name="Comma 11 3 2 3" xfId="139"/>
    <cellStyle name="Comma 11 3 2 3 2" xfId="140"/>
    <cellStyle name="Comma 11 3 2 3 2 2" xfId="141"/>
    <cellStyle name="Comma 11 3 2 3 3" xfId="142"/>
    <cellStyle name="Comma 11 3 2 4" xfId="143"/>
    <cellStyle name="Comma 11 3 2 4 2" xfId="144"/>
    <cellStyle name="Comma 11 3 2 5" xfId="145"/>
    <cellStyle name="Comma 11 3 3" xfId="146"/>
    <cellStyle name="Comma 11 4" xfId="147"/>
    <cellStyle name="Comma 11 4 2" xfId="148"/>
    <cellStyle name="Comma 11 4 2 2" xfId="149"/>
    <cellStyle name="Comma 11 4 2 2 2" xfId="150"/>
    <cellStyle name="Comma 11 4 2 2 2 2" xfId="151"/>
    <cellStyle name="Comma 11 4 2 2 3" xfId="152"/>
    <cellStyle name="Comma 11 4 2 3" xfId="153"/>
    <cellStyle name="Comma 11 4 2 3 2" xfId="154"/>
    <cellStyle name="Comma 11 4 2 4" xfId="155"/>
    <cellStyle name="Comma 11 4 3" xfId="156"/>
    <cellStyle name="Comma 11 4 3 2" xfId="157"/>
    <cellStyle name="Comma 11 4 3 2 2" xfId="158"/>
    <cellStyle name="Comma 11 4 3 3" xfId="159"/>
    <cellStyle name="Comma 11 4 4" xfId="160"/>
    <cellStyle name="Comma 11 4 4 2" xfId="161"/>
    <cellStyle name="Comma 11 4 5" xfId="162"/>
    <cellStyle name="Comma 11 5" xfId="163"/>
    <cellStyle name="Comma 12" xfId="164"/>
    <cellStyle name="Comma 12 2" xfId="165"/>
    <cellStyle name="Comma 12 2 2" xfId="166"/>
    <cellStyle name="Comma 12 2 2 2" xfId="167"/>
    <cellStyle name="Comma 12 2 2 2 2" xfId="168"/>
    <cellStyle name="Comma 12 2 2 2 2 2" xfId="169"/>
    <cellStyle name="Comma 12 2 2 2 2 2 2" xfId="170"/>
    <cellStyle name="Comma 12 2 2 2 2 2 2 2" xfId="171"/>
    <cellStyle name="Comma 12 2 2 2 2 2 3" xfId="172"/>
    <cellStyle name="Comma 12 2 2 2 2 3" xfId="173"/>
    <cellStyle name="Comma 12 2 2 2 2 3 2" xfId="174"/>
    <cellStyle name="Comma 12 2 2 2 2 4" xfId="175"/>
    <cellStyle name="Comma 12 2 2 2 3" xfId="176"/>
    <cellStyle name="Comma 12 2 2 2 3 2" xfId="177"/>
    <cellStyle name="Comma 12 2 2 2 3 2 2" xfId="178"/>
    <cellStyle name="Comma 12 2 2 2 3 3" xfId="179"/>
    <cellStyle name="Comma 12 2 2 2 4" xfId="180"/>
    <cellStyle name="Comma 12 2 2 2 4 2" xfId="181"/>
    <cellStyle name="Comma 12 2 2 2 5" xfId="182"/>
    <cellStyle name="Comma 12 2 2 3" xfId="183"/>
    <cellStyle name="Comma 12 2 3" xfId="184"/>
    <cellStyle name="Comma 12 2 3 2" xfId="185"/>
    <cellStyle name="Comma 12 2 3 2 2" xfId="186"/>
    <cellStyle name="Comma 12 2 3 2 2 2" xfId="187"/>
    <cellStyle name="Comma 12 2 3 2 2 2 2" xfId="188"/>
    <cellStyle name="Comma 12 2 3 2 2 3" xfId="189"/>
    <cellStyle name="Comma 12 2 3 2 3" xfId="190"/>
    <cellStyle name="Comma 12 2 3 2 3 2" xfId="191"/>
    <cellStyle name="Comma 12 2 3 2 4" xfId="192"/>
    <cellStyle name="Comma 12 2 3 3" xfId="193"/>
    <cellStyle name="Comma 12 2 3 3 2" xfId="194"/>
    <cellStyle name="Comma 12 2 3 3 2 2" xfId="195"/>
    <cellStyle name="Comma 12 2 3 3 3" xfId="196"/>
    <cellStyle name="Comma 12 2 3 4" xfId="197"/>
    <cellStyle name="Comma 12 2 3 4 2" xfId="198"/>
    <cellStyle name="Comma 12 2 3 5" xfId="199"/>
    <cellStyle name="Comma 12 2 4" xfId="200"/>
    <cellStyle name="Comma 12 3" xfId="201"/>
    <cellStyle name="Comma 12 3 2" xfId="202"/>
    <cellStyle name="Comma 12 3 2 2" xfId="203"/>
    <cellStyle name="Comma 12 3 2 2 2" xfId="204"/>
    <cellStyle name="Comma 12 3 2 2 2 2" xfId="205"/>
    <cellStyle name="Comma 12 3 2 2 2 2 2" xfId="206"/>
    <cellStyle name="Comma 12 3 2 2 2 3" xfId="207"/>
    <cellStyle name="Comma 12 3 2 2 3" xfId="208"/>
    <cellStyle name="Comma 12 3 2 2 3 2" xfId="209"/>
    <cellStyle name="Comma 12 3 2 2 4" xfId="210"/>
    <cellStyle name="Comma 12 3 2 3" xfId="211"/>
    <cellStyle name="Comma 12 3 2 3 2" xfId="212"/>
    <cellStyle name="Comma 12 3 2 3 2 2" xfId="213"/>
    <cellStyle name="Comma 12 3 2 3 3" xfId="214"/>
    <cellStyle name="Comma 12 3 2 4" xfId="215"/>
    <cellStyle name="Comma 12 3 2 4 2" xfId="216"/>
    <cellStyle name="Comma 12 3 2 5" xfId="217"/>
    <cellStyle name="Comma 12 3 3" xfId="218"/>
    <cellStyle name="Comma 12 4" xfId="219"/>
    <cellStyle name="Comma 12 4 2" xfId="220"/>
    <cellStyle name="Comma 12 4 2 2" xfId="221"/>
    <cellStyle name="Comma 12 4 2 2 2" xfId="222"/>
    <cellStyle name="Comma 12 4 2 2 2 2" xfId="223"/>
    <cellStyle name="Comma 12 4 2 2 3" xfId="224"/>
    <cellStyle name="Comma 12 4 2 3" xfId="225"/>
    <cellStyle name="Comma 12 4 2 3 2" xfId="226"/>
    <cellStyle name="Comma 12 4 2 4" xfId="227"/>
    <cellStyle name="Comma 12 4 3" xfId="228"/>
    <cellStyle name="Comma 12 4 3 2" xfId="229"/>
    <cellStyle name="Comma 12 4 3 2 2" xfId="230"/>
    <cellStyle name="Comma 12 4 3 3" xfId="231"/>
    <cellStyle name="Comma 12 4 4" xfId="232"/>
    <cellStyle name="Comma 12 4 4 2" xfId="233"/>
    <cellStyle name="Comma 12 4 5" xfId="234"/>
    <cellStyle name="Comma 12 5" xfId="235"/>
    <cellStyle name="Comma 13" xfId="236"/>
    <cellStyle name="Comma 13 2" xfId="237"/>
    <cellStyle name="Comma 13 2 2" xfId="238"/>
    <cellStyle name="Comma 13 2 2 2" xfId="239"/>
    <cellStyle name="Comma 13 2 2 2 2" xfId="240"/>
    <cellStyle name="Comma 13 2 2 2 2 2" xfId="241"/>
    <cellStyle name="Comma 13 2 2 2 2 2 2" xfId="242"/>
    <cellStyle name="Comma 13 2 2 2 2 2 2 2" xfId="243"/>
    <cellStyle name="Comma 13 2 2 2 2 2 3" xfId="244"/>
    <cellStyle name="Comma 13 2 2 2 2 3" xfId="245"/>
    <cellStyle name="Comma 13 2 2 2 2 3 2" xfId="246"/>
    <cellStyle name="Comma 13 2 2 2 2 4" xfId="247"/>
    <cellStyle name="Comma 13 2 2 2 3" xfId="248"/>
    <cellStyle name="Comma 13 2 2 2 3 2" xfId="249"/>
    <cellStyle name="Comma 13 2 2 2 3 2 2" xfId="250"/>
    <cellStyle name="Comma 13 2 2 2 3 3" xfId="251"/>
    <cellStyle name="Comma 13 2 2 2 4" xfId="252"/>
    <cellStyle name="Comma 13 2 2 2 4 2" xfId="253"/>
    <cellStyle name="Comma 13 2 2 2 5" xfId="254"/>
    <cellStyle name="Comma 13 2 2 3" xfId="255"/>
    <cellStyle name="Comma 13 2 3" xfId="256"/>
    <cellStyle name="Comma 13 2 3 2" xfId="257"/>
    <cellStyle name="Comma 13 2 3 2 2" xfId="258"/>
    <cellStyle name="Comma 13 2 3 2 2 2" xfId="259"/>
    <cellStyle name="Comma 13 2 3 2 2 2 2" xfId="260"/>
    <cellStyle name="Comma 13 2 3 2 2 3" xfId="261"/>
    <cellStyle name="Comma 13 2 3 2 3" xfId="262"/>
    <cellStyle name="Comma 13 2 3 2 3 2" xfId="263"/>
    <cellStyle name="Comma 13 2 3 2 4" xfId="264"/>
    <cellStyle name="Comma 13 2 3 3" xfId="265"/>
    <cellStyle name="Comma 13 2 3 3 2" xfId="266"/>
    <cellStyle name="Comma 13 2 3 3 2 2" xfId="267"/>
    <cellStyle name="Comma 13 2 3 3 3" xfId="268"/>
    <cellStyle name="Comma 13 2 3 4" xfId="269"/>
    <cellStyle name="Comma 13 2 3 4 2" xfId="270"/>
    <cellStyle name="Comma 13 2 3 5" xfId="271"/>
    <cellStyle name="Comma 13 2 4" xfId="272"/>
    <cellStyle name="Comma 13 3" xfId="273"/>
    <cellStyle name="Comma 13 3 2" xfId="274"/>
    <cellStyle name="Comma 13 3 2 2" xfId="275"/>
    <cellStyle name="Comma 13 3 2 2 2" xfId="276"/>
    <cellStyle name="Comma 13 3 2 2 2 2" xfId="277"/>
    <cellStyle name="Comma 13 3 2 2 2 2 2" xfId="278"/>
    <cellStyle name="Comma 13 3 2 2 2 3" xfId="279"/>
    <cellStyle name="Comma 13 3 2 2 3" xfId="280"/>
    <cellStyle name="Comma 13 3 2 2 3 2" xfId="281"/>
    <cellStyle name="Comma 13 3 2 2 4" xfId="282"/>
    <cellStyle name="Comma 13 3 2 3" xfId="283"/>
    <cellStyle name="Comma 13 3 2 3 2" xfId="284"/>
    <cellStyle name="Comma 13 3 2 3 2 2" xfId="285"/>
    <cellStyle name="Comma 13 3 2 3 3" xfId="286"/>
    <cellStyle name="Comma 13 3 2 4" xfId="287"/>
    <cellStyle name="Comma 13 3 2 4 2" xfId="288"/>
    <cellStyle name="Comma 13 3 2 5" xfId="289"/>
    <cellStyle name="Comma 13 3 3" xfId="290"/>
    <cellStyle name="Comma 13 4" xfId="291"/>
    <cellStyle name="Comma 13 4 2" xfId="292"/>
    <cellStyle name="Comma 13 4 2 2" xfId="293"/>
    <cellStyle name="Comma 13 4 2 2 2" xfId="294"/>
    <cellStyle name="Comma 13 4 2 2 2 2" xfId="295"/>
    <cellStyle name="Comma 13 4 2 2 3" xfId="296"/>
    <cellStyle name="Comma 13 4 2 3" xfId="297"/>
    <cellStyle name="Comma 13 4 2 3 2" xfId="298"/>
    <cellStyle name="Comma 13 4 2 4" xfId="299"/>
    <cellStyle name="Comma 13 4 3" xfId="300"/>
    <cellStyle name="Comma 13 4 3 2" xfId="301"/>
    <cellStyle name="Comma 13 4 3 2 2" xfId="302"/>
    <cellStyle name="Comma 13 4 3 3" xfId="303"/>
    <cellStyle name="Comma 13 4 4" xfId="304"/>
    <cellStyle name="Comma 13 4 4 2" xfId="305"/>
    <cellStyle name="Comma 13 4 5" xfId="306"/>
    <cellStyle name="Comma 13 5" xfId="307"/>
    <cellStyle name="Comma 14" xfId="308"/>
    <cellStyle name="Comma 14 2" xfId="309"/>
    <cellStyle name="Comma 14 2 2" xfId="310"/>
    <cellStyle name="Comma 14 2 2 2" xfId="311"/>
    <cellStyle name="Comma 14 2 2 2 2" xfId="312"/>
    <cellStyle name="Comma 14 2 2 2 2 2" xfId="313"/>
    <cellStyle name="Comma 14 2 2 2 2 2 2" xfId="314"/>
    <cellStyle name="Comma 14 2 2 2 2 2 2 2" xfId="315"/>
    <cellStyle name="Comma 14 2 2 2 2 2 3" xfId="316"/>
    <cellStyle name="Comma 14 2 2 2 2 3" xfId="317"/>
    <cellStyle name="Comma 14 2 2 2 2 3 2" xfId="318"/>
    <cellStyle name="Comma 14 2 2 2 2 4" xfId="319"/>
    <cellStyle name="Comma 14 2 2 2 3" xfId="320"/>
    <cellStyle name="Comma 14 2 2 2 3 2" xfId="321"/>
    <cellStyle name="Comma 14 2 2 2 3 2 2" xfId="322"/>
    <cellStyle name="Comma 14 2 2 2 3 3" xfId="323"/>
    <cellStyle name="Comma 14 2 2 2 4" xfId="324"/>
    <cellStyle name="Comma 14 2 2 2 4 2" xfId="325"/>
    <cellStyle name="Comma 14 2 2 2 5" xfId="326"/>
    <cellStyle name="Comma 14 2 2 3" xfId="327"/>
    <cellStyle name="Comma 14 2 3" xfId="328"/>
    <cellStyle name="Comma 14 2 3 2" xfId="329"/>
    <cellStyle name="Comma 14 2 3 2 2" xfId="330"/>
    <cellStyle name="Comma 14 2 3 2 2 2" xfId="331"/>
    <cellStyle name="Comma 14 2 3 2 2 2 2" xfId="332"/>
    <cellStyle name="Comma 14 2 3 2 2 3" xfId="333"/>
    <cellStyle name="Comma 14 2 3 2 3" xfId="334"/>
    <cellStyle name="Comma 14 2 3 2 3 2" xfId="335"/>
    <cellStyle name="Comma 14 2 3 2 4" xfId="336"/>
    <cellStyle name="Comma 14 2 3 3" xfId="337"/>
    <cellStyle name="Comma 14 2 3 3 2" xfId="338"/>
    <cellStyle name="Comma 14 2 3 3 2 2" xfId="339"/>
    <cellStyle name="Comma 14 2 3 3 3" xfId="340"/>
    <cellStyle name="Comma 14 2 3 4" xfId="341"/>
    <cellStyle name="Comma 14 2 3 4 2" xfId="342"/>
    <cellStyle name="Comma 14 2 3 5" xfId="343"/>
    <cellStyle name="Comma 14 2 4" xfId="344"/>
    <cellStyle name="Comma 14 3" xfId="345"/>
    <cellStyle name="Comma 14 3 2" xfId="346"/>
    <cellStyle name="Comma 14 3 2 2" xfId="347"/>
    <cellStyle name="Comma 14 3 2 2 2" xfId="348"/>
    <cellStyle name="Comma 14 3 2 2 2 2" xfId="349"/>
    <cellStyle name="Comma 14 3 2 2 2 2 2" xfId="350"/>
    <cellStyle name="Comma 14 3 2 2 2 3" xfId="351"/>
    <cellStyle name="Comma 14 3 2 2 3" xfId="352"/>
    <cellStyle name="Comma 14 3 2 2 3 2" xfId="353"/>
    <cellStyle name="Comma 14 3 2 2 4" xfId="354"/>
    <cellStyle name="Comma 14 3 2 3" xfId="355"/>
    <cellStyle name="Comma 14 3 2 3 2" xfId="356"/>
    <cellStyle name="Comma 14 3 2 3 2 2" xfId="357"/>
    <cellStyle name="Comma 14 3 2 3 3" xfId="358"/>
    <cellStyle name="Comma 14 3 2 4" xfId="359"/>
    <cellStyle name="Comma 14 3 2 4 2" xfId="360"/>
    <cellStyle name="Comma 14 3 2 5" xfId="361"/>
    <cellStyle name="Comma 14 3 3" xfId="362"/>
    <cellStyle name="Comma 14 4" xfId="363"/>
    <cellStyle name="Comma 14 4 2" xfId="364"/>
    <cellStyle name="Comma 14 4 2 2" xfId="365"/>
    <cellStyle name="Comma 14 4 2 2 2" xfId="366"/>
    <cellStyle name="Comma 14 4 2 2 2 2" xfId="367"/>
    <cellStyle name="Comma 14 4 2 2 3" xfId="368"/>
    <cellStyle name="Comma 14 4 2 3" xfId="369"/>
    <cellStyle name="Comma 14 4 2 3 2" xfId="370"/>
    <cellStyle name="Comma 14 4 2 4" xfId="371"/>
    <cellStyle name="Comma 14 4 3" xfId="372"/>
    <cellStyle name="Comma 14 4 3 2" xfId="373"/>
    <cellStyle name="Comma 14 4 3 2 2" xfId="374"/>
    <cellStyle name="Comma 14 4 3 3" xfId="375"/>
    <cellStyle name="Comma 14 4 4" xfId="376"/>
    <cellStyle name="Comma 14 4 4 2" xfId="377"/>
    <cellStyle name="Comma 14 4 5" xfId="378"/>
    <cellStyle name="Comma 14 5" xfId="379"/>
    <cellStyle name="Comma 15" xfId="380"/>
    <cellStyle name="Comma 15 2" xfId="381"/>
    <cellStyle name="Comma 15 2 2" xfId="382"/>
    <cellStyle name="Comma 15 2 2 2" xfId="383"/>
    <cellStyle name="Comma 15 2 2 2 2" xfId="384"/>
    <cellStyle name="Comma 15 2 2 2 2 2" xfId="385"/>
    <cellStyle name="Comma 15 2 2 2 2 2 2" xfId="386"/>
    <cellStyle name="Comma 15 2 2 2 2 2 2 2" xfId="387"/>
    <cellStyle name="Comma 15 2 2 2 2 2 3" xfId="388"/>
    <cellStyle name="Comma 15 2 2 2 2 3" xfId="389"/>
    <cellStyle name="Comma 15 2 2 2 2 3 2" xfId="390"/>
    <cellStyle name="Comma 15 2 2 2 2 4" xfId="391"/>
    <cellStyle name="Comma 15 2 2 2 3" xfId="392"/>
    <cellStyle name="Comma 15 2 2 2 3 2" xfId="393"/>
    <cellStyle name="Comma 15 2 2 2 3 2 2" xfId="394"/>
    <cellStyle name="Comma 15 2 2 2 3 3" xfId="395"/>
    <cellStyle name="Comma 15 2 2 2 4" xfId="396"/>
    <cellStyle name="Comma 15 2 2 2 4 2" xfId="397"/>
    <cellStyle name="Comma 15 2 2 2 5" xfId="398"/>
    <cellStyle name="Comma 15 2 2 3" xfId="399"/>
    <cellStyle name="Comma 15 2 3" xfId="400"/>
    <cellStyle name="Comma 15 2 3 2" xfId="401"/>
    <cellStyle name="Comma 15 2 3 2 2" xfId="402"/>
    <cellStyle name="Comma 15 2 3 2 2 2" xfId="403"/>
    <cellStyle name="Comma 15 2 3 2 2 2 2" xfId="404"/>
    <cellStyle name="Comma 15 2 3 2 2 3" xfId="405"/>
    <cellStyle name="Comma 15 2 3 2 3" xfId="406"/>
    <cellStyle name="Comma 15 2 3 2 3 2" xfId="407"/>
    <cellStyle name="Comma 15 2 3 2 4" xfId="408"/>
    <cellStyle name="Comma 15 2 3 3" xfId="409"/>
    <cellStyle name="Comma 15 2 3 3 2" xfId="410"/>
    <cellStyle name="Comma 15 2 3 3 2 2" xfId="411"/>
    <cellStyle name="Comma 15 2 3 3 3" xfId="412"/>
    <cellStyle name="Comma 15 2 3 4" xfId="413"/>
    <cellStyle name="Comma 15 2 3 4 2" xfId="414"/>
    <cellStyle name="Comma 15 2 3 5" xfId="415"/>
    <cellStyle name="Comma 15 2 4" xfId="416"/>
    <cellStyle name="Comma 15 3" xfId="417"/>
    <cellStyle name="Comma 15 3 2" xfId="418"/>
    <cellStyle name="Comma 15 3 2 2" xfId="419"/>
    <cellStyle name="Comma 15 3 2 2 2" xfId="420"/>
    <cellStyle name="Comma 15 3 2 2 2 2" xfId="421"/>
    <cellStyle name="Comma 15 3 2 2 2 2 2" xfId="422"/>
    <cellStyle name="Comma 15 3 2 2 2 3" xfId="423"/>
    <cellStyle name="Comma 15 3 2 2 3" xfId="424"/>
    <cellStyle name="Comma 15 3 2 2 3 2" xfId="425"/>
    <cellStyle name="Comma 15 3 2 2 4" xfId="426"/>
    <cellStyle name="Comma 15 3 2 3" xfId="427"/>
    <cellStyle name="Comma 15 3 2 3 2" xfId="428"/>
    <cellStyle name="Comma 15 3 2 3 2 2" xfId="429"/>
    <cellStyle name="Comma 15 3 2 3 3" xfId="430"/>
    <cellStyle name="Comma 15 3 2 4" xfId="431"/>
    <cellStyle name="Comma 15 3 2 4 2" xfId="432"/>
    <cellStyle name="Comma 15 3 2 5" xfId="433"/>
    <cellStyle name="Comma 15 3 3" xfId="434"/>
    <cellStyle name="Comma 15 4" xfId="435"/>
    <cellStyle name="Comma 15 4 2" xfId="436"/>
    <cellStyle name="Comma 15 4 2 2" xfId="437"/>
    <cellStyle name="Comma 15 4 2 2 2" xfId="438"/>
    <cellStyle name="Comma 15 4 2 2 2 2" xfId="439"/>
    <cellStyle name="Comma 15 4 2 2 3" xfId="440"/>
    <cellStyle name="Comma 15 4 2 3" xfId="441"/>
    <cellStyle name="Comma 15 4 2 3 2" xfId="442"/>
    <cellStyle name="Comma 15 4 2 4" xfId="443"/>
    <cellStyle name="Comma 15 4 3" xfId="444"/>
    <cellStyle name="Comma 15 4 3 2" xfId="445"/>
    <cellStyle name="Comma 15 4 3 2 2" xfId="446"/>
    <cellStyle name="Comma 15 4 3 3" xfId="447"/>
    <cellStyle name="Comma 15 4 4" xfId="448"/>
    <cellStyle name="Comma 15 4 4 2" xfId="449"/>
    <cellStyle name="Comma 15 4 5" xfId="450"/>
    <cellStyle name="Comma 15 5" xfId="451"/>
    <cellStyle name="Comma 16" xfId="452"/>
    <cellStyle name="Comma 16 2" xfId="453"/>
    <cellStyle name="Comma 16 2 2" xfId="454"/>
    <cellStyle name="Comma 16 2 2 2" xfId="455"/>
    <cellStyle name="Comma 16 2 2 2 2" xfId="456"/>
    <cellStyle name="Comma 16 2 2 2 2 2" xfId="457"/>
    <cellStyle name="Comma 16 2 2 2 2 2 2" xfId="458"/>
    <cellStyle name="Comma 16 2 2 2 2 2 2 2" xfId="459"/>
    <cellStyle name="Comma 16 2 2 2 2 2 3" xfId="460"/>
    <cellStyle name="Comma 16 2 2 2 2 3" xfId="461"/>
    <cellStyle name="Comma 16 2 2 2 2 3 2" xfId="462"/>
    <cellStyle name="Comma 16 2 2 2 2 4" xfId="463"/>
    <cellStyle name="Comma 16 2 2 2 3" xfId="464"/>
    <cellStyle name="Comma 16 2 2 2 3 2" xfId="465"/>
    <cellStyle name="Comma 16 2 2 2 3 2 2" xfId="466"/>
    <cellStyle name="Comma 16 2 2 2 3 3" xfId="467"/>
    <cellStyle name="Comma 16 2 2 2 4" xfId="468"/>
    <cellStyle name="Comma 16 2 2 2 4 2" xfId="469"/>
    <cellStyle name="Comma 16 2 2 2 5" xfId="470"/>
    <cellStyle name="Comma 16 2 2 3" xfId="471"/>
    <cellStyle name="Comma 16 2 3" xfId="472"/>
    <cellStyle name="Comma 16 2 3 2" xfId="473"/>
    <cellStyle name="Comma 16 2 3 2 2" xfId="474"/>
    <cellStyle name="Comma 16 2 3 2 2 2" xfId="475"/>
    <cellStyle name="Comma 16 2 3 2 2 2 2" xfId="476"/>
    <cellStyle name="Comma 16 2 3 2 2 3" xfId="477"/>
    <cellStyle name="Comma 16 2 3 2 3" xfId="478"/>
    <cellStyle name="Comma 16 2 3 2 3 2" xfId="479"/>
    <cellStyle name="Comma 16 2 3 2 4" xfId="480"/>
    <cellStyle name="Comma 16 2 3 3" xfId="481"/>
    <cellStyle name="Comma 16 2 3 3 2" xfId="482"/>
    <cellStyle name="Comma 16 2 3 3 2 2" xfId="483"/>
    <cellStyle name="Comma 16 2 3 3 3" xfId="484"/>
    <cellStyle name="Comma 16 2 3 4" xfId="485"/>
    <cellStyle name="Comma 16 2 3 4 2" xfId="486"/>
    <cellStyle name="Comma 16 2 3 5" xfId="487"/>
    <cellStyle name="Comma 16 2 4" xfId="488"/>
    <cellStyle name="Comma 16 3" xfId="489"/>
    <cellStyle name="Comma 16 3 2" xfId="490"/>
    <cellStyle name="Comma 16 3 2 2" xfId="491"/>
    <cellStyle name="Comma 16 3 2 2 2" xfId="492"/>
    <cellStyle name="Comma 16 3 2 2 2 2" xfId="493"/>
    <cellStyle name="Comma 16 3 2 2 2 2 2" xfId="494"/>
    <cellStyle name="Comma 16 3 2 2 2 3" xfId="495"/>
    <cellStyle name="Comma 16 3 2 2 3" xfId="496"/>
    <cellStyle name="Comma 16 3 2 2 3 2" xfId="497"/>
    <cellStyle name="Comma 16 3 2 2 4" xfId="498"/>
    <cellStyle name="Comma 16 3 2 3" xfId="499"/>
    <cellStyle name="Comma 16 3 2 3 2" xfId="500"/>
    <cellStyle name="Comma 16 3 2 3 2 2" xfId="501"/>
    <cellStyle name="Comma 16 3 2 3 3" xfId="502"/>
    <cellStyle name="Comma 16 3 2 4" xfId="503"/>
    <cellStyle name="Comma 16 3 2 4 2" xfId="504"/>
    <cellStyle name="Comma 16 3 2 5" xfId="505"/>
    <cellStyle name="Comma 16 3 3" xfId="506"/>
    <cellStyle name="Comma 16 4" xfId="507"/>
    <cellStyle name="Comma 16 4 2" xfId="508"/>
    <cellStyle name="Comma 16 4 2 2" xfId="509"/>
    <cellStyle name="Comma 16 4 2 2 2" xfId="510"/>
    <cellStyle name="Comma 16 4 2 2 2 2" xfId="511"/>
    <cellStyle name="Comma 16 4 2 2 3" xfId="512"/>
    <cellStyle name="Comma 16 4 2 3" xfId="513"/>
    <cellStyle name="Comma 16 4 2 3 2" xfId="514"/>
    <cellStyle name="Comma 16 4 2 4" xfId="515"/>
    <cellStyle name="Comma 16 4 3" xfId="516"/>
    <cellStyle name="Comma 16 4 3 2" xfId="517"/>
    <cellStyle name="Comma 16 4 3 2 2" xfId="518"/>
    <cellStyle name="Comma 16 4 3 3" xfId="519"/>
    <cellStyle name="Comma 16 4 4" xfId="520"/>
    <cellStyle name="Comma 16 4 4 2" xfId="521"/>
    <cellStyle name="Comma 16 4 5" xfId="522"/>
    <cellStyle name="Comma 16 5" xfId="523"/>
    <cellStyle name="Comma 17" xfId="524"/>
    <cellStyle name="Comma 17 2" xfId="525"/>
    <cellStyle name="Comma 17 2 2" xfId="526"/>
    <cellStyle name="Comma 17 2 2 2" xfId="527"/>
    <cellStyle name="Comma 17 2 2 2 2" xfId="528"/>
    <cellStyle name="Comma 17 2 2 2 2 2" xfId="529"/>
    <cellStyle name="Comma 17 2 2 2 2 2 2" xfId="530"/>
    <cellStyle name="Comma 17 2 2 2 2 2 2 2" xfId="531"/>
    <cellStyle name="Comma 17 2 2 2 2 2 3" xfId="532"/>
    <cellStyle name="Comma 17 2 2 2 2 3" xfId="533"/>
    <cellStyle name="Comma 17 2 2 2 2 3 2" xfId="534"/>
    <cellStyle name="Comma 17 2 2 2 2 4" xfId="535"/>
    <cellStyle name="Comma 17 2 2 2 3" xfId="536"/>
    <cellStyle name="Comma 17 2 2 2 3 2" xfId="537"/>
    <cellStyle name="Comma 17 2 2 2 3 2 2" xfId="538"/>
    <cellStyle name="Comma 17 2 2 2 3 3" xfId="539"/>
    <cellStyle name="Comma 17 2 2 2 4" xfId="540"/>
    <cellStyle name="Comma 17 2 2 2 4 2" xfId="541"/>
    <cellStyle name="Comma 17 2 2 2 5" xfId="542"/>
    <cellStyle name="Comma 17 2 2 3" xfId="543"/>
    <cellStyle name="Comma 17 2 3" xfId="544"/>
    <cellStyle name="Comma 17 2 3 2" xfId="545"/>
    <cellStyle name="Comma 17 2 3 2 2" xfId="546"/>
    <cellStyle name="Comma 17 2 3 2 2 2" xfId="547"/>
    <cellStyle name="Comma 17 2 3 2 2 2 2" xfId="548"/>
    <cellStyle name="Comma 17 2 3 2 2 3" xfId="549"/>
    <cellStyle name="Comma 17 2 3 2 3" xfId="550"/>
    <cellStyle name="Comma 17 2 3 2 3 2" xfId="551"/>
    <cellStyle name="Comma 17 2 3 2 4" xfId="552"/>
    <cellStyle name="Comma 17 2 3 3" xfId="553"/>
    <cellStyle name="Comma 17 2 3 3 2" xfId="554"/>
    <cellStyle name="Comma 17 2 3 3 2 2" xfId="555"/>
    <cellStyle name="Comma 17 2 3 3 3" xfId="556"/>
    <cellStyle name="Comma 17 2 3 4" xfId="557"/>
    <cellStyle name="Comma 17 2 3 4 2" xfId="558"/>
    <cellStyle name="Comma 17 2 3 5" xfId="559"/>
    <cellStyle name="Comma 17 2 4" xfId="560"/>
    <cellStyle name="Comma 17 3" xfId="561"/>
    <cellStyle name="Comma 17 3 2" xfId="562"/>
    <cellStyle name="Comma 17 3 2 2" xfId="563"/>
    <cellStyle name="Comma 17 3 2 2 2" xfId="564"/>
    <cellStyle name="Comma 17 3 2 2 2 2" xfId="565"/>
    <cellStyle name="Comma 17 3 2 2 2 2 2" xfId="566"/>
    <cellStyle name="Comma 17 3 2 2 2 3" xfId="567"/>
    <cellStyle name="Comma 17 3 2 2 3" xfId="568"/>
    <cellStyle name="Comma 17 3 2 2 3 2" xfId="569"/>
    <cellStyle name="Comma 17 3 2 2 4" xfId="570"/>
    <cellStyle name="Comma 17 3 2 3" xfId="571"/>
    <cellStyle name="Comma 17 3 2 3 2" xfId="572"/>
    <cellStyle name="Comma 17 3 2 3 2 2" xfId="573"/>
    <cellStyle name="Comma 17 3 2 3 3" xfId="574"/>
    <cellStyle name="Comma 17 3 2 4" xfId="575"/>
    <cellStyle name="Comma 17 3 2 4 2" xfId="576"/>
    <cellStyle name="Comma 17 3 2 5" xfId="577"/>
    <cellStyle name="Comma 17 3 3" xfId="578"/>
    <cellStyle name="Comma 17 4" xfId="579"/>
    <cellStyle name="Comma 17 4 2" xfId="580"/>
    <cellStyle name="Comma 17 4 2 2" xfId="581"/>
    <cellStyle name="Comma 17 4 2 2 2" xfId="582"/>
    <cellStyle name="Comma 17 4 2 2 2 2" xfId="583"/>
    <cellStyle name="Comma 17 4 2 2 3" xfId="584"/>
    <cellStyle name="Comma 17 4 2 3" xfId="585"/>
    <cellStyle name="Comma 17 4 2 3 2" xfId="586"/>
    <cellStyle name="Comma 17 4 2 4" xfId="587"/>
    <cellStyle name="Comma 17 4 3" xfId="588"/>
    <cellStyle name="Comma 17 4 3 2" xfId="589"/>
    <cellStyle name="Comma 17 4 3 2 2" xfId="590"/>
    <cellStyle name="Comma 17 4 3 3" xfId="591"/>
    <cellStyle name="Comma 17 4 4" xfId="592"/>
    <cellStyle name="Comma 17 4 4 2" xfId="593"/>
    <cellStyle name="Comma 17 4 5" xfId="594"/>
    <cellStyle name="Comma 17 5" xfId="595"/>
    <cellStyle name="Comma 18" xfId="596"/>
    <cellStyle name="Comma 18 2" xfId="597"/>
    <cellStyle name="Comma 18 2 2" xfId="598"/>
    <cellStyle name="Comma 18 2 2 2" xfId="599"/>
    <cellStyle name="Comma 18 2 2 2 2" xfId="600"/>
    <cellStyle name="Comma 18 2 2 2 2 2" xfId="601"/>
    <cellStyle name="Comma 18 2 2 2 2 2 2" xfId="602"/>
    <cellStyle name="Comma 18 2 2 2 2 2 2 2" xfId="603"/>
    <cellStyle name="Comma 18 2 2 2 2 2 3" xfId="604"/>
    <cellStyle name="Comma 18 2 2 2 2 3" xfId="605"/>
    <cellStyle name="Comma 18 2 2 2 2 3 2" xfId="606"/>
    <cellStyle name="Comma 18 2 2 2 2 4" xfId="607"/>
    <cellStyle name="Comma 18 2 2 2 3" xfId="608"/>
    <cellStyle name="Comma 18 2 2 2 3 2" xfId="609"/>
    <cellStyle name="Comma 18 2 2 2 3 2 2" xfId="610"/>
    <cellStyle name="Comma 18 2 2 2 3 3" xfId="611"/>
    <cellStyle name="Comma 18 2 2 2 4" xfId="612"/>
    <cellStyle name="Comma 18 2 2 2 4 2" xfId="613"/>
    <cellStyle name="Comma 18 2 2 2 5" xfId="614"/>
    <cellStyle name="Comma 18 2 2 3" xfId="615"/>
    <cellStyle name="Comma 18 2 3" xfId="616"/>
    <cellStyle name="Comma 18 2 3 2" xfId="617"/>
    <cellStyle name="Comma 18 2 3 2 2" xfId="618"/>
    <cellStyle name="Comma 18 2 3 2 2 2" xfId="619"/>
    <cellStyle name="Comma 18 2 3 2 2 2 2" xfId="620"/>
    <cellStyle name="Comma 18 2 3 2 2 3" xfId="621"/>
    <cellStyle name="Comma 18 2 3 2 3" xfId="622"/>
    <cellStyle name="Comma 18 2 3 2 3 2" xfId="623"/>
    <cellStyle name="Comma 18 2 3 2 4" xfId="624"/>
    <cellStyle name="Comma 18 2 3 3" xfId="625"/>
    <cellStyle name="Comma 18 2 3 3 2" xfId="626"/>
    <cellStyle name="Comma 18 2 3 3 2 2" xfId="627"/>
    <cellStyle name="Comma 18 2 3 3 3" xfId="628"/>
    <cellStyle name="Comma 18 2 3 4" xfId="629"/>
    <cellStyle name="Comma 18 2 3 4 2" xfId="630"/>
    <cellStyle name="Comma 18 2 3 5" xfId="631"/>
    <cellStyle name="Comma 18 2 4" xfId="632"/>
    <cellStyle name="Comma 18 3" xfId="633"/>
    <cellStyle name="Comma 18 3 2" xfId="634"/>
    <cellStyle name="Comma 18 3 2 2" xfId="635"/>
    <cellStyle name="Comma 18 3 2 2 2" xfId="636"/>
    <cellStyle name="Comma 18 3 2 2 2 2" xfId="637"/>
    <cellStyle name="Comma 18 3 2 2 2 2 2" xfId="638"/>
    <cellStyle name="Comma 18 3 2 2 2 3" xfId="639"/>
    <cellStyle name="Comma 18 3 2 2 3" xfId="640"/>
    <cellStyle name="Comma 18 3 2 2 3 2" xfId="641"/>
    <cellStyle name="Comma 18 3 2 2 4" xfId="642"/>
    <cellStyle name="Comma 18 3 2 3" xfId="643"/>
    <cellStyle name="Comma 18 3 2 3 2" xfId="644"/>
    <cellStyle name="Comma 18 3 2 3 2 2" xfId="645"/>
    <cellStyle name="Comma 18 3 2 3 3" xfId="646"/>
    <cellStyle name="Comma 18 3 2 4" xfId="647"/>
    <cellStyle name="Comma 18 3 2 4 2" xfId="648"/>
    <cellStyle name="Comma 18 3 2 5" xfId="649"/>
    <cellStyle name="Comma 18 3 3" xfId="650"/>
    <cellStyle name="Comma 18 4" xfId="651"/>
    <cellStyle name="Comma 18 4 2" xfId="652"/>
    <cellStyle name="Comma 18 4 2 2" xfId="653"/>
    <cellStyle name="Comma 18 4 2 2 2" xfId="654"/>
    <cellStyle name="Comma 18 4 2 2 2 2" xfId="655"/>
    <cellStyle name="Comma 18 4 2 2 3" xfId="656"/>
    <cellStyle name="Comma 18 4 2 3" xfId="657"/>
    <cellStyle name="Comma 18 4 2 3 2" xfId="658"/>
    <cellStyle name="Comma 18 4 2 4" xfId="659"/>
    <cellStyle name="Comma 18 4 3" xfId="660"/>
    <cellStyle name="Comma 18 4 3 2" xfId="661"/>
    <cellStyle name="Comma 18 4 3 2 2" xfId="662"/>
    <cellStyle name="Comma 18 4 3 3" xfId="663"/>
    <cellStyle name="Comma 18 4 4" xfId="664"/>
    <cellStyle name="Comma 18 4 4 2" xfId="665"/>
    <cellStyle name="Comma 18 4 5" xfId="666"/>
    <cellStyle name="Comma 18 5" xfId="667"/>
    <cellStyle name="Comma 19" xfId="668"/>
    <cellStyle name="Comma 19 2" xfId="669"/>
    <cellStyle name="Comma 19 2 2" xfId="670"/>
    <cellStyle name="Comma 19 2 2 2" xfId="671"/>
    <cellStyle name="Comma 19 2 2 2 2" xfId="672"/>
    <cellStyle name="Comma 19 2 2 2 2 2" xfId="673"/>
    <cellStyle name="Comma 19 2 2 2 2 2 2" xfId="674"/>
    <cellStyle name="Comma 19 2 2 2 2 2 2 2" xfId="675"/>
    <cellStyle name="Comma 19 2 2 2 2 2 3" xfId="676"/>
    <cellStyle name="Comma 19 2 2 2 2 3" xfId="677"/>
    <cellStyle name="Comma 19 2 2 2 2 3 2" xfId="678"/>
    <cellStyle name="Comma 19 2 2 2 2 4" xfId="679"/>
    <cellStyle name="Comma 19 2 2 2 3" xfId="680"/>
    <cellStyle name="Comma 19 2 2 2 3 2" xfId="681"/>
    <cellStyle name="Comma 19 2 2 2 3 2 2" xfId="682"/>
    <cellStyle name="Comma 19 2 2 2 3 3" xfId="683"/>
    <cellStyle name="Comma 19 2 2 2 4" xfId="684"/>
    <cellStyle name="Comma 19 2 2 2 4 2" xfId="685"/>
    <cellStyle name="Comma 19 2 2 2 5" xfId="686"/>
    <cellStyle name="Comma 19 2 2 3" xfId="687"/>
    <cellStyle name="Comma 19 2 3" xfId="688"/>
    <cellStyle name="Comma 19 2 3 2" xfId="689"/>
    <cellStyle name="Comma 19 2 3 2 2" xfId="690"/>
    <cellStyle name="Comma 19 2 3 2 2 2" xfId="691"/>
    <cellStyle name="Comma 19 2 3 2 2 2 2" xfId="692"/>
    <cellStyle name="Comma 19 2 3 2 2 3" xfId="693"/>
    <cellStyle name="Comma 19 2 3 2 3" xfId="694"/>
    <cellStyle name="Comma 19 2 3 2 3 2" xfId="695"/>
    <cellStyle name="Comma 19 2 3 2 4" xfId="696"/>
    <cellStyle name="Comma 19 2 3 3" xfId="697"/>
    <cellStyle name="Comma 19 2 3 3 2" xfId="698"/>
    <cellStyle name="Comma 19 2 3 3 2 2" xfId="699"/>
    <cellStyle name="Comma 19 2 3 3 3" xfId="700"/>
    <cellStyle name="Comma 19 2 3 4" xfId="701"/>
    <cellStyle name="Comma 19 2 3 4 2" xfId="702"/>
    <cellStyle name="Comma 19 2 3 5" xfId="703"/>
    <cellStyle name="Comma 19 2 4" xfId="704"/>
    <cellStyle name="Comma 19 3" xfId="705"/>
    <cellStyle name="Comma 19 3 2" xfId="706"/>
    <cellStyle name="Comma 19 3 2 2" xfId="707"/>
    <cellStyle name="Comma 19 3 2 2 2" xfId="708"/>
    <cellStyle name="Comma 19 3 2 2 2 2" xfId="709"/>
    <cellStyle name="Comma 19 3 2 2 2 2 2" xfId="710"/>
    <cellStyle name="Comma 19 3 2 2 2 3" xfId="711"/>
    <cellStyle name="Comma 19 3 2 2 3" xfId="712"/>
    <cellStyle name="Comma 19 3 2 2 3 2" xfId="713"/>
    <cellStyle name="Comma 19 3 2 2 4" xfId="714"/>
    <cellStyle name="Comma 19 3 2 3" xfId="715"/>
    <cellStyle name="Comma 19 3 2 3 2" xfId="716"/>
    <cellStyle name="Comma 19 3 2 3 2 2" xfId="717"/>
    <cellStyle name="Comma 19 3 2 3 3" xfId="718"/>
    <cellStyle name="Comma 19 3 2 4" xfId="719"/>
    <cellStyle name="Comma 19 3 2 4 2" xfId="720"/>
    <cellStyle name="Comma 19 3 2 5" xfId="721"/>
    <cellStyle name="Comma 19 3 3" xfId="722"/>
    <cellStyle name="Comma 19 4" xfId="723"/>
    <cellStyle name="Comma 19 4 2" xfId="724"/>
    <cellStyle name="Comma 19 4 2 2" xfId="725"/>
    <cellStyle name="Comma 19 4 2 2 2" xfId="726"/>
    <cellStyle name="Comma 19 4 2 2 2 2" xfId="727"/>
    <cellStyle name="Comma 19 4 2 2 3" xfId="728"/>
    <cellStyle name="Comma 19 4 2 3" xfId="729"/>
    <cellStyle name="Comma 19 4 2 3 2" xfId="730"/>
    <cellStyle name="Comma 19 4 2 4" xfId="731"/>
    <cellStyle name="Comma 19 4 3" xfId="732"/>
    <cellStyle name="Comma 19 4 3 2" xfId="733"/>
    <cellStyle name="Comma 19 4 3 2 2" xfId="734"/>
    <cellStyle name="Comma 19 4 3 3" xfId="735"/>
    <cellStyle name="Comma 19 4 4" xfId="736"/>
    <cellStyle name="Comma 19 4 4 2" xfId="737"/>
    <cellStyle name="Comma 19 4 5" xfId="738"/>
    <cellStyle name="Comma 19 5" xfId="739"/>
    <cellStyle name="Comma 2" xfId="740"/>
    <cellStyle name="Comma 2 2" xfId="741"/>
    <cellStyle name="Comma 2 2 2" xfId="742"/>
    <cellStyle name="Comma 2 2 2 2" xfId="743"/>
    <cellStyle name="Comma 2 2 2 2 2" xfId="744"/>
    <cellStyle name="Comma 2 2 2 2 2 2" xfId="745"/>
    <cellStyle name="Comma 2 2 2 2 2 2 2" xfId="746"/>
    <cellStyle name="Comma 2 2 2 2 2 3" xfId="747"/>
    <cellStyle name="Comma 2 2 2 2 3" xfId="748"/>
    <cellStyle name="Comma 2 2 2 2 3 2" xfId="749"/>
    <cellStyle name="Comma 2 2 2 2 4" xfId="750"/>
    <cellStyle name="Comma 2 2 2 3" xfId="751"/>
    <cellStyle name="Comma 2 2 2 3 2" xfId="752"/>
    <cellStyle name="Comma 2 2 2 3 2 2" xfId="753"/>
    <cellStyle name="Comma 2 2 2 3 3" xfId="754"/>
    <cellStyle name="Comma 2 2 2 4" xfId="755"/>
    <cellStyle name="Comma 2 2 2 4 2" xfId="756"/>
    <cellStyle name="Comma 2 2 2 5" xfId="757"/>
    <cellStyle name="Comma 2 2 3" xfId="758"/>
    <cellStyle name="Comma 2 2 4" xfId="759"/>
    <cellStyle name="Comma 2 3" xfId="760"/>
    <cellStyle name="Comma 2 3 2" xfId="761"/>
    <cellStyle name="Comma 2 3 2 2" xfId="762"/>
    <cellStyle name="Comma 2 3 2 2 2" xfId="763"/>
    <cellStyle name="Comma 2 3 2 2 2 2" xfId="764"/>
    <cellStyle name="Comma 2 3 2 2 3" xfId="765"/>
    <cellStyle name="Comma 2 3 2 3" xfId="766"/>
    <cellStyle name="Comma 2 3 2 3 2" xfId="767"/>
    <cellStyle name="Comma 2 3 2 4" xfId="768"/>
    <cellStyle name="Comma 2 3 3" xfId="769"/>
    <cellStyle name="Comma 2 3 3 2" xfId="770"/>
    <cellStyle name="Comma 2 3 3 2 2" xfId="771"/>
    <cellStyle name="Comma 2 3 3 3" xfId="772"/>
    <cellStyle name="Comma 2 3 4" xfId="773"/>
    <cellStyle name="Comma 2 3 4 2" xfId="774"/>
    <cellStyle name="Comma 2 3 5" xfId="775"/>
    <cellStyle name="Comma 2 4" xfId="776"/>
    <cellStyle name="Comma 20" xfId="777"/>
    <cellStyle name="Comma 20 2" xfId="778"/>
    <cellStyle name="Comma 20 2 2" xfId="779"/>
    <cellStyle name="Comma 20 2 2 2" xfId="780"/>
    <cellStyle name="Comma 20 2 2 2 2" xfId="781"/>
    <cellStyle name="Comma 20 2 2 2 2 2" xfId="782"/>
    <cellStyle name="Comma 20 2 2 2 2 2 2" xfId="783"/>
    <cellStyle name="Comma 20 2 2 2 2 2 2 2" xfId="784"/>
    <cellStyle name="Comma 20 2 2 2 2 2 3" xfId="785"/>
    <cellStyle name="Comma 20 2 2 2 2 3" xfId="786"/>
    <cellStyle name="Comma 20 2 2 2 2 3 2" xfId="787"/>
    <cellStyle name="Comma 20 2 2 2 2 4" xfId="788"/>
    <cellStyle name="Comma 20 2 2 2 3" xfId="789"/>
    <cellStyle name="Comma 20 2 2 2 3 2" xfId="790"/>
    <cellStyle name="Comma 20 2 2 2 3 2 2" xfId="791"/>
    <cellStyle name="Comma 20 2 2 2 3 3" xfId="792"/>
    <cellStyle name="Comma 20 2 2 2 4" xfId="793"/>
    <cellStyle name="Comma 20 2 2 2 4 2" xfId="794"/>
    <cellStyle name="Comma 20 2 2 2 5" xfId="795"/>
    <cellStyle name="Comma 20 2 2 3" xfId="796"/>
    <cellStyle name="Comma 20 2 3" xfId="797"/>
    <cellStyle name="Comma 20 2 3 2" xfId="798"/>
    <cellStyle name="Comma 20 2 3 2 2" xfId="799"/>
    <cellStyle name="Comma 20 2 3 2 2 2" xfId="800"/>
    <cellStyle name="Comma 20 2 3 2 2 2 2" xfId="801"/>
    <cellStyle name="Comma 20 2 3 2 2 3" xfId="802"/>
    <cellStyle name="Comma 20 2 3 2 3" xfId="803"/>
    <cellStyle name="Comma 20 2 3 2 3 2" xfId="804"/>
    <cellStyle name="Comma 20 2 3 2 4" xfId="805"/>
    <cellStyle name="Comma 20 2 3 3" xfId="806"/>
    <cellStyle name="Comma 20 2 3 3 2" xfId="807"/>
    <cellStyle name="Comma 20 2 3 3 2 2" xfId="808"/>
    <cellStyle name="Comma 20 2 3 3 3" xfId="809"/>
    <cellStyle name="Comma 20 2 3 4" xfId="810"/>
    <cellStyle name="Comma 20 2 3 4 2" xfId="811"/>
    <cellStyle name="Comma 20 2 3 5" xfId="812"/>
    <cellStyle name="Comma 20 2 4" xfId="813"/>
    <cellStyle name="Comma 20 3" xfId="814"/>
    <cellStyle name="Comma 20 3 2" xfId="815"/>
    <cellStyle name="Comma 20 3 2 2" xfId="816"/>
    <cellStyle name="Comma 20 3 2 2 2" xfId="817"/>
    <cellStyle name="Comma 20 3 2 2 2 2" xfId="818"/>
    <cellStyle name="Comma 20 3 2 2 2 2 2" xfId="819"/>
    <cellStyle name="Comma 20 3 2 2 2 3" xfId="820"/>
    <cellStyle name="Comma 20 3 2 2 3" xfId="821"/>
    <cellStyle name="Comma 20 3 2 2 3 2" xfId="822"/>
    <cellStyle name="Comma 20 3 2 2 4" xfId="823"/>
    <cellStyle name="Comma 20 3 2 3" xfId="824"/>
    <cellStyle name="Comma 20 3 2 3 2" xfId="825"/>
    <cellStyle name="Comma 20 3 2 3 2 2" xfId="826"/>
    <cellStyle name="Comma 20 3 2 3 3" xfId="827"/>
    <cellStyle name="Comma 20 3 2 4" xfId="828"/>
    <cellStyle name="Comma 20 3 2 4 2" xfId="829"/>
    <cellStyle name="Comma 20 3 2 5" xfId="830"/>
    <cellStyle name="Comma 20 3 3" xfId="831"/>
    <cellStyle name="Comma 20 4" xfId="832"/>
    <cellStyle name="Comma 20 4 2" xfId="833"/>
    <cellStyle name="Comma 20 4 2 2" xfId="834"/>
    <cellStyle name="Comma 20 4 2 2 2" xfId="835"/>
    <cellStyle name="Comma 20 4 2 2 2 2" xfId="836"/>
    <cellStyle name="Comma 20 4 2 2 3" xfId="837"/>
    <cellStyle name="Comma 20 4 2 3" xfId="838"/>
    <cellStyle name="Comma 20 4 2 3 2" xfId="839"/>
    <cellStyle name="Comma 20 4 2 4" xfId="840"/>
    <cellStyle name="Comma 20 4 3" xfId="841"/>
    <cellStyle name="Comma 20 4 3 2" xfId="842"/>
    <cellStyle name="Comma 20 4 3 2 2" xfId="843"/>
    <cellStyle name="Comma 20 4 3 3" xfId="844"/>
    <cellStyle name="Comma 20 4 4" xfId="845"/>
    <cellStyle name="Comma 20 4 4 2" xfId="846"/>
    <cellStyle name="Comma 20 4 5" xfId="847"/>
    <cellStyle name="Comma 20 5" xfId="848"/>
    <cellStyle name="Comma 21" xfId="849"/>
    <cellStyle name="Comma 21 2" xfId="850"/>
    <cellStyle name="Comma 21 2 2" xfId="851"/>
    <cellStyle name="Comma 21 2 2 2" xfId="852"/>
    <cellStyle name="Comma 21 2 2 2 2" xfId="853"/>
    <cellStyle name="Comma 21 2 2 2 2 2" xfId="854"/>
    <cellStyle name="Comma 21 2 2 2 2 2 2" xfId="855"/>
    <cellStyle name="Comma 21 2 2 2 2 2 2 2" xfId="856"/>
    <cellStyle name="Comma 21 2 2 2 2 2 3" xfId="857"/>
    <cellStyle name="Comma 21 2 2 2 2 3" xfId="858"/>
    <cellStyle name="Comma 21 2 2 2 2 3 2" xfId="859"/>
    <cellStyle name="Comma 21 2 2 2 2 4" xfId="860"/>
    <cellStyle name="Comma 21 2 2 2 3" xfId="861"/>
    <cellStyle name="Comma 21 2 2 2 3 2" xfId="862"/>
    <cellStyle name="Comma 21 2 2 2 3 2 2" xfId="863"/>
    <cellStyle name="Comma 21 2 2 2 3 3" xfId="864"/>
    <cellStyle name="Comma 21 2 2 2 4" xfId="865"/>
    <cellStyle name="Comma 21 2 2 2 4 2" xfId="866"/>
    <cellStyle name="Comma 21 2 2 2 5" xfId="867"/>
    <cellStyle name="Comma 21 2 2 3" xfId="868"/>
    <cellStyle name="Comma 21 2 3" xfId="869"/>
    <cellStyle name="Comma 21 2 3 2" xfId="870"/>
    <cellStyle name="Comma 21 2 3 2 2" xfId="871"/>
    <cellStyle name="Comma 21 2 3 2 2 2" xfId="872"/>
    <cellStyle name="Comma 21 2 3 2 2 2 2" xfId="873"/>
    <cellStyle name="Comma 21 2 3 2 2 3" xfId="874"/>
    <cellStyle name="Comma 21 2 3 2 3" xfId="875"/>
    <cellStyle name="Comma 21 2 3 2 3 2" xfId="876"/>
    <cellStyle name="Comma 21 2 3 2 4" xfId="877"/>
    <cellStyle name="Comma 21 2 3 3" xfId="878"/>
    <cellStyle name="Comma 21 2 3 3 2" xfId="879"/>
    <cellStyle name="Comma 21 2 3 3 2 2" xfId="880"/>
    <cellStyle name="Comma 21 2 3 3 3" xfId="881"/>
    <cellStyle name="Comma 21 2 3 4" xfId="882"/>
    <cellStyle name="Comma 21 2 3 4 2" xfId="883"/>
    <cellStyle name="Comma 21 2 3 5" xfId="884"/>
    <cellStyle name="Comma 21 2 4" xfId="885"/>
    <cellStyle name="Comma 21 3" xfId="886"/>
    <cellStyle name="Comma 21 3 2" xfId="887"/>
    <cellStyle name="Comma 21 3 2 2" xfId="888"/>
    <cellStyle name="Comma 21 3 2 2 2" xfId="889"/>
    <cellStyle name="Comma 21 3 2 2 2 2" xfId="890"/>
    <cellStyle name="Comma 21 3 2 2 2 2 2" xfId="891"/>
    <cellStyle name="Comma 21 3 2 2 2 3" xfId="892"/>
    <cellStyle name="Comma 21 3 2 2 3" xfId="893"/>
    <cellStyle name="Comma 21 3 2 2 3 2" xfId="894"/>
    <cellStyle name="Comma 21 3 2 2 4" xfId="895"/>
    <cellStyle name="Comma 21 3 2 3" xfId="896"/>
    <cellStyle name="Comma 21 3 2 3 2" xfId="897"/>
    <cellStyle name="Comma 21 3 2 3 2 2" xfId="898"/>
    <cellStyle name="Comma 21 3 2 3 3" xfId="899"/>
    <cellStyle name="Comma 21 3 2 4" xfId="900"/>
    <cellStyle name="Comma 21 3 2 4 2" xfId="901"/>
    <cellStyle name="Comma 21 3 2 5" xfId="902"/>
    <cellStyle name="Comma 21 3 3" xfId="903"/>
    <cellStyle name="Comma 21 4" xfId="904"/>
    <cellStyle name="Comma 21 4 2" xfId="905"/>
    <cellStyle name="Comma 21 4 2 2" xfId="906"/>
    <cellStyle name="Comma 21 4 2 2 2" xfId="907"/>
    <cellStyle name="Comma 21 4 2 2 2 2" xfId="908"/>
    <cellStyle name="Comma 21 4 2 2 3" xfId="909"/>
    <cellStyle name="Comma 21 4 2 3" xfId="910"/>
    <cellStyle name="Comma 21 4 2 3 2" xfId="911"/>
    <cellStyle name="Comma 21 4 2 4" xfId="912"/>
    <cellStyle name="Comma 21 4 3" xfId="913"/>
    <cellStyle name="Comma 21 4 3 2" xfId="914"/>
    <cellStyle name="Comma 21 4 3 2 2" xfId="915"/>
    <cellStyle name="Comma 21 4 3 3" xfId="916"/>
    <cellStyle name="Comma 21 4 4" xfId="917"/>
    <cellStyle name="Comma 21 4 4 2" xfId="918"/>
    <cellStyle name="Comma 21 4 5" xfId="919"/>
    <cellStyle name="Comma 21 5" xfId="920"/>
    <cellStyle name="Comma 22" xfId="921"/>
    <cellStyle name="Comma 22 2" xfId="922"/>
    <cellStyle name="Comma 22 2 2" xfId="923"/>
    <cellStyle name="Comma 22 2 2 2" xfId="924"/>
    <cellStyle name="Comma 22 2 2 2 2" xfId="925"/>
    <cellStyle name="Comma 22 2 2 2 2 2" xfId="926"/>
    <cellStyle name="Comma 22 2 2 2 2 2 2" xfId="927"/>
    <cellStyle name="Comma 22 2 2 2 2 2 2 2" xfId="928"/>
    <cellStyle name="Comma 22 2 2 2 2 2 3" xfId="929"/>
    <cellStyle name="Comma 22 2 2 2 2 3" xfId="930"/>
    <cellStyle name="Comma 22 2 2 2 2 3 2" xfId="931"/>
    <cellStyle name="Comma 22 2 2 2 2 4" xfId="932"/>
    <cellStyle name="Comma 22 2 2 2 3" xfId="933"/>
    <cellStyle name="Comma 22 2 2 2 3 2" xfId="934"/>
    <cellStyle name="Comma 22 2 2 2 3 2 2" xfId="935"/>
    <cellStyle name="Comma 22 2 2 2 3 3" xfId="936"/>
    <cellStyle name="Comma 22 2 2 2 4" xfId="937"/>
    <cellStyle name="Comma 22 2 2 2 4 2" xfId="938"/>
    <cellStyle name="Comma 22 2 2 2 5" xfId="939"/>
    <cellStyle name="Comma 22 2 2 3" xfId="940"/>
    <cellStyle name="Comma 22 2 3" xfId="941"/>
    <cellStyle name="Comma 22 2 3 2" xfId="942"/>
    <cellStyle name="Comma 22 2 3 2 2" xfId="943"/>
    <cellStyle name="Comma 22 2 3 2 2 2" xfId="944"/>
    <cellStyle name="Comma 22 2 3 2 2 2 2" xfId="945"/>
    <cellStyle name="Comma 22 2 3 2 2 3" xfId="946"/>
    <cellStyle name="Comma 22 2 3 2 3" xfId="947"/>
    <cellStyle name="Comma 22 2 3 2 3 2" xfId="948"/>
    <cellStyle name="Comma 22 2 3 2 4" xfId="949"/>
    <cellStyle name="Comma 22 2 3 3" xfId="950"/>
    <cellStyle name="Comma 22 2 3 3 2" xfId="951"/>
    <cellStyle name="Comma 22 2 3 3 2 2" xfId="952"/>
    <cellStyle name="Comma 22 2 3 3 3" xfId="953"/>
    <cellStyle name="Comma 22 2 3 4" xfId="954"/>
    <cellStyle name="Comma 22 2 3 4 2" xfId="955"/>
    <cellStyle name="Comma 22 2 3 5" xfId="956"/>
    <cellStyle name="Comma 22 2 4" xfId="957"/>
    <cellStyle name="Comma 22 3" xfId="958"/>
    <cellStyle name="Comma 22 3 2" xfId="959"/>
    <cellStyle name="Comma 22 3 2 2" xfId="960"/>
    <cellStyle name="Comma 22 3 2 2 2" xfId="961"/>
    <cellStyle name="Comma 22 3 2 2 2 2" xfId="962"/>
    <cellStyle name="Comma 22 3 2 2 2 2 2" xfId="963"/>
    <cellStyle name="Comma 22 3 2 2 2 3" xfId="964"/>
    <cellStyle name="Comma 22 3 2 2 3" xfId="965"/>
    <cellStyle name="Comma 22 3 2 2 3 2" xfId="966"/>
    <cellStyle name="Comma 22 3 2 2 4" xfId="967"/>
    <cellStyle name="Comma 22 3 2 3" xfId="968"/>
    <cellStyle name="Comma 22 3 2 3 2" xfId="969"/>
    <cellStyle name="Comma 22 3 2 3 2 2" xfId="970"/>
    <cellStyle name="Comma 22 3 2 3 3" xfId="971"/>
    <cellStyle name="Comma 22 3 2 4" xfId="972"/>
    <cellStyle name="Comma 22 3 2 4 2" xfId="973"/>
    <cellStyle name="Comma 22 3 2 5" xfId="974"/>
    <cellStyle name="Comma 22 3 3" xfId="975"/>
    <cellStyle name="Comma 22 4" xfId="976"/>
    <cellStyle name="Comma 22 4 2" xfId="977"/>
    <cellStyle name="Comma 22 4 2 2" xfId="978"/>
    <cellStyle name="Comma 22 4 2 2 2" xfId="979"/>
    <cellStyle name="Comma 22 4 2 2 2 2" xfId="980"/>
    <cellStyle name="Comma 22 4 2 2 3" xfId="981"/>
    <cellStyle name="Comma 22 4 2 3" xfId="982"/>
    <cellStyle name="Comma 22 4 2 3 2" xfId="983"/>
    <cellStyle name="Comma 22 4 2 4" xfId="984"/>
    <cellStyle name="Comma 22 4 3" xfId="985"/>
    <cellStyle name="Comma 22 4 3 2" xfId="986"/>
    <cellStyle name="Comma 22 4 3 2 2" xfId="987"/>
    <cellStyle name="Comma 22 4 3 3" xfId="988"/>
    <cellStyle name="Comma 22 4 4" xfId="989"/>
    <cellStyle name="Comma 22 4 4 2" xfId="990"/>
    <cellStyle name="Comma 22 4 5" xfId="991"/>
    <cellStyle name="Comma 22 5" xfId="992"/>
    <cellStyle name="Comma 23" xfId="993"/>
    <cellStyle name="Comma 23 2" xfId="994"/>
    <cellStyle name="Comma 23 2 2" xfId="995"/>
    <cellStyle name="Comma 23 2 2 2" xfId="996"/>
    <cellStyle name="Comma 23 2 2 2 2" xfId="997"/>
    <cellStyle name="Comma 23 2 2 2 2 2" xfId="998"/>
    <cellStyle name="Comma 23 2 2 2 2 2 2" xfId="999"/>
    <cellStyle name="Comma 23 2 2 2 2 3" xfId="1000"/>
    <cellStyle name="Comma 23 2 2 2 3" xfId="1001"/>
    <cellStyle name="Comma 23 2 2 2 3 2" xfId="1002"/>
    <cellStyle name="Comma 23 2 2 2 4" xfId="1003"/>
    <cellStyle name="Comma 23 2 2 3" xfId="1004"/>
    <cellStyle name="Comma 23 2 2 3 2" xfId="1005"/>
    <cellStyle name="Comma 23 2 2 3 2 2" xfId="1006"/>
    <cellStyle name="Comma 23 2 2 3 3" xfId="1007"/>
    <cellStyle name="Comma 23 2 2 4" xfId="1008"/>
    <cellStyle name="Comma 23 2 2 4 2" xfId="1009"/>
    <cellStyle name="Comma 23 2 2 5" xfId="1010"/>
    <cellStyle name="Comma 23 2 3" xfId="1011"/>
    <cellStyle name="Comma 23 3" xfId="1012"/>
    <cellStyle name="Comma 23 3 2" xfId="1013"/>
    <cellStyle name="Comma 23 3 2 2" xfId="1014"/>
    <cellStyle name="Comma 23 3 2 2 2" xfId="1015"/>
    <cellStyle name="Comma 23 3 2 2 2 2" xfId="1016"/>
    <cellStyle name="Comma 23 3 2 2 3" xfId="1017"/>
    <cellStyle name="Comma 23 3 2 3" xfId="1018"/>
    <cellStyle name="Comma 23 3 2 3 2" xfId="1019"/>
    <cellStyle name="Comma 23 3 2 4" xfId="1020"/>
    <cellStyle name="Comma 23 3 3" xfId="1021"/>
    <cellStyle name="Comma 23 3 3 2" xfId="1022"/>
    <cellStyle name="Comma 23 3 3 2 2" xfId="1023"/>
    <cellStyle name="Comma 23 3 3 3" xfId="1024"/>
    <cellStyle name="Comma 23 3 4" xfId="1025"/>
    <cellStyle name="Comma 23 3 4 2" xfId="1026"/>
    <cellStyle name="Comma 23 3 5" xfId="1027"/>
    <cellStyle name="Comma 23 4" xfId="1028"/>
    <cellStyle name="Comma 24" xfId="1029"/>
    <cellStyle name="Comma 24 2" xfId="1030"/>
    <cellStyle name="Comma 24 2 2" xfId="1031"/>
    <cellStyle name="Comma 24 2 2 2" xfId="1032"/>
    <cellStyle name="Comma 24 2 2 2 2" xfId="1033"/>
    <cellStyle name="Comma 24 2 2 2 2 2" xfId="1034"/>
    <cellStyle name="Comma 24 2 2 2 2 2 2" xfId="1035"/>
    <cellStyle name="Comma 24 2 2 2 2 3" xfId="1036"/>
    <cellStyle name="Comma 24 2 2 2 3" xfId="1037"/>
    <cellStyle name="Comma 24 2 2 2 3 2" xfId="1038"/>
    <cellStyle name="Comma 24 2 2 2 4" xfId="1039"/>
    <cellStyle name="Comma 24 2 2 3" xfId="1040"/>
    <cellStyle name="Comma 24 2 2 3 2" xfId="1041"/>
    <cellStyle name="Comma 24 2 2 3 2 2" xfId="1042"/>
    <cellStyle name="Comma 24 2 2 3 3" xfId="1043"/>
    <cellStyle name="Comma 24 2 2 4" xfId="1044"/>
    <cellStyle name="Comma 24 2 2 4 2" xfId="1045"/>
    <cellStyle name="Comma 24 2 2 5" xfId="1046"/>
    <cellStyle name="Comma 24 2 3" xfId="1047"/>
    <cellStyle name="Comma 24 3" xfId="1048"/>
    <cellStyle name="Comma 24 3 2" xfId="1049"/>
    <cellStyle name="Comma 24 3 2 2" xfId="1050"/>
    <cellStyle name="Comma 24 3 2 2 2" xfId="1051"/>
    <cellStyle name="Comma 24 3 2 2 2 2" xfId="1052"/>
    <cellStyle name="Comma 24 3 2 2 3" xfId="1053"/>
    <cellStyle name="Comma 24 3 2 3" xfId="1054"/>
    <cellStyle name="Comma 24 3 2 3 2" xfId="1055"/>
    <cellStyle name="Comma 24 3 2 4" xfId="1056"/>
    <cellStyle name="Comma 24 3 3" xfId="1057"/>
    <cellStyle name="Comma 24 3 3 2" xfId="1058"/>
    <cellStyle name="Comma 24 3 3 2 2" xfId="1059"/>
    <cellStyle name="Comma 24 3 3 3" xfId="1060"/>
    <cellStyle name="Comma 24 3 4" xfId="1061"/>
    <cellStyle name="Comma 24 3 4 2" xfId="1062"/>
    <cellStyle name="Comma 24 3 5" xfId="1063"/>
    <cellStyle name="Comma 24 4" xfId="1064"/>
    <cellStyle name="Comma 25" xfId="1065"/>
    <cellStyle name="Comma 25 2" xfId="1066"/>
    <cellStyle name="Comma 25 2 2" xfId="1067"/>
    <cellStyle name="Comma 25 2 2 2" xfId="1068"/>
    <cellStyle name="Comma 25 2 2 2 2" xfId="1069"/>
    <cellStyle name="Comma 25 2 2 2 2 2" xfId="1070"/>
    <cellStyle name="Comma 25 2 2 2 2 2 2" xfId="1071"/>
    <cellStyle name="Comma 25 2 2 2 2 3" xfId="1072"/>
    <cellStyle name="Comma 25 2 2 2 3" xfId="1073"/>
    <cellStyle name="Comma 25 2 2 2 3 2" xfId="1074"/>
    <cellStyle name="Comma 25 2 2 2 4" xfId="1075"/>
    <cellStyle name="Comma 25 2 2 3" xfId="1076"/>
    <cellStyle name="Comma 25 2 2 3 2" xfId="1077"/>
    <cellStyle name="Comma 25 2 2 3 2 2" xfId="1078"/>
    <cellStyle name="Comma 25 2 2 3 3" xfId="1079"/>
    <cellStyle name="Comma 25 2 2 4" xfId="1080"/>
    <cellStyle name="Comma 25 2 2 4 2" xfId="1081"/>
    <cellStyle name="Comma 25 2 2 5" xfId="1082"/>
    <cellStyle name="Comma 25 2 3" xfId="1083"/>
    <cellStyle name="Comma 25 3" xfId="1084"/>
    <cellStyle name="Comma 25 3 2" xfId="1085"/>
    <cellStyle name="Comma 25 3 2 2" xfId="1086"/>
    <cellStyle name="Comma 25 3 2 2 2" xfId="1087"/>
    <cellStyle name="Comma 25 3 2 2 2 2" xfId="1088"/>
    <cellStyle name="Comma 25 3 2 2 3" xfId="1089"/>
    <cellStyle name="Comma 25 3 2 3" xfId="1090"/>
    <cellStyle name="Comma 25 3 2 3 2" xfId="1091"/>
    <cellStyle name="Comma 25 3 2 4" xfId="1092"/>
    <cellStyle name="Comma 25 3 3" xfId="1093"/>
    <cellStyle name="Comma 25 3 3 2" xfId="1094"/>
    <cellStyle name="Comma 25 3 3 2 2" xfId="1095"/>
    <cellStyle name="Comma 25 3 3 3" xfId="1096"/>
    <cellStyle name="Comma 25 3 4" xfId="1097"/>
    <cellStyle name="Comma 25 3 4 2" xfId="1098"/>
    <cellStyle name="Comma 25 3 5" xfId="1099"/>
    <cellStyle name="Comma 25 4" xfId="1100"/>
    <cellStyle name="Comma 26" xfId="1101"/>
    <cellStyle name="Comma 26 2" xfId="1102"/>
    <cellStyle name="Comma 26 2 2" xfId="1103"/>
    <cellStyle name="Comma 26 2 2 2" xfId="1104"/>
    <cellStyle name="Comma 26 2 2 2 2" xfId="1105"/>
    <cellStyle name="Comma 26 2 2 2 2 2" xfId="1106"/>
    <cellStyle name="Comma 26 2 2 2 2 2 2" xfId="1107"/>
    <cellStyle name="Comma 26 2 2 2 2 3" xfId="1108"/>
    <cellStyle name="Comma 26 2 2 2 3" xfId="1109"/>
    <cellStyle name="Comma 26 2 2 2 3 2" xfId="1110"/>
    <cellStyle name="Comma 26 2 2 2 4" xfId="1111"/>
    <cellStyle name="Comma 26 2 2 3" xfId="1112"/>
    <cellStyle name="Comma 26 2 2 3 2" xfId="1113"/>
    <cellStyle name="Comma 26 2 2 3 2 2" xfId="1114"/>
    <cellStyle name="Comma 26 2 2 3 3" xfId="1115"/>
    <cellStyle name="Comma 26 2 2 4" xfId="1116"/>
    <cellStyle name="Comma 26 2 2 4 2" xfId="1117"/>
    <cellStyle name="Comma 26 2 2 5" xfId="1118"/>
    <cellStyle name="Comma 26 2 3" xfId="1119"/>
    <cellStyle name="Comma 26 3" xfId="1120"/>
    <cellStyle name="Comma 26 3 2" xfId="1121"/>
    <cellStyle name="Comma 26 3 2 2" xfId="1122"/>
    <cellStyle name="Comma 26 3 2 2 2" xfId="1123"/>
    <cellStyle name="Comma 26 3 2 2 2 2" xfId="1124"/>
    <cellStyle name="Comma 26 3 2 2 3" xfId="1125"/>
    <cellStyle name="Comma 26 3 2 3" xfId="1126"/>
    <cellStyle name="Comma 26 3 2 3 2" xfId="1127"/>
    <cellStyle name="Comma 26 3 2 4" xfId="1128"/>
    <cellStyle name="Comma 26 3 3" xfId="1129"/>
    <cellStyle name="Comma 26 3 3 2" xfId="1130"/>
    <cellStyle name="Comma 26 3 3 2 2" xfId="1131"/>
    <cellStyle name="Comma 26 3 3 3" xfId="1132"/>
    <cellStyle name="Comma 26 3 4" xfId="1133"/>
    <cellStyle name="Comma 26 3 4 2" xfId="1134"/>
    <cellStyle name="Comma 26 3 5" xfId="1135"/>
    <cellStyle name="Comma 26 4" xfId="1136"/>
    <cellStyle name="Comma 27" xfId="1137"/>
    <cellStyle name="Comma 27 2" xfId="1138"/>
    <cellStyle name="Comma 27 2 2" xfId="1139"/>
    <cellStyle name="Comma 27 2 2 2" xfId="1140"/>
    <cellStyle name="Comma 27 2 2 2 2" xfId="1141"/>
    <cellStyle name="Comma 27 2 2 2 2 2" xfId="1142"/>
    <cellStyle name="Comma 27 2 2 2 2 2 2" xfId="1143"/>
    <cellStyle name="Comma 27 2 2 2 2 3" xfId="1144"/>
    <cellStyle name="Comma 27 2 2 2 3" xfId="1145"/>
    <cellStyle name="Comma 27 2 2 2 3 2" xfId="1146"/>
    <cellStyle name="Comma 27 2 2 2 4" xfId="1147"/>
    <cellStyle name="Comma 27 2 2 3" xfId="1148"/>
    <cellStyle name="Comma 27 2 2 3 2" xfId="1149"/>
    <cellStyle name="Comma 27 2 2 3 2 2" xfId="1150"/>
    <cellStyle name="Comma 27 2 2 3 3" xfId="1151"/>
    <cellStyle name="Comma 27 2 2 4" xfId="1152"/>
    <cellStyle name="Comma 27 2 2 4 2" xfId="1153"/>
    <cellStyle name="Comma 27 2 2 5" xfId="1154"/>
    <cellStyle name="Comma 27 2 3" xfId="1155"/>
    <cellStyle name="Comma 27 3" xfId="1156"/>
    <cellStyle name="Comma 27 3 2" xfId="1157"/>
    <cellStyle name="Comma 27 3 2 2" xfId="1158"/>
    <cellStyle name="Comma 27 3 2 2 2" xfId="1159"/>
    <cellStyle name="Comma 27 3 2 2 2 2" xfId="1160"/>
    <cellStyle name="Comma 27 3 2 2 3" xfId="1161"/>
    <cellStyle name="Comma 27 3 2 3" xfId="1162"/>
    <cellStyle name="Comma 27 3 2 3 2" xfId="1163"/>
    <cellStyle name="Comma 27 3 2 4" xfId="1164"/>
    <cellStyle name="Comma 27 3 3" xfId="1165"/>
    <cellStyle name="Comma 27 3 3 2" xfId="1166"/>
    <cellStyle name="Comma 27 3 3 2 2" xfId="1167"/>
    <cellStyle name="Comma 27 3 3 3" xfId="1168"/>
    <cellStyle name="Comma 27 3 4" xfId="1169"/>
    <cellStyle name="Comma 27 3 4 2" xfId="1170"/>
    <cellStyle name="Comma 27 3 5" xfId="1171"/>
    <cellStyle name="Comma 27 4" xfId="1172"/>
    <cellStyle name="Comma 28" xfId="1173"/>
    <cellStyle name="Comma 28 2" xfId="1174"/>
    <cellStyle name="Comma 28 2 2" xfId="1175"/>
    <cellStyle name="Comma 28 2 2 2" xfId="1176"/>
    <cellStyle name="Comma 28 2 2 2 2" xfId="1177"/>
    <cellStyle name="Comma 28 2 2 2 2 2" xfId="1178"/>
    <cellStyle name="Comma 28 2 2 2 2 2 2" xfId="1179"/>
    <cellStyle name="Comma 28 2 2 2 2 3" xfId="1180"/>
    <cellStyle name="Comma 28 2 2 2 3" xfId="1181"/>
    <cellStyle name="Comma 28 2 2 2 3 2" xfId="1182"/>
    <cellStyle name="Comma 28 2 2 2 4" xfId="1183"/>
    <cellStyle name="Comma 28 2 2 3" xfId="1184"/>
    <cellStyle name="Comma 28 2 2 3 2" xfId="1185"/>
    <cellStyle name="Comma 28 2 2 3 2 2" xfId="1186"/>
    <cellStyle name="Comma 28 2 2 3 3" xfId="1187"/>
    <cellStyle name="Comma 28 2 2 4" xfId="1188"/>
    <cellStyle name="Comma 28 2 2 4 2" xfId="1189"/>
    <cellStyle name="Comma 28 2 2 5" xfId="1190"/>
    <cellStyle name="Comma 28 2 3" xfId="1191"/>
    <cellStyle name="Comma 28 3" xfId="1192"/>
    <cellStyle name="Comma 28 3 2" xfId="1193"/>
    <cellStyle name="Comma 28 3 2 2" xfId="1194"/>
    <cellStyle name="Comma 28 3 2 2 2" xfId="1195"/>
    <cellStyle name="Comma 28 3 2 2 2 2" xfId="1196"/>
    <cellStyle name="Comma 28 3 2 2 3" xfId="1197"/>
    <cellStyle name="Comma 28 3 2 3" xfId="1198"/>
    <cellStyle name="Comma 28 3 2 3 2" xfId="1199"/>
    <cellStyle name="Comma 28 3 2 4" xfId="1200"/>
    <cellStyle name="Comma 28 3 3" xfId="1201"/>
    <cellStyle name="Comma 28 3 3 2" xfId="1202"/>
    <cellStyle name="Comma 28 3 3 2 2" xfId="1203"/>
    <cellStyle name="Comma 28 3 3 3" xfId="1204"/>
    <cellStyle name="Comma 28 3 4" xfId="1205"/>
    <cellStyle name="Comma 28 3 4 2" xfId="1206"/>
    <cellStyle name="Comma 28 3 5" xfId="1207"/>
    <cellStyle name="Comma 28 4" xfId="1208"/>
    <cellStyle name="Comma 29" xfId="1209"/>
    <cellStyle name="Comma 29 2" xfId="1210"/>
    <cellStyle name="Comma 29 2 2" xfId="1211"/>
    <cellStyle name="Comma 29 2 2 2" xfId="1212"/>
    <cellStyle name="Comma 29 2 2 2 2" xfId="1213"/>
    <cellStyle name="Comma 29 2 2 2 2 2" xfId="1214"/>
    <cellStyle name="Comma 29 2 2 2 2 2 2" xfId="1215"/>
    <cellStyle name="Comma 29 2 2 2 2 3" xfId="1216"/>
    <cellStyle name="Comma 29 2 2 2 3" xfId="1217"/>
    <cellStyle name="Comma 29 2 2 2 3 2" xfId="1218"/>
    <cellStyle name="Comma 29 2 2 2 4" xfId="1219"/>
    <cellStyle name="Comma 29 2 2 3" xfId="1220"/>
    <cellStyle name="Comma 29 2 2 3 2" xfId="1221"/>
    <cellStyle name="Comma 29 2 2 3 2 2" xfId="1222"/>
    <cellStyle name="Comma 29 2 2 3 3" xfId="1223"/>
    <cellStyle name="Comma 29 2 2 4" xfId="1224"/>
    <cellStyle name="Comma 29 2 2 4 2" xfId="1225"/>
    <cellStyle name="Comma 29 2 2 5" xfId="1226"/>
    <cellStyle name="Comma 29 2 3" xfId="1227"/>
    <cellStyle name="Comma 29 3" xfId="1228"/>
    <cellStyle name="Comma 29 3 2" xfId="1229"/>
    <cellStyle name="Comma 29 3 2 2" xfId="1230"/>
    <cellStyle name="Comma 29 3 2 2 2" xfId="1231"/>
    <cellStyle name="Comma 29 3 2 2 2 2" xfId="1232"/>
    <cellStyle name="Comma 29 3 2 2 3" xfId="1233"/>
    <cellStyle name="Comma 29 3 2 3" xfId="1234"/>
    <cellStyle name="Comma 29 3 2 3 2" xfId="1235"/>
    <cellStyle name="Comma 29 3 2 4" xfId="1236"/>
    <cellStyle name="Comma 29 3 3" xfId="1237"/>
    <cellStyle name="Comma 29 3 3 2" xfId="1238"/>
    <cellStyle name="Comma 29 3 3 2 2" xfId="1239"/>
    <cellStyle name="Comma 29 3 3 3" xfId="1240"/>
    <cellStyle name="Comma 29 3 4" xfId="1241"/>
    <cellStyle name="Comma 29 3 4 2" xfId="1242"/>
    <cellStyle name="Comma 29 3 5" xfId="1243"/>
    <cellStyle name="Comma 29 4" xfId="1244"/>
    <cellStyle name="Comma 3" xfId="1245"/>
    <cellStyle name="Comma 3 2" xfId="1246"/>
    <cellStyle name="Comma 3 2 2" xfId="1247"/>
    <cellStyle name="Comma 3 2 2 2" xfId="1248"/>
    <cellStyle name="Comma 3 2 2 2 2" xfId="1249"/>
    <cellStyle name="Comma 3 2 2 2 2 2" xfId="1250"/>
    <cellStyle name="Comma 3 2 2 2 2 2 2" xfId="1251"/>
    <cellStyle name="Comma 3 2 2 2 2 3" xfId="1252"/>
    <cellStyle name="Comma 3 2 2 2 3" xfId="1253"/>
    <cellStyle name="Comma 3 2 2 2 3 2" xfId="1254"/>
    <cellStyle name="Comma 3 2 2 2 4" xfId="1255"/>
    <cellStyle name="Comma 3 2 2 3" xfId="1256"/>
    <cellStyle name="Comma 3 2 2 3 2" xfId="1257"/>
    <cellStyle name="Comma 3 2 2 3 2 2" xfId="1258"/>
    <cellStyle name="Comma 3 2 2 3 3" xfId="1259"/>
    <cellStyle name="Comma 3 2 2 4" xfId="1260"/>
    <cellStyle name="Comma 3 2 2 4 2" xfId="1261"/>
    <cellStyle name="Comma 3 2 2 5" xfId="1262"/>
    <cellStyle name="Comma 3 2 3" xfId="1263"/>
    <cellStyle name="Comma 3 3" xfId="1264"/>
    <cellStyle name="Comma 3 3 2" xfId="1265"/>
    <cellStyle name="Comma 3 3 2 2" xfId="1266"/>
    <cellStyle name="Comma 3 3 2 2 2" xfId="1267"/>
    <cellStyle name="Comma 3 3 2 2 2 2" xfId="1268"/>
    <cellStyle name="Comma 3 3 2 2 3" xfId="1269"/>
    <cellStyle name="Comma 3 3 2 3" xfId="1270"/>
    <cellStyle name="Comma 3 3 2 3 2" xfId="1271"/>
    <cellStyle name="Comma 3 3 2 4" xfId="1272"/>
    <cellStyle name="Comma 3 3 3" xfId="1273"/>
    <cellStyle name="Comma 3 3 3 2" xfId="1274"/>
    <cellStyle name="Comma 3 3 3 2 2" xfId="1275"/>
    <cellStyle name="Comma 3 3 3 3" xfId="1276"/>
    <cellStyle name="Comma 3 3 4" xfId="1277"/>
    <cellStyle name="Comma 3 3 4 2" xfId="1278"/>
    <cellStyle name="Comma 3 3 5" xfId="1279"/>
    <cellStyle name="Comma 3 4" xfId="1280"/>
    <cellStyle name="Comma 30" xfId="1281"/>
    <cellStyle name="Comma 30 2" xfId="1282"/>
    <cellStyle name="Comma 30 2 2" xfId="1283"/>
    <cellStyle name="Comma 30 2 2 2" xfId="1284"/>
    <cellStyle name="Comma 30 2 2 2 2" xfId="1285"/>
    <cellStyle name="Comma 30 2 2 2 2 2" xfId="1286"/>
    <cellStyle name="Comma 30 2 2 2 2 2 2" xfId="1287"/>
    <cellStyle name="Comma 30 2 2 2 2 3" xfId="1288"/>
    <cellStyle name="Comma 30 2 2 2 3" xfId="1289"/>
    <cellStyle name="Comma 30 2 2 2 3 2" xfId="1290"/>
    <cellStyle name="Comma 30 2 2 2 4" xfId="1291"/>
    <cellStyle name="Comma 30 2 2 3" xfId="1292"/>
    <cellStyle name="Comma 30 2 2 3 2" xfId="1293"/>
    <cellStyle name="Comma 30 2 2 3 2 2" xfId="1294"/>
    <cellStyle name="Comma 30 2 2 3 3" xfId="1295"/>
    <cellStyle name="Comma 30 2 2 4" xfId="1296"/>
    <cellStyle name="Comma 30 2 2 4 2" xfId="1297"/>
    <cellStyle name="Comma 30 2 2 5" xfId="1298"/>
    <cellStyle name="Comma 30 2 3" xfId="1299"/>
    <cellStyle name="Comma 30 3" xfId="1300"/>
    <cellStyle name="Comma 30 3 2" xfId="1301"/>
    <cellStyle name="Comma 30 3 2 2" xfId="1302"/>
    <cellStyle name="Comma 30 3 2 2 2" xfId="1303"/>
    <cellStyle name="Comma 30 3 2 2 2 2" xfId="1304"/>
    <cellStyle name="Comma 30 3 2 2 3" xfId="1305"/>
    <cellStyle name="Comma 30 3 2 3" xfId="1306"/>
    <cellStyle name="Comma 30 3 2 3 2" xfId="1307"/>
    <cellStyle name="Comma 30 3 2 4" xfId="1308"/>
    <cellStyle name="Comma 30 3 3" xfId="1309"/>
    <cellStyle name="Comma 30 3 3 2" xfId="1310"/>
    <cellStyle name="Comma 30 3 3 2 2" xfId="1311"/>
    <cellStyle name="Comma 30 3 3 3" xfId="1312"/>
    <cellStyle name="Comma 30 3 4" xfId="1313"/>
    <cellStyle name="Comma 30 3 4 2" xfId="1314"/>
    <cellStyle name="Comma 30 3 5" xfId="1315"/>
    <cellStyle name="Comma 30 4" xfId="1316"/>
    <cellStyle name="Comma 31" xfId="1317"/>
    <cellStyle name="Comma 31 2" xfId="1318"/>
    <cellStyle name="Comma 31 2 2" xfId="1319"/>
    <cellStyle name="Comma 31 2 2 2" xfId="1320"/>
    <cellStyle name="Comma 31 2 2 2 2" xfId="1321"/>
    <cellStyle name="Comma 31 2 2 2 2 2" xfId="1322"/>
    <cellStyle name="Comma 31 2 2 2 2 2 2" xfId="1323"/>
    <cellStyle name="Comma 31 2 2 2 2 3" xfId="1324"/>
    <cellStyle name="Comma 31 2 2 2 3" xfId="1325"/>
    <cellStyle name="Comma 31 2 2 2 3 2" xfId="1326"/>
    <cellStyle name="Comma 31 2 2 2 4" xfId="1327"/>
    <cellStyle name="Comma 31 2 2 3" xfId="1328"/>
    <cellStyle name="Comma 31 2 2 3 2" xfId="1329"/>
    <cellStyle name="Comma 31 2 2 3 2 2" xfId="1330"/>
    <cellStyle name="Comma 31 2 2 3 3" xfId="1331"/>
    <cellStyle name="Comma 31 2 2 4" xfId="1332"/>
    <cellStyle name="Comma 31 2 2 4 2" xfId="1333"/>
    <cellStyle name="Comma 31 2 2 5" xfId="1334"/>
    <cellStyle name="Comma 31 2 3" xfId="1335"/>
    <cellStyle name="Comma 31 3" xfId="1336"/>
    <cellStyle name="Comma 31 3 2" xfId="1337"/>
    <cellStyle name="Comma 31 3 2 2" xfId="1338"/>
    <cellStyle name="Comma 31 3 2 2 2" xfId="1339"/>
    <cellStyle name="Comma 31 3 2 2 2 2" xfId="1340"/>
    <cellStyle name="Comma 31 3 2 2 3" xfId="1341"/>
    <cellStyle name="Comma 31 3 2 3" xfId="1342"/>
    <cellStyle name="Comma 31 3 2 3 2" xfId="1343"/>
    <cellStyle name="Comma 31 3 2 4" xfId="1344"/>
    <cellStyle name="Comma 31 3 3" xfId="1345"/>
    <cellStyle name="Comma 31 3 3 2" xfId="1346"/>
    <cellStyle name="Comma 31 3 3 2 2" xfId="1347"/>
    <cellStyle name="Comma 31 3 3 3" xfId="1348"/>
    <cellStyle name="Comma 31 3 4" xfId="1349"/>
    <cellStyle name="Comma 31 3 4 2" xfId="1350"/>
    <cellStyle name="Comma 31 3 5" xfId="1351"/>
    <cellStyle name="Comma 31 4" xfId="1352"/>
    <cellStyle name="Comma 32" xfId="1353"/>
    <cellStyle name="Comma 32 2" xfId="1354"/>
    <cellStyle name="Comma 32 2 2" xfId="1355"/>
    <cellStyle name="Comma 32 2 2 2" xfId="1356"/>
    <cellStyle name="Comma 32 2 2 2 2" xfId="1357"/>
    <cellStyle name="Comma 32 2 2 2 2 2" xfId="1358"/>
    <cellStyle name="Comma 32 2 2 2 2 2 2" xfId="1359"/>
    <cellStyle name="Comma 32 2 2 2 2 3" xfId="1360"/>
    <cellStyle name="Comma 32 2 2 2 3" xfId="1361"/>
    <cellStyle name="Comma 32 2 2 2 3 2" xfId="1362"/>
    <cellStyle name="Comma 32 2 2 2 4" xfId="1363"/>
    <cellStyle name="Comma 32 2 2 3" xfId="1364"/>
    <cellStyle name="Comma 32 2 2 3 2" xfId="1365"/>
    <cellStyle name="Comma 32 2 2 3 2 2" xfId="1366"/>
    <cellStyle name="Comma 32 2 2 3 3" xfId="1367"/>
    <cellStyle name="Comma 32 2 2 4" xfId="1368"/>
    <cellStyle name="Comma 32 2 2 4 2" xfId="1369"/>
    <cellStyle name="Comma 32 2 2 5" xfId="1370"/>
    <cellStyle name="Comma 32 2 3" xfId="1371"/>
    <cellStyle name="Comma 32 3" xfId="1372"/>
    <cellStyle name="Comma 32 3 2" xfId="1373"/>
    <cellStyle name="Comma 32 3 2 2" xfId="1374"/>
    <cellStyle name="Comma 32 3 2 2 2" xfId="1375"/>
    <cellStyle name="Comma 32 3 2 2 2 2" xfId="1376"/>
    <cellStyle name="Comma 32 3 2 2 3" xfId="1377"/>
    <cellStyle name="Comma 32 3 2 3" xfId="1378"/>
    <cellStyle name="Comma 32 3 2 3 2" xfId="1379"/>
    <cellStyle name="Comma 32 3 2 4" xfId="1380"/>
    <cellStyle name="Comma 32 3 3" xfId="1381"/>
    <cellStyle name="Comma 32 3 3 2" xfId="1382"/>
    <cellStyle name="Comma 32 3 3 2 2" xfId="1383"/>
    <cellStyle name="Comma 32 3 3 3" xfId="1384"/>
    <cellStyle name="Comma 32 3 4" xfId="1385"/>
    <cellStyle name="Comma 32 3 4 2" xfId="1386"/>
    <cellStyle name="Comma 32 3 5" xfId="1387"/>
    <cellStyle name="Comma 32 4" xfId="1388"/>
    <cellStyle name="Comma 33" xfId="1389"/>
    <cellStyle name="Comma 33 2" xfId="1390"/>
    <cellStyle name="Comma 33 2 2" xfId="1391"/>
    <cellStyle name="Comma 33 2 2 2" xfId="1392"/>
    <cellStyle name="Comma 33 2 2 2 2" xfId="1393"/>
    <cellStyle name="Comma 33 2 2 2 2 2" xfId="1394"/>
    <cellStyle name="Comma 33 2 2 2 2 2 2" xfId="1395"/>
    <cellStyle name="Comma 33 2 2 2 2 3" xfId="1396"/>
    <cellStyle name="Comma 33 2 2 2 3" xfId="1397"/>
    <cellStyle name="Comma 33 2 2 2 3 2" xfId="1398"/>
    <cellStyle name="Comma 33 2 2 2 4" xfId="1399"/>
    <cellStyle name="Comma 33 2 2 3" xfId="1400"/>
    <cellStyle name="Comma 33 2 2 3 2" xfId="1401"/>
    <cellStyle name="Comma 33 2 2 3 2 2" xfId="1402"/>
    <cellStyle name="Comma 33 2 2 3 3" xfId="1403"/>
    <cellStyle name="Comma 33 2 2 4" xfId="1404"/>
    <cellStyle name="Comma 33 2 2 4 2" xfId="1405"/>
    <cellStyle name="Comma 33 2 2 5" xfId="1406"/>
    <cellStyle name="Comma 33 2 3" xfId="1407"/>
    <cellStyle name="Comma 33 3" xfId="1408"/>
    <cellStyle name="Comma 33 3 2" xfId="1409"/>
    <cellStyle name="Comma 33 3 2 2" xfId="1410"/>
    <cellStyle name="Comma 33 3 2 2 2" xfId="1411"/>
    <cellStyle name="Comma 33 3 2 2 2 2" xfId="1412"/>
    <cellStyle name="Comma 33 3 2 2 3" xfId="1413"/>
    <cellStyle name="Comma 33 3 2 3" xfId="1414"/>
    <cellStyle name="Comma 33 3 2 3 2" xfId="1415"/>
    <cellStyle name="Comma 33 3 2 4" xfId="1416"/>
    <cellStyle name="Comma 33 3 3" xfId="1417"/>
    <cellStyle name="Comma 33 3 3 2" xfId="1418"/>
    <cellStyle name="Comma 33 3 3 2 2" xfId="1419"/>
    <cellStyle name="Comma 33 3 3 3" xfId="1420"/>
    <cellStyle name="Comma 33 3 4" xfId="1421"/>
    <cellStyle name="Comma 33 3 4 2" xfId="1422"/>
    <cellStyle name="Comma 33 3 5" xfId="1423"/>
    <cellStyle name="Comma 33 4" xfId="1424"/>
    <cellStyle name="Comma 34" xfId="1425"/>
    <cellStyle name="Comma 34 2" xfId="1426"/>
    <cellStyle name="Comma 34 2 2" xfId="1427"/>
    <cellStyle name="Comma 34 2 2 2" xfId="1428"/>
    <cellStyle name="Comma 34 2 2 2 2" xfId="1429"/>
    <cellStyle name="Comma 34 2 2 2 2 2" xfId="1430"/>
    <cellStyle name="Comma 34 2 2 2 2 2 2" xfId="1431"/>
    <cellStyle name="Comma 34 2 2 2 2 3" xfId="1432"/>
    <cellStyle name="Comma 34 2 2 2 3" xfId="1433"/>
    <cellStyle name="Comma 34 2 2 2 3 2" xfId="1434"/>
    <cellStyle name="Comma 34 2 2 2 4" xfId="1435"/>
    <cellStyle name="Comma 34 2 2 3" xfId="1436"/>
    <cellStyle name="Comma 34 2 2 3 2" xfId="1437"/>
    <cellStyle name="Comma 34 2 2 3 2 2" xfId="1438"/>
    <cellStyle name="Comma 34 2 2 3 3" xfId="1439"/>
    <cellStyle name="Comma 34 2 2 4" xfId="1440"/>
    <cellStyle name="Comma 34 2 2 4 2" xfId="1441"/>
    <cellStyle name="Comma 34 2 2 5" xfId="1442"/>
    <cellStyle name="Comma 34 2 3" xfId="1443"/>
    <cellStyle name="Comma 34 3" xfId="1444"/>
    <cellStyle name="Comma 34 3 2" xfId="1445"/>
    <cellStyle name="Comma 34 3 2 2" xfId="1446"/>
    <cellStyle name="Comma 34 3 2 2 2" xfId="1447"/>
    <cellStyle name="Comma 34 3 2 2 2 2" xfId="1448"/>
    <cellStyle name="Comma 34 3 2 2 3" xfId="1449"/>
    <cellStyle name="Comma 34 3 2 3" xfId="1450"/>
    <cellStyle name="Comma 34 3 2 3 2" xfId="1451"/>
    <cellStyle name="Comma 34 3 2 4" xfId="1452"/>
    <cellStyle name="Comma 34 3 3" xfId="1453"/>
    <cellStyle name="Comma 34 3 3 2" xfId="1454"/>
    <cellStyle name="Comma 34 3 3 2 2" xfId="1455"/>
    <cellStyle name="Comma 34 3 3 3" xfId="1456"/>
    <cellStyle name="Comma 34 3 4" xfId="1457"/>
    <cellStyle name="Comma 34 3 4 2" xfId="1458"/>
    <cellStyle name="Comma 34 3 5" xfId="1459"/>
    <cellStyle name="Comma 34 4" xfId="1460"/>
    <cellStyle name="Comma 35" xfId="1461"/>
    <cellStyle name="Comma 35 2" xfId="1462"/>
    <cellStyle name="Comma 35 2 2" xfId="1463"/>
    <cellStyle name="Comma 35 2 2 2" xfId="1464"/>
    <cellStyle name="Comma 35 2 2 2 2" xfId="1465"/>
    <cellStyle name="Comma 35 2 2 2 2 2" xfId="1466"/>
    <cellStyle name="Comma 35 2 2 2 2 2 2" xfId="1467"/>
    <cellStyle name="Comma 35 2 2 2 2 2 2 2" xfId="1468"/>
    <cellStyle name="Comma 35 2 2 2 2 2 3" xfId="1469"/>
    <cellStyle name="Comma 35 2 2 2 2 3" xfId="1470"/>
    <cellStyle name="Comma 35 2 2 2 2 3 2" xfId="1471"/>
    <cellStyle name="Comma 35 2 2 2 2 4" xfId="1472"/>
    <cellStyle name="Comma 35 2 2 2 3" xfId="1473"/>
    <cellStyle name="Comma 35 2 2 2 3 2" xfId="1474"/>
    <cellStyle name="Comma 35 2 2 2 3 2 2" xfId="1475"/>
    <cellStyle name="Comma 35 2 2 2 3 3" xfId="1476"/>
    <cellStyle name="Comma 35 2 2 2 4" xfId="1477"/>
    <cellStyle name="Comma 35 2 2 2 4 2" xfId="1478"/>
    <cellStyle name="Comma 35 2 2 2 5" xfId="1479"/>
    <cellStyle name="Comma 35 2 2 3" xfId="1480"/>
    <cellStyle name="Comma 35 2 3" xfId="1481"/>
    <cellStyle name="Comma 35 2 3 2" xfId="1482"/>
    <cellStyle name="Comma 35 2 3 2 2" xfId="1483"/>
    <cellStyle name="Comma 35 2 3 2 2 2" xfId="1484"/>
    <cellStyle name="Comma 35 2 3 2 2 2 2" xfId="1485"/>
    <cellStyle name="Comma 35 2 3 2 2 3" xfId="1486"/>
    <cellStyle name="Comma 35 2 3 2 3" xfId="1487"/>
    <cellStyle name="Comma 35 2 3 2 3 2" xfId="1488"/>
    <cellStyle name="Comma 35 2 3 2 4" xfId="1489"/>
    <cellStyle name="Comma 35 2 3 3" xfId="1490"/>
    <cellStyle name="Comma 35 2 3 3 2" xfId="1491"/>
    <cellStyle name="Comma 35 2 3 3 2 2" xfId="1492"/>
    <cellStyle name="Comma 35 2 3 3 3" xfId="1493"/>
    <cellStyle name="Comma 35 2 3 4" xfId="1494"/>
    <cellStyle name="Comma 35 2 3 4 2" xfId="1495"/>
    <cellStyle name="Comma 35 2 3 5" xfId="1496"/>
    <cellStyle name="Comma 35 2 4" xfId="1497"/>
    <cellStyle name="Comma 35 3" xfId="1498"/>
    <cellStyle name="Comma 35 3 2" xfId="1499"/>
    <cellStyle name="Comma 35 3 2 2" xfId="1500"/>
    <cellStyle name="Comma 35 3 2 2 2" xfId="1501"/>
    <cellStyle name="Comma 35 3 2 2 2 2" xfId="1502"/>
    <cellStyle name="Comma 35 3 2 2 2 2 2" xfId="1503"/>
    <cellStyle name="Comma 35 3 2 2 2 3" xfId="1504"/>
    <cellStyle name="Comma 35 3 2 2 3" xfId="1505"/>
    <cellStyle name="Comma 35 3 2 2 3 2" xfId="1506"/>
    <cellStyle name="Comma 35 3 2 2 4" xfId="1507"/>
    <cellStyle name="Comma 35 3 2 3" xfId="1508"/>
    <cellStyle name="Comma 35 3 2 3 2" xfId="1509"/>
    <cellStyle name="Comma 35 3 2 3 2 2" xfId="1510"/>
    <cellStyle name="Comma 35 3 2 3 3" xfId="1511"/>
    <cellStyle name="Comma 35 3 2 4" xfId="1512"/>
    <cellStyle name="Comma 35 3 2 4 2" xfId="1513"/>
    <cellStyle name="Comma 35 3 2 5" xfId="1514"/>
    <cellStyle name="Comma 35 3 3" xfId="1515"/>
    <cellStyle name="Comma 35 4" xfId="1516"/>
    <cellStyle name="Comma 35 4 2" xfId="1517"/>
    <cellStyle name="Comma 35 4 2 2" xfId="1518"/>
    <cellStyle name="Comma 35 4 2 2 2" xfId="1519"/>
    <cellStyle name="Comma 35 4 2 2 2 2" xfId="1520"/>
    <cellStyle name="Comma 35 4 2 2 3" xfId="1521"/>
    <cellStyle name="Comma 35 4 2 3" xfId="1522"/>
    <cellStyle name="Comma 35 4 2 3 2" xfId="1523"/>
    <cellStyle name="Comma 35 4 2 4" xfId="1524"/>
    <cellStyle name="Comma 35 4 3" xfId="1525"/>
    <cellStyle name="Comma 35 4 3 2" xfId="1526"/>
    <cellStyle name="Comma 35 4 3 2 2" xfId="1527"/>
    <cellStyle name="Comma 35 4 3 3" xfId="1528"/>
    <cellStyle name="Comma 35 4 4" xfId="1529"/>
    <cellStyle name="Comma 35 4 4 2" xfId="1530"/>
    <cellStyle name="Comma 35 4 5" xfId="1531"/>
    <cellStyle name="Comma 35 5" xfId="1532"/>
    <cellStyle name="Comma 4" xfId="1533"/>
    <cellStyle name="Comma 4 2" xfId="1534"/>
    <cellStyle name="Comma 4 2 2" xfId="1535"/>
    <cellStyle name="Comma 4 2 2 2" xfId="1536"/>
    <cellStyle name="Comma 4 2 2 2 2" xfId="1537"/>
    <cellStyle name="Comma 4 2 2 2 2 2" xfId="1538"/>
    <cellStyle name="Comma 4 2 2 2 2 2 2" xfId="1539"/>
    <cellStyle name="Comma 4 2 2 2 2 3" xfId="1540"/>
    <cellStyle name="Comma 4 2 2 2 3" xfId="1541"/>
    <cellStyle name="Comma 4 2 2 2 3 2" xfId="1542"/>
    <cellStyle name="Comma 4 2 2 2 4" xfId="1543"/>
    <cellStyle name="Comma 4 2 2 3" xfId="1544"/>
    <cellStyle name="Comma 4 2 2 3 2" xfId="1545"/>
    <cellStyle name="Comma 4 2 2 3 2 2" xfId="1546"/>
    <cellStyle name="Comma 4 2 2 3 3" xfId="1547"/>
    <cellStyle name="Comma 4 2 2 4" xfId="1548"/>
    <cellStyle name="Comma 4 2 2 4 2" xfId="1549"/>
    <cellStyle name="Comma 4 2 2 5" xfId="1550"/>
    <cellStyle name="Comma 4 2 3" xfId="1551"/>
    <cellStyle name="Comma 4 3" xfId="1552"/>
    <cellStyle name="Comma 4 3 2" xfId="1553"/>
    <cellStyle name="Comma 4 3 2 2" xfId="1554"/>
    <cellStyle name="Comma 4 3 2 2 2" xfId="1555"/>
    <cellStyle name="Comma 4 3 2 2 2 2" xfId="1556"/>
    <cellStyle name="Comma 4 3 2 2 3" xfId="1557"/>
    <cellStyle name="Comma 4 3 2 3" xfId="1558"/>
    <cellStyle name="Comma 4 3 2 3 2" xfId="1559"/>
    <cellStyle name="Comma 4 3 2 4" xfId="1560"/>
    <cellStyle name="Comma 4 3 3" xfId="1561"/>
    <cellStyle name="Comma 4 3 3 2" xfId="1562"/>
    <cellStyle name="Comma 4 3 3 2 2" xfId="1563"/>
    <cellStyle name="Comma 4 3 3 3" xfId="1564"/>
    <cellStyle name="Comma 4 3 4" xfId="1565"/>
    <cellStyle name="Comma 4 3 4 2" xfId="1566"/>
    <cellStyle name="Comma 4 3 5" xfId="1567"/>
    <cellStyle name="Comma 4 4" xfId="1568"/>
    <cellStyle name="Comma 5" xfId="1569"/>
    <cellStyle name="Comma 5 2" xfId="1570"/>
    <cellStyle name="Comma 5 2 2" xfId="1571"/>
    <cellStyle name="Comma 5 2 2 2" xfId="1572"/>
    <cellStyle name="Comma 5 2 2 2 2" xfId="1573"/>
    <cellStyle name="Comma 5 2 2 2 2 2" xfId="1574"/>
    <cellStyle name="Comma 5 2 2 2 2 2 2" xfId="1575"/>
    <cellStyle name="Comma 5 2 2 2 2 3" xfId="1576"/>
    <cellStyle name="Comma 5 2 2 2 3" xfId="1577"/>
    <cellStyle name="Comma 5 2 2 2 3 2" xfId="1578"/>
    <cellStyle name="Comma 5 2 2 2 4" xfId="1579"/>
    <cellStyle name="Comma 5 2 2 3" xfId="1580"/>
    <cellStyle name="Comma 5 2 2 3 2" xfId="1581"/>
    <cellStyle name="Comma 5 2 2 3 2 2" xfId="1582"/>
    <cellStyle name="Comma 5 2 2 3 3" xfId="1583"/>
    <cellStyle name="Comma 5 2 2 4" xfId="1584"/>
    <cellStyle name="Comma 5 2 2 4 2" xfId="1585"/>
    <cellStyle name="Comma 5 2 2 5" xfId="1586"/>
    <cellStyle name="Comma 5 2 3" xfId="1587"/>
    <cellStyle name="Comma 5 3" xfId="1588"/>
    <cellStyle name="Comma 5 3 2" xfId="1589"/>
    <cellStyle name="Comma 5 3 2 2" xfId="1590"/>
    <cellStyle name="Comma 5 3 2 2 2" xfId="1591"/>
    <cellStyle name="Comma 5 3 2 2 2 2" xfId="1592"/>
    <cellStyle name="Comma 5 3 2 2 3" xfId="1593"/>
    <cellStyle name="Comma 5 3 2 3" xfId="1594"/>
    <cellStyle name="Comma 5 3 2 3 2" xfId="1595"/>
    <cellStyle name="Comma 5 3 2 4" xfId="1596"/>
    <cellStyle name="Comma 5 3 3" xfId="1597"/>
    <cellStyle name="Comma 5 3 3 2" xfId="1598"/>
    <cellStyle name="Comma 5 3 3 2 2" xfId="1599"/>
    <cellStyle name="Comma 5 3 3 3" xfId="1600"/>
    <cellStyle name="Comma 5 3 4" xfId="1601"/>
    <cellStyle name="Comma 5 3 4 2" xfId="1602"/>
    <cellStyle name="Comma 5 3 5" xfId="1603"/>
    <cellStyle name="Comma 5 4" xfId="1604"/>
    <cellStyle name="Comma 6" xfId="1605"/>
    <cellStyle name="Comma 6 2" xfId="1606"/>
    <cellStyle name="Comma 6 2 2" xfId="1607"/>
    <cellStyle name="Comma 6 2 2 2" xfId="1608"/>
    <cellStyle name="Comma 6 2 2 2 2" xfId="1609"/>
    <cellStyle name="Comma 6 2 2 2 2 2" xfId="1610"/>
    <cellStyle name="Comma 6 2 2 2 2 2 2" xfId="1611"/>
    <cellStyle name="Comma 6 2 2 2 2 3" xfId="1612"/>
    <cellStyle name="Comma 6 2 2 2 3" xfId="1613"/>
    <cellStyle name="Comma 6 2 2 2 3 2" xfId="1614"/>
    <cellStyle name="Comma 6 2 2 2 4" xfId="1615"/>
    <cellStyle name="Comma 6 2 2 3" xfId="1616"/>
    <cellStyle name="Comma 6 2 2 3 2" xfId="1617"/>
    <cellStyle name="Comma 6 2 2 3 2 2" xfId="1618"/>
    <cellStyle name="Comma 6 2 2 3 3" xfId="1619"/>
    <cellStyle name="Comma 6 2 2 4" xfId="1620"/>
    <cellStyle name="Comma 6 2 2 4 2" xfId="1621"/>
    <cellStyle name="Comma 6 2 2 5" xfId="1622"/>
    <cellStyle name="Comma 6 2 3" xfId="1623"/>
    <cellStyle name="Comma 6 3" xfId="1624"/>
    <cellStyle name="Comma 6 3 2" xfId="1625"/>
    <cellStyle name="Comma 6 3 2 2" xfId="1626"/>
    <cellStyle name="Comma 6 3 2 2 2" xfId="1627"/>
    <cellStyle name="Comma 6 3 2 2 2 2" xfId="1628"/>
    <cellStyle name="Comma 6 3 2 2 3" xfId="1629"/>
    <cellStyle name="Comma 6 3 2 3" xfId="1630"/>
    <cellStyle name="Comma 6 3 2 3 2" xfId="1631"/>
    <cellStyle name="Comma 6 3 2 4" xfId="1632"/>
    <cellStyle name="Comma 6 3 3" xfId="1633"/>
    <cellStyle name="Comma 6 3 3 2" xfId="1634"/>
    <cellStyle name="Comma 6 3 3 2 2" xfId="1635"/>
    <cellStyle name="Comma 6 3 3 3" xfId="1636"/>
    <cellStyle name="Comma 6 3 4" xfId="1637"/>
    <cellStyle name="Comma 6 3 4 2" xfId="1638"/>
    <cellStyle name="Comma 6 3 5" xfId="1639"/>
    <cellStyle name="Comma 6 4" xfId="1640"/>
    <cellStyle name="Comma 7" xfId="1641"/>
    <cellStyle name="Comma 7 2" xfId="1642"/>
    <cellStyle name="Comma 7 2 2" xfId="1643"/>
    <cellStyle name="Comma 7 2 2 2" xfId="1644"/>
    <cellStyle name="Comma 7 2 2 2 2" xfId="1645"/>
    <cellStyle name="Comma 7 2 2 2 2 2" xfId="1646"/>
    <cellStyle name="Comma 7 2 2 2 2 2 2" xfId="1647"/>
    <cellStyle name="Comma 7 2 2 2 2 2 2 2" xfId="1648"/>
    <cellStyle name="Comma 7 2 2 2 2 2 3" xfId="1649"/>
    <cellStyle name="Comma 7 2 2 2 2 3" xfId="1650"/>
    <cellStyle name="Comma 7 2 2 2 2 3 2" xfId="1651"/>
    <cellStyle name="Comma 7 2 2 2 2 4" xfId="1652"/>
    <cellStyle name="Comma 7 2 2 2 3" xfId="1653"/>
    <cellStyle name="Comma 7 2 2 2 3 2" xfId="1654"/>
    <cellStyle name="Comma 7 2 2 2 3 2 2" xfId="1655"/>
    <cellStyle name="Comma 7 2 2 2 3 3" xfId="1656"/>
    <cellStyle name="Comma 7 2 2 2 4" xfId="1657"/>
    <cellStyle name="Comma 7 2 2 2 4 2" xfId="1658"/>
    <cellStyle name="Comma 7 2 2 2 5" xfId="1659"/>
    <cellStyle name="Comma 7 2 2 3" xfId="1660"/>
    <cellStyle name="Comma 7 2 3" xfId="1661"/>
    <cellStyle name="Comma 7 2 3 2" xfId="1662"/>
    <cellStyle name="Comma 7 2 3 2 2" xfId="1663"/>
    <cellStyle name="Comma 7 2 3 2 2 2" xfId="1664"/>
    <cellStyle name="Comma 7 2 3 2 2 2 2" xfId="1665"/>
    <cellStyle name="Comma 7 2 3 2 2 3" xfId="1666"/>
    <cellStyle name="Comma 7 2 3 2 3" xfId="1667"/>
    <cellStyle name="Comma 7 2 3 2 3 2" xfId="1668"/>
    <cellStyle name="Comma 7 2 3 2 4" xfId="1669"/>
    <cellStyle name="Comma 7 2 3 3" xfId="1670"/>
    <cellStyle name="Comma 7 2 3 3 2" xfId="1671"/>
    <cellStyle name="Comma 7 2 3 3 2 2" xfId="1672"/>
    <cellStyle name="Comma 7 2 3 3 3" xfId="1673"/>
    <cellStyle name="Comma 7 2 3 4" xfId="1674"/>
    <cellStyle name="Comma 7 2 3 4 2" xfId="1675"/>
    <cellStyle name="Comma 7 2 3 5" xfId="1676"/>
    <cellStyle name="Comma 7 2 4" xfId="1677"/>
    <cellStyle name="Comma 7 3" xfId="1678"/>
    <cellStyle name="Comma 7 3 2" xfId="1679"/>
    <cellStyle name="Comma 7 3 2 2" xfId="1680"/>
    <cellStyle name="Comma 7 3 2 2 2" xfId="1681"/>
    <cellStyle name="Comma 7 3 2 2 2 2" xfId="1682"/>
    <cellStyle name="Comma 7 3 2 2 2 2 2" xfId="1683"/>
    <cellStyle name="Comma 7 3 2 2 2 3" xfId="1684"/>
    <cellStyle name="Comma 7 3 2 2 3" xfId="1685"/>
    <cellStyle name="Comma 7 3 2 2 3 2" xfId="1686"/>
    <cellStyle name="Comma 7 3 2 2 4" xfId="1687"/>
    <cellStyle name="Comma 7 3 2 3" xfId="1688"/>
    <cellStyle name="Comma 7 3 2 3 2" xfId="1689"/>
    <cellStyle name="Comma 7 3 2 3 2 2" xfId="1690"/>
    <cellStyle name="Comma 7 3 2 3 3" xfId="1691"/>
    <cellStyle name="Comma 7 3 2 4" xfId="1692"/>
    <cellStyle name="Comma 7 3 2 4 2" xfId="1693"/>
    <cellStyle name="Comma 7 3 2 5" xfId="1694"/>
    <cellStyle name="Comma 7 3 3" xfId="1695"/>
    <cellStyle name="Comma 7 4" xfId="1696"/>
    <cellStyle name="Comma 7 4 2" xfId="1697"/>
    <cellStyle name="Comma 7 4 2 2" xfId="1698"/>
    <cellStyle name="Comma 7 4 2 2 2" xfId="1699"/>
    <cellStyle name="Comma 7 4 2 2 2 2" xfId="1700"/>
    <cellStyle name="Comma 7 4 2 2 3" xfId="1701"/>
    <cellStyle name="Comma 7 4 2 3" xfId="1702"/>
    <cellStyle name="Comma 7 4 2 3 2" xfId="1703"/>
    <cellStyle name="Comma 7 4 2 4" xfId="1704"/>
    <cellStyle name="Comma 7 4 3" xfId="1705"/>
    <cellStyle name="Comma 7 4 3 2" xfId="1706"/>
    <cellStyle name="Comma 7 4 3 2 2" xfId="1707"/>
    <cellStyle name="Comma 7 4 3 3" xfId="1708"/>
    <cellStyle name="Comma 7 4 4" xfId="1709"/>
    <cellStyle name="Comma 7 4 4 2" xfId="1710"/>
    <cellStyle name="Comma 7 4 5" xfId="1711"/>
    <cellStyle name="Comma 7 5" xfId="1712"/>
    <cellStyle name="Comma 8" xfId="1713"/>
    <cellStyle name="Comma 8 2" xfId="1714"/>
    <cellStyle name="Comma 8 2 2" xfId="1715"/>
    <cellStyle name="Comma 8 2 2 2" xfId="1716"/>
    <cellStyle name="Comma 8 2 2 2 2" xfId="1717"/>
    <cellStyle name="Comma 8 2 2 2 2 2" xfId="1718"/>
    <cellStyle name="Comma 8 2 2 2 2 2 2" xfId="1719"/>
    <cellStyle name="Comma 8 2 2 2 2 2 2 2" xfId="1720"/>
    <cellStyle name="Comma 8 2 2 2 2 2 3" xfId="1721"/>
    <cellStyle name="Comma 8 2 2 2 2 3" xfId="1722"/>
    <cellStyle name="Comma 8 2 2 2 2 3 2" xfId="1723"/>
    <cellStyle name="Comma 8 2 2 2 2 4" xfId="1724"/>
    <cellStyle name="Comma 8 2 2 2 3" xfId="1725"/>
    <cellStyle name="Comma 8 2 2 2 3 2" xfId="1726"/>
    <cellStyle name="Comma 8 2 2 2 3 2 2" xfId="1727"/>
    <cellStyle name="Comma 8 2 2 2 3 3" xfId="1728"/>
    <cellStyle name="Comma 8 2 2 2 4" xfId="1729"/>
    <cellStyle name="Comma 8 2 2 2 4 2" xfId="1730"/>
    <cellStyle name="Comma 8 2 2 2 5" xfId="1731"/>
    <cellStyle name="Comma 8 2 2 3" xfId="1732"/>
    <cellStyle name="Comma 8 2 3" xfId="1733"/>
    <cellStyle name="Comma 8 2 3 2" xfId="1734"/>
    <cellStyle name="Comma 8 2 3 2 2" xfId="1735"/>
    <cellStyle name="Comma 8 2 3 2 2 2" xfId="1736"/>
    <cellStyle name="Comma 8 2 3 2 2 2 2" xfId="1737"/>
    <cellStyle name="Comma 8 2 3 2 2 3" xfId="1738"/>
    <cellStyle name="Comma 8 2 3 2 3" xfId="1739"/>
    <cellStyle name="Comma 8 2 3 2 3 2" xfId="1740"/>
    <cellStyle name="Comma 8 2 3 2 4" xfId="1741"/>
    <cellStyle name="Comma 8 2 3 3" xfId="1742"/>
    <cellStyle name="Comma 8 2 3 3 2" xfId="1743"/>
    <cellStyle name="Comma 8 2 3 3 2 2" xfId="1744"/>
    <cellStyle name="Comma 8 2 3 3 3" xfId="1745"/>
    <cellStyle name="Comma 8 2 3 4" xfId="1746"/>
    <cellStyle name="Comma 8 2 3 4 2" xfId="1747"/>
    <cellStyle name="Comma 8 2 3 5" xfId="1748"/>
    <cellStyle name="Comma 8 2 4" xfId="1749"/>
    <cellStyle name="Comma 8 3" xfId="1750"/>
    <cellStyle name="Comma 8 3 2" xfId="1751"/>
    <cellStyle name="Comma 8 3 2 2" xfId="1752"/>
    <cellStyle name="Comma 8 3 2 2 2" xfId="1753"/>
    <cellStyle name="Comma 8 3 2 2 2 2" xfId="1754"/>
    <cellStyle name="Comma 8 3 2 2 2 2 2" xfId="1755"/>
    <cellStyle name="Comma 8 3 2 2 2 3" xfId="1756"/>
    <cellStyle name="Comma 8 3 2 2 3" xfId="1757"/>
    <cellStyle name="Comma 8 3 2 2 3 2" xfId="1758"/>
    <cellStyle name="Comma 8 3 2 2 4" xfId="1759"/>
    <cellStyle name="Comma 8 3 2 3" xfId="1760"/>
    <cellStyle name="Comma 8 3 2 3 2" xfId="1761"/>
    <cellStyle name="Comma 8 3 2 3 2 2" xfId="1762"/>
    <cellStyle name="Comma 8 3 2 3 3" xfId="1763"/>
    <cellStyle name="Comma 8 3 2 4" xfId="1764"/>
    <cellStyle name="Comma 8 3 2 4 2" xfId="1765"/>
    <cellStyle name="Comma 8 3 2 5" xfId="1766"/>
    <cellStyle name="Comma 8 3 3" xfId="1767"/>
    <cellStyle name="Comma 8 4" xfId="1768"/>
    <cellStyle name="Comma 8 4 2" xfId="1769"/>
    <cellStyle name="Comma 8 4 2 2" xfId="1770"/>
    <cellStyle name="Comma 8 4 2 2 2" xfId="1771"/>
    <cellStyle name="Comma 8 4 2 2 2 2" xfId="1772"/>
    <cellStyle name="Comma 8 4 2 2 3" xfId="1773"/>
    <cellStyle name="Comma 8 4 2 3" xfId="1774"/>
    <cellStyle name="Comma 8 4 2 3 2" xfId="1775"/>
    <cellStyle name="Comma 8 4 2 4" xfId="1776"/>
    <cellStyle name="Comma 8 4 3" xfId="1777"/>
    <cellStyle name="Comma 8 4 3 2" xfId="1778"/>
    <cellStyle name="Comma 8 4 3 2 2" xfId="1779"/>
    <cellStyle name="Comma 8 4 3 3" xfId="1780"/>
    <cellStyle name="Comma 8 4 4" xfId="1781"/>
    <cellStyle name="Comma 8 4 4 2" xfId="1782"/>
    <cellStyle name="Comma 8 4 5" xfId="1783"/>
    <cellStyle name="Comma 8 5" xfId="1784"/>
    <cellStyle name="Comma 9" xfId="1785"/>
    <cellStyle name="Comma 9 2" xfId="1786"/>
    <cellStyle name="Comma 9 2 2" xfId="1787"/>
    <cellStyle name="Comma 9 2 2 2" xfId="1788"/>
    <cellStyle name="Comma 9 2 2 2 2" xfId="1789"/>
    <cellStyle name="Comma 9 2 2 2 2 2" xfId="1790"/>
    <cellStyle name="Comma 9 2 2 2 2 2 2" xfId="1791"/>
    <cellStyle name="Comma 9 2 2 2 2 2 2 2" xfId="1792"/>
    <cellStyle name="Comma 9 2 2 2 2 2 3" xfId="1793"/>
    <cellStyle name="Comma 9 2 2 2 2 3" xfId="1794"/>
    <cellStyle name="Comma 9 2 2 2 2 3 2" xfId="1795"/>
    <cellStyle name="Comma 9 2 2 2 2 4" xfId="1796"/>
    <cellStyle name="Comma 9 2 2 2 3" xfId="1797"/>
    <cellStyle name="Comma 9 2 2 2 3 2" xfId="1798"/>
    <cellStyle name="Comma 9 2 2 2 3 2 2" xfId="1799"/>
    <cellStyle name="Comma 9 2 2 2 3 3" xfId="1800"/>
    <cellStyle name="Comma 9 2 2 2 4" xfId="1801"/>
    <cellStyle name="Comma 9 2 2 2 4 2" xfId="1802"/>
    <cellStyle name="Comma 9 2 2 2 5" xfId="1803"/>
    <cellStyle name="Comma 9 2 2 3" xfId="1804"/>
    <cellStyle name="Comma 9 2 3" xfId="1805"/>
    <cellStyle name="Comma 9 2 3 2" xfId="1806"/>
    <cellStyle name="Comma 9 2 3 2 2" xfId="1807"/>
    <cellStyle name="Comma 9 2 3 2 2 2" xfId="1808"/>
    <cellStyle name="Comma 9 2 3 2 2 2 2" xfId="1809"/>
    <cellStyle name="Comma 9 2 3 2 2 3" xfId="1810"/>
    <cellStyle name="Comma 9 2 3 2 3" xfId="1811"/>
    <cellStyle name="Comma 9 2 3 2 3 2" xfId="1812"/>
    <cellStyle name="Comma 9 2 3 2 4" xfId="1813"/>
    <cellStyle name="Comma 9 2 3 3" xfId="1814"/>
    <cellStyle name="Comma 9 2 3 3 2" xfId="1815"/>
    <cellStyle name="Comma 9 2 3 3 2 2" xfId="1816"/>
    <cellStyle name="Comma 9 2 3 3 3" xfId="1817"/>
    <cellStyle name="Comma 9 2 3 4" xfId="1818"/>
    <cellStyle name="Comma 9 2 3 4 2" xfId="1819"/>
    <cellStyle name="Comma 9 2 3 5" xfId="1820"/>
    <cellStyle name="Comma 9 2 4" xfId="1821"/>
    <cellStyle name="Comma 9 3" xfId="1822"/>
    <cellStyle name="Comma 9 3 2" xfId="1823"/>
    <cellStyle name="Comma 9 3 2 2" xfId="1824"/>
    <cellStyle name="Comma 9 3 2 2 2" xfId="1825"/>
    <cellStyle name="Comma 9 3 2 2 2 2" xfId="1826"/>
    <cellStyle name="Comma 9 3 2 2 2 2 2" xfId="1827"/>
    <cellStyle name="Comma 9 3 2 2 2 3" xfId="1828"/>
    <cellStyle name="Comma 9 3 2 2 3" xfId="1829"/>
    <cellStyle name="Comma 9 3 2 2 3 2" xfId="1830"/>
    <cellStyle name="Comma 9 3 2 2 4" xfId="1831"/>
    <cellStyle name="Comma 9 3 2 3" xfId="1832"/>
    <cellStyle name="Comma 9 3 2 3 2" xfId="1833"/>
    <cellStyle name="Comma 9 3 2 3 2 2" xfId="1834"/>
    <cellStyle name="Comma 9 3 2 3 3" xfId="1835"/>
    <cellStyle name="Comma 9 3 2 4" xfId="1836"/>
    <cellStyle name="Comma 9 3 2 4 2" xfId="1837"/>
    <cellStyle name="Comma 9 3 2 5" xfId="1838"/>
    <cellStyle name="Comma 9 3 3" xfId="1839"/>
    <cellStyle name="Comma 9 4" xfId="1840"/>
    <cellStyle name="Comma 9 4 2" xfId="1841"/>
    <cellStyle name="Comma 9 4 2 2" xfId="1842"/>
    <cellStyle name="Comma 9 4 2 2 2" xfId="1843"/>
    <cellStyle name="Comma 9 4 2 2 2 2" xfId="1844"/>
    <cellStyle name="Comma 9 4 2 2 3" xfId="1845"/>
    <cellStyle name="Comma 9 4 2 3" xfId="1846"/>
    <cellStyle name="Comma 9 4 2 3 2" xfId="1847"/>
    <cellStyle name="Comma 9 4 2 4" xfId="1848"/>
    <cellStyle name="Comma 9 4 3" xfId="1849"/>
    <cellStyle name="Comma 9 4 3 2" xfId="1850"/>
    <cellStyle name="Comma 9 4 3 2 2" xfId="1851"/>
    <cellStyle name="Comma 9 4 3 3" xfId="1852"/>
    <cellStyle name="Comma 9 4 4" xfId="1853"/>
    <cellStyle name="Comma 9 4 4 2" xfId="1854"/>
    <cellStyle name="Comma 9 4 5" xfId="1855"/>
    <cellStyle name="Comma 9 5" xfId="1856"/>
    <cellStyle name="Comma0" xfId="1857"/>
    <cellStyle name="Currency [0]b" xfId="1858"/>
    <cellStyle name="Currency 2" xfId="1859"/>
    <cellStyle name="Currency 2 2" xfId="1860"/>
    <cellStyle name="Currency 2 2 2" xfId="1861"/>
    <cellStyle name="Currency 2 2 2 2" xfId="1862"/>
    <cellStyle name="Currency 2 2 2 2 2" xfId="1863"/>
    <cellStyle name="Currency 2 2 2 2 2 2" xfId="1864"/>
    <cellStyle name="Currency 2 2 2 2 2 2 2" xfId="1865"/>
    <cellStyle name="Currency 2 2 2 2 2 3" xfId="1866"/>
    <cellStyle name="Currency 2 2 2 2 3" xfId="1867"/>
    <cellStyle name="Currency 2 2 2 2 3 2" xfId="1868"/>
    <cellStyle name="Currency 2 2 2 2 4" xfId="1869"/>
    <cellStyle name="Currency 2 2 2 3" xfId="1870"/>
    <cellStyle name="Currency 2 2 2 3 2" xfId="1871"/>
    <cellStyle name="Currency 2 2 2 3 2 2" xfId="1872"/>
    <cellStyle name="Currency 2 2 2 3 3" xfId="1873"/>
    <cellStyle name="Currency 2 2 2 4" xfId="1874"/>
    <cellStyle name="Currency 2 2 2 4 2" xfId="1875"/>
    <cellStyle name="Currency 2 2 2 5" xfId="1876"/>
    <cellStyle name="Currency 2 2 3" xfId="1877"/>
    <cellStyle name="Currency 2 3" xfId="1878"/>
    <cellStyle name="Currency 2 3 2" xfId="1879"/>
    <cellStyle name="Currency 2 3 2 2" xfId="1880"/>
    <cellStyle name="Currency 2 3 2 2 2" xfId="1881"/>
    <cellStyle name="Currency 2 3 2 2 2 2" xfId="1882"/>
    <cellStyle name="Currency 2 3 2 2 3" xfId="1883"/>
    <cellStyle name="Currency 2 3 2 3" xfId="1884"/>
    <cellStyle name="Currency 2 3 2 3 2" xfId="1885"/>
    <cellStyle name="Currency 2 3 2 4" xfId="1886"/>
    <cellStyle name="Currency 2 3 3" xfId="1887"/>
    <cellStyle name="Currency 2 3 3 2" xfId="1888"/>
    <cellStyle name="Currency 2 3 3 2 2" xfId="1889"/>
    <cellStyle name="Currency 2 3 3 3" xfId="1890"/>
    <cellStyle name="Currency 2 3 4" xfId="1891"/>
    <cellStyle name="Currency 2 3 4 2" xfId="1892"/>
    <cellStyle name="Currency 2 3 5" xfId="1893"/>
    <cellStyle name="Currency 2 4" xfId="1894"/>
    <cellStyle name="Currency 3" xfId="1895"/>
    <cellStyle name="Currency 3 2" xfId="1896"/>
    <cellStyle name="Currency 3 2 2" xfId="1897"/>
    <cellStyle name="Currency 3 2 2 2" xfId="1898"/>
    <cellStyle name="Currency 3 2 3" xfId="1899"/>
    <cellStyle name="Currency 3 3" xfId="1900"/>
    <cellStyle name="Currency 3 3 2" xfId="1901"/>
    <cellStyle name="Currency 3 4" xfId="1902"/>
    <cellStyle name="currency(2)" xfId="1903"/>
    <cellStyle name="currency(2) 2" xfId="1904"/>
    <cellStyle name="Currency0" xfId="1905"/>
    <cellStyle name="Date" xfId="1906"/>
    <cellStyle name="erik" xfId="1907"/>
    <cellStyle name="Fixed" xfId="1908"/>
    <cellStyle name="Hyperlink 2" xfId="1909"/>
    <cellStyle name="Hyperlink 2 2" xfId="1910"/>
    <cellStyle name="Hyperlink 3" xfId="1911"/>
    <cellStyle name="Hyperlink 4" xfId="1912"/>
    <cellStyle name="Hyperlink 5" xfId="1913"/>
    <cellStyle name="Hyperlink 6" xfId="1914"/>
    <cellStyle name="Hyperlink 7" xfId="1915"/>
    <cellStyle name="Hyperlink 8" xfId="1916"/>
    <cellStyle name="Hyperlink 9" xfId="1917"/>
    <cellStyle name="Naira" xfId="1918"/>
    <cellStyle name="Naira 2" xfId="1919"/>
    <cellStyle name="Normal" xfId="0" builtinId="0"/>
    <cellStyle name="Normal - Style1" xfId="1920"/>
    <cellStyle name="Normal 10" xfId="1921"/>
    <cellStyle name="Normal 10 2" xfId="1922"/>
    <cellStyle name="Normal 10 2 2" xfId="1923"/>
    <cellStyle name="Normal 10 3" xfId="1924"/>
    <cellStyle name="Normal 100" xfId="1925"/>
    <cellStyle name="Normal 100 2" xfId="1926"/>
    <cellStyle name="Normal 101" xfId="1927"/>
    <cellStyle name="Normal 101 2" xfId="1928"/>
    <cellStyle name="Normal 102" xfId="1929"/>
    <cellStyle name="Normal 102 2" xfId="1930"/>
    <cellStyle name="Normal 103" xfId="1931"/>
    <cellStyle name="Normal 103 2" xfId="1932"/>
    <cellStyle name="Normal 104" xfId="1933"/>
    <cellStyle name="Normal 104 2" xfId="1934"/>
    <cellStyle name="Normal 105" xfId="1935"/>
    <cellStyle name="Normal 105 2" xfId="1936"/>
    <cellStyle name="Normal 106" xfId="1937"/>
    <cellStyle name="Normal 106 2" xfId="1938"/>
    <cellStyle name="Normal 107" xfId="1939"/>
    <cellStyle name="Normal 107 2" xfId="1940"/>
    <cellStyle name="Normal 108" xfId="1941"/>
    <cellStyle name="Normal 108 2" xfId="1942"/>
    <cellStyle name="Normal 109" xfId="1943"/>
    <cellStyle name="Normal 11" xfId="1944"/>
    <cellStyle name="Normal 11 2" xfId="1945"/>
    <cellStyle name="Normal 11 2 2" xfId="1946"/>
    <cellStyle name="Normal 11 3" xfId="1947"/>
    <cellStyle name="Normal 110" xfId="1948"/>
    <cellStyle name="Normal 110 2" xfId="1949"/>
    <cellStyle name="Normal 111" xfId="1950"/>
    <cellStyle name="Normal 111 2" xfId="1951"/>
    <cellStyle name="Normal 112" xfId="1952"/>
    <cellStyle name="Normal 112 2" xfId="1953"/>
    <cellStyle name="Normal 113" xfId="1954"/>
    <cellStyle name="Normal 114" xfId="1955"/>
    <cellStyle name="Normal 115" xfId="1956"/>
    <cellStyle name="Normal 116" xfId="1957"/>
    <cellStyle name="Normal 116 2" xfId="1958"/>
    <cellStyle name="Normal 117" xfId="1959"/>
    <cellStyle name="Normal 117 2" xfId="1960"/>
    <cellStyle name="Normal 118" xfId="1961"/>
    <cellStyle name="Normal 118 2" xfId="1962"/>
    <cellStyle name="Normal 119" xfId="1963"/>
    <cellStyle name="Normal 119 2" xfId="1964"/>
    <cellStyle name="Normal 12" xfId="1965"/>
    <cellStyle name="Normal 12 2" xfId="1966"/>
    <cellStyle name="Normal 12 2 2" xfId="1967"/>
    <cellStyle name="Normal 12 3" xfId="1968"/>
    <cellStyle name="Normal 120" xfId="1969"/>
    <cellStyle name="Normal 121" xfId="1970"/>
    <cellStyle name="Normal 121 2" xfId="1971"/>
    <cellStyle name="Normal 122" xfId="1972"/>
    <cellStyle name="Normal 122 2" xfId="1973"/>
    <cellStyle name="Normal 123" xfId="1974"/>
    <cellStyle name="Normal 124" xfId="1975"/>
    <cellStyle name="Normal 125" xfId="1976"/>
    <cellStyle name="Normal 126" xfId="1977"/>
    <cellStyle name="Normal 127" xfId="1978"/>
    <cellStyle name="Normal 128" xfId="1979"/>
    <cellStyle name="Normal 129" xfId="1980"/>
    <cellStyle name="Normal 13" xfId="1981"/>
    <cellStyle name="Normal 13 2" xfId="1982"/>
    <cellStyle name="Normal 13 2 2" xfId="1983"/>
    <cellStyle name="Normal 13 3" xfId="1984"/>
    <cellStyle name="Normal 130" xfId="1985"/>
    <cellStyle name="Normal 131" xfId="1986"/>
    <cellStyle name="Normal 132" xfId="1987"/>
    <cellStyle name="Normal 133" xfId="1988"/>
    <cellStyle name="Normal 134" xfId="1989"/>
    <cellStyle name="Normal 135" xfId="1990"/>
    <cellStyle name="Normal 136" xfId="1991"/>
    <cellStyle name="Normal 137" xfId="1992"/>
    <cellStyle name="Normal 138" xfId="1993"/>
    <cellStyle name="Normal 139" xfId="1994"/>
    <cellStyle name="Normal 14" xfId="1995"/>
    <cellStyle name="Normal 14 2" xfId="1996"/>
    <cellStyle name="Normal 14 2 2" xfId="1997"/>
    <cellStyle name="Normal 14 3" xfId="1998"/>
    <cellStyle name="Normal 140" xfId="1999"/>
    <cellStyle name="Normal 141" xfId="2000"/>
    <cellStyle name="Normal 142" xfId="2001"/>
    <cellStyle name="Normal 143" xfId="2002"/>
    <cellStyle name="Normal 144" xfId="2003"/>
    <cellStyle name="Normal 145" xfId="2004"/>
    <cellStyle name="Normal 145 2" xfId="2005"/>
    <cellStyle name="Normal 146" xfId="2006"/>
    <cellStyle name="Normal 147" xfId="2007"/>
    <cellStyle name="Normal 148" xfId="2008"/>
    <cellStyle name="Normal 149" xfId="2009"/>
    <cellStyle name="Normal 15" xfId="2010"/>
    <cellStyle name="Normal 15 2" xfId="2011"/>
    <cellStyle name="Normal 15 2 2" xfId="2012"/>
    <cellStyle name="Normal 15 3" xfId="2013"/>
    <cellStyle name="Normal 150" xfId="2014"/>
    <cellStyle name="Normal 151" xfId="2015"/>
    <cellStyle name="Normal 152" xfId="2016"/>
    <cellStyle name="Normal 153" xfId="2017"/>
    <cellStyle name="Normal 154" xfId="2018"/>
    <cellStyle name="Normal 155" xfId="2019"/>
    <cellStyle name="Normal 156" xfId="2020"/>
    <cellStyle name="Normal 157" xfId="2021"/>
    <cellStyle name="Normal 158" xfId="2022"/>
    <cellStyle name="Normal 159" xfId="2023"/>
    <cellStyle name="Normal 16" xfId="2024"/>
    <cellStyle name="Normal 16 2" xfId="2025"/>
    <cellStyle name="Normal 16 2 2" xfId="2026"/>
    <cellStyle name="Normal 16 3" xfId="2027"/>
    <cellStyle name="Normal 160" xfId="2028"/>
    <cellStyle name="Normal 161" xfId="2029"/>
    <cellStyle name="Normal 162" xfId="2030"/>
    <cellStyle name="Normal 163" xfId="2031"/>
    <cellStyle name="Normal 164" xfId="2032"/>
    <cellStyle name="Normal 165" xfId="2033"/>
    <cellStyle name="Normal 166" xfId="2034"/>
    <cellStyle name="Normal 167" xfId="2035"/>
    <cellStyle name="Normal 168" xfId="2036"/>
    <cellStyle name="Normal 169" xfId="2037"/>
    <cellStyle name="Normal 17" xfId="2038"/>
    <cellStyle name="Normal 17 2" xfId="2039"/>
    <cellStyle name="Normal 17 2 2" xfId="2040"/>
    <cellStyle name="Normal 17 3" xfId="2041"/>
    <cellStyle name="Normal 170" xfId="2042"/>
    <cellStyle name="Normal 171" xfId="2043"/>
    <cellStyle name="Normal 172" xfId="2044"/>
    <cellStyle name="Normal 173" xfId="2045"/>
    <cellStyle name="Normal 174" xfId="2046"/>
    <cellStyle name="Normal 175" xfId="2047"/>
    <cellStyle name="Normal 176" xfId="2048"/>
    <cellStyle name="Normal 177" xfId="2049"/>
    <cellStyle name="Normal 178" xfId="2050"/>
    <cellStyle name="Normal 179" xfId="2051"/>
    <cellStyle name="Normal 18" xfId="2052"/>
    <cellStyle name="Normal 18 2" xfId="2053"/>
    <cellStyle name="Normal 180" xfId="2054"/>
    <cellStyle name="Normal 181" xfId="2055"/>
    <cellStyle name="Normal 182" xfId="2056"/>
    <cellStyle name="Normal 183" xfId="2057"/>
    <cellStyle name="Normal 184" xfId="2058"/>
    <cellStyle name="Normal 185" xfId="2059"/>
    <cellStyle name="Normal 186" xfId="2060"/>
    <cellStyle name="Normal 187" xfId="2061"/>
    <cellStyle name="Normal 188" xfId="2062"/>
    <cellStyle name="Normal 189" xfId="2063"/>
    <cellStyle name="Normal 19" xfId="2064"/>
    <cellStyle name="Normal 19 2" xfId="2065"/>
    <cellStyle name="Normal 190" xfId="2066"/>
    <cellStyle name="Normal 191" xfId="2067"/>
    <cellStyle name="Normal 192" xfId="2068"/>
    <cellStyle name="Normal 193" xfId="2069"/>
    <cellStyle name="Normal 2" xfId="2070"/>
    <cellStyle name="Normal 2 10" xfId="2071"/>
    <cellStyle name="Normal 2 10 2" xfId="2072"/>
    <cellStyle name="Normal 2 10 2 2" xfId="2073"/>
    <cellStyle name="Normal 2 10 3" xfId="2074"/>
    <cellStyle name="Normal 2 11" xfId="2075"/>
    <cellStyle name="Normal 2 11 2" xfId="2076"/>
    <cellStyle name="Normal 2 11 2 2" xfId="2077"/>
    <cellStyle name="Normal 2 11 3" xfId="2078"/>
    <cellStyle name="Normal 2 12" xfId="2079"/>
    <cellStyle name="Normal 2 12 2" xfId="2080"/>
    <cellStyle name="Normal 2 12 2 2" xfId="2081"/>
    <cellStyle name="Normal 2 12 3" xfId="2082"/>
    <cellStyle name="Normal 2 13" xfId="2083"/>
    <cellStyle name="Normal 2 13 2" xfId="2084"/>
    <cellStyle name="Normal 2 13 2 2" xfId="2085"/>
    <cellStyle name="Normal 2 13 3" xfId="2086"/>
    <cellStyle name="Normal 2 14" xfId="2087"/>
    <cellStyle name="Normal 2 15" xfId="2088"/>
    <cellStyle name="Normal 2 15 2" xfId="2089"/>
    <cellStyle name="Normal 2 15 2 2" xfId="2090"/>
    <cellStyle name="Normal 2 16" xfId="2091"/>
    <cellStyle name="Normal 2 17" xfId="2092"/>
    <cellStyle name="Normal 2 18" xfId="2093"/>
    <cellStyle name="Normal 2 2" xfId="2094"/>
    <cellStyle name="Normal 2 2 2" xfId="2095"/>
    <cellStyle name="Normal 2 2 2 2" xfId="2096"/>
    <cellStyle name="Normal 2 2 3" xfId="2097"/>
    <cellStyle name="Normal 2 2 3 2" xfId="2098"/>
    <cellStyle name="Normal 2 2 3 2 2" xfId="2099"/>
    <cellStyle name="Normal 2 2 3 3" xfId="2100"/>
    <cellStyle name="Normal 2 2 4" xfId="2101"/>
    <cellStyle name="Normal 2 2 4 2" xfId="2102"/>
    <cellStyle name="Normal 2 2 5" xfId="2103"/>
    <cellStyle name="Normal 2 2 6" xfId="2104"/>
    <cellStyle name="Normal 2 3" xfId="2105"/>
    <cellStyle name="Normal 2 3 2" xfId="2106"/>
    <cellStyle name="Normal 2 4" xfId="2107"/>
    <cellStyle name="Normal 2 4 2" xfId="2108"/>
    <cellStyle name="Normal 2 5" xfId="2109"/>
    <cellStyle name="Normal 2 5 2" xfId="2110"/>
    <cellStyle name="Normal 2 5 2 2" xfId="2111"/>
    <cellStyle name="Normal 2 5 3" xfId="2112"/>
    <cellStyle name="Normal 2 6" xfId="2113"/>
    <cellStyle name="Normal 2 6 2" xfId="2114"/>
    <cellStyle name="Normal 2 6 2 2" xfId="2115"/>
    <cellStyle name="Normal 2 6 3" xfId="2116"/>
    <cellStyle name="Normal 2 7" xfId="2117"/>
    <cellStyle name="Normal 2 7 2" xfId="2118"/>
    <cellStyle name="Normal 2 7 2 2" xfId="2119"/>
    <cellStyle name="Normal 2 7 3" xfId="2120"/>
    <cellStyle name="Normal 2 8" xfId="2121"/>
    <cellStyle name="Normal 2 8 2" xfId="2122"/>
    <cellStyle name="Normal 2 8 2 2" xfId="2123"/>
    <cellStyle name="Normal 2 8 3" xfId="2124"/>
    <cellStyle name="Normal 2 9" xfId="2125"/>
    <cellStyle name="Normal 2 9 2" xfId="2126"/>
    <cellStyle name="Normal 2 9 2 2" xfId="2127"/>
    <cellStyle name="Normal 2 9 3" xfId="2128"/>
    <cellStyle name="Normal 20" xfId="2129"/>
    <cellStyle name="Normal 20 2" xfId="2130"/>
    <cellStyle name="Normal 21" xfId="2131"/>
    <cellStyle name="Normal 21 2" xfId="2132"/>
    <cellStyle name="Normal 22" xfId="2133"/>
    <cellStyle name="Normal 22 2" xfId="2134"/>
    <cellStyle name="Normal 23" xfId="2135"/>
    <cellStyle name="Normal 23 2" xfId="2136"/>
    <cellStyle name="Normal 24" xfId="2137"/>
    <cellStyle name="Normal 24 2" xfId="2138"/>
    <cellStyle name="Normal 25" xfId="2139"/>
    <cellStyle name="Normal 25 2" xfId="2140"/>
    <cellStyle name="Normal 25 2 2" xfId="2141"/>
    <cellStyle name="Normal 25 3" xfId="2142"/>
    <cellStyle name="Normal 26" xfId="2143"/>
    <cellStyle name="Normal 26 2" xfId="2144"/>
    <cellStyle name="Normal 26 2 2" xfId="2145"/>
    <cellStyle name="Normal 26 3" xfId="2146"/>
    <cellStyle name="Normal 27" xfId="2147"/>
    <cellStyle name="Normal 27 2" xfId="2148"/>
    <cellStyle name="Normal 27 2 2" xfId="2149"/>
    <cellStyle name="Normal 27 3" xfId="2150"/>
    <cellStyle name="Normal 28" xfId="2151"/>
    <cellStyle name="Normal 28 2" xfId="2152"/>
    <cellStyle name="Normal 28 2 2" xfId="2153"/>
    <cellStyle name="Normal 28 3" xfId="2154"/>
    <cellStyle name="Normal 29" xfId="2155"/>
    <cellStyle name="Normal 29 2" xfId="2156"/>
    <cellStyle name="Normal 3" xfId="2157"/>
    <cellStyle name="Normal 3 2" xfId="2158"/>
    <cellStyle name="Normal 3 2 2" xfId="2159"/>
    <cellStyle name="Normal 3 3" xfId="2160"/>
    <cellStyle name="Normal 3 3 2" xfId="2161"/>
    <cellStyle name="Normal 3 4" xfId="2162"/>
    <cellStyle name="Normal 3 5" xfId="2163"/>
    <cellStyle name="Normal 3 5 2" xfId="2164"/>
    <cellStyle name="Normal 3 6" xfId="2165"/>
    <cellStyle name="Normal 3 6 2" xfId="2166"/>
    <cellStyle name="Normal 3 7" xfId="2167"/>
    <cellStyle name="Normal 30" xfId="2168"/>
    <cellStyle name="Normal 30 2" xfId="2169"/>
    <cellStyle name="Normal 31" xfId="2170"/>
    <cellStyle name="Normal 31 2" xfId="2171"/>
    <cellStyle name="Normal 32" xfId="2172"/>
    <cellStyle name="Normal 32 2" xfId="2173"/>
    <cellStyle name="Normal 33" xfId="2174"/>
    <cellStyle name="Normal 33 2" xfId="2175"/>
    <cellStyle name="Normal 34" xfId="2176"/>
    <cellStyle name="Normal 34 2" xfId="2177"/>
    <cellStyle name="Normal 35" xfId="2178"/>
    <cellStyle name="Normal 35 2" xfId="2179"/>
    <cellStyle name="Normal 36" xfId="2180"/>
    <cellStyle name="Normal 36 2" xfId="2181"/>
    <cellStyle name="Normal 36 2 2" xfId="2182"/>
    <cellStyle name="Normal 36 3" xfId="2183"/>
    <cellStyle name="Normal 37" xfId="2184"/>
    <cellStyle name="Normal 37 2" xfId="2185"/>
    <cellStyle name="Normal 37 2 2" xfId="2186"/>
    <cellStyle name="Normal 37 3" xfId="2187"/>
    <cellStyle name="Normal 38" xfId="2188"/>
    <cellStyle name="Normal 38 2" xfId="2189"/>
    <cellStyle name="Normal 38 2 2" xfId="2190"/>
    <cellStyle name="Normal 38 3" xfId="2191"/>
    <cellStyle name="Normal 39" xfId="2192"/>
    <cellStyle name="Normal 39 2" xfId="2193"/>
    <cellStyle name="Normal 39 2 2" xfId="2194"/>
    <cellStyle name="Normal 39 3" xfId="2195"/>
    <cellStyle name="Normal 4" xfId="2196"/>
    <cellStyle name="Normal 4 10" xfId="2197"/>
    <cellStyle name="Normal 4 10 2" xfId="2198"/>
    <cellStyle name="Normal 4 10 2 2" xfId="2199"/>
    <cellStyle name="Normal 4 10 3" xfId="2200"/>
    <cellStyle name="Normal 4 11" xfId="2201"/>
    <cellStyle name="Normal 4 11 2" xfId="2202"/>
    <cellStyle name="Normal 4 11 2 2" xfId="2203"/>
    <cellStyle name="Normal 4 11 3" xfId="2204"/>
    <cellStyle name="Normal 4 12" xfId="2205"/>
    <cellStyle name="Normal 4 12 2" xfId="2206"/>
    <cellStyle name="Normal 4 12 2 2" xfId="2207"/>
    <cellStyle name="Normal 4 12 3" xfId="2208"/>
    <cellStyle name="Normal 4 13" xfId="2209"/>
    <cellStyle name="Normal 4 2" xfId="2210"/>
    <cellStyle name="Normal 4 2 2" xfId="2211"/>
    <cellStyle name="Normal 4 2 2 2" xfId="2212"/>
    <cellStyle name="Normal 4 2 3" xfId="2213"/>
    <cellStyle name="Normal 4 3" xfId="2214"/>
    <cellStyle name="Normal 4 3 2" xfId="2215"/>
    <cellStyle name="Normal 4 4" xfId="2216"/>
    <cellStyle name="Normal 4 4 2" xfId="2217"/>
    <cellStyle name="Normal 4 4 2 2" xfId="2218"/>
    <cellStyle name="Normal 4 4 3" xfId="2219"/>
    <cellStyle name="Normal 4 5" xfId="2220"/>
    <cellStyle name="Normal 4 5 2" xfId="2221"/>
    <cellStyle name="Normal 4 5 2 2" xfId="2222"/>
    <cellStyle name="Normal 4 5 3" xfId="2223"/>
    <cellStyle name="Normal 4 6" xfId="2224"/>
    <cellStyle name="Normal 4 6 2" xfId="2225"/>
    <cellStyle name="Normal 4 6 2 2" xfId="2226"/>
    <cellStyle name="Normal 4 6 3" xfId="2227"/>
    <cellStyle name="Normal 4 7" xfId="2228"/>
    <cellStyle name="Normal 4 7 2" xfId="2229"/>
    <cellStyle name="Normal 4 7 2 2" xfId="2230"/>
    <cellStyle name="Normal 4 7 3" xfId="2231"/>
    <cellStyle name="Normal 4 8" xfId="2232"/>
    <cellStyle name="Normal 4 8 2" xfId="2233"/>
    <cellStyle name="Normal 4 8 2 2" xfId="2234"/>
    <cellStyle name="Normal 4 8 3" xfId="2235"/>
    <cellStyle name="Normal 4 9" xfId="2236"/>
    <cellStyle name="Normal 4 9 2" xfId="2237"/>
    <cellStyle name="Normal 4 9 2 2" xfId="2238"/>
    <cellStyle name="Normal 4 9 3" xfId="2239"/>
    <cellStyle name="Normal 40" xfId="2240"/>
    <cellStyle name="Normal 40 2" xfId="2241"/>
    <cellStyle name="Normal 40 2 2" xfId="2242"/>
    <cellStyle name="Normal 40 3" xfId="2243"/>
    <cellStyle name="Normal 41" xfId="2244"/>
    <cellStyle name="Normal 41 2" xfId="2245"/>
    <cellStyle name="Normal 41 2 2" xfId="2246"/>
    <cellStyle name="Normal 41 3" xfId="2247"/>
    <cellStyle name="Normal 42" xfId="2248"/>
    <cellStyle name="Normal 42 2" xfId="2249"/>
    <cellStyle name="Normal 42 2 2" xfId="2250"/>
    <cellStyle name="Normal 42 3" xfId="2251"/>
    <cellStyle name="Normal 43" xfId="2252"/>
    <cellStyle name="Normal 43 2" xfId="2253"/>
    <cellStyle name="Normal 43 2 2" xfId="2254"/>
    <cellStyle name="Normal 43 3" xfId="2255"/>
    <cellStyle name="Normal 44" xfId="2256"/>
    <cellStyle name="Normal 44 2" xfId="2257"/>
    <cellStyle name="Normal 45" xfId="2258"/>
    <cellStyle name="Normal 45 2" xfId="2259"/>
    <cellStyle name="Normal 46" xfId="2260"/>
    <cellStyle name="Normal 46 2" xfId="2261"/>
    <cellStyle name="Normal 46 2 2" xfId="2262"/>
    <cellStyle name="Normal 46 3" xfId="2263"/>
    <cellStyle name="Normal 47" xfId="2264"/>
    <cellStyle name="Normal 47 2" xfId="2265"/>
    <cellStyle name="Normal 47 2 2" xfId="2266"/>
    <cellStyle name="Normal 47 3" xfId="2267"/>
    <cellStyle name="Normal 48" xfId="2268"/>
    <cellStyle name="Normal 48 2" xfId="2269"/>
    <cellStyle name="Normal 49" xfId="2270"/>
    <cellStyle name="Normal 49 2" xfId="2271"/>
    <cellStyle name="Normal 5" xfId="2272"/>
    <cellStyle name="Normal 5 2" xfId="2273"/>
    <cellStyle name="Normal 5 3" xfId="2274"/>
    <cellStyle name="Normal 50" xfId="2275"/>
    <cellStyle name="Normal 50 2" xfId="2276"/>
    <cellStyle name="Normal 51" xfId="2277"/>
    <cellStyle name="Normal 51 2" xfId="2278"/>
    <cellStyle name="Normal 51 2 2" xfId="2279"/>
    <cellStyle name="Normal 51 3" xfId="2280"/>
    <cellStyle name="Normal 52" xfId="2281"/>
    <cellStyle name="Normal 52 2" xfId="2282"/>
    <cellStyle name="Normal 53" xfId="2283"/>
    <cellStyle name="Normal 53 2" xfId="2284"/>
    <cellStyle name="Normal 54" xfId="2285"/>
    <cellStyle name="Normal 54 2" xfId="2286"/>
    <cellStyle name="Normal 55" xfId="2287"/>
    <cellStyle name="Normal 55 2" xfId="2288"/>
    <cellStyle name="Normal 56" xfId="2289"/>
    <cellStyle name="Normal 56 2" xfId="2290"/>
    <cellStyle name="Normal 57" xfId="2291"/>
    <cellStyle name="Normal 57 2" xfId="2292"/>
    <cellStyle name="Normal 58" xfId="2293"/>
    <cellStyle name="Normal 58 2" xfId="2294"/>
    <cellStyle name="Normal 59" xfId="2295"/>
    <cellStyle name="Normal 59 2" xfId="2296"/>
    <cellStyle name="Normal 6" xfId="2297"/>
    <cellStyle name="Normal 6 2" xfId="2298"/>
    <cellStyle name="Normal 60" xfId="2299"/>
    <cellStyle name="Normal 60 2" xfId="2300"/>
    <cellStyle name="Normal 61" xfId="2301"/>
    <cellStyle name="Normal 61 2" xfId="2302"/>
    <cellStyle name="Normal 62" xfId="2303"/>
    <cellStyle name="Normal 62 2" xfId="2304"/>
    <cellStyle name="Normal 63" xfId="2305"/>
    <cellStyle name="Normal 63 2" xfId="2306"/>
    <cellStyle name="Normal 64" xfId="2307"/>
    <cellStyle name="Normal 64 2" xfId="2308"/>
    <cellStyle name="Normal 65" xfId="2309"/>
    <cellStyle name="Normal 65 2" xfId="2310"/>
    <cellStyle name="Normal 66" xfId="2311"/>
    <cellStyle name="Normal 66 2" xfId="2312"/>
    <cellStyle name="Normal 67" xfId="2313"/>
    <cellStyle name="Normal 67 2" xfId="2314"/>
    <cellStyle name="Normal 68" xfId="2315"/>
    <cellStyle name="Normal 68 2" xfId="2316"/>
    <cellStyle name="Normal 69" xfId="2317"/>
    <cellStyle name="Normal 69 2" xfId="2318"/>
    <cellStyle name="Normal 7" xfId="2319"/>
    <cellStyle name="Normal 7 2" xfId="2320"/>
    <cellStyle name="Normal 7 2 2" xfId="2321"/>
    <cellStyle name="Normal 7 3" xfId="2322"/>
    <cellStyle name="Normal 70" xfId="2323"/>
    <cellStyle name="Normal 70 2" xfId="2324"/>
    <cellStyle name="Normal 71" xfId="2325"/>
    <cellStyle name="Normal 71 2" xfId="2326"/>
    <cellStyle name="Normal 72" xfId="2327"/>
    <cellStyle name="Normal 72 2" xfId="2328"/>
    <cellStyle name="Normal 73" xfId="2329"/>
    <cellStyle name="Normal 73 2" xfId="2330"/>
    <cellStyle name="Normal 74" xfId="2331"/>
    <cellStyle name="Normal 74 2" xfId="2332"/>
    <cellStyle name="Normal 75" xfId="2333"/>
    <cellStyle name="Normal 75 2" xfId="2334"/>
    <cellStyle name="Normal 76" xfId="2335"/>
    <cellStyle name="Normal 76 2" xfId="2336"/>
    <cellStyle name="Normal 77" xfId="2337"/>
    <cellStyle name="Normal 77 2" xfId="2338"/>
    <cellStyle name="Normal 78" xfId="2339"/>
    <cellStyle name="Normal 78 2" xfId="2340"/>
    <cellStyle name="Normal 79" xfId="2341"/>
    <cellStyle name="Normal 79 2" xfId="2342"/>
    <cellStyle name="Normal 79 2 2" xfId="2343"/>
    <cellStyle name="Normal 79 3" xfId="2344"/>
    <cellStyle name="Normal 8" xfId="2345"/>
    <cellStyle name="Normal 8 2" xfId="2346"/>
    <cellStyle name="Normal 8 2 2" xfId="2347"/>
    <cellStyle name="Normal 8 3" xfId="2348"/>
    <cellStyle name="Normal 80" xfId="2349"/>
    <cellStyle name="Normal 80 2" xfId="2350"/>
    <cellStyle name="Normal 81" xfId="2351"/>
    <cellStyle name="Normal 82" xfId="2352"/>
    <cellStyle name="Normal 83" xfId="2353"/>
    <cellStyle name="Normal 84" xfId="2354"/>
    <cellStyle name="Normal 85" xfId="2355"/>
    <cellStyle name="Normal 86" xfId="2356"/>
    <cellStyle name="Normal 87" xfId="2357"/>
    <cellStyle name="Normal 88" xfId="2358"/>
    <cellStyle name="Normal 89" xfId="2359"/>
    <cellStyle name="Normal 9" xfId="2360"/>
    <cellStyle name="Normal 9 2" xfId="2361"/>
    <cellStyle name="Normal 9 2 2" xfId="2362"/>
    <cellStyle name="Normal 9 3" xfId="2363"/>
    <cellStyle name="Normal 90" xfId="2364"/>
    <cellStyle name="Normal 91" xfId="2365"/>
    <cellStyle name="Normal 92" xfId="2366"/>
    <cellStyle name="Normal 93" xfId="2367"/>
    <cellStyle name="Normal 93 2" xfId="2368"/>
    <cellStyle name="Normal 94" xfId="2369"/>
    <cellStyle name="Normal 94 2" xfId="2370"/>
    <cellStyle name="Normal 95" xfId="2371"/>
    <cellStyle name="Normal 95 2" xfId="2372"/>
    <cellStyle name="Normal 96" xfId="2373"/>
    <cellStyle name="Normal 96 2" xfId="2374"/>
    <cellStyle name="Normal 97" xfId="2375"/>
    <cellStyle name="Normal 97 2" xfId="2376"/>
    <cellStyle name="Normal 98" xfId="2377"/>
    <cellStyle name="Normal 98 2" xfId="2378"/>
    <cellStyle name="Normal 99" xfId="2379"/>
    <cellStyle name="Normal_New receiving area tanks report,2005" xfId="2380"/>
    <cellStyle name="Normal_NEW SALBASE REPORT 14-AUG-06 2" xfId="2381"/>
    <cellStyle name="Normal_Sheet1" xfId="2382"/>
    <cellStyle name="Normal6" xfId="2383"/>
    <cellStyle name="Normal6Red" xfId="2384"/>
    <cellStyle name="Œ…‹??‚è [0.00]_Sheet1" xfId="2385"/>
    <cellStyle name="Œ…‹??‚è_Sheet1" xfId="2386"/>
    <cellStyle name="Page_No" xfId="2387"/>
    <cellStyle name="Percent" xfId="2388" builtinId="5"/>
    <cellStyle name="Percent 10" xfId="2389"/>
    <cellStyle name="Percent 10 2" xfId="2390"/>
    <cellStyle name="Percent 10 2 2" xfId="2391"/>
    <cellStyle name="Percent 10 3" xfId="2392"/>
    <cellStyle name="Percent 100" xfId="2393"/>
    <cellStyle name="Percent 100 2" xfId="2394"/>
    <cellStyle name="Percent 101" xfId="2395"/>
    <cellStyle name="Percent 101 2" xfId="2396"/>
    <cellStyle name="Percent 102" xfId="2397"/>
    <cellStyle name="Percent 102 2" xfId="2398"/>
    <cellStyle name="Percent 103" xfId="2399"/>
    <cellStyle name="Percent 103 2" xfId="2400"/>
    <cellStyle name="Percent 104" xfId="2401"/>
    <cellStyle name="Percent 104 2" xfId="2402"/>
    <cellStyle name="Percent 105" xfId="2403"/>
    <cellStyle name="Percent 105 2" xfId="2404"/>
    <cellStyle name="Percent 106" xfId="2405"/>
    <cellStyle name="Percent 106 2" xfId="2406"/>
    <cellStyle name="Percent 107" xfId="2407"/>
    <cellStyle name="Percent 107 2" xfId="2408"/>
    <cellStyle name="Percent 108" xfId="2409"/>
    <cellStyle name="Percent 108 2" xfId="2410"/>
    <cellStyle name="Percent 109" xfId="2411"/>
    <cellStyle name="Percent 109 2" xfId="2412"/>
    <cellStyle name="Percent 11" xfId="2413"/>
    <cellStyle name="Percent 11 2" xfId="2414"/>
    <cellStyle name="Percent 11 2 2" xfId="2415"/>
    <cellStyle name="Percent 11 3" xfId="2416"/>
    <cellStyle name="Percent 110" xfId="2417"/>
    <cellStyle name="Percent 110 2" xfId="2418"/>
    <cellStyle name="Percent 111" xfId="2419"/>
    <cellStyle name="Percent 111 2" xfId="2420"/>
    <cellStyle name="Percent 112" xfId="2421"/>
    <cellStyle name="Percent 112 2" xfId="2422"/>
    <cellStyle name="Percent 113" xfId="2423"/>
    <cellStyle name="Percent 113 2" xfId="2424"/>
    <cellStyle name="Percent 114" xfId="2425"/>
    <cellStyle name="Percent 114 2" xfId="2426"/>
    <cellStyle name="Percent 115" xfId="2427"/>
    <cellStyle name="Percent 115 2" xfId="2428"/>
    <cellStyle name="Percent 116" xfId="2429"/>
    <cellStyle name="Percent 116 2" xfId="2430"/>
    <cellStyle name="Percent 117" xfId="2431"/>
    <cellStyle name="Percent 117 2" xfId="2432"/>
    <cellStyle name="Percent 118" xfId="2433"/>
    <cellStyle name="Percent 118 2" xfId="2434"/>
    <cellStyle name="Percent 119" xfId="2435"/>
    <cellStyle name="Percent 119 2" xfId="2436"/>
    <cellStyle name="Percent 12" xfId="2437"/>
    <cellStyle name="Percent 12 2" xfId="2438"/>
    <cellStyle name="Percent 12 2 2" xfId="2439"/>
    <cellStyle name="Percent 12 3" xfId="2440"/>
    <cellStyle name="Percent 120" xfId="2441"/>
    <cellStyle name="Percent 120 2" xfId="2442"/>
    <cellStyle name="Percent 121" xfId="2443"/>
    <cellStyle name="Percent 121 2" xfId="2444"/>
    <cellStyle name="Percent 122" xfId="2445"/>
    <cellStyle name="Percent 122 2" xfId="2446"/>
    <cellStyle name="Percent 123" xfId="2447"/>
    <cellStyle name="Percent 123 2" xfId="2448"/>
    <cellStyle name="Percent 123 2 2" xfId="2449"/>
    <cellStyle name="Percent 123 3" xfId="2450"/>
    <cellStyle name="Percent 124" xfId="2451"/>
    <cellStyle name="Percent 124 2" xfId="2452"/>
    <cellStyle name="Percent 125" xfId="2453"/>
    <cellStyle name="Percent 125 2" xfId="2454"/>
    <cellStyle name="Percent 125 2 2" xfId="2455"/>
    <cellStyle name="Percent 125 3" xfId="2456"/>
    <cellStyle name="Percent 126" xfId="2457"/>
    <cellStyle name="Percent 126 2" xfId="2458"/>
    <cellStyle name="Percent 127" xfId="2459"/>
    <cellStyle name="Percent 127 2" xfId="2460"/>
    <cellStyle name="Percent 128" xfId="2461"/>
    <cellStyle name="Percent 128 2" xfId="2462"/>
    <cellStyle name="Percent 129" xfId="2463"/>
    <cellStyle name="Percent 129 2" xfId="2464"/>
    <cellStyle name="Percent 13" xfId="2465"/>
    <cellStyle name="Percent 13 2" xfId="2466"/>
    <cellStyle name="Percent 13 2 2" xfId="2467"/>
    <cellStyle name="Percent 13 3" xfId="2468"/>
    <cellStyle name="Percent 130" xfId="2469"/>
    <cellStyle name="Percent 130 2" xfId="2470"/>
    <cellStyle name="Percent 131" xfId="2471"/>
    <cellStyle name="Percent 131 2" xfId="2472"/>
    <cellStyle name="Percent 132" xfId="2473"/>
    <cellStyle name="Percent 132 2" xfId="2474"/>
    <cellStyle name="Percent 133" xfId="2475"/>
    <cellStyle name="Percent 133 2" xfId="2476"/>
    <cellStyle name="Percent 134" xfId="2477"/>
    <cellStyle name="Percent 134 2" xfId="2478"/>
    <cellStyle name="Percent 135" xfId="2479"/>
    <cellStyle name="Percent 135 2" xfId="2480"/>
    <cellStyle name="Percent 136" xfId="2481"/>
    <cellStyle name="Percent 136 2" xfId="2482"/>
    <cellStyle name="Percent 137" xfId="2483"/>
    <cellStyle name="Percent 137 2" xfId="2484"/>
    <cellStyle name="Percent 138" xfId="2485"/>
    <cellStyle name="Percent 138 2" xfId="2486"/>
    <cellStyle name="Percent 139" xfId="2487"/>
    <cellStyle name="Percent 139 2" xfId="2488"/>
    <cellStyle name="Percent 14" xfId="2489"/>
    <cellStyle name="Percent 14 2" xfId="2490"/>
    <cellStyle name="Percent 14 2 2" xfId="2491"/>
    <cellStyle name="Percent 14 3" xfId="2492"/>
    <cellStyle name="Percent 140" xfId="2493"/>
    <cellStyle name="Percent 140 2" xfId="2494"/>
    <cellStyle name="Percent 141" xfId="2495"/>
    <cellStyle name="Percent 141 2" xfId="2496"/>
    <cellStyle name="Percent 142" xfId="2497"/>
    <cellStyle name="Percent 142 2" xfId="2498"/>
    <cellStyle name="Percent 143" xfId="2499"/>
    <cellStyle name="Percent 143 2" xfId="2500"/>
    <cellStyle name="Percent 144" xfId="2501"/>
    <cellStyle name="Percent 144 2" xfId="2502"/>
    <cellStyle name="Percent 145" xfId="2503"/>
    <cellStyle name="Percent 145 2" xfId="2504"/>
    <cellStyle name="Percent 146" xfId="2505"/>
    <cellStyle name="Percent 146 2" xfId="2506"/>
    <cellStyle name="Percent 147" xfId="2507"/>
    <cellStyle name="Percent 147 2" xfId="2508"/>
    <cellStyle name="Percent 148" xfId="2509"/>
    <cellStyle name="Percent 148 2" xfId="2510"/>
    <cellStyle name="Percent 149" xfId="2511"/>
    <cellStyle name="Percent 149 2" xfId="2512"/>
    <cellStyle name="Percent 15" xfId="2513"/>
    <cellStyle name="Percent 15 2" xfId="2514"/>
    <cellStyle name="Percent 15 2 2" xfId="2515"/>
    <cellStyle name="Percent 15 3" xfId="2516"/>
    <cellStyle name="Percent 150" xfId="2517"/>
    <cellStyle name="Percent 150 2" xfId="2518"/>
    <cellStyle name="Percent 151" xfId="2519"/>
    <cellStyle name="Percent 151 2" xfId="2520"/>
    <cellStyle name="Percent 152" xfId="2521"/>
    <cellStyle name="Percent 152 2" xfId="2522"/>
    <cellStyle name="Percent 153" xfId="2523"/>
    <cellStyle name="Percent 153 2" xfId="2524"/>
    <cellStyle name="Percent 154" xfId="2525"/>
    <cellStyle name="Percent 154 2" xfId="2526"/>
    <cellStyle name="Percent 155" xfId="2527"/>
    <cellStyle name="Percent 155 2" xfId="2528"/>
    <cellStyle name="Percent 156" xfId="2529"/>
    <cellStyle name="Percent 157" xfId="2530"/>
    <cellStyle name="Percent 158" xfId="2531"/>
    <cellStyle name="Percent 158 2" xfId="2532"/>
    <cellStyle name="Percent 159" xfId="2533"/>
    <cellStyle name="Percent 159 2" xfId="2534"/>
    <cellStyle name="Percent 16" xfId="2535"/>
    <cellStyle name="Percent 16 2" xfId="2536"/>
    <cellStyle name="Percent 16 2 2" xfId="2537"/>
    <cellStyle name="Percent 16 3" xfId="2538"/>
    <cellStyle name="Percent 160" xfId="2539"/>
    <cellStyle name="Percent 160 2" xfId="2540"/>
    <cellStyle name="Percent 161" xfId="2541"/>
    <cellStyle name="Percent 161 2" xfId="2542"/>
    <cellStyle name="Percent 162" xfId="2543"/>
    <cellStyle name="Percent 162 2" xfId="2544"/>
    <cellStyle name="Percent 163" xfId="2545"/>
    <cellStyle name="Percent 163 2" xfId="2546"/>
    <cellStyle name="Percent 164" xfId="2547"/>
    <cellStyle name="Percent 164 2" xfId="2548"/>
    <cellStyle name="Percent 165" xfId="2549"/>
    <cellStyle name="Percent 165 2" xfId="2550"/>
    <cellStyle name="Percent 166" xfId="2551"/>
    <cellStyle name="Percent 166 2" xfId="2552"/>
    <cellStyle name="Percent 167" xfId="2553"/>
    <cellStyle name="Percent 167 2" xfId="2554"/>
    <cellStyle name="Percent 168" xfId="2555"/>
    <cellStyle name="Percent 168 2" xfId="2556"/>
    <cellStyle name="Percent 169" xfId="2557"/>
    <cellStyle name="Percent 169 2" xfId="2558"/>
    <cellStyle name="Percent 17" xfId="2559"/>
    <cellStyle name="Percent 17 2" xfId="2560"/>
    <cellStyle name="Percent 17 2 2" xfId="2561"/>
    <cellStyle name="Percent 17 3" xfId="2562"/>
    <cellStyle name="Percent 170" xfId="2563"/>
    <cellStyle name="Percent 170 2" xfId="2564"/>
    <cellStyle name="Percent 171" xfId="2565"/>
    <cellStyle name="Percent 171 2" xfId="2566"/>
    <cellStyle name="Percent 172" xfId="2567"/>
    <cellStyle name="Percent 172 2" xfId="2568"/>
    <cellStyle name="Percent 173" xfId="2569"/>
    <cellStyle name="Percent 173 2" xfId="2570"/>
    <cellStyle name="Percent 174" xfId="2571"/>
    <cellStyle name="Percent 174 2" xfId="2572"/>
    <cellStyle name="Percent 175" xfId="2573"/>
    <cellStyle name="Percent 175 2" xfId="2574"/>
    <cellStyle name="Percent 176" xfId="2575"/>
    <cellStyle name="Percent 176 2" xfId="2576"/>
    <cellStyle name="Percent 177" xfId="2577"/>
    <cellStyle name="Percent 177 2" xfId="2578"/>
    <cellStyle name="Percent 178" xfId="2579"/>
    <cellStyle name="Percent 178 2" xfId="2580"/>
    <cellStyle name="Percent 179" xfId="2581"/>
    <cellStyle name="Percent 179 2" xfId="2582"/>
    <cellStyle name="Percent 18" xfId="2583"/>
    <cellStyle name="Percent 18 2" xfId="2584"/>
    <cellStyle name="Percent 18 2 2" xfId="2585"/>
    <cellStyle name="Percent 18 3" xfId="2586"/>
    <cellStyle name="Percent 180" xfId="2587"/>
    <cellStyle name="Percent 180 2" xfId="2588"/>
    <cellStyle name="Percent 181" xfId="2589"/>
    <cellStyle name="Percent 181 2" xfId="2590"/>
    <cellStyle name="Percent 182" xfId="2591"/>
    <cellStyle name="Percent 182 2" xfId="2592"/>
    <cellStyle name="Percent 183" xfId="2593"/>
    <cellStyle name="Percent 183 2" xfId="2594"/>
    <cellStyle name="Percent 184" xfId="2595"/>
    <cellStyle name="Percent 184 2" xfId="2596"/>
    <cellStyle name="Percent 185" xfId="2597"/>
    <cellStyle name="Percent 185 2" xfId="2598"/>
    <cellStyle name="Percent 186" xfId="2599"/>
    <cellStyle name="Percent 186 2" xfId="2600"/>
    <cellStyle name="Percent 187" xfId="2601"/>
    <cellStyle name="Percent 187 2" xfId="2602"/>
    <cellStyle name="Percent 188" xfId="2603"/>
    <cellStyle name="Percent 188 2" xfId="2604"/>
    <cellStyle name="Percent 188 2 2" xfId="2605"/>
    <cellStyle name="Percent 188 3" xfId="2606"/>
    <cellStyle name="Percent 189" xfId="2607"/>
    <cellStyle name="Percent 189 2" xfId="2608"/>
    <cellStyle name="Percent 19" xfId="2609"/>
    <cellStyle name="Percent 19 2" xfId="2610"/>
    <cellStyle name="Percent 190" xfId="2611"/>
    <cellStyle name="Percent 190 2" xfId="2612"/>
    <cellStyle name="Percent 191" xfId="2613"/>
    <cellStyle name="Percent 191 2" xfId="2614"/>
    <cellStyle name="Percent 192" xfId="2615"/>
    <cellStyle name="Percent 192 2" xfId="2616"/>
    <cellStyle name="Percent 192 3" xfId="2617"/>
    <cellStyle name="Percent 193" xfId="2618"/>
    <cellStyle name="Percent 193 2" xfId="2619"/>
    <cellStyle name="Percent 194" xfId="2620"/>
    <cellStyle name="Percent 194 2" xfId="2621"/>
    <cellStyle name="Percent 195" xfId="2622"/>
    <cellStyle name="Percent 195 2" xfId="2623"/>
    <cellStyle name="Percent 196" xfId="2624"/>
    <cellStyle name="Percent 196 2" xfId="2625"/>
    <cellStyle name="Percent 197" xfId="2626"/>
    <cellStyle name="Percent 197 2" xfId="2627"/>
    <cellStyle name="Percent 198" xfId="2628"/>
    <cellStyle name="Percent 198 2" xfId="2629"/>
    <cellStyle name="Percent 199" xfId="2630"/>
    <cellStyle name="Percent 199 2" xfId="2631"/>
    <cellStyle name="Percent 2" xfId="2632"/>
    <cellStyle name="Percent 2 2" xfId="2633"/>
    <cellStyle name="Percent 2 2 2" xfId="2634"/>
    <cellStyle name="Percent 2 3" xfId="2635"/>
    <cellStyle name="Percent 20" xfId="2636"/>
    <cellStyle name="Percent 20 2" xfId="2637"/>
    <cellStyle name="Percent 20 2 2" xfId="2638"/>
    <cellStyle name="Percent 20 2 2 2" xfId="2639"/>
    <cellStyle name="Percent 20 2 3" xfId="2640"/>
    <cellStyle name="Percent 20 2 3 2" xfId="2641"/>
    <cellStyle name="Percent 20 2 3 2 2" xfId="2642"/>
    <cellStyle name="Percent 20 2 3 3" xfId="2643"/>
    <cellStyle name="Percent 20 2 4" xfId="2644"/>
    <cellStyle name="Percent 20 3" xfId="2645"/>
    <cellStyle name="Percent 20 3 2" xfId="2646"/>
    <cellStyle name="Percent 20 4" xfId="2647"/>
    <cellStyle name="Percent 200" xfId="2648"/>
    <cellStyle name="Percent 200 2" xfId="2649"/>
    <cellStyle name="Percent 201" xfId="2650"/>
    <cellStyle name="Percent 201 2" xfId="2651"/>
    <cellStyle name="Percent 202" xfId="2652"/>
    <cellStyle name="Percent 202 2" xfId="2653"/>
    <cellStyle name="Percent 203" xfId="2654"/>
    <cellStyle name="Percent 203 2" xfId="2655"/>
    <cellStyle name="Percent 204" xfId="2656"/>
    <cellStyle name="Percent 204 2" xfId="2657"/>
    <cellStyle name="Percent 205" xfId="2658"/>
    <cellStyle name="Percent 205 2" xfId="2659"/>
    <cellStyle name="Percent 206" xfId="2660"/>
    <cellStyle name="Percent 206 2" xfId="2661"/>
    <cellStyle name="Percent 207" xfId="2662"/>
    <cellStyle name="Percent 207 2" xfId="2663"/>
    <cellStyle name="Percent 208" xfId="2664"/>
    <cellStyle name="Percent 208 2" xfId="2665"/>
    <cellStyle name="Percent 209" xfId="2666"/>
    <cellStyle name="Percent 209 2" xfId="2667"/>
    <cellStyle name="Percent 21" xfId="2668"/>
    <cellStyle name="Percent 21 2" xfId="2669"/>
    <cellStyle name="Percent 21 2 2" xfId="2670"/>
    <cellStyle name="Percent 21 3" xfId="2671"/>
    <cellStyle name="Percent 21 3 2" xfId="2672"/>
    <cellStyle name="Percent 21 3 2 2" xfId="2673"/>
    <cellStyle name="Percent 21 3 3" xfId="2674"/>
    <cellStyle name="Percent 21 4" xfId="2675"/>
    <cellStyle name="Percent 210" xfId="2676"/>
    <cellStyle name="Percent 210 2" xfId="2677"/>
    <cellStyle name="Percent 211" xfId="2678"/>
    <cellStyle name="Percent 211 2" xfId="2679"/>
    <cellStyle name="Percent 212" xfId="2680"/>
    <cellStyle name="Percent 212 2" xfId="2681"/>
    <cellStyle name="Percent 213" xfId="2682"/>
    <cellStyle name="Percent 213 2" xfId="2683"/>
    <cellStyle name="Percent 214" xfId="2684"/>
    <cellStyle name="Percent 214 2" xfId="2685"/>
    <cellStyle name="Percent 215" xfId="2686"/>
    <cellStyle name="Percent 215 2" xfId="2687"/>
    <cellStyle name="Percent 216" xfId="2688"/>
    <cellStyle name="Percent 216 2" xfId="2689"/>
    <cellStyle name="Percent 217" xfId="2690"/>
    <cellStyle name="Percent 218" xfId="2691"/>
    <cellStyle name="Percent 219" xfId="2692"/>
    <cellStyle name="Percent 22" xfId="2693"/>
    <cellStyle name="Percent 22 2" xfId="2694"/>
    <cellStyle name="Percent 22 2 2" xfId="2695"/>
    <cellStyle name="Percent 22 3" xfId="2696"/>
    <cellStyle name="Percent 220" xfId="2697"/>
    <cellStyle name="Percent 221" xfId="2698"/>
    <cellStyle name="Percent 23" xfId="2699"/>
    <cellStyle name="Percent 23 2" xfId="2700"/>
    <cellStyle name="Percent 23 2 2" xfId="2701"/>
    <cellStyle name="Percent 23 3" xfId="2702"/>
    <cellStyle name="Percent 24" xfId="2703"/>
    <cellStyle name="Percent 24 2" xfId="2704"/>
    <cellStyle name="Percent 24 2 2" xfId="2705"/>
    <cellStyle name="Percent 24 3" xfId="2706"/>
    <cellStyle name="Percent 25" xfId="2707"/>
    <cellStyle name="Percent 25 2" xfId="2708"/>
    <cellStyle name="Percent 25 2 2" xfId="2709"/>
    <cellStyle name="Percent 25 3" xfId="2710"/>
    <cellStyle name="Percent 26" xfId="2711"/>
    <cellStyle name="Percent 26 2" xfId="2712"/>
    <cellStyle name="Percent 26 2 2" xfId="2713"/>
    <cellStyle name="Percent 26 3" xfId="2714"/>
    <cellStyle name="Percent 27" xfId="2715"/>
    <cellStyle name="Percent 27 2" xfId="2716"/>
    <cellStyle name="Percent 27 2 2" xfId="2717"/>
    <cellStyle name="Percent 27 3" xfId="2718"/>
    <cellStyle name="Percent 28" xfId="2719"/>
    <cellStyle name="Percent 28 2" xfId="2720"/>
    <cellStyle name="Percent 28 2 2" xfId="2721"/>
    <cellStyle name="Percent 28 3" xfId="2722"/>
    <cellStyle name="Percent 29" xfId="2723"/>
    <cellStyle name="Percent 29 2" xfId="2724"/>
    <cellStyle name="Percent 3" xfId="2725"/>
    <cellStyle name="Percent 3 2" xfId="2726"/>
    <cellStyle name="Percent 3 2 2" xfId="2727"/>
    <cellStyle name="Percent 3 3" xfId="2728"/>
    <cellStyle name="Percent 30" xfId="2729"/>
    <cellStyle name="Percent 30 2" xfId="2730"/>
    <cellStyle name="Percent 31" xfId="2731"/>
    <cellStyle name="Percent 31 2" xfId="2732"/>
    <cellStyle name="Percent 32" xfId="2733"/>
    <cellStyle name="Percent 32 2" xfId="2734"/>
    <cellStyle name="Percent 33" xfId="2735"/>
    <cellStyle name="Percent 33 2" xfId="2736"/>
    <cellStyle name="Percent 34" xfId="2737"/>
    <cellStyle name="Percent 34 2" xfId="2738"/>
    <cellStyle name="Percent 35" xfId="2739"/>
    <cellStyle name="Percent 35 2" xfId="2740"/>
    <cellStyle name="Percent 36" xfId="2741"/>
    <cellStyle name="Percent 36 2" xfId="2742"/>
    <cellStyle name="Percent 37" xfId="2743"/>
    <cellStyle name="Percent 37 2" xfId="2744"/>
    <cellStyle name="Percent 38" xfId="2745"/>
    <cellStyle name="Percent 38 2" xfId="2746"/>
    <cellStyle name="Percent 39" xfId="2747"/>
    <cellStyle name="Percent 39 2" xfId="2748"/>
    <cellStyle name="Percent 4" xfId="2749"/>
    <cellStyle name="Percent 4 2" xfId="2750"/>
    <cellStyle name="Percent 4 2 2" xfId="2751"/>
    <cellStyle name="Percent 4 3" xfId="2752"/>
    <cellStyle name="Percent 40" xfId="2753"/>
    <cellStyle name="Percent 40 2" xfId="2754"/>
    <cellStyle name="Percent 41" xfId="2755"/>
    <cellStyle name="Percent 41 2" xfId="2756"/>
    <cellStyle name="Percent 42" xfId="2757"/>
    <cellStyle name="Percent 42 2" xfId="2758"/>
    <cellStyle name="Percent 43" xfId="2759"/>
    <cellStyle name="Percent 43 2" xfId="2760"/>
    <cellStyle name="Percent 44" xfId="2761"/>
    <cellStyle name="Percent 44 2" xfId="2762"/>
    <cellStyle name="Percent 44 3" xfId="2763"/>
    <cellStyle name="Percent 44 3 2" xfId="2764"/>
    <cellStyle name="Percent 45" xfId="2765"/>
    <cellStyle name="Percent 45 2" xfId="2766"/>
    <cellStyle name="Percent 45 3" xfId="2767"/>
    <cellStyle name="Percent 45 3 2" xfId="2768"/>
    <cellStyle name="Percent 45 3 2 2" xfId="2769"/>
    <cellStyle name="Percent 45 3 2 3" xfId="2770"/>
    <cellStyle name="Percent 45 3 2 3 2" xfId="2771"/>
    <cellStyle name="Percent 45 3 2 3 3" xfId="2772"/>
    <cellStyle name="Percent 45 3 2 3 3 2" xfId="2773"/>
    <cellStyle name="Percent 45 3 2 3 4" xfId="2774"/>
    <cellStyle name="Percent 45 3 2 3 4 2" xfId="2775"/>
    <cellStyle name="Percent 45 3 2 3 4 3" xfId="2776"/>
    <cellStyle name="Percent 45 3 2 3 4 3 2" xfId="2777"/>
    <cellStyle name="Percent 45 3 2 3 4 4" xfId="2778"/>
    <cellStyle name="Percent 45 3 2 3 4 4 2" xfId="2779"/>
    <cellStyle name="Percent 45 3 2 3 4 5" xfId="2780"/>
    <cellStyle name="Percent 45 3 2 3 4 5 2" xfId="2781"/>
    <cellStyle name="Percent 45 3 2 3 4 5 3" xfId="2782"/>
    <cellStyle name="Percent 45 3 2 3 4 5 3 2" xfId="2783"/>
    <cellStyle name="Percent 45 3 2 3 4 5 3 2 2" xfId="2784"/>
    <cellStyle name="Percent 45 3 2 3 4 5 3 3" xfId="2785"/>
    <cellStyle name="Percent 45 3 2 4" xfId="2786"/>
    <cellStyle name="Percent 45 3 2 4 2" xfId="2787"/>
    <cellStyle name="Percent 45 3 2 4 3" xfId="2788"/>
    <cellStyle name="Percent 45 3 2 4 3 2" xfId="2789"/>
    <cellStyle name="Percent 45 3 2 4 4" xfId="2790"/>
    <cellStyle name="Percent 45 3 2 4 4 2" xfId="2791"/>
    <cellStyle name="Percent 45 3 2 4 4 3" xfId="2792"/>
    <cellStyle name="Percent 45 3 2 4 4 3 2" xfId="2793"/>
    <cellStyle name="Percent 45 3 2 5" xfId="2794"/>
    <cellStyle name="Percent 45 3 2 5 2" xfId="2795"/>
    <cellStyle name="Percent 45 3 2 5 3" xfId="2796"/>
    <cellStyle name="Percent 45 3 2 5 3 2" xfId="2797"/>
    <cellStyle name="Percent 45 3 2 5 3 3" xfId="2798"/>
    <cellStyle name="Percent 45 3 2 5 3 3 2" xfId="2799"/>
    <cellStyle name="Percent 45 3 2 6" xfId="2800"/>
    <cellStyle name="Percent 45 3 2 6 2" xfId="2801"/>
    <cellStyle name="Percent 45 3 3" xfId="2802"/>
    <cellStyle name="Percent 46" xfId="2803"/>
    <cellStyle name="Percent 46 2" xfId="2804"/>
    <cellStyle name="Percent 46 3" xfId="2805"/>
    <cellStyle name="Percent 46 3 2" xfId="2806"/>
    <cellStyle name="Percent 47" xfId="2807"/>
    <cellStyle name="Percent 47 2" xfId="2808"/>
    <cellStyle name="Percent 48" xfId="2809"/>
    <cellStyle name="Percent 48 2" xfId="2810"/>
    <cellStyle name="Percent 48 3" xfId="2811"/>
    <cellStyle name="Percent 48 3 2" xfId="2812"/>
    <cellStyle name="Percent 49" xfId="2813"/>
    <cellStyle name="Percent 49 2" xfId="2814"/>
    <cellStyle name="Percent 5" xfId="2815"/>
    <cellStyle name="Percent 5 2" xfId="2816"/>
    <cellStyle name="Percent 5 2 2" xfId="2817"/>
    <cellStyle name="Percent 5 3" xfId="2818"/>
    <cellStyle name="Percent 50" xfId="2819"/>
    <cellStyle name="Percent 50 2" xfId="2820"/>
    <cellStyle name="Percent 50 3" xfId="2821"/>
    <cellStyle name="Percent 50 3 2" xfId="2822"/>
    <cellStyle name="Percent 50 4" xfId="2823"/>
    <cellStyle name="Percent 50 4 2" xfId="2824"/>
    <cellStyle name="Percent 51" xfId="2825"/>
    <cellStyle name="Percent 51 2" xfId="2826"/>
    <cellStyle name="Percent 51 2 2" xfId="2827"/>
    <cellStyle name="Percent 51 2 3" xfId="2828"/>
    <cellStyle name="Percent 51 2 3 2" xfId="2829"/>
    <cellStyle name="Percent 51 2 3 3" xfId="2830"/>
    <cellStyle name="Percent 51 2 3 3 2" xfId="2831"/>
    <cellStyle name="Percent 51 2 3 4" xfId="2832"/>
    <cellStyle name="Percent 51 2 3 4 2" xfId="2833"/>
    <cellStyle name="Percent 51 2 3 4 3" xfId="2834"/>
    <cellStyle name="Percent 51 2 3 4 3 2" xfId="2835"/>
    <cellStyle name="Percent 51 2 3 4 4" xfId="2836"/>
    <cellStyle name="Percent 51 2 3 4 4 2" xfId="2837"/>
    <cellStyle name="Percent 51 2 4" xfId="2838"/>
    <cellStyle name="Percent 51 2 4 2" xfId="2839"/>
    <cellStyle name="Percent 51 2 4 3" xfId="2840"/>
    <cellStyle name="Percent 51 2 4 3 2" xfId="2841"/>
    <cellStyle name="Percent 51 2 4 4" xfId="2842"/>
    <cellStyle name="Percent 51 2 4 4 2" xfId="2843"/>
    <cellStyle name="Percent 51 2 4 4 3" xfId="2844"/>
    <cellStyle name="Percent 51 2 4 4 3 2" xfId="2845"/>
    <cellStyle name="Percent 51 2 5" xfId="2846"/>
    <cellStyle name="Percent 51 2 5 2" xfId="2847"/>
    <cellStyle name="Percent 51 2 5 3" xfId="2848"/>
    <cellStyle name="Percent 51 2 5 3 2" xfId="2849"/>
    <cellStyle name="Percent 51 2 5 3 3" xfId="2850"/>
    <cellStyle name="Percent 51 2 5 3 3 2" xfId="2851"/>
    <cellStyle name="Percent 51 2 6" xfId="2852"/>
    <cellStyle name="Percent 51 2 6 2" xfId="2853"/>
    <cellStyle name="Percent 51 3" xfId="2854"/>
    <cellStyle name="Percent 52" xfId="2855"/>
    <cellStyle name="Percent 52 2" xfId="2856"/>
    <cellStyle name="Percent 53" xfId="2857"/>
    <cellStyle name="Percent 53 2" xfId="2858"/>
    <cellStyle name="Percent 54" xfId="2859"/>
    <cellStyle name="Percent 54 2" xfId="2860"/>
    <cellStyle name="Percent 55" xfId="2861"/>
    <cellStyle name="Percent 55 2" xfId="2862"/>
    <cellStyle name="Percent 55 3" xfId="2863"/>
    <cellStyle name="Percent 55 3 2" xfId="2864"/>
    <cellStyle name="Percent 55 3 3" xfId="2865"/>
    <cellStyle name="Percent 55 3 3 2" xfId="2866"/>
    <cellStyle name="Percent 55 3 4" xfId="2867"/>
    <cellStyle name="Percent 55 3 4 2" xfId="2868"/>
    <cellStyle name="Percent 55 3 4 3" xfId="2869"/>
    <cellStyle name="Percent 55 3 4 3 2" xfId="2870"/>
    <cellStyle name="Percent 55 3 4 4" xfId="2871"/>
    <cellStyle name="Percent 55 3 4 4 2" xfId="2872"/>
    <cellStyle name="Percent 55 4" xfId="2873"/>
    <cellStyle name="Percent 55 4 2" xfId="2874"/>
    <cellStyle name="Percent 55 4 3" xfId="2875"/>
    <cellStyle name="Percent 55 4 3 2" xfId="2876"/>
    <cellStyle name="Percent 55 4 4" xfId="2877"/>
    <cellStyle name="Percent 55 4 4 2" xfId="2878"/>
    <cellStyle name="Percent 55 4 4 3" xfId="2879"/>
    <cellStyle name="Percent 55 4 4 3 2" xfId="2880"/>
    <cellStyle name="Percent 55 5" xfId="2881"/>
    <cellStyle name="Percent 55 5 2" xfId="2882"/>
    <cellStyle name="Percent 55 5 3" xfId="2883"/>
    <cellStyle name="Percent 55 5 3 2" xfId="2884"/>
    <cellStyle name="Percent 55 5 3 3" xfId="2885"/>
    <cellStyle name="Percent 55 5 3 3 2" xfId="2886"/>
    <cellStyle name="Percent 55 6" xfId="2887"/>
    <cellStyle name="Percent 55 6 2" xfId="2888"/>
    <cellStyle name="Percent 56" xfId="2889"/>
    <cellStyle name="Percent 56 2" xfId="2890"/>
    <cellStyle name="Percent 56 3" xfId="2891"/>
    <cellStyle name="Percent 56 3 2" xfId="2892"/>
    <cellStyle name="Percent 56 4" xfId="2893"/>
    <cellStyle name="Percent 56 4 2" xfId="2894"/>
    <cellStyle name="Percent 56 4 3" xfId="2895"/>
    <cellStyle name="Percent 56 4 3 2" xfId="2896"/>
    <cellStyle name="Percent 56 4 4" xfId="2897"/>
    <cellStyle name="Percent 56 4 4 2" xfId="2898"/>
    <cellStyle name="Percent 56 5" xfId="2899"/>
    <cellStyle name="Percent 56 5 2" xfId="2900"/>
    <cellStyle name="Percent 56 5 2 2" xfId="2901"/>
    <cellStyle name="Percent 56 5 3" xfId="2902"/>
    <cellStyle name="Percent 56 5 4" xfId="2903"/>
    <cellStyle name="Percent 56 5 4 2" xfId="2904"/>
    <cellStyle name="Percent 57" xfId="2905"/>
    <cellStyle name="Percent 57 2" xfId="2906"/>
    <cellStyle name="Percent 57 3" xfId="2907"/>
    <cellStyle name="Percent 57 3 2" xfId="2908"/>
    <cellStyle name="Percent 57 4" xfId="2909"/>
    <cellStyle name="Percent 57 4 2" xfId="2910"/>
    <cellStyle name="Percent 57 4 3" xfId="2911"/>
    <cellStyle name="Percent 57 4 3 2" xfId="2912"/>
    <cellStyle name="Percent 57 4 4" xfId="2913"/>
    <cellStyle name="Percent 57 4 4 2" xfId="2914"/>
    <cellStyle name="Percent 57 5" xfId="2915"/>
    <cellStyle name="Percent 57 5 2" xfId="2916"/>
    <cellStyle name="Percent 57 5 2 2" xfId="2917"/>
    <cellStyle name="Percent 57 5 3" xfId="2918"/>
    <cellStyle name="Percent 57 5 4" xfId="2919"/>
    <cellStyle name="Percent 57 5 4 2" xfId="2920"/>
    <cellStyle name="Percent 58" xfId="2921"/>
    <cellStyle name="Percent 58 2" xfId="2922"/>
    <cellStyle name="Percent 58 3" xfId="2923"/>
    <cellStyle name="Percent 58 3 2" xfId="2924"/>
    <cellStyle name="Percent 58 4" xfId="2925"/>
    <cellStyle name="Percent 58 4 2" xfId="2926"/>
    <cellStyle name="Percent 58 4 3" xfId="2927"/>
    <cellStyle name="Percent 58 4 3 2" xfId="2928"/>
    <cellStyle name="Percent 59" xfId="2929"/>
    <cellStyle name="Percent 59 2" xfId="2930"/>
    <cellStyle name="Percent 59 3" xfId="2931"/>
    <cellStyle name="Percent 59 3 2" xfId="2932"/>
    <cellStyle name="Percent 59 3 3" xfId="2933"/>
    <cellStyle name="Percent 59 3 3 2" xfId="2934"/>
    <cellStyle name="Percent 6" xfId="2935"/>
    <cellStyle name="Percent 6 2" xfId="2936"/>
    <cellStyle name="Percent 6 2 2" xfId="2937"/>
    <cellStyle name="Percent 6 3" xfId="2938"/>
    <cellStyle name="Percent 60" xfId="2939"/>
    <cellStyle name="Percent 60 2" xfId="2940"/>
    <cellStyle name="Percent 61" xfId="2941"/>
    <cellStyle name="Percent 61 2" xfId="2942"/>
    <cellStyle name="Percent 62" xfId="2943"/>
    <cellStyle name="Percent 62 2" xfId="2944"/>
    <cellStyle name="Percent 63" xfId="2945"/>
    <cellStyle name="Percent 63 2" xfId="2946"/>
    <cellStyle name="Percent 64" xfId="2947"/>
    <cellStyle name="Percent 64 2" xfId="2948"/>
    <cellStyle name="Percent 65" xfId="2949"/>
    <cellStyle name="Percent 65 2" xfId="2950"/>
    <cellStyle name="Percent 65 3" xfId="2951"/>
    <cellStyle name="Percent 65 3 2" xfId="2952"/>
    <cellStyle name="Percent 65 4" xfId="2953"/>
    <cellStyle name="Percent 65 4 2" xfId="2954"/>
    <cellStyle name="Percent 66" xfId="2955"/>
    <cellStyle name="Percent 66 2" xfId="2956"/>
    <cellStyle name="Percent 66 2 2" xfId="2957"/>
    <cellStyle name="Percent 66 3" xfId="2958"/>
    <cellStyle name="Percent 66 4" xfId="2959"/>
    <cellStyle name="Percent 66 4 2" xfId="2960"/>
    <cellStyle name="Percent 67" xfId="2961"/>
    <cellStyle name="Percent 67 2" xfId="2962"/>
    <cellStyle name="Percent 68" xfId="2963"/>
    <cellStyle name="Percent 68 2" xfId="2964"/>
    <cellStyle name="Percent 68 3" xfId="2965"/>
    <cellStyle name="Percent 68 3 2" xfId="2966"/>
    <cellStyle name="Percent 69" xfId="2967"/>
    <cellStyle name="Percent 69 2" xfId="2968"/>
    <cellStyle name="Percent 7" xfId="2969"/>
    <cellStyle name="Percent 7 2" xfId="2970"/>
    <cellStyle name="Percent 7 2 2" xfId="2971"/>
    <cellStyle name="Percent 7 3" xfId="2972"/>
    <cellStyle name="Percent 70" xfId="2973"/>
    <cellStyle name="Percent 70 2" xfId="2974"/>
    <cellStyle name="Percent 71" xfId="2975"/>
    <cellStyle name="Percent 71 2" xfId="2976"/>
    <cellStyle name="Percent 72" xfId="2977"/>
    <cellStyle name="Percent 72 2" xfId="2978"/>
    <cellStyle name="Percent 73" xfId="2979"/>
    <cellStyle name="Percent 73 2" xfId="2980"/>
    <cellStyle name="Percent 73 3" xfId="2981"/>
    <cellStyle name="Percent 73 3 2" xfId="2982"/>
    <cellStyle name="Percent 73 4" xfId="2983"/>
    <cellStyle name="Percent 73 4 2" xfId="2984"/>
    <cellStyle name="Percent 74" xfId="2985"/>
    <cellStyle name="Percent 74 2" xfId="2986"/>
    <cellStyle name="Percent 75" xfId="2987"/>
    <cellStyle name="Percent 75 2" xfId="2988"/>
    <cellStyle name="Percent 76" xfId="2989"/>
    <cellStyle name="Percent 76 2" xfId="2990"/>
    <cellStyle name="Percent 77" xfId="2991"/>
    <cellStyle name="Percent 77 2" xfId="2992"/>
    <cellStyle name="Percent 77 2 2" xfId="2993"/>
    <cellStyle name="Percent 77 3" xfId="2994"/>
    <cellStyle name="Percent 78" xfId="2995"/>
    <cellStyle name="Percent 78 2" xfId="2996"/>
    <cellStyle name="Percent 79" xfId="2997"/>
    <cellStyle name="Percent 79 2" xfId="2998"/>
    <cellStyle name="Percent 8" xfId="2999"/>
    <cellStyle name="Percent 8 2" xfId="3000"/>
    <cellStyle name="Percent 8 2 2" xfId="3001"/>
    <cellStyle name="Percent 8 3" xfId="3002"/>
    <cellStyle name="Percent 80" xfId="3003"/>
    <cellStyle name="Percent 80 2" xfId="3004"/>
    <cellStyle name="Percent 81" xfId="3005"/>
    <cellStyle name="Percent 81 2" xfId="3006"/>
    <cellStyle name="Percent 82" xfId="3007"/>
    <cellStyle name="Percent 83" xfId="3008"/>
    <cellStyle name="Percent 83 2" xfId="3009"/>
    <cellStyle name="Percent 84" xfId="3010"/>
    <cellStyle name="Percent 84 2" xfId="3011"/>
    <cellStyle name="Percent 85" xfId="3012"/>
    <cellStyle name="Percent 85 2" xfId="3013"/>
    <cellStyle name="Percent 86" xfId="3014"/>
    <cellStyle name="Percent 86 2" xfId="3015"/>
    <cellStyle name="Percent 87" xfId="3016"/>
    <cellStyle name="Percent 87 2" xfId="3017"/>
    <cellStyle name="Percent 88" xfId="3018"/>
    <cellStyle name="Percent 88 2" xfId="3019"/>
    <cellStyle name="Percent 88 2 2" xfId="3020"/>
    <cellStyle name="Percent 88 3" xfId="3021"/>
    <cellStyle name="Percent 89" xfId="3022"/>
    <cellStyle name="Percent 89 2" xfId="3023"/>
    <cellStyle name="Percent 9" xfId="3024"/>
    <cellStyle name="Percent 9 2" xfId="3025"/>
    <cellStyle name="Percent 9 2 2" xfId="3026"/>
    <cellStyle name="Percent 9 3" xfId="3027"/>
    <cellStyle name="Percent 90" xfId="3028"/>
    <cellStyle name="Percent 90 2" xfId="3029"/>
    <cellStyle name="Percent 91" xfId="3030"/>
    <cellStyle name="Percent 91 2" xfId="3031"/>
    <cellStyle name="Percent 92" xfId="3032"/>
    <cellStyle name="Percent 92 2" xfId="3033"/>
    <cellStyle name="Percent 93" xfId="3034"/>
    <cellStyle name="Percent 93 2" xfId="3035"/>
    <cellStyle name="Percent 94" xfId="3036"/>
    <cellStyle name="Percent 94 2" xfId="3037"/>
    <cellStyle name="Percent 95" xfId="3038"/>
    <cellStyle name="Percent 95 2" xfId="3039"/>
    <cellStyle name="Percent 96" xfId="3040"/>
    <cellStyle name="Percent 96 2" xfId="3041"/>
    <cellStyle name="Percent 97" xfId="3042"/>
    <cellStyle name="Percent 97 2" xfId="3043"/>
    <cellStyle name="Percent 98" xfId="3044"/>
    <cellStyle name="Percent 98 2" xfId="3045"/>
    <cellStyle name="Percent 99" xfId="3046"/>
    <cellStyle name="Percent 99 2" xfId="3047"/>
    <cellStyle name="sonhead" xfId="3048"/>
    <cellStyle name="sonscript" xfId="3049"/>
    <cellStyle name="sontitle" xfId="3050"/>
    <cellStyle name="Time" xfId="3051"/>
    <cellStyle name="TimeEnd" xfId="3052"/>
    <cellStyle name="TimeSpent" xfId="3053"/>
    <cellStyle name="TitleEvid" xfId="3054"/>
  </cellStyles>
  <dxfs count="240"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8" tint="0.79998168889431442"/>
        </patternFill>
      </fill>
    </dxf>
    <dxf>
      <fill>
        <patternFill>
          <bgColor indexed="5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8" tint="0.7999816888943144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rgb="FFFF0000"/>
      </font>
      <fill>
        <patternFill>
          <bgColor theme="4" tint="0.59996337778862885"/>
        </patternFill>
      </fill>
    </dxf>
    <dxf>
      <font>
        <color rgb="FFFF0000"/>
      </font>
      <fill>
        <patternFill>
          <bgColor theme="4" tint="0.59996337778862885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/>
        <i val="0"/>
        <color rgb="FFFF0000"/>
      </font>
      <fill>
        <patternFill>
          <bgColor rgb="FFCDDEF3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ill>
        <patternFill>
          <bgColor rgb="FFEAEAE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600075</xdr:colOff>
      <xdr:row>1</xdr:row>
      <xdr:rowOff>47625</xdr:rowOff>
    </xdr:to>
    <xdr:sp macro="" textlink="">
      <xdr:nvSpPr>
        <xdr:cNvPr id="61128215" name="Rectangle 3">
          <a:extLst>
            <a:ext uri="{FF2B5EF4-FFF2-40B4-BE49-F238E27FC236}">
              <a16:creationId xmlns:a16="http://schemas.microsoft.com/office/drawing/2014/main" id="{9075B1C4-812F-4E5C-97F6-734DE37DC4F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" cy="666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20</xdr:col>
      <xdr:colOff>0</xdr:colOff>
      <xdr:row>2</xdr:row>
      <xdr:rowOff>0</xdr:rowOff>
    </xdr:from>
    <xdr:to>
      <xdr:col>25</xdr:col>
      <xdr:colOff>110833</xdr:colOff>
      <xdr:row>3</xdr:row>
      <xdr:rowOff>2674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3A05FC6-BED3-4E79-B114-1455EC602A76}"/>
            </a:ext>
          </a:extLst>
        </xdr:cNvPr>
        <xdr:cNvSpPr/>
      </xdr:nvSpPr>
      <xdr:spPr bwMode="auto">
        <a:xfrm>
          <a:off x="15864840" y="396240"/>
          <a:ext cx="3451860" cy="35052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6000" tIns="36000" rIns="36000" bIns="36000" rtlCol="0" anchor="ctr" upright="1"/>
        <a:lstStyle/>
        <a:p>
          <a:pPr algn="ctr"/>
          <a:r>
            <a:rPr lang="en-US" sz="1400">
              <a:solidFill>
                <a:srgbClr val="002060"/>
              </a:solidFill>
            </a:rPr>
            <a:t>Click to protect</a:t>
          </a:r>
          <a:r>
            <a:rPr lang="en-US" sz="1400" baseline="0">
              <a:solidFill>
                <a:srgbClr val="002060"/>
              </a:solidFill>
            </a:rPr>
            <a:t> all sheets and save the file</a:t>
          </a:r>
          <a:endParaRPr lang="en-US" sz="1400">
            <a:solidFill>
              <a:srgbClr val="002060"/>
            </a:solidFill>
          </a:endParaRPr>
        </a:p>
      </xdr:txBody>
    </xdr:sp>
    <xdr:clientData/>
  </xdr:twoCellAnchor>
  <xdr:twoCellAnchor>
    <xdr:from>
      <xdr:col>20</xdr:col>
      <xdr:colOff>0</xdr:colOff>
      <xdr:row>4</xdr:row>
      <xdr:rowOff>0</xdr:rowOff>
    </xdr:from>
    <xdr:to>
      <xdr:col>25</xdr:col>
      <xdr:colOff>73028</xdr:colOff>
      <xdr:row>4</xdr:row>
      <xdr:rowOff>193396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A9FEC19-DDA1-43E4-8091-C850380881BA}"/>
            </a:ext>
          </a:extLst>
        </xdr:cNvPr>
        <xdr:cNvSpPr/>
      </xdr:nvSpPr>
      <xdr:spPr bwMode="auto">
        <a:xfrm>
          <a:off x="15864840" y="967740"/>
          <a:ext cx="3474720" cy="35052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6000" tIns="36000" rIns="36000" bIns="36000" rtlCol="0" anchor="ctr" upright="1"/>
        <a:lstStyle/>
        <a:p>
          <a:pPr algn="ctr">
            <a:lnSpc>
              <a:spcPts val="900"/>
            </a:lnSpc>
          </a:pPr>
          <a:r>
            <a:rPr lang="en-US" sz="1400">
              <a:solidFill>
                <a:srgbClr val="002060"/>
              </a:solidFill>
            </a:rPr>
            <a:t>Click to save the file</a:t>
          </a:r>
          <a:r>
            <a:rPr lang="en-US" sz="1400" baseline="0">
              <a:solidFill>
                <a:srgbClr val="002060"/>
              </a:solidFill>
            </a:rPr>
            <a:t> to C: Drive (as FILE8.xls)</a:t>
          </a:r>
          <a:endParaRPr lang="en-US" sz="1400">
            <a:solidFill>
              <a:srgbClr val="002060"/>
            </a:solidFill>
          </a:endParaRPr>
        </a:p>
      </xdr:txBody>
    </xdr:sp>
    <xdr:clientData/>
  </xdr:twoCellAnchor>
  <xdr:twoCellAnchor>
    <xdr:from>
      <xdr:col>20</xdr:col>
      <xdr:colOff>38372</xdr:colOff>
      <xdr:row>5</xdr:row>
      <xdr:rowOff>151643</xdr:rowOff>
    </xdr:from>
    <xdr:to>
      <xdr:col>25</xdr:col>
      <xdr:colOff>79338</xdr:colOff>
      <xdr:row>6</xdr:row>
      <xdr:rowOff>77025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65E700F-769B-46F8-A6FB-34AD7E6785A6}"/>
            </a:ext>
          </a:extLst>
        </xdr:cNvPr>
        <xdr:cNvSpPr/>
      </xdr:nvSpPr>
      <xdr:spPr bwMode="auto">
        <a:xfrm>
          <a:off x="21063857" y="1129724"/>
          <a:ext cx="3259022" cy="28541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6000" tIns="36000" rIns="36000" bIns="36000" rtlCol="0" anchor="ctr" upright="1"/>
        <a:lstStyle/>
        <a:p>
          <a:pPr algn="ctr">
            <a:lnSpc>
              <a:spcPts val="800"/>
            </a:lnSpc>
          </a:pPr>
          <a:r>
            <a:rPr lang="en-US" sz="1400">
              <a:solidFill>
                <a:srgbClr val="002060"/>
              </a:solidFill>
            </a:rPr>
            <a:t>Click to save the file</a:t>
          </a:r>
          <a:r>
            <a:rPr lang="en-US" sz="1400" baseline="0">
              <a:solidFill>
                <a:srgbClr val="002060"/>
              </a:solidFill>
            </a:rPr>
            <a:t> to X: Drive (as FILE8.xls)</a:t>
          </a:r>
          <a:endParaRPr lang="en-US" sz="1400">
            <a:solidFill>
              <a:srgbClr val="00206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11</xdr:col>
          <xdr:colOff>1362075</xdr:colOff>
          <xdr:row>1</xdr:row>
          <xdr:rowOff>180975</xdr:rowOff>
        </xdr:from>
        <xdr:to>
          <xdr:col>13</xdr:col>
          <xdr:colOff>95250</xdr:colOff>
          <xdr:row>3</xdr:row>
          <xdr:rowOff>104775</xdr:rowOff>
        </xdr:to>
        <xdr:sp macro="" textlink="">
          <xdr:nvSpPr>
            <xdr:cNvPr id="13314" name="Button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8385F9B0-5514-44C6-9436-2ECCB80D35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0066CC"/>
                  </a:solidFill>
                  <a:latin typeface="Arial"/>
                  <a:cs typeface="Arial"/>
                </a:rPr>
                <a:t>INITIALISE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13</xdr:col>
          <xdr:colOff>704850</xdr:colOff>
          <xdr:row>6</xdr:row>
          <xdr:rowOff>114300</xdr:rowOff>
        </xdr:from>
        <xdr:to>
          <xdr:col>15</xdr:col>
          <xdr:colOff>533400</xdr:colOff>
          <xdr:row>6</xdr:row>
          <xdr:rowOff>457200</xdr:rowOff>
        </xdr:to>
        <xdr:sp macro="" textlink="">
          <xdr:nvSpPr>
            <xdr:cNvPr id="13316" name="Button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6AD0C07D-4CDC-44C0-85DF-9308DC2577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9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PRINT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419100</xdr:colOff>
          <xdr:row>3</xdr:row>
          <xdr:rowOff>114300</xdr:rowOff>
        </xdr:from>
        <xdr:to>
          <xdr:col>19</xdr:col>
          <xdr:colOff>295275</xdr:colOff>
          <xdr:row>5</xdr:row>
          <xdr:rowOff>9525</xdr:rowOff>
        </xdr:to>
        <xdr:sp macro="" textlink="">
          <xdr:nvSpPr>
            <xdr:cNvPr id="33298" name="Button 1554" hidden="1">
              <a:extLst>
                <a:ext uri="{63B3BB69-23CF-44E3-9099-C40C66FF867C}">
                  <a14:compatExt spid="_x0000_s33298"/>
                </a:ext>
                <a:ext uri="{FF2B5EF4-FFF2-40B4-BE49-F238E27FC236}">
                  <a16:creationId xmlns:a16="http://schemas.microsoft.com/office/drawing/2014/main" id="{5CACD813-6B40-44D1-9E9E-B170671693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FF"/>
                  </a:solidFill>
                  <a:latin typeface="Verdana"/>
                  <a:ea typeface="Verdana"/>
                </a:rPr>
                <a:t>FILE8 TO C: DRIVE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400050</xdr:colOff>
          <xdr:row>2</xdr:row>
          <xdr:rowOff>9525</xdr:rowOff>
        </xdr:from>
        <xdr:to>
          <xdr:col>19</xdr:col>
          <xdr:colOff>333375</xdr:colOff>
          <xdr:row>2</xdr:row>
          <xdr:rowOff>304800</xdr:rowOff>
        </xdr:to>
        <xdr:sp macro="" textlink="">
          <xdr:nvSpPr>
            <xdr:cNvPr id="33460" name="Button 1716" hidden="1">
              <a:extLst>
                <a:ext uri="{63B3BB69-23CF-44E3-9099-C40C66FF867C}">
                  <a14:compatExt spid="_x0000_s33460"/>
                </a:ext>
                <a:ext uri="{FF2B5EF4-FFF2-40B4-BE49-F238E27FC236}">
                  <a16:creationId xmlns:a16="http://schemas.microsoft.com/office/drawing/2014/main" id="{E1CCD985-A40D-4E46-98FC-EDA1DC3B2D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0066CC"/>
                  </a:solidFill>
                  <a:latin typeface="Verdana"/>
                  <a:ea typeface="Verdana"/>
                </a:rPr>
                <a:t>PROTECT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457200</xdr:colOff>
          <xdr:row>5</xdr:row>
          <xdr:rowOff>180975</xdr:rowOff>
        </xdr:from>
        <xdr:to>
          <xdr:col>19</xdr:col>
          <xdr:colOff>295275</xdr:colOff>
          <xdr:row>6</xdr:row>
          <xdr:rowOff>152400</xdr:rowOff>
        </xdr:to>
        <xdr:sp macro="" textlink="">
          <xdr:nvSpPr>
            <xdr:cNvPr id="475493" name="Button 5477" hidden="1">
              <a:extLst>
                <a:ext uri="{63B3BB69-23CF-44E3-9099-C40C66FF867C}">
                  <a14:compatExt spid="_x0000_s475493"/>
                </a:ext>
                <a:ext uri="{FF2B5EF4-FFF2-40B4-BE49-F238E27FC236}">
                  <a16:creationId xmlns:a16="http://schemas.microsoft.com/office/drawing/2014/main" id="{C7537629-C17A-438B-974A-CD4ACC0D87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FF0000"/>
                  </a:solidFill>
                  <a:latin typeface="Verdana"/>
                  <a:ea typeface="Verdana"/>
                </a:rPr>
                <a:t>FILE 8 TO X: DRIVE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40</xdr:col>
          <xdr:colOff>361950</xdr:colOff>
          <xdr:row>2</xdr:row>
          <xdr:rowOff>0</xdr:rowOff>
        </xdr:from>
        <xdr:to>
          <xdr:col>42</xdr:col>
          <xdr:colOff>209550</xdr:colOff>
          <xdr:row>2</xdr:row>
          <xdr:rowOff>295275</xdr:rowOff>
        </xdr:to>
        <xdr:sp macro="" textlink="">
          <xdr:nvSpPr>
            <xdr:cNvPr id="8957077" name="Button 10389" hidden="1">
              <a:extLst>
                <a:ext uri="{63B3BB69-23CF-44E3-9099-C40C66FF867C}">
                  <a14:compatExt spid="_x0000_s8957077"/>
                </a:ext>
                <a:ext uri="{FF2B5EF4-FFF2-40B4-BE49-F238E27FC236}">
                  <a16:creationId xmlns:a16="http://schemas.microsoft.com/office/drawing/2014/main" id="{44DC6311-DE4E-42D1-85B5-D767AE3C34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FF0000"/>
                  </a:solidFill>
                  <a:latin typeface="Verdana"/>
                  <a:ea typeface="Verdana"/>
                </a:rPr>
                <a:t>FILE 8 TO X: DRIVE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971550</xdr:colOff>
      <xdr:row>1</xdr:row>
      <xdr:rowOff>190500</xdr:rowOff>
    </xdr:from>
    <xdr:to>
      <xdr:col>1</xdr:col>
      <xdr:colOff>3124200</xdr:colOff>
      <xdr:row>4</xdr:row>
      <xdr:rowOff>104775</xdr:rowOff>
    </xdr:to>
    <xdr:pic>
      <xdr:nvPicPr>
        <xdr:cNvPr id="61128219" name="Picture 1">
          <a:extLst>
            <a:ext uri="{FF2B5EF4-FFF2-40B4-BE49-F238E27FC236}">
              <a16:creationId xmlns:a16="http://schemas.microsoft.com/office/drawing/2014/main" id="{E0C9CAD3-A8FA-4265-AB45-CEFC75EB8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" y="209550"/>
          <a:ext cx="215265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36812</xdr:colOff>
      <xdr:row>0</xdr:row>
      <xdr:rowOff>66675</xdr:rowOff>
    </xdr:from>
    <xdr:to>
      <xdr:col>6</xdr:col>
      <xdr:colOff>185259</xdr:colOff>
      <xdr:row>0</xdr:row>
      <xdr:rowOff>314325</xdr:rowOff>
    </xdr:to>
    <xdr:sp macro="" textlink="">
      <xdr:nvSpPr>
        <xdr:cNvPr id="6237" name="Text Box 93">
          <a:extLst>
            <a:ext uri="{FF2B5EF4-FFF2-40B4-BE49-F238E27FC236}">
              <a16:creationId xmlns:a16="http://schemas.microsoft.com/office/drawing/2014/main" id="{82EAFBD9-63DD-491D-8F42-D60F534BB150}"/>
            </a:ext>
          </a:extLst>
        </xdr:cNvPr>
        <xdr:cNvSpPr txBox="1">
          <a:spLocks noChangeArrowheads="1"/>
        </xdr:cNvSpPr>
      </xdr:nvSpPr>
      <xdr:spPr bwMode="auto">
        <a:xfrm>
          <a:off x="2686050" y="66675"/>
          <a:ext cx="3086100" cy="247650"/>
        </a:xfrm>
        <a:prstGeom prst="rect">
          <a:avLst/>
        </a:prstGeom>
        <a:solidFill>
          <a:srgbClr val="E5EBE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FF0000"/>
              </a:solidFill>
              <a:latin typeface="Verdana"/>
            </a:rPr>
            <a:t>PLEASE DO NOT COPY AND PASTE</a:t>
          </a:r>
        </a:p>
      </xdr:txBody>
    </xdr:sp>
    <xdr:clientData fPrintsWithSheet="0"/>
  </xdr:twoCellAnchor>
  <xdr:twoCellAnchor editAs="absolute">
    <xdr:from>
      <xdr:col>6</xdr:col>
      <xdr:colOff>287614</xdr:colOff>
      <xdr:row>0</xdr:row>
      <xdr:rowOff>66675</xdr:rowOff>
    </xdr:from>
    <xdr:to>
      <xdr:col>14</xdr:col>
      <xdr:colOff>71974</xdr:colOff>
      <xdr:row>0</xdr:row>
      <xdr:rowOff>314325</xdr:rowOff>
    </xdr:to>
    <xdr:sp macro="" textlink="">
      <xdr:nvSpPr>
        <xdr:cNvPr id="6560" name="Text Box 416">
          <a:extLst>
            <a:ext uri="{FF2B5EF4-FFF2-40B4-BE49-F238E27FC236}">
              <a16:creationId xmlns:a16="http://schemas.microsoft.com/office/drawing/2014/main" id="{78B51E74-A2CA-43B1-A496-539BBDA45E60}"/>
            </a:ext>
          </a:extLst>
        </xdr:cNvPr>
        <xdr:cNvSpPr txBox="1">
          <a:spLocks noChangeArrowheads="1"/>
        </xdr:cNvSpPr>
      </xdr:nvSpPr>
      <xdr:spPr bwMode="auto">
        <a:xfrm>
          <a:off x="5781675" y="66675"/>
          <a:ext cx="5172075" cy="247650"/>
        </a:xfrm>
        <a:prstGeom prst="rect">
          <a:avLst/>
        </a:prstGeom>
        <a:solidFill>
          <a:srgbClr val="E5EBE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FF0000"/>
              </a:solidFill>
              <a:latin typeface="Verdana"/>
            </a:rPr>
            <a:t>DO NOT LEAVE BLANK LINES BETWEEN WELL TEST DATA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95</xdr:col>
      <xdr:colOff>71383</xdr:colOff>
      <xdr:row>25</xdr:row>
      <xdr:rowOff>0</xdr:rowOff>
    </xdr:from>
    <xdr:to>
      <xdr:col>99</xdr:col>
      <xdr:colOff>100310</xdr:colOff>
      <xdr:row>26</xdr:row>
      <xdr:rowOff>76317</xdr:rowOff>
    </xdr:to>
    <xdr:sp macro="" textlink="">
      <xdr:nvSpPr>
        <xdr:cNvPr id="4833" name="Text Box 737">
          <a:extLst>
            <a:ext uri="{FF2B5EF4-FFF2-40B4-BE49-F238E27FC236}">
              <a16:creationId xmlns:a16="http://schemas.microsoft.com/office/drawing/2014/main" id="{9ADA1E43-79C9-4B92-A692-187C1A66DBFA}"/>
            </a:ext>
          </a:extLst>
        </xdr:cNvPr>
        <xdr:cNvSpPr txBox="1">
          <a:spLocks noChangeArrowheads="1"/>
        </xdr:cNvSpPr>
      </xdr:nvSpPr>
      <xdr:spPr bwMode="auto">
        <a:xfrm>
          <a:off x="55759350" y="952500"/>
          <a:ext cx="1733550" cy="495300"/>
        </a:xfrm>
        <a:prstGeom prst="rect">
          <a:avLst/>
        </a:prstGeom>
        <a:solidFill>
          <a:srgbClr val="CCECFF"/>
        </a:solidFill>
        <a:ln w="9525">
          <a:noFill/>
          <a:miter lim="800000"/>
          <a:headEnd/>
          <a:tailEnd/>
        </a:ln>
      </xdr:spPr>
      <xdr:txBody>
        <a:bodyPr vertOverflow="clip" wrap="square" lIns="91440" tIns="91440" rIns="91440" bIns="91440" anchor="t" upright="1"/>
        <a:lstStyle/>
        <a:p>
          <a:pPr algn="ctr" rtl="1">
            <a:lnSpc>
              <a:spcPts val="800"/>
            </a:lnSpc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PASTE THE </a:t>
          </a:r>
          <a:r>
            <a:rPr lang="en-US" sz="1000" b="1" i="0" strike="noStrike">
              <a:solidFill>
                <a:srgbClr val="0000FF"/>
              </a:solidFill>
              <a:latin typeface="Arial"/>
              <a:cs typeface="Arial"/>
            </a:rPr>
            <a:t>BLUE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SHADED CELLS TO THE DATA UPLOADER</a:t>
          </a:r>
        </a:p>
      </xdr:txBody>
    </xdr:sp>
    <xdr:clientData fPrintsWithSheet="0"/>
  </xdr:twoCellAnchor>
  <xdr:twoCellAnchor>
    <xdr:from>
      <xdr:col>35</xdr:col>
      <xdr:colOff>28575</xdr:colOff>
      <xdr:row>0</xdr:row>
      <xdr:rowOff>66675</xdr:rowOff>
    </xdr:from>
    <xdr:to>
      <xdr:col>36</xdr:col>
      <xdr:colOff>0</xdr:colOff>
      <xdr:row>0</xdr:row>
      <xdr:rowOff>266700</xdr:rowOff>
    </xdr:to>
    <xdr:sp macro="" textlink="">
      <xdr:nvSpPr>
        <xdr:cNvPr id="61117137" name="Rectangle 3326">
          <a:extLst>
            <a:ext uri="{FF2B5EF4-FFF2-40B4-BE49-F238E27FC236}">
              <a16:creationId xmlns:a16="http://schemas.microsoft.com/office/drawing/2014/main" id="{E93CC64C-6A87-4391-A149-267D497ACC8B}"/>
            </a:ext>
          </a:extLst>
        </xdr:cNvPr>
        <xdr:cNvSpPr>
          <a:spLocks noChangeArrowheads="1"/>
        </xdr:cNvSpPr>
      </xdr:nvSpPr>
      <xdr:spPr bwMode="auto">
        <a:xfrm>
          <a:off x="25126950" y="66675"/>
          <a:ext cx="1104900" cy="200025"/>
        </a:xfrm>
        <a:prstGeom prst="rect">
          <a:avLst/>
        </a:prstGeom>
        <a:solidFill>
          <a:srgbClr val="CCECFF"/>
        </a:solidFill>
        <a:ln>
          <a:noFill/>
        </a:ln>
        <a:extLs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549259</xdr:colOff>
      <xdr:row>0</xdr:row>
      <xdr:rowOff>49530</xdr:rowOff>
    </xdr:from>
    <xdr:to>
      <xdr:col>7</xdr:col>
      <xdr:colOff>2067910</xdr:colOff>
      <xdr:row>1</xdr:row>
      <xdr:rowOff>11318</xdr:rowOff>
    </xdr:to>
    <xdr:sp macro="" textlink="">
      <xdr:nvSpPr>
        <xdr:cNvPr id="39606" name="Text Box 3766">
          <a:extLst>
            <a:ext uri="{FF2B5EF4-FFF2-40B4-BE49-F238E27FC236}">
              <a16:creationId xmlns:a16="http://schemas.microsoft.com/office/drawing/2014/main" id="{BDF7322B-92DA-4014-8AC1-7958E506F4B7}"/>
            </a:ext>
          </a:extLst>
        </xdr:cNvPr>
        <xdr:cNvSpPr txBox="1">
          <a:spLocks noChangeArrowheads="1"/>
        </xdr:cNvSpPr>
      </xdr:nvSpPr>
      <xdr:spPr bwMode="auto">
        <a:xfrm>
          <a:off x="3724275" y="57150"/>
          <a:ext cx="2886075" cy="257175"/>
        </a:xfrm>
        <a:prstGeom prst="rect">
          <a:avLst/>
        </a:prstGeom>
        <a:solidFill>
          <a:srgbClr val="E5EBE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t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FF0000"/>
              </a:solidFill>
              <a:latin typeface="Verdana"/>
            </a:rPr>
            <a:t>PLEASE DO NOT CUT AND PASTE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85725</xdr:rowOff>
    </xdr:from>
    <xdr:to>
      <xdr:col>8</xdr:col>
      <xdr:colOff>140137</xdr:colOff>
      <xdr:row>0</xdr:row>
      <xdr:rowOff>314325</xdr:rowOff>
    </xdr:to>
    <xdr:sp macro="" textlink="">
      <xdr:nvSpPr>
        <xdr:cNvPr id="8003" name="Rectangle 835">
          <a:extLst>
            <a:ext uri="{FF2B5EF4-FFF2-40B4-BE49-F238E27FC236}">
              <a16:creationId xmlns:a16="http://schemas.microsoft.com/office/drawing/2014/main" id="{DD164968-3416-43E4-956E-D5CCFC40A4BE}"/>
            </a:ext>
          </a:extLst>
        </xdr:cNvPr>
        <xdr:cNvSpPr>
          <a:spLocks noChangeArrowheads="1"/>
        </xdr:cNvSpPr>
      </xdr:nvSpPr>
      <xdr:spPr bwMode="auto">
        <a:xfrm>
          <a:off x="6776085" y="85725"/>
          <a:ext cx="1483995" cy="228600"/>
        </a:xfrm>
        <a:prstGeom prst="rect">
          <a:avLst/>
        </a:prstGeom>
        <a:solidFill>
          <a:srgbClr val="99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t" upright="1"/>
        <a:lstStyle/>
        <a:p>
          <a:pPr algn="ctr" rtl="1">
            <a:lnSpc>
              <a:spcPts val="500"/>
            </a:lnSpc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&gt; 10% OVER TARGET</a:t>
          </a:r>
        </a:p>
      </xdr:txBody>
    </xdr:sp>
    <xdr:clientData/>
  </xdr:twoCellAnchor>
  <xdr:twoCellAnchor>
    <xdr:from>
      <xdr:col>8</xdr:col>
      <xdr:colOff>546584</xdr:colOff>
      <xdr:row>0</xdr:row>
      <xdr:rowOff>85725</xdr:rowOff>
    </xdr:from>
    <xdr:to>
      <xdr:col>10</xdr:col>
      <xdr:colOff>38607</xdr:colOff>
      <xdr:row>0</xdr:row>
      <xdr:rowOff>314325</xdr:rowOff>
    </xdr:to>
    <xdr:sp macro="" textlink="">
      <xdr:nvSpPr>
        <xdr:cNvPr id="8070" name="Rectangle 902">
          <a:extLst>
            <a:ext uri="{FF2B5EF4-FFF2-40B4-BE49-F238E27FC236}">
              <a16:creationId xmlns:a16="http://schemas.microsoft.com/office/drawing/2014/main" id="{E2837090-81E7-4EB9-84A3-DD443A5C40A7}"/>
            </a:ext>
          </a:extLst>
        </xdr:cNvPr>
        <xdr:cNvSpPr>
          <a:spLocks noChangeArrowheads="1"/>
        </xdr:cNvSpPr>
      </xdr:nvSpPr>
      <xdr:spPr bwMode="auto">
        <a:xfrm>
          <a:off x="8366760" y="85725"/>
          <a:ext cx="1369706" cy="22860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t" upright="1"/>
        <a:lstStyle/>
        <a:p>
          <a:pPr algn="ctr" rtl="1">
            <a:lnSpc>
              <a:spcPts val="500"/>
            </a:lnSpc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&gt; 10% UNDER TARGET</a:t>
          </a:r>
        </a:p>
      </xdr:txBody>
    </xdr:sp>
    <xdr:clientData/>
  </xdr:twoCellAnchor>
  <xdr:twoCellAnchor editAs="absolute">
    <xdr:from>
      <xdr:col>3</xdr:col>
      <xdr:colOff>72390</xdr:colOff>
      <xdr:row>0</xdr:row>
      <xdr:rowOff>68580</xdr:rowOff>
    </xdr:from>
    <xdr:to>
      <xdr:col>5</xdr:col>
      <xdr:colOff>1110410</xdr:colOff>
      <xdr:row>0</xdr:row>
      <xdr:rowOff>312420</xdr:rowOff>
    </xdr:to>
    <xdr:sp macro="" textlink="">
      <xdr:nvSpPr>
        <xdr:cNvPr id="8181" name="Text Box 1013">
          <a:extLst>
            <a:ext uri="{FF2B5EF4-FFF2-40B4-BE49-F238E27FC236}">
              <a16:creationId xmlns:a16="http://schemas.microsoft.com/office/drawing/2014/main" id="{FA792DFB-4893-47C3-89CF-40CA07066E7A}"/>
            </a:ext>
          </a:extLst>
        </xdr:cNvPr>
        <xdr:cNvSpPr txBox="1">
          <a:spLocks noChangeArrowheads="1"/>
        </xdr:cNvSpPr>
      </xdr:nvSpPr>
      <xdr:spPr bwMode="auto">
        <a:xfrm>
          <a:off x="2876550" y="66675"/>
          <a:ext cx="2371725" cy="247650"/>
        </a:xfrm>
        <a:prstGeom prst="rect">
          <a:avLst/>
        </a:prstGeom>
        <a:solidFill>
          <a:srgbClr val="E5EBE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FF0000"/>
              </a:solidFill>
              <a:latin typeface="Verdana"/>
            </a:rPr>
            <a:t>PLEASE DO NOT COPY AND PASTE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22860</xdr:rowOff>
    </xdr:from>
    <xdr:to>
      <xdr:col>14</xdr:col>
      <xdr:colOff>0</xdr:colOff>
      <xdr:row>0</xdr:row>
      <xdr:rowOff>281940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38C6855-6F7C-4C64-BBE0-A4AFCFD72C3E}"/>
            </a:ext>
          </a:extLst>
        </xdr:cNvPr>
        <xdr:cNvSpPr/>
      </xdr:nvSpPr>
      <xdr:spPr bwMode="auto">
        <a:xfrm>
          <a:off x="8001000" y="22860"/>
          <a:ext cx="3177540" cy="25908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6000" tIns="36000" rIns="36000" bIns="36000" rtlCol="0" anchor="ctr" upright="1"/>
        <a:lstStyle/>
        <a:p>
          <a:pPr algn="ctr"/>
          <a:r>
            <a:rPr lang="en-US" sz="1400">
              <a:solidFill>
                <a:srgbClr val="002060"/>
              </a:solidFill>
            </a:rPr>
            <a:t>All volumes expressed in bbl @60°F</a:t>
          </a:r>
        </a:p>
      </xdr:txBody>
    </xdr:sp>
    <xdr:clientData/>
  </xdr:twoCellAnchor>
  <xdr:twoCellAnchor>
    <xdr:from>
      <xdr:col>4</xdr:col>
      <xdr:colOff>695325</xdr:colOff>
      <xdr:row>16</xdr:row>
      <xdr:rowOff>161925</xdr:rowOff>
    </xdr:from>
    <xdr:to>
      <xdr:col>5</xdr:col>
      <xdr:colOff>638175</xdr:colOff>
      <xdr:row>19</xdr:row>
      <xdr:rowOff>28575</xdr:rowOff>
    </xdr:to>
    <xdr:cxnSp macro="">
      <xdr:nvCxnSpPr>
        <xdr:cNvPr id="61129941" name="Straight Arrow Connector 3">
          <a:extLst>
            <a:ext uri="{FF2B5EF4-FFF2-40B4-BE49-F238E27FC236}">
              <a16:creationId xmlns:a16="http://schemas.microsoft.com/office/drawing/2014/main" id="{3DCA7424-9DD3-4685-853B-D0EFF2ACD655}"/>
            </a:ext>
          </a:extLst>
        </xdr:cNvPr>
        <xdr:cNvCxnSpPr>
          <a:cxnSpLocks noChangeShapeType="1"/>
        </xdr:cNvCxnSpPr>
      </xdr:nvCxnSpPr>
      <xdr:spPr bwMode="auto">
        <a:xfrm rot="10800000">
          <a:off x="2905125" y="1476375"/>
          <a:ext cx="676275" cy="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284685</xdr:colOff>
      <xdr:row>0</xdr:row>
      <xdr:rowOff>38100</xdr:rowOff>
    </xdr:from>
    <xdr:to>
      <xdr:col>8</xdr:col>
      <xdr:colOff>223010</xdr:colOff>
      <xdr:row>0</xdr:row>
      <xdr:rowOff>287711</xdr:rowOff>
    </xdr:to>
    <xdr:sp macro="" textlink="">
      <xdr:nvSpPr>
        <xdr:cNvPr id="9283" name="Text Box 67">
          <a:extLst>
            <a:ext uri="{FF2B5EF4-FFF2-40B4-BE49-F238E27FC236}">
              <a16:creationId xmlns:a16="http://schemas.microsoft.com/office/drawing/2014/main" id="{16459487-2868-4D81-BD09-4D3F893BB758}"/>
            </a:ext>
          </a:extLst>
        </xdr:cNvPr>
        <xdr:cNvSpPr txBox="1">
          <a:spLocks noChangeArrowheads="1"/>
        </xdr:cNvSpPr>
      </xdr:nvSpPr>
      <xdr:spPr bwMode="auto">
        <a:xfrm>
          <a:off x="3362325" y="38100"/>
          <a:ext cx="2886075" cy="257175"/>
        </a:xfrm>
        <a:prstGeom prst="rect">
          <a:avLst/>
        </a:prstGeom>
        <a:solidFill>
          <a:srgbClr val="E5EBE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t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FF0000"/>
              </a:solidFill>
              <a:latin typeface="Verdana"/>
            </a:rPr>
            <a:t>PLEASE DO NOT CUT AND PASTE</a:t>
          </a:r>
        </a:p>
      </xdr:txBody>
    </xdr:sp>
    <xdr:clientData fPrintsWithSheet="0"/>
  </xdr:twoCellAnchor>
  <xdr:twoCellAnchor>
    <xdr:from>
      <xdr:col>1</xdr:col>
      <xdr:colOff>28575</xdr:colOff>
      <xdr:row>0</xdr:row>
      <xdr:rowOff>0</xdr:rowOff>
    </xdr:from>
    <xdr:to>
      <xdr:col>5</xdr:col>
      <xdr:colOff>38100</xdr:colOff>
      <xdr:row>0</xdr:row>
      <xdr:rowOff>0</xdr:rowOff>
    </xdr:to>
    <xdr:grpSp>
      <xdr:nvGrpSpPr>
        <xdr:cNvPr id="61141278" name="Group 1">
          <a:extLst>
            <a:ext uri="{FF2B5EF4-FFF2-40B4-BE49-F238E27FC236}">
              <a16:creationId xmlns:a16="http://schemas.microsoft.com/office/drawing/2014/main" id="{2F28F352-1566-4AC9-904D-024F59EDD380}"/>
            </a:ext>
          </a:extLst>
        </xdr:cNvPr>
        <xdr:cNvGrpSpPr>
          <a:grpSpLocks/>
        </xdr:cNvGrpSpPr>
      </xdr:nvGrpSpPr>
      <xdr:grpSpPr bwMode="auto">
        <a:xfrm>
          <a:off x="200025" y="0"/>
          <a:ext cx="3609975" cy="0"/>
          <a:chOff x="3178" y="1611"/>
          <a:chExt cx="1036" cy="748"/>
        </a:xfrm>
      </xdr:grpSpPr>
      <xdr:sp macro="" textlink="">
        <xdr:nvSpPr>
          <xdr:cNvPr id="61141281" name="Oval 2">
            <a:extLst>
              <a:ext uri="{FF2B5EF4-FFF2-40B4-BE49-F238E27FC236}">
                <a16:creationId xmlns:a16="http://schemas.microsoft.com/office/drawing/2014/main" id="{61E708C1-929F-4A55-B3B2-B90E7990E9D6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178" y="1617"/>
            <a:ext cx="1036" cy="741"/>
          </a:xfrm>
          <a:prstGeom prst="ellipse">
            <a:avLst/>
          </a:prstGeom>
          <a:solidFill>
            <a:srgbClr val="FF3300"/>
          </a:solid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1141282" name="Oval 3">
            <a:extLst>
              <a:ext uri="{FF2B5EF4-FFF2-40B4-BE49-F238E27FC236}">
                <a16:creationId xmlns:a16="http://schemas.microsoft.com/office/drawing/2014/main" id="{965B7D05-3E34-4118-9148-199251ED6C1B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187" y="1626"/>
            <a:ext cx="1018" cy="722"/>
          </a:xfrm>
          <a:prstGeom prst="ellipse">
            <a:avLst/>
          </a:prstGeom>
          <a:solidFill>
            <a:srgbClr val="0000DD"/>
          </a:solid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220" name="Oval 4">
            <a:extLst>
              <a:ext uri="{FF2B5EF4-FFF2-40B4-BE49-F238E27FC236}">
                <a16:creationId xmlns:a16="http://schemas.microsoft.com/office/drawing/2014/main" id="{3A01F14B-2ADB-40FE-BA22-B5965D068945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-3536730298382" y="0"/>
            <a:ext cx="888" cy="0"/>
          </a:xfrm>
          <a:prstGeom prst="ellipse">
            <a:avLst/>
          </a:prstGeom>
          <a:solidFill>
            <a:srgbClr val="FFFFFF"/>
          </a:solidFill>
          <a:ln w="3175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92075" tIns="46038" rIns="92075" bIns="46038" anchor="t" upright="1"/>
          <a:lstStyle/>
          <a:p>
            <a:pPr algn="l" rtl="1">
              <a:defRPr sz="1000"/>
            </a:pPr>
            <a:r>
              <a:rPr lang="en-US" sz="1800" b="0" i="0" strike="noStrike">
                <a:solidFill>
                  <a:srgbClr val="000000"/>
                </a:solidFill>
                <a:latin typeface="Arial"/>
                <a:cs typeface="Arial"/>
              </a:rPr>
              <a:t> </a:t>
            </a:r>
          </a:p>
          <a:p>
            <a:pPr algn="l" rtl="1">
              <a:defRPr sz="1000"/>
            </a:pPr>
            <a:endParaRPr lang="en-US" sz="18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9221" name="Oval 5">
            <a:extLst>
              <a:ext uri="{FF2B5EF4-FFF2-40B4-BE49-F238E27FC236}">
                <a16:creationId xmlns:a16="http://schemas.microsoft.com/office/drawing/2014/main" id="{72E95B57-BE7A-4F05-B17D-01529790C165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-5325323463623" y="0"/>
            <a:ext cx="872" cy="0"/>
          </a:xfrm>
          <a:prstGeom prst="ellipse">
            <a:avLst/>
          </a:prstGeom>
          <a:solidFill>
            <a:srgbClr val="72C7FF"/>
          </a:solidFill>
          <a:ln w="3175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92075" tIns="46038" rIns="92075" bIns="46038" anchor="t" upright="1"/>
          <a:lstStyle/>
          <a:p>
            <a:pPr algn="l" rtl="1">
              <a:defRPr sz="1000"/>
            </a:pPr>
            <a:endParaRPr lang="en-US" sz="18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l" rtl="1">
              <a:defRPr sz="1000"/>
            </a:pPr>
            <a:endParaRPr lang="en-US" sz="18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61141285" name="Freeform 8">
            <a:extLst>
              <a:ext uri="{FF2B5EF4-FFF2-40B4-BE49-F238E27FC236}">
                <a16:creationId xmlns:a16="http://schemas.microsoft.com/office/drawing/2014/main" id="{BF91C25F-A0EC-4684-867C-95BC626879FB}"/>
              </a:ext>
            </a:extLst>
          </xdr:cNvPr>
          <xdr:cNvSpPr>
            <a:spLocks noChangeAspect="1"/>
          </xdr:cNvSpPr>
        </xdr:nvSpPr>
        <xdr:spPr bwMode="auto">
          <a:xfrm>
            <a:off x="3574" y="1712"/>
            <a:ext cx="275" cy="558"/>
          </a:xfrm>
          <a:custGeom>
            <a:avLst/>
            <a:gdLst>
              <a:gd name="T0" fmla="*/ 0 w 1325"/>
              <a:gd name="T1" fmla="*/ 0 h 2688"/>
              <a:gd name="T2" fmla="*/ 0 w 1325"/>
              <a:gd name="T3" fmla="*/ 0 h 2688"/>
              <a:gd name="T4" fmla="*/ 0 w 1325"/>
              <a:gd name="T5" fmla="*/ 0 h 2688"/>
              <a:gd name="T6" fmla="*/ 0 w 1325"/>
              <a:gd name="T7" fmla="*/ 0 h 2688"/>
              <a:gd name="T8" fmla="*/ 0 w 1325"/>
              <a:gd name="T9" fmla="*/ 0 h 2688"/>
              <a:gd name="T10" fmla="*/ 0 w 1325"/>
              <a:gd name="T11" fmla="*/ 0 h 2688"/>
              <a:gd name="T12" fmla="*/ 0 w 1325"/>
              <a:gd name="T13" fmla="*/ 0 h 2688"/>
              <a:gd name="T14" fmla="*/ 0 w 1325"/>
              <a:gd name="T15" fmla="*/ 0 h 2688"/>
              <a:gd name="T16" fmla="*/ 0 w 1325"/>
              <a:gd name="T17" fmla="*/ 0 h 2688"/>
              <a:gd name="T18" fmla="*/ 0 w 1325"/>
              <a:gd name="T19" fmla="*/ 0 h 2688"/>
              <a:gd name="T20" fmla="*/ 0 w 1325"/>
              <a:gd name="T21" fmla="*/ 0 h 2688"/>
              <a:gd name="T22" fmla="*/ 0 w 1325"/>
              <a:gd name="T23" fmla="*/ 0 h 2688"/>
              <a:gd name="T24" fmla="*/ 0 w 1325"/>
              <a:gd name="T25" fmla="*/ 0 h 2688"/>
              <a:gd name="T26" fmla="*/ 0 w 1325"/>
              <a:gd name="T27" fmla="*/ 0 h 2688"/>
              <a:gd name="T28" fmla="*/ 0 w 1325"/>
              <a:gd name="T29" fmla="*/ 0 h 2688"/>
              <a:gd name="T30" fmla="*/ 0 w 1325"/>
              <a:gd name="T31" fmla="*/ 0 h 2688"/>
              <a:gd name="T32" fmla="*/ 0 w 1325"/>
              <a:gd name="T33" fmla="*/ 0 h 2688"/>
              <a:gd name="T34" fmla="*/ 0 w 1325"/>
              <a:gd name="T35" fmla="*/ 0 h 2688"/>
              <a:gd name="T36" fmla="*/ 0 w 1325"/>
              <a:gd name="T37" fmla="*/ 0 h 2688"/>
              <a:gd name="T38" fmla="*/ 0 w 1325"/>
              <a:gd name="T39" fmla="*/ 0 h 2688"/>
              <a:gd name="T40" fmla="*/ 0 w 1325"/>
              <a:gd name="T41" fmla="*/ 0 h 2688"/>
              <a:gd name="T42" fmla="*/ 0 w 1325"/>
              <a:gd name="T43" fmla="*/ 0 h 2688"/>
              <a:gd name="T44" fmla="*/ 0 w 1325"/>
              <a:gd name="T45" fmla="*/ 0 h 2688"/>
              <a:gd name="T46" fmla="*/ 0 w 1325"/>
              <a:gd name="T47" fmla="*/ 0 h 2688"/>
              <a:gd name="T48" fmla="*/ 0 w 1325"/>
              <a:gd name="T49" fmla="*/ 0 h 2688"/>
              <a:gd name="T50" fmla="*/ 0 w 1325"/>
              <a:gd name="T51" fmla="*/ 0 h 2688"/>
              <a:gd name="T52" fmla="*/ 0 w 1325"/>
              <a:gd name="T53" fmla="*/ 0 h 2688"/>
              <a:gd name="T54" fmla="*/ 0 w 1325"/>
              <a:gd name="T55" fmla="*/ 0 h 2688"/>
              <a:gd name="T56" fmla="*/ 0 w 1325"/>
              <a:gd name="T57" fmla="*/ 0 h 2688"/>
              <a:gd name="T58" fmla="*/ 0 w 1325"/>
              <a:gd name="T59" fmla="*/ 0 h 2688"/>
              <a:gd name="T60" fmla="*/ 0 w 1325"/>
              <a:gd name="T61" fmla="*/ 0 h 2688"/>
              <a:gd name="T62" fmla="*/ 0 w 1325"/>
              <a:gd name="T63" fmla="*/ 0 h 2688"/>
              <a:gd name="T64" fmla="*/ 0 w 1325"/>
              <a:gd name="T65" fmla="*/ 0 h 2688"/>
              <a:gd name="T66" fmla="*/ 0 w 1325"/>
              <a:gd name="T67" fmla="*/ 0 h 2688"/>
              <a:gd name="T68" fmla="*/ 0 w 1325"/>
              <a:gd name="T69" fmla="*/ 0 h 2688"/>
              <a:gd name="T70" fmla="*/ 0 w 1325"/>
              <a:gd name="T71" fmla="*/ 0 h 2688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w 1325"/>
              <a:gd name="T109" fmla="*/ 0 h 2688"/>
              <a:gd name="T110" fmla="*/ 1325 w 1325"/>
              <a:gd name="T111" fmla="*/ 2688 h 2688"/>
            </a:gdLst>
            <a:ahLst/>
            <a:cxnLst>
              <a:cxn ang="T72">
                <a:pos x="T0" y="T1"/>
              </a:cxn>
              <a:cxn ang="T73">
                <a:pos x="T2" y="T3"/>
              </a:cxn>
              <a:cxn ang="T74">
                <a:pos x="T4" y="T5"/>
              </a:cxn>
              <a:cxn ang="T75">
                <a:pos x="T6" y="T7"/>
              </a:cxn>
              <a:cxn ang="T76">
                <a:pos x="T8" y="T9"/>
              </a:cxn>
              <a:cxn ang="T77">
                <a:pos x="T10" y="T11"/>
              </a:cxn>
              <a:cxn ang="T78">
                <a:pos x="T12" y="T13"/>
              </a:cxn>
              <a:cxn ang="T79">
                <a:pos x="T14" y="T15"/>
              </a:cxn>
              <a:cxn ang="T80">
                <a:pos x="T16" y="T17"/>
              </a:cxn>
              <a:cxn ang="T81">
                <a:pos x="T18" y="T19"/>
              </a:cxn>
              <a:cxn ang="T82">
                <a:pos x="T20" y="T21"/>
              </a:cxn>
              <a:cxn ang="T83">
                <a:pos x="T22" y="T23"/>
              </a:cxn>
              <a:cxn ang="T84">
                <a:pos x="T24" y="T25"/>
              </a:cxn>
              <a:cxn ang="T85">
                <a:pos x="T26" y="T27"/>
              </a:cxn>
              <a:cxn ang="T86">
                <a:pos x="T28" y="T29"/>
              </a:cxn>
              <a:cxn ang="T87">
                <a:pos x="T30" y="T31"/>
              </a:cxn>
              <a:cxn ang="T88">
                <a:pos x="T32" y="T33"/>
              </a:cxn>
              <a:cxn ang="T89">
                <a:pos x="T34" y="T35"/>
              </a:cxn>
              <a:cxn ang="T90">
                <a:pos x="T36" y="T37"/>
              </a:cxn>
              <a:cxn ang="T91">
                <a:pos x="T38" y="T39"/>
              </a:cxn>
              <a:cxn ang="T92">
                <a:pos x="T40" y="T41"/>
              </a:cxn>
              <a:cxn ang="T93">
                <a:pos x="T42" y="T43"/>
              </a:cxn>
              <a:cxn ang="T94">
                <a:pos x="T44" y="T45"/>
              </a:cxn>
              <a:cxn ang="T95">
                <a:pos x="T46" y="T47"/>
              </a:cxn>
              <a:cxn ang="T96">
                <a:pos x="T48" y="T49"/>
              </a:cxn>
              <a:cxn ang="T97">
                <a:pos x="T50" y="T51"/>
              </a:cxn>
              <a:cxn ang="T98">
                <a:pos x="T52" y="T53"/>
              </a:cxn>
              <a:cxn ang="T99">
                <a:pos x="T54" y="T55"/>
              </a:cxn>
              <a:cxn ang="T100">
                <a:pos x="T56" y="T57"/>
              </a:cxn>
              <a:cxn ang="T101">
                <a:pos x="T58" y="T59"/>
              </a:cxn>
              <a:cxn ang="T102">
                <a:pos x="T60" y="T61"/>
              </a:cxn>
              <a:cxn ang="T103">
                <a:pos x="T62" y="T63"/>
              </a:cxn>
              <a:cxn ang="T104">
                <a:pos x="T64" y="T65"/>
              </a:cxn>
              <a:cxn ang="T105">
                <a:pos x="T66" y="T67"/>
              </a:cxn>
              <a:cxn ang="T106">
                <a:pos x="T68" y="T69"/>
              </a:cxn>
              <a:cxn ang="T107">
                <a:pos x="T70" y="T71"/>
              </a:cxn>
            </a:cxnLst>
            <a:rect l="T108" t="T109" r="T110" b="T111"/>
            <a:pathLst>
              <a:path w="1325" h="2688">
                <a:moveTo>
                  <a:pt x="518" y="8"/>
                </a:moveTo>
                <a:cubicBezTo>
                  <a:pt x="487" y="0"/>
                  <a:pt x="543" y="84"/>
                  <a:pt x="546" y="132"/>
                </a:cubicBezTo>
                <a:cubicBezTo>
                  <a:pt x="549" y="180"/>
                  <a:pt x="544" y="248"/>
                  <a:pt x="536" y="299"/>
                </a:cubicBezTo>
                <a:cubicBezTo>
                  <a:pt x="528" y="350"/>
                  <a:pt x="523" y="376"/>
                  <a:pt x="499" y="437"/>
                </a:cubicBezTo>
                <a:cubicBezTo>
                  <a:pt x="475" y="498"/>
                  <a:pt x="421" y="613"/>
                  <a:pt x="393" y="663"/>
                </a:cubicBezTo>
                <a:cubicBezTo>
                  <a:pt x="365" y="713"/>
                  <a:pt x="348" y="742"/>
                  <a:pt x="333" y="737"/>
                </a:cubicBezTo>
                <a:cubicBezTo>
                  <a:pt x="318" y="732"/>
                  <a:pt x="315" y="673"/>
                  <a:pt x="301" y="631"/>
                </a:cubicBezTo>
                <a:cubicBezTo>
                  <a:pt x="287" y="589"/>
                  <a:pt x="260" y="518"/>
                  <a:pt x="246" y="483"/>
                </a:cubicBezTo>
                <a:cubicBezTo>
                  <a:pt x="232" y="448"/>
                  <a:pt x="230" y="414"/>
                  <a:pt x="218" y="423"/>
                </a:cubicBezTo>
                <a:cubicBezTo>
                  <a:pt x="206" y="432"/>
                  <a:pt x="197" y="479"/>
                  <a:pt x="176" y="534"/>
                </a:cubicBezTo>
                <a:cubicBezTo>
                  <a:pt x="155" y="589"/>
                  <a:pt x="118" y="681"/>
                  <a:pt x="93" y="755"/>
                </a:cubicBezTo>
                <a:cubicBezTo>
                  <a:pt x="68" y="829"/>
                  <a:pt x="38" y="894"/>
                  <a:pt x="24" y="977"/>
                </a:cubicBezTo>
                <a:cubicBezTo>
                  <a:pt x="10" y="1060"/>
                  <a:pt x="0" y="1162"/>
                  <a:pt x="6" y="1254"/>
                </a:cubicBezTo>
                <a:cubicBezTo>
                  <a:pt x="12" y="1346"/>
                  <a:pt x="29" y="1444"/>
                  <a:pt x="61" y="1531"/>
                </a:cubicBezTo>
                <a:cubicBezTo>
                  <a:pt x="93" y="1618"/>
                  <a:pt x="142" y="1692"/>
                  <a:pt x="195" y="1775"/>
                </a:cubicBezTo>
                <a:cubicBezTo>
                  <a:pt x="248" y="1858"/>
                  <a:pt x="323" y="1937"/>
                  <a:pt x="379" y="2029"/>
                </a:cubicBezTo>
                <a:cubicBezTo>
                  <a:pt x="435" y="2121"/>
                  <a:pt x="491" y="2220"/>
                  <a:pt x="532" y="2325"/>
                </a:cubicBezTo>
                <a:cubicBezTo>
                  <a:pt x="573" y="2430"/>
                  <a:pt x="596" y="2626"/>
                  <a:pt x="624" y="2657"/>
                </a:cubicBezTo>
                <a:cubicBezTo>
                  <a:pt x="652" y="2688"/>
                  <a:pt x="665" y="2585"/>
                  <a:pt x="698" y="2509"/>
                </a:cubicBezTo>
                <a:cubicBezTo>
                  <a:pt x="731" y="2433"/>
                  <a:pt x="777" y="2301"/>
                  <a:pt x="823" y="2200"/>
                </a:cubicBezTo>
                <a:cubicBezTo>
                  <a:pt x="869" y="2099"/>
                  <a:pt x="919" y="2001"/>
                  <a:pt x="975" y="1900"/>
                </a:cubicBezTo>
                <a:cubicBezTo>
                  <a:pt x="1031" y="1799"/>
                  <a:pt x="1108" y="1682"/>
                  <a:pt x="1159" y="1595"/>
                </a:cubicBezTo>
                <a:cubicBezTo>
                  <a:pt x="1210" y="1508"/>
                  <a:pt x="1252" y="1462"/>
                  <a:pt x="1279" y="1379"/>
                </a:cubicBezTo>
                <a:cubicBezTo>
                  <a:pt x="1306" y="1296"/>
                  <a:pt x="1317" y="1182"/>
                  <a:pt x="1321" y="1097"/>
                </a:cubicBezTo>
                <a:cubicBezTo>
                  <a:pt x="1325" y="1012"/>
                  <a:pt x="1316" y="942"/>
                  <a:pt x="1303" y="871"/>
                </a:cubicBezTo>
                <a:cubicBezTo>
                  <a:pt x="1290" y="800"/>
                  <a:pt x="1258" y="667"/>
                  <a:pt x="1243" y="672"/>
                </a:cubicBezTo>
                <a:cubicBezTo>
                  <a:pt x="1228" y="677"/>
                  <a:pt x="1228" y="907"/>
                  <a:pt x="1210" y="899"/>
                </a:cubicBezTo>
                <a:cubicBezTo>
                  <a:pt x="1192" y="891"/>
                  <a:pt x="1163" y="711"/>
                  <a:pt x="1132" y="622"/>
                </a:cubicBezTo>
                <a:cubicBezTo>
                  <a:pt x="1101" y="533"/>
                  <a:pt x="1051" y="421"/>
                  <a:pt x="1026" y="368"/>
                </a:cubicBezTo>
                <a:cubicBezTo>
                  <a:pt x="1001" y="315"/>
                  <a:pt x="983" y="299"/>
                  <a:pt x="979" y="303"/>
                </a:cubicBezTo>
                <a:cubicBezTo>
                  <a:pt x="975" y="307"/>
                  <a:pt x="998" y="343"/>
                  <a:pt x="1003" y="391"/>
                </a:cubicBezTo>
                <a:cubicBezTo>
                  <a:pt x="1008" y="439"/>
                  <a:pt x="1010" y="536"/>
                  <a:pt x="1007" y="594"/>
                </a:cubicBezTo>
                <a:cubicBezTo>
                  <a:pt x="1004" y="652"/>
                  <a:pt x="1000" y="761"/>
                  <a:pt x="984" y="742"/>
                </a:cubicBezTo>
                <a:cubicBezTo>
                  <a:pt x="968" y="723"/>
                  <a:pt x="952" y="577"/>
                  <a:pt x="910" y="483"/>
                </a:cubicBezTo>
                <a:cubicBezTo>
                  <a:pt x="868" y="389"/>
                  <a:pt x="793" y="257"/>
                  <a:pt x="730" y="179"/>
                </a:cubicBezTo>
                <a:cubicBezTo>
                  <a:pt x="667" y="101"/>
                  <a:pt x="549" y="16"/>
                  <a:pt x="518" y="8"/>
                </a:cubicBezTo>
                <a:close/>
              </a:path>
            </a:pathLst>
          </a:custGeom>
          <a:solidFill>
            <a:srgbClr val="EC0000"/>
          </a:solidFill>
          <a:ln w="3175">
            <a:solidFill>
              <a:srgbClr val="FFFFFF"/>
            </a:solidFill>
            <a:round/>
            <a:headEnd type="none" w="sm" len="sm"/>
            <a:tailEnd type="none" w="sm" len="sm"/>
          </a:ln>
        </xdr:spPr>
      </xdr:sp>
      <xdr:sp macro="" textlink="">
        <xdr:nvSpPr>
          <xdr:cNvPr id="61141286" name="Freeform 9">
            <a:extLst>
              <a:ext uri="{FF2B5EF4-FFF2-40B4-BE49-F238E27FC236}">
                <a16:creationId xmlns:a16="http://schemas.microsoft.com/office/drawing/2014/main" id="{E3F2F408-B741-4CC0-8CAD-F6249B186451}"/>
              </a:ext>
            </a:extLst>
          </xdr:cNvPr>
          <xdr:cNvSpPr>
            <a:spLocks noChangeAspect="1"/>
          </xdr:cNvSpPr>
        </xdr:nvSpPr>
        <xdr:spPr bwMode="auto">
          <a:xfrm>
            <a:off x="3629" y="2073"/>
            <a:ext cx="81" cy="71"/>
          </a:xfrm>
          <a:custGeom>
            <a:avLst/>
            <a:gdLst>
              <a:gd name="T0" fmla="*/ 0 w 235"/>
              <a:gd name="T1" fmla="*/ 0 h 215"/>
              <a:gd name="T2" fmla="*/ 0 w 235"/>
              <a:gd name="T3" fmla="*/ 0 h 215"/>
              <a:gd name="T4" fmla="*/ 0 w 235"/>
              <a:gd name="T5" fmla="*/ 0 h 215"/>
              <a:gd name="T6" fmla="*/ 0 w 235"/>
              <a:gd name="T7" fmla="*/ 0 h 215"/>
              <a:gd name="T8" fmla="*/ 0 w 235"/>
              <a:gd name="T9" fmla="*/ 0 h 215"/>
              <a:gd name="T10" fmla="*/ 0 w 235"/>
              <a:gd name="T11" fmla="*/ 0 h 215"/>
              <a:gd name="T12" fmla="*/ 0 w 235"/>
              <a:gd name="T13" fmla="*/ 0 h 215"/>
              <a:gd name="T14" fmla="*/ 0 w 235"/>
              <a:gd name="T15" fmla="*/ 0 h 215"/>
              <a:gd name="T16" fmla="*/ 0 w 235"/>
              <a:gd name="T17" fmla="*/ 0 h 215"/>
              <a:gd name="T18" fmla="*/ 0 w 235"/>
              <a:gd name="T19" fmla="*/ 0 h 215"/>
              <a:gd name="T20" fmla="*/ 0 w 235"/>
              <a:gd name="T21" fmla="*/ 0 h 215"/>
              <a:gd name="T22" fmla="*/ 0 w 235"/>
              <a:gd name="T23" fmla="*/ 0 h 215"/>
              <a:gd name="T24" fmla="*/ 0 w 235"/>
              <a:gd name="T25" fmla="*/ 0 h 215"/>
              <a:gd name="T26" fmla="*/ 0 w 235"/>
              <a:gd name="T27" fmla="*/ 0 h 215"/>
              <a:gd name="T28" fmla="*/ 0 w 235"/>
              <a:gd name="T29" fmla="*/ 0 h 215"/>
              <a:gd name="T30" fmla="*/ 0 w 235"/>
              <a:gd name="T31" fmla="*/ 0 h 215"/>
              <a:gd name="T32" fmla="*/ 0 w 235"/>
              <a:gd name="T33" fmla="*/ 0 h 215"/>
              <a:gd name="T34" fmla="*/ 0 w 235"/>
              <a:gd name="T35" fmla="*/ 0 h 215"/>
              <a:gd name="T36" fmla="*/ 0 w 235"/>
              <a:gd name="T37" fmla="*/ 0 h 215"/>
              <a:gd name="T38" fmla="*/ 0 w 235"/>
              <a:gd name="T39" fmla="*/ 0 h 215"/>
              <a:gd name="T40" fmla="*/ 0 w 235"/>
              <a:gd name="T41" fmla="*/ 0 h 215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w 235"/>
              <a:gd name="T64" fmla="*/ 0 h 215"/>
              <a:gd name="T65" fmla="*/ 235 w 235"/>
              <a:gd name="T66" fmla="*/ 215 h 215"/>
            </a:gdLst>
            <a:ahLst/>
            <a:cxnLst>
              <a:cxn ang="T42">
                <a:pos x="T0" y="T1"/>
              </a:cxn>
              <a:cxn ang="T43">
                <a:pos x="T2" y="T3"/>
              </a:cxn>
              <a:cxn ang="T44">
                <a:pos x="T4" y="T5"/>
              </a:cxn>
              <a:cxn ang="T45">
                <a:pos x="T6" y="T7"/>
              </a:cxn>
              <a:cxn ang="T46">
                <a:pos x="T8" y="T9"/>
              </a:cxn>
              <a:cxn ang="T47">
                <a:pos x="T10" y="T11"/>
              </a:cxn>
              <a:cxn ang="T48">
                <a:pos x="T12" y="T13"/>
              </a:cxn>
              <a:cxn ang="T49">
                <a:pos x="T14" y="T15"/>
              </a:cxn>
              <a:cxn ang="T50">
                <a:pos x="T16" y="T17"/>
              </a:cxn>
              <a:cxn ang="T51">
                <a:pos x="T18" y="T19"/>
              </a:cxn>
              <a:cxn ang="T52">
                <a:pos x="T20" y="T21"/>
              </a:cxn>
              <a:cxn ang="T53">
                <a:pos x="T22" y="T23"/>
              </a:cxn>
              <a:cxn ang="T54">
                <a:pos x="T24" y="T25"/>
              </a:cxn>
              <a:cxn ang="T55">
                <a:pos x="T26" y="T27"/>
              </a:cxn>
              <a:cxn ang="T56">
                <a:pos x="T28" y="T29"/>
              </a:cxn>
              <a:cxn ang="T57">
                <a:pos x="T30" y="T31"/>
              </a:cxn>
              <a:cxn ang="T58">
                <a:pos x="T32" y="T33"/>
              </a:cxn>
              <a:cxn ang="T59">
                <a:pos x="T34" y="T35"/>
              </a:cxn>
              <a:cxn ang="T60">
                <a:pos x="T36" y="T37"/>
              </a:cxn>
              <a:cxn ang="T61">
                <a:pos x="T38" y="T39"/>
              </a:cxn>
              <a:cxn ang="T62">
                <a:pos x="T40" y="T41"/>
              </a:cxn>
            </a:cxnLst>
            <a:rect l="T63" t="T64" r="T65" b="T66"/>
            <a:pathLst>
              <a:path w="235" h="215">
                <a:moveTo>
                  <a:pt x="126" y="214"/>
                </a:moveTo>
                <a:lnTo>
                  <a:pt x="37" y="214"/>
                </a:lnTo>
                <a:lnTo>
                  <a:pt x="23" y="209"/>
                </a:lnTo>
                <a:lnTo>
                  <a:pt x="14" y="200"/>
                </a:lnTo>
                <a:lnTo>
                  <a:pt x="7" y="195"/>
                </a:lnTo>
                <a:lnTo>
                  <a:pt x="3" y="185"/>
                </a:lnTo>
                <a:lnTo>
                  <a:pt x="0" y="178"/>
                </a:lnTo>
                <a:lnTo>
                  <a:pt x="0" y="166"/>
                </a:lnTo>
                <a:lnTo>
                  <a:pt x="0" y="154"/>
                </a:lnTo>
                <a:lnTo>
                  <a:pt x="1" y="145"/>
                </a:lnTo>
                <a:lnTo>
                  <a:pt x="125" y="2"/>
                </a:lnTo>
                <a:lnTo>
                  <a:pt x="139" y="0"/>
                </a:lnTo>
                <a:lnTo>
                  <a:pt x="203" y="0"/>
                </a:lnTo>
                <a:lnTo>
                  <a:pt x="221" y="6"/>
                </a:lnTo>
                <a:lnTo>
                  <a:pt x="230" y="17"/>
                </a:lnTo>
                <a:lnTo>
                  <a:pt x="234" y="27"/>
                </a:lnTo>
                <a:lnTo>
                  <a:pt x="234" y="214"/>
                </a:lnTo>
                <a:lnTo>
                  <a:pt x="184" y="214"/>
                </a:lnTo>
                <a:lnTo>
                  <a:pt x="184" y="152"/>
                </a:lnTo>
                <a:lnTo>
                  <a:pt x="182" y="151"/>
                </a:lnTo>
                <a:lnTo>
                  <a:pt x="126" y="214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1287" name="Freeform 10">
            <a:extLst>
              <a:ext uri="{FF2B5EF4-FFF2-40B4-BE49-F238E27FC236}">
                <a16:creationId xmlns:a16="http://schemas.microsoft.com/office/drawing/2014/main" id="{E6EDF7F2-6AC9-42B8-A27D-19B9677859D9}"/>
              </a:ext>
            </a:extLst>
          </xdr:cNvPr>
          <xdr:cNvSpPr>
            <a:spLocks noChangeAspect="1"/>
          </xdr:cNvSpPr>
        </xdr:nvSpPr>
        <xdr:spPr bwMode="auto">
          <a:xfrm>
            <a:off x="3485" y="2033"/>
            <a:ext cx="164" cy="133"/>
          </a:xfrm>
          <a:custGeom>
            <a:avLst/>
            <a:gdLst>
              <a:gd name="T0" fmla="*/ 0 w 473"/>
              <a:gd name="T1" fmla="*/ 0 h 407"/>
              <a:gd name="T2" fmla="*/ 0 w 473"/>
              <a:gd name="T3" fmla="*/ 0 h 407"/>
              <a:gd name="T4" fmla="*/ 0 w 473"/>
              <a:gd name="T5" fmla="*/ 0 h 407"/>
              <a:gd name="T6" fmla="*/ 0 w 473"/>
              <a:gd name="T7" fmla="*/ 0 h 407"/>
              <a:gd name="T8" fmla="*/ 0 w 473"/>
              <a:gd name="T9" fmla="*/ 0 h 407"/>
              <a:gd name="T10" fmla="*/ 0 w 473"/>
              <a:gd name="T11" fmla="*/ 0 h 407"/>
              <a:gd name="T12" fmla="*/ 0 w 473"/>
              <a:gd name="T13" fmla="*/ 0 h 407"/>
              <a:gd name="T14" fmla="*/ 0 w 473"/>
              <a:gd name="T15" fmla="*/ 0 h 407"/>
              <a:gd name="T16" fmla="*/ 0 w 473"/>
              <a:gd name="T17" fmla="*/ 0 h 407"/>
              <a:gd name="T18" fmla="*/ 0 w 473"/>
              <a:gd name="T19" fmla="*/ 0 h 407"/>
              <a:gd name="T20" fmla="*/ 0 w 473"/>
              <a:gd name="T21" fmla="*/ 0 h 407"/>
              <a:gd name="T22" fmla="*/ 0 w 473"/>
              <a:gd name="T23" fmla="*/ 0 h 407"/>
              <a:gd name="T24" fmla="*/ 0 w 473"/>
              <a:gd name="T25" fmla="*/ 0 h 407"/>
              <a:gd name="T26" fmla="*/ 0 w 473"/>
              <a:gd name="T27" fmla="*/ 0 h 407"/>
              <a:gd name="T28" fmla="*/ 0 w 473"/>
              <a:gd name="T29" fmla="*/ 0 h 407"/>
              <a:gd name="T30" fmla="*/ 0 w 473"/>
              <a:gd name="T31" fmla="*/ 0 h 407"/>
              <a:gd name="T32" fmla="*/ 0 w 473"/>
              <a:gd name="T33" fmla="*/ 0 h 407"/>
              <a:gd name="T34" fmla="*/ 0 w 473"/>
              <a:gd name="T35" fmla="*/ 0 h 407"/>
              <a:gd name="T36" fmla="*/ 0 w 473"/>
              <a:gd name="T37" fmla="*/ 0 h 407"/>
              <a:gd name="T38" fmla="*/ 0 w 473"/>
              <a:gd name="T39" fmla="*/ 0 h 407"/>
              <a:gd name="T40" fmla="*/ 0 w 473"/>
              <a:gd name="T41" fmla="*/ 0 h 407"/>
              <a:gd name="T42" fmla="*/ 0 w 473"/>
              <a:gd name="T43" fmla="*/ 0 h 407"/>
              <a:gd name="T44" fmla="*/ 0 w 473"/>
              <a:gd name="T45" fmla="*/ 0 h 407"/>
              <a:gd name="T46" fmla="*/ 0 w 473"/>
              <a:gd name="T47" fmla="*/ 0 h 407"/>
              <a:gd name="T48" fmla="*/ 0 w 473"/>
              <a:gd name="T49" fmla="*/ 0 h 407"/>
              <a:gd name="T50" fmla="*/ 0 w 473"/>
              <a:gd name="T51" fmla="*/ 0 h 407"/>
              <a:gd name="T52" fmla="*/ 0 w 473"/>
              <a:gd name="T53" fmla="*/ 0 h 407"/>
              <a:gd name="T54" fmla="*/ 0 w 473"/>
              <a:gd name="T55" fmla="*/ 0 h 407"/>
              <a:gd name="T56" fmla="*/ 0 w 473"/>
              <a:gd name="T57" fmla="*/ 0 h 407"/>
              <a:gd name="T58" fmla="*/ 0 w 473"/>
              <a:gd name="T59" fmla="*/ 0 h 407"/>
              <a:gd name="T60" fmla="*/ 0 w 473"/>
              <a:gd name="T61" fmla="*/ 0 h 407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w 473"/>
              <a:gd name="T94" fmla="*/ 0 h 407"/>
              <a:gd name="T95" fmla="*/ 473 w 473"/>
              <a:gd name="T96" fmla="*/ 407 h 407"/>
            </a:gdLst>
            <a:ahLst/>
            <a:cxnLst>
              <a:cxn ang="T62">
                <a:pos x="T0" y="T1"/>
              </a:cxn>
              <a:cxn ang="T63">
                <a:pos x="T2" y="T3"/>
              </a:cxn>
              <a:cxn ang="T64">
                <a:pos x="T4" y="T5"/>
              </a:cxn>
              <a:cxn ang="T65">
                <a:pos x="T6" y="T7"/>
              </a:cxn>
              <a:cxn ang="T66">
                <a:pos x="T8" y="T9"/>
              </a:cxn>
              <a:cxn ang="T67">
                <a:pos x="T10" y="T11"/>
              </a:cxn>
              <a:cxn ang="T68">
                <a:pos x="T12" y="T13"/>
              </a:cxn>
              <a:cxn ang="T69">
                <a:pos x="T14" y="T15"/>
              </a:cxn>
              <a:cxn ang="T70">
                <a:pos x="T16" y="T17"/>
              </a:cxn>
              <a:cxn ang="T71">
                <a:pos x="T18" y="T19"/>
              </a:cxn>
              <a:cxn ang="T72">
                <a:pos x="T20" y="T21"/>
              </a:cxn>
              <a:cxn ang="T73">
                <a:pos x="T22" y="T23"/>
              </a:cxn>
              <a:cxn ang="T74">
                <a:pos x="T24" y="T25"/>
              </a:cxn>
              <a:cxn ang="T75">
                <a:pos x="T26" y="T27"/>
              </a:cxn>
              <a:cxn ang="T76">
                <a:pos x="T28" y="T29"/>
              </a:cxn>
              <a:cxn ang="T77">
                <a:pos x="T30" y="T31"/>
              </a:cxn>
              <a:cxn ang="T78">
                <a:pos x="T32" y="T33"/>
              </a:cxn>
              <a:cxn ang="T79">
                <a:pos x="T34" y="T35"/>
              </a:cxn>
              <a:cxn ang="T80">
                <a:pos x="T36" y="T37"/>
              </a:cxn>
              <a:cxn ang="T81">
                <a:pos x="T38" y="T39"/>
              </a:cxn>
              <a:cxn ang="T82">
                <a:pos x="T40" y="T41"/>
              </a:cxn>
              <a:cxn ang="T83">
                <a:pos x="T42" y="T43"/>
              </a:cxn>
              <a:cxn ang="T84">
                <a:pos x="T44" y="T45"/>
              </a:cxn>
              <a:cxn ang="T85">
                <a:pos x="T46" y="T47"/>
              </a:cxn>
              <a:cxn ang="T86">
                <a:pos x="T48" y="T49"/>
              </a:cxn>
              <a:cxn ang="T87">
                <a:pos x="T50" y="T51"/>
              </a:cxn>
              <a:cxn ang="T88">
                <a:pos x="T52" y="T53"/>
              </a:cxn>
              <a:cxn ang="T89">
                <a:pos x="T54" y="T55"/>
              </a:cxn>
              <a:cxn ang="T90">
                <a:pos x="T56" y="T57"/>
              </a:cxn>
              <a:cxn ang="T91">
                <a:pos x="T58" y="T59"/>
              </a:cxn>
              <a:cxn ang="T92">
                <a:pos x="T60" y="T61"/>
              </a:cxn>
            </a:cxnLst>
            <a:rect l="T93" t="T94" r="T95" b="T96"/>
            <a:pathLst>
              <a:path w="473" h="407">
                <a:moveTo>
                  <a:pt x="158" y="53"/>
                </a:moveTo>
                <a:lnTo>
                  <a:pt x="183" y="26"/>
                </a:lnTo>
                <a:lnTo>
                  <a:pt x="199" y="9"/>
                </a:lnTo>
                <a:lnTo>
                  <a:pt x="224" y="0"/>
                </a:lnTo>
                <a:lnTo>
                  <a:pt x="246" y="0"/>
                </a:lnTo>
                <a:lnTo>
                  <a:pt x="262" y="9"/>
                </a:lnTo>
                <a:lnTo>
                  <a:pt x="276" y="20"/>
                </a:lnTo>
                <a:lnTo>
                  <a:pt x="284" y="34"/>
                </a:lnTo>
                <a:lnTo>
                  <a:pt x="284" y="191"/>
                </a:lnTo>
                <a:lnTo>
                  <a:pt x="343" y="123"/>
                </a:lnTo>
                <a:lnTo>
                  <a:pt x="449" y="123"/>
                </a:lnTo>
                <a:lnTo>
                  <a:pt x="462" y="135"/>
                </a:lnTo>
                <a:lnTo>
                  <a:pt x="468" y="147"/>
                </a:lnTo>
                <a:lnTo>
                  <a:pt x="472" y="157"/>
                </a:lnTo>
                <a:lnTo>
                  <a:pt x="469" y="177"/>
                </a:lnTo>
                <a:lnTo>
                  <a:pt x="336" y="336"/>
                </a:lnTo>
                <a:lnTo>
                  <a:pt x="287" y="336"/>
                </a:lnTo>
                <a:lnTo>
                  <a:pt x="287" y="406"/>
                </a:lnTo>
                <a:lnTo>
                  <a:pt x="227" y="406"/>
                </a:lnTo>
                <a:lnTo>
                  <a:pt x="227" y="275"/>
                </a:lnTo>
                <a:lnTo>
                  <a:pt x="173" y="337"/>
                </a:lnTo>
                <a:lnTo>
                  <a:pt x="39" y="337"/>
                </a:lnTo>
                <a:lnTo>
                  <a:pt x="29" y="333"/>
                </a:lnTo>
                <a:lnTo>
                  <a:pt x="17" y="319"/>
                </a:lnTo>
                <a:lnTo>
                  <a:pt x="11" y="312"/>
                </a:lnTo>
                <a:lnTo>
                  <a:pt x="3" y="302"/>
                </a:lnTo>
                <a:lnTo>
                  <a:pt x="0" y="291"/>
                </a:lnTo>
                <a:lnTo>
                  <a:pt x="0" y="278"/>
                </a:lnTo>
                <a:lnTo>
                  <a:pt x="2" y="268"/>
                </a:lnTo>
                <a:lnTo>
                  <a:pt x="6" y="262"/>
                </a:lnTo>
                <a:lnTo>
                  <a:pt x="158" y="53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1288" name="Oval 11">
            <a:extLst>
              <a:ext uri="{FF2B5EF4-FFF2-40B4-BE49-F238E27FC236}">
                <a16:creationId xmlns:a16="http://schemas.microsoft.com/office/drawing/2014/main" id="{CBD80A8F-9F5F-474D-AA89-75683C0E4D49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522" y="2089"/>
            <a:ext cx="42" cy="37"/>
          </a:xfrm>
          <a:prstGeom prst="ellipse">
            <a:avLst/>
          </a:prstGeom>
          <a:solidFill>
            <a:srgbClr val="72C7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1289" name="Oval 12">
            <a:extLst>
              <a:ext uri="{FF2B5EF4-FFF2-40B4-BE49-F238E27FC236}">
                <a16:creationId xmlns:a16="http://schemas.microsoft.com/office/drawing/2014/main" id="{83EF57FE-0A0C-49FD-9961-0B9EE5863738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651" y="2094"/>
            <a:ext cx="35" cy="31"/>
          </a:xfrm>
          <a:prstGeom prst="ellipse">
            <a:avLst/>
          </a:prstGeom>
          <a:solidFill>
            <a:srgbClr val="EC0000"/>
          </a:solidFill>
          <a:ln>
            <a:noFill/>
          </a:ln>
          <a:extLst>
            <a:ext uri="{91240B29-F687-4F45-9708-019B960494DF}">
              <a14:hiddenLine xmlns:a14="http://schemas.microsoft.com/office/drawing/2010/main" w="3175">
                <a:solidFill>
                  <a:srgbClr val="000000"/>
                </a:solidFill>
                <a:round/>
                <a:headEnd type="none" w="sm" len="sm"/>
                <a:tailEnd type="none" w="sm" len="sm"/>
              </a14:hiddenLine>
            </a:ext>
          </a:extLst>
        </xdr:spPr>
      </xdr:sp>
      <xdr:sp macro="" textlink="">
        <xdr:nvSpPr>
          <xdr:cNvPr id="61141290" name="Freeform 13">
            <a:extLst>
              <a:ext uri="{FF2B5EF4-FFF2-40B4-BE49-F238E27FC236}">
                <a16:creationId xmlns:a16="http://schemas.microsoft.com/office/drawing/2014/main" id="{F431798D-8EFE-426D-B0C5-1AB691D03900}"/>
              </a:ext>
            </a:extLst>
          </xdr:cNvPr>
          <xdr:cNvSpPr>
            <a:spLocks noChangeAspect="1"/>
          </xdr:cNvSpPr>
        </xdr:nvSpPr>
        <xdr:spPr bwMode="auto">
          <a:xfrm>
            <a:off x="3716" y="2073"/>
            <a:ext cx="49" cy="70"/>
          </a:xfrm>
          <a:custGeom>
            <a:avLst/>
            <a:gdLst>
              <a:gd name="T0" fmla="*/ 0 w 141"/>
              <a:gd name="T1" fmla="*/ 0 h 214"/>
              <a:gd name="T2" fmla="*/ 0 w 141"/>
              <a:gd name="T3" fmla="*/ 0 h 214"/>
              <a:gd name="T4" fmla="*/ 0 w 141"/>
              <a:gd name="T5" fmla="*/ 0 h 214"/>
              <a:gd name="T6" fmla="*/ 0 w 141"/>
              <a:gd name="T7" fmla="*/ 0 h 214"/>
              <a:gd name="T8" fmla="*/ 0 w 141"/>
              <a:gd name="T9" fmla="*/ 0 h 214"/>
              <a:gd name="T10" fmla="*/ 0 w 141"/>
              <a:gd name="T11" fmla="*/ 0 h 214"/>
              <a:gd name="T12" fmla="*/ 0 w 141"/>
              <a:gd name="T13" fmla="*/ 0 h 214"/>
              <a:gd name="T14" fmla="*/ 0 w 141"/>
              <a:gd name="T15" fmla="*/ 0 h 214"/>
              <a:gd name="T16" fmla="*/ 0 w 141"/>
              <a:gd name="T17" fmla="*/ 0 h 214"/>
              <a:gd name="T18" fmla="*/ 0 w 141"/>
              <a:gd name="T19" fmla="*/ 0 h 214"/>
              <a:gd name="T20" fmla="*/ 0 w 141"/>
              <a:gd name="T21" fmla="*/ 0 h 214"/>
              <a:gd name="T22" fmla="*/ 0 w 141"/>
              <a:gd name="T23" fmla="*/ 0 h 214"/>
              <a:gd name="T24" fmla="*/ 0 w 141"/>
              <a:gd name="T25" fmla="*/ 0 h 214"/>
              <a:gd name="T26" fmla="*/ 0 w 141"/>
              <a:gd name="T27" fmla="*/ 0 h 214"/>
              <a:gd name="T28" fmla="*/ 0 w 141"/>
              <a:gd name="T29" fmla="*/ 0 h 214"/>
              <a:gd name="T30" fmla="*/ 0 w 141"/>
              <a:gd name="T31" fmla="*/ 0 h 214"/>
              <a:gd name="T32" fmla="*/ 0 w 141"/>
              <a:gd name="T33" fmla="*/ 0 h 214"/>
              <a:gd name="T34" fmla="*/ 0 w 141"/>
              <a:gd name="T35" fmla="*/ 0 h 214"/>
              <a:gd name="T36" fmla="*/ 0 w 141"/>
              <a:gd name="T37" fmla="*/ 0 h 214"/>
              <a:gd name="T38" fmla="*/ 0 w 141"/>
              <a:gd name="T39" fmla="*/ 0 h 214"/>
              <a:gd name="T40" fmla="*/ 0 w 141"/>
              <a:gd name="T41" fmla="*/ 0 h 214"/>
              <a:gd name="T42" fmla="*/ 0 w 141"/>
              <a:gd name="T43" fmla="*/ 0 h 214"/>
              <a:gd name="T44" fmla="*/ 0 w 141"/>
              <a:gd name="T45" fmla="*/ 0 h 214"/>
              <a:gd name="T46" fmla="*/ 0 w 141"/>
              <a:gd name="T47" fmla="*/ 0 h 214"/>
              <a:gd name="T48" fmla="*/ 0 w 141"/>
              <a:gd name="T49" fmla="*/ 0 h 214"/>
              <a:gd name="T50" fmla="*/ 0 w 141"/>
              <a:gd name="T51" fmla="*/ 0 h 214"/>
              <a:gd name="T52" fmla="*/ 0 w 141"/>
              <a:gd name="T53" fmla="*/ 0 h 214"/>
              <a:gd name="T54" fmla="*/ 0 w 141"/>
              <a:gd name="T55" fmla="*/ 0 h 214"/>
              <a:gd name="T56" fmla="*/ 0 w 141"/>
              <a:gd name="T57" fmla="*/ 0 h 214"/>
              <a:gd name="T58" fmla="*/ 0 w 141"/>
              <a:gd name="T59" fmla="*/ 0 h 214"/>
              <a:gd name="T60" fmla="*/ 0 w 141"/>
              <a:gd name="T61" fmla="*/ 0 h 214"/>
              <a:gd name="T62" fmla="*/ 0 w 141"/>
              <a:gd name="T63" fmla="*/ 0 h 214"/>
              <a:gd name="T64" fmla="*/ 0 w 141"/>
              <a:gd name="T65" fmla="*/ 0 h 214"/>
              <a:gd name="T66" fmla="*/ 0 w 141"/>
              <a:gd name="T67" fmla="*/ 0 h 214"/>
              <a:gd name="T68" fmla="*/ 0 w 141"/>
              <a:gd name="T69" fmla="*/ 0 h 214"/>
              <a:gd name="T70" fmla="*/ 0 w 141"/>
              <a:gd name="T71" fmla="*/ 0 h 214"/>
              <a:gd name="T72" fmla="*/ 0 w 141"/>
              <a:gd name="T73" fmla="*/ 0 h 214"/>
              <a:gd name="T74" fmla="*/ 0 w 141"/>
              <a:gd name="T75" fmla="*/ 0 h 214"/>
              <a:gd name="T76" fmla="*/ 0 w 141"/>
              <a:gd name="T77" fmla="*/ 0 h 214"/>
              <a:gd name="T78" fmla="*/ 0 w 141"/>
              <a:gd name="T79" fmla="*/ 0 h 214"/>
              <a:gd name="T80" fmla="*/ 0 w 141"/>
              <a:gd name="T81" fmla="*/ 0 h 214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w 141"/>
              <a:gd name="T124" fmla="*/ 0 h 214"/>
              <a:gd name="T125" fmla="*/ 141 w 141"/>
              <a:gd name="T126" fmla="*/ 214 h 214"/>
            </a:gdLst>
            <a:ahLst/>
            <a:cxnLst>
              <a:cxn ang="T82">
                <a:pos x="T0" y="T1"/>
              </a:cxn>
              <a:cxn ang="T83">
                <a:pos x="T2" y="T3"/>
              </a:cxn>
              <a:cxn ang="T84">
                <a:pos x="T4" y="T5"/>
              </a:cxn>
              <a:cxn ang="T85">
                <a:pos x="T6" y="T7"/>
              </a:cxn>
              <a:cxn ang="T86">
                <a:pos x="T8" y="T9"/>
              </a:cxn>
              <a:cxn ang="T87">
                <a:pos x="T10" y="T11"/>
              </a:cxn>
              <a:cxn ang="T88">
                <a:pos x="T12" y="T13"/>
              </a:cxn>
              <a:cxn ang="T89">
                <a:pos x="T14" y="T15"/>
              </a:cxn>
              <a:cxn ang="T90">
                <a:pos x="T16" y="T17"/>
              </a:cxn>
              <a:cxn ang="T91">
                <a:pos x="T18" y="T19"/>
              </a:cxn>
              <a:cxn ang="T92">
                <a:pos x="T20" y="T21"/>
              </a:cxn>
              <a:cxn ang="T93">
                <a:pos x="T22" y="T23"/>
              </a:cxn>
              <a:cxn ang="T94">
                <a:pos x="T24" y="T25"/>
              </a:cxn>
              <a:cxn ang="T95">
                <a:pos x="T26" y="T27"/>
              </a:cxn>
              <a:cxn ang="T96">
                <a:pos x="T28" y="T29"/>
              </a:cxn>
              <a:cxn ang="T97">
                <a:pos x="T30" y="T31"/>
              </a:cxn>
              <a:cxn ang="T98">
                <a:pos x="T32" y="T33"/>
              </a:cxn>
              <a:cxn ang="T99">
                <a:pos x="T34" y="T35"/>
              </a:cxn>
              <a:cxn ang="T100">
                <a:pos x="T36" y="T37"/>
              </a:cxn>
              <a:cxn ang="T101">
                <a:pos x="T38" y="T39"/>
              </a:cxn>
              <a:cxn ang="T102">
                <a:pos x="T40" y="T41"/>
              </a:cxn>
              <a:cxn ang="T103">
                <a:pos x="T42" y="T43"/>
              </a:cxn>
              <a:cxn ang="T104">
                <a:pos x="T44" y="T45"/>
              </a:cxn>
              <a:cxn ang="T105">
                <a:pos x="T46" y="T47"/>
              </a:cxn>
              <a:cxn ang="T106">
                <a:pos x="T48" y="T49"/>
              </a:cxn>
              <a:cxn ang="T107">
                <a:pos x="T50" y="T51"/>
              </a:cxn>
              <a:cxn ang="T108">
                <a:pos x="T52" y="T53"/>
              </a:cxn>
              <a:cxn ang="T109">
                <a:pos x="T54" y="T55"/>
              </a:cxn>
              <a:cxn ang="T110">
                <a:pos x="T56" y="T57"/>
              </a:cxn>
              <a:cxn ang="T111">
                <a:pos x="T58" y="T59"/>
              </a:cxn>
              <a:cxn ang="T112">
                <a:pos x="T60" y="T61"/>
              </a:cxn>
              <a:cxn ang="T113">
                <a:pos x="T62" y="T63"/>
              </a:cxn>
              <a:cxn ang="T114">
                <a:pos x="T64" y="T65"/>
              </a:cxn>
              <a:cxn ang="T115">
                <a:pos x="T66" y="T67"/>
              </a:cxn>
              <a:cxn ang="T116">
                <a:pos x="T68" y="T69"/>
              </a:cxn>
              <a:cxn ang="T117">
                <a:pos x="T70" y="T71"/>
              </a:cxn>
              <a:cxn ang="T118">
                <a:pos x="T72" y="T73"/>
              </a:cxn>
              <a:cxn ang="T119">
                <a:pos x="T74" y="T75"/>
              </a:cxn>
              <a:cxn ang="T120">
                <a:pos x="T76" y="T77"/>
              </a:cxn>
              <a:cxn ang="T121">
                <a:pos x="T78" y="T79"/>
              </a:cxn>
              <a:cxn ang="T122">
                <a:pos x="T80" y="T81"/>
              </a:cxn>
            </a:cxnLst>
            <a:rect l="T123" t="T124" r="T125" b="T126"/>
            <a:pathLst>
              <a:path w="141" h="214">
                <a:moveTo>
                  <a:pt x="140" y="0"/>
                </a:moveTo>
                <a:lnTo>
                  <a:pt x="34" y="0"/>
                </a:lnTo>
                <a:lnTo>
                  <a:pt x="23" y="6"/>
                </a:lnTo>
                <a:lnTo>
                  <a:pt x="11" y="17"/>
                </a:lnTo>
                <a:lnTo>
                  <a:pt x="4" y="26"/>
                </a:lnTo>
                <a:lnTo>
                  <a:pt x="1" y="33"/>
                </a:lnTo>
                <a:lnTo>
                  <a:pt x="0" y="34"/>
                </a:lnTo>
                <a:lnTo>
                  <a:pt x="0" y="36"/>
                </a:lnTo>
                <a:lnTo>
                  <a:pt x="0" y="50"/>
                </a:lnTo>
                <a:lnTo>
                  <a:pt x="0" y="74"/>
                </a:lnTo>
                <a:lnTo>
                  <a:pt x="0" y="97"/>
                </a:lnTo>
                <a:lnTo>
                  <a:pt x="0" y="111"/>
                </a:lnTo>
                <a:lnTo>
                  <a:pt x="0" y="125"/>
                </a:lnTo>
                <a:lnTo>
                  <a:pt x="0" y="135"/>
                </a:lnTo>
                <a:lnTo>
                  <a:pt x="0" y="149"/>
                </a:lnTo>
                <a:lnTo>
                  <a:pt x="0" y="154"/>
                </a:lnTo>
                <a:lnTo>
                  <a:pt x="0" y="159"/>
                </a:lnTo>
                <a:lnTo>
                  <a:pt x="0" y="165"/>
                </a:lnTo>
                <a:lnTo>
                  <a:pt x="0" y="189"/>
                </a:lnTo>
                <a:lnTo>
                  <a:pt x="12" y="200"/>
                </a:lnTo>
                <a:lnTo>
                  <a:pt x="27" y="210"/>
                </a:lnTo>
                <a:lnTo>
                  <a:pt x="44" y="213"/>
                </a:lnTo>
                <a:lnTo>
                  <a:pt x="89" y="213"/>
                </a:lnTo>
                <a:lnTo>
                  <a:pt x="104" y="199"/>
                </a:lnTo>
                <a:lnTo>
                  <a:pt x="114" y="185"/>
                </a:lnTo>
                <a:lnTo>
                  <a:pt x="130" y="168"/>
                </a:lnTo>
                <a:lnTo>
                  <a:pt x="137" y="154"/>
                </a:lnTo>
                <a:lnTo>
                  <a:pt x="137" y="151"/>
                </a:lnTo>
                <a:lnTo>
                  <a:pt x="126" y="156"/>
                </a:lnTo>
                <a:lnTo>
                  <a:pt x="103" y="156"/>
                </a:lnTo>
                <a:lnTo>
                  <a:pt x="82" y="152"/>
                </a:lnTo>
                <a:lnTo>
                  <a:pt x="67" y="142"/>
                </a:lnTo>
                <a:lnTo>
                  <a:pt x="60" y="133"/>
                </a:lnTo>
                <a:lnTo>
                  <a:pt x="56" y="132"/>
                </a:lnTo>
                <a:lnTo>
                  <a:pt x="56" y="91"/>
                </a:lnTo>
                <a:lnTo>
                  <a:pt x="67" y="84"/>
                </a:lnTo>
                <a:lnTo>
                  <a:pt x="74" y="75"/>
                </a:lnTo>
                <a:lnTo>
                  <a:pt x="84" y="68"/>
                </a:lnTo>
                <a:lnTo>
                  <a:pt x="88" y="67"/>
                </a:lnTo>
                <a:lnTo>
                  <a:pt x="137" y="67"/>
                </a:lnTo>
                <a:lnTo>
                  <a:pt x="140" y="0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1291" name="Freeform 14">
            <a:extLst>
              <a:ext uri="{FF2B5EF4-FFF2-40B4-BE49-F238E27FC236}">
                <a16:creationId xmlns:a16="http://schemas.microsoft.com/office/drawing/2014/main" id="{418921D9-2F99-446F-9857-FE314392CAEC}"/>
              </a:ext>
            </a:extLst>
          </xdr:cNvPr>
          <xdr:cNvSpPr>
            <a:spLocks noChangeAspect="1"/>
          </xdr:cNvSpPr>
        </xdr:nvSpPr>
        <xdr:spPr bwMode="auto">
          <a:xfrm>
            <a:off x="3769" y="2052"/>
            <a:ext cx="73" cy="92"/>
          </a:xfrm>
          <a:custGeom>
            <a:avLst/>
            <a:gdLst>
              <a:gd name="T0" fmla="*/ 0 w 211"/>
              <a:gd name="T1" fmla="*/ 0 h 281"/>
              <a:gd name="T2" fmla="*/ 0 w 211"/>
              <a:gd name="T3" fmla="*/ 0 h 281"/>
              <a:gd name="T4" fmla="*/ 0 w 211"/>
              <a:gd name="T5" fmla="*/ 0 h 281"/>
              <a:gd name="T6" fmla="*/ 0 w 211"/>
              <a:gd name="T7" fmla="*/ 0 h 281"/>
              <a:gd name="T8" fmla="*/ 0 w 211"/>
              <a:gd name="T9" fmla="*/ 0 h 281"/>
              <a:gd name="T10" fmla="*/ 0 w 211"/>
              <a:gd name="T11" fmla="*/ 0 h 281"/>
              <a:gd name="T12" fmla="*/ 0 w 211"/>
              <a:gd name="T13" fmla="*/ 0 h 281"/>
              <a:gd name="T14" fmla="*/ 0 w 211"/>
              <a:gd name="T15" fmla="*/ 0 h 281"/>
              <a:gd name="T16" fmla="*/ 0 w 211"/>
              <a:gd name="T17" fmla="*/ 0 h 281"/>
              <a:gd name="T18" fmla="*/ 0 w 211"/>
              <a:gd name="T19" fmla="*/ 0 h 281"/>
              <a:gd name="T20" fmla="*/ 0 w 211"/>
              <a:gd name="T21" fmla="*/ 0 h 281"/>
              <a:gd name="T22" fmla="*/ 0 w 211"/>
              <a:gd name="T23" fmla="*/ 0 h 281"/>
              <a:gd name="T24" fmla="*/ 0 w 211"/>
              <a:gd name="T25" fmla="*/ 0 h 281"/>
              <a:gd name="T26" fmla="*/ 0 w 211"/>
              <a:gd name="T27" fmla="*/ 0 h 281"/>
              <a:gd name="T28" fmla="*/ 0 w 211"/>
              <a:gd name="T29" fmla="*/ 0 h 281"/>
              <a:gd name="T30" fmla="*/ 0 w 211"/>
              <a:gd name="T31" fmla="*/ 0 h 281"/>
              <a:gd name="T32" fmla="*/ 0 w 211"/>
              <a:gd name="T33" fmla="*/ 0 h 281"/>
              <a:gd name="T34" fmla="*/ 0 w 211"/>
              <a:gd name="T35" fmla="*/ 0 h 281"/>
              <a:gd name="T36" fmla="*/ 0 w 211"/>
              <a:gd name="T37" fmla="*/ 0 h 281"/>
              <a:gd name="T38" fmla="*/ 0 w 211"/>
              <a:gd name="T39" fmla="*/ 0 h 281"/>
              <a:gd name="T40" fmla="*/ 0 w 211"/>
              <a:gd name="T41" fmla="*/ 0 h 281"/>
              <a:gd name="T42" fmla="*/ 0 w 211"/>
              <a:gd name="T43" fmla="*/ 0 h 281"/>
              <a:gd name="T44" fmla="*/ 0 w 211"/>
              <a:gd name="T45" fmla="*/ 0 h 281"/>
              <a:gd name="T46" fmla="*/ 0 w 211"/>
              <a:gd name="T47" fmla="*/ 0 h 281"/>
              <a:gd name="T48" fmla="*/ 0 w 211"/>
              <a:gd name="T49" fmla="*/ 0 h 281"/>
              <a:gd name="T50" fmla="*/ 0 w 211"/>
              <a:gd name="T51" fmla="*/ 0 h 281"/>
              <a:gd name="T52" fmla="*/ 0 w 211"/>
              <a:gd name="T53" fmla="*/ 0 h 281"/>
              <a:gd name="T54" fmla="*/ 0 w 211"/>
              <a:gd name="T55" fmla="*/ 0 h 281"/>
              <a:gd name="T56" fmla="*/ 0 w 211"/>
              <a:gd name="T57" fmla="*/ 0 h 281"/>
              <a:gd name="T58" fmla="*/ 0 w 211"/>
              <a:gd name="T59" fmla="*/ 0 h 281"/>
              <a:gd name="T60" fmla="*/ 0 w 211"/>
              <a:gd name="T61" fmla="*/ 0 h 281"/>
              <a:gd name="T62" fmla="*/ 0 w 211"/>
              <a:gd name="T63" fmla="*/ 0 h 281"/>
              <a:gd name="T64" fmla="*/ 0 w 211"/>
              <a:gd name="T65" fmla="*/ 0 h 281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11"/>
              <a:gd name="T100" fmla="*/ 0 h 281"/>
              <a:gd name="T101" fmla="*/ 211 w 211"/>
              <a:gd name="T102" fmla="*/ 281 h 281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11" h="281">
                <a:moveTo>
                  <a:pt x="0" y="0"/>
                </a:moveTo>
                <a:lnTo>
                  <a:pt x="0" y="280"/>
                </a:lnTo>
                <a:lnTo>
                  <a:pt x="55" y="280"/>
                </a:lnTo>
                <a:lnTo>
                  <a:pt x="55" y="140"/>
                </a:lnTo>
                <a:lnTo>
                  <a:pt x="58" y="134"/>
                </a:lnTo>
                <a:lnTo>
                  <a:pt x="68" y="130"/>
                </a:lnTo>
                <a:lnTo>
                  <a:pt x="73" y="126"/>
                </a:lnTo>
                <a:lnTo>
                  <a:pt x="81" y="124"/>
                </a:lnTo>
                <a:lnTo>
                  <a:pt x="87" y="120"/>
                </a:lnTo>
                <a:lnTo>
                  <a:pt x="88" y="119"/>
                </a:lnTo>
                <a:lnTo>
                  <a:pt x="132" y="119"/>
                </a:lnTo>
                <a:lnTo>
                  <a:pt x="143" y="124"/>
                </a:lnTo>
                <a:lnTo>
                  <a:pt x="149" y="129"/>
                </a:lnTo>
                <a:lnTo>
                  <a:pt x="151" y="140"/>
                </a:lnTo>
                <a:lnTo>
                  <a:pt x="151" y="278"/>
                </a:lnTo>
                <a:lnTo>
                  <a:pt x="210" y="278"/>
                </a:lnTo>
                <a:lnTo>
                  <a:pt x="210" y="99"/>
                </a:lnTo>
                <a:lnTo>
                  <a:pt x="206" y="92"/>
                </a:lnTo>
                <a:lnTo>
                  <a:pt x="202" y="86"/>
                </a:lnTo>
                <a:lnTo>
                  <a:pt x="195" y="79"/>
                </a:lnTo>
                <a:lnTo>
                  <a:pt x="187" y="75"/>
                </a:lnTo>
                <a:lnTo>
                  <a:pt x="184" y="68"/>
                </a:lnTo>
                <a:lnTo>
                  <a:pt x="182" y="68"/>
                </a:lnTo>
                <a:lnTo>
                  <a:pt x="101" y="68"/>
                </a:lnTo>
                <a:lnTo>
                  <a:pt x="95" y="71"/>
                </a:lnTo>
                <a:lnTo>
                  <a:pt x="88" y="79"/>
                </a:lnTo>
                <a:lnTo>
                  <a:pt x="81" y="88"/>
                </a:lnTo>
                <a:lnTo>
                  <a:pt x="77" y="96"/>
                </a:lnTo>
                <a:lnTo>
                  <a:pt x="72" y="103"/>
                </a:lnTo>
                <a:lnTo>
                  <a:pt x="58" y="112"/>
                </a:lnTo>
                <a:lnTo>
                  <a:pt x="55" y="113"/>
                </a:lnTo>
                <a:lnTo>
                  <a:pt x="55" y="0"/>
                </a:lnTo>
                <a:lnTo>
                  <a:pt x="0" y="0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1292" name="Freeform 15">
            <a:extLst>
              <a:ext uri="{FF2B5EF4-FFF2-40B4-BE49-F238E27FC236}">
                <a16:creationId xmlns:a16="http://schemas.microsoft.com/office/drawing/2014/main" id="{3AAFF147-C5E6-417F-968A-CA33C1BF72C7}"/>
              </a:ext>
            </a:extLst>
          </xdr:cNvPr>
          <xdr:cNvSpPr>
            <a:spLocks noChangeAspect="1"/>
          </xdr:cNvSpPr>
        </xdr:nvSpPr>
        <xdr:spPr bwMode="auto">
          <a:xfrm>
            <a:off x="3847" y="2073"/>
            <a:ext cx="60" cy="70"/>
          </a:xfrm>
          <a:custGeom>
            <a:avLst/>
            <a:gdLst>
              <a:gd name="T0" fmla="*/ 0 w 172"/>
              <a:gd name="T1" fmla="*/ 0 h 213"/>
              <a:gd name="T2" fmla="*/ 0 w 172"/>
              <a:gd name="T3" fmla="*/ 0 h 213"/>
              <a:gd name="T4" fmla="*/ 0 w 172"/>
              <a:gd name="T5" fmla="*/ 0 h 213"/>
              <a:gd name="T6" fmla="*/ 0 w 172"/>
              <a:gd name="T7" fmla="*/ 0 h 213"/>
              <a:gd name="T8" fmla="*/ 0 w 172"/>
              <a:gd name="T9" fmla="*/ 0 h 213"/>
              <a:gd name="T10" fmla="*/ 0 w 172"/>
              <a:gd name="T11" fmla="*/ 0 h 213"/>
              <a:gd name="T12" fmla="*/ 0 w 172"/>
              <a:gd name="T13" fmla="*/ 0 h 213"/>
              <a:gd name="T14" fmla="*/ 0 w 172"/>
              <a:gd name="T15" fmla="*/ 0 h 213"/>
              <a:gd name="T16" fmla="*/ 0 w 172"/>
              <a:gd name="T17" fmla="*/ 0 h 213"/>
              <a:gd name="T18" fmla="*/ 0 w 172"/>
              <a:gd name="T19" fmla="*/ 0 h 213"/>
              <a:gd name="T20" fmla="*/ 0 w 172"/>
              <a:gd name="T21" fmla="*/ 0 h 213"/>
              <a:gd name="T22" fmla="*/ 0 w 172"/>
              <a:gd name="T23" fmla="*/ 0 h 213"/>
              <a:gd name="T24" fmla="*/ 0 w 172"/>
              <a:gd name="T25" fmla="*/ 0 h 213"/>
              <a:gd name="T26" fmla="*/ 0 w 172"/>
              <a:gd name="T27" fmla="*/ 0 h 213"/>
              <a:gd name="T28" fmla="*/ 0 w 172"/>
              <a:gd name="T29" fmla="*/ 0 h 213"/>
              <a:gd name="T30" fmla="*/ 0 w 172"/>
              <a:gd name="T31" fmla="*/ 0 h 213"/>
              <a:gd name="T32" fmla="*/ 0 w 172"/>
              <a:gd name="T33" fmla="*/ 0 h 213"/>
              <a:gd name="T34" fmla="*/ 0 w 172"/>
              <a:gd name="T35" fmla="*/ 0 h 213"/>
              <a:gd name="T36" fmla="*/ 0 w 172"/>
              <a:gd name="T37" fmla="*/ 0 h 213"/>
              <a:gd name="T38" fmla="*/ 0 w 172"/>
              <a:gd name="T39" fmla="*/ 0 h 213"/>
              <a:gd name="T40" fmla="*/ 0 w 172"/>
              <a:gd name="T41" fmla="*/ 0 h 213"/>
              <a:gd name="T42" fmla="*/ 0 w 172"/>
              <a:gd name="T43" fmla="*/ 0 h 213"/>
              <a:gd name="T44" fmla="*/ 0 w 172"/>
              <a:gd name="T45" fmla="*/ 0 h 213"/>
              <a:gd name="T46" fmla="*/ 0 w 172"/>
              <a:gd name="T47" fmla="*/ 0 h 213"/>
              <a:gd name="T48" fmla="*/ 0 w 172"/>
              <a:gd name="T49" fmla="*/ 0 h 213"/>
              <a:gd name="T50" fmla="*/ 0 w 172"/>
              <a:gd name="T51" fmla="*/ 0 h 213"/>
              <a:gd name="T52" fmla="*/ 0 w 172"/>
              <a:gd name="T53" fmla="*/ 0 h 213"/>
              <a:gd name="T54" fmla="*/ 0 w 172"/>
              <a:gd name="T55" fmla="*/ 0 h 213"/>
              <a:gd name="T56" fmla="*/ 0 w 172"/>
              <a:gd name="T57" fmla="*/ 0 h 213"/>
              <a:gd name="T58" fmla="*/ 0 w 172"/>
              <a:gd name="T59" fmla="*/ 0 h 213"/>
              <a:gd name="T60" fmla="*/ 0 w 172"/>
              <a:gd name="T61" fmla="*/ 0 h 213"/>
              <a:gd name="T62" fmla="*/ 0 w 172"/>
              <a:gd name="T63" fmla="*/ 0 h 213"/>
              <a:gd name="T64" fmla="*/ 0 w 172"/>
              <a:gd name="T65" fmla="*/ 0 h 213"/>
              <a:gd name="T66" fmla="*/ 0 w 172"/>
              <a:gd name="T67" fmla="*/ 0 h 213"/>
              <a:gd name="T68" fmla="*/ 0 w 172"/>
              <a:gd name="T69" fmla="*/ 0 h 213"/>
              <a:gd name="T70" fmla="*/ 0 w 172"/>
              <a:gd name="T71" fmla="*/ 0 h 213"/>
              <a:gd name="T72" fmla="*/ 0 w 172"/>
              <a:gd name="T73" fmla="*/ 0 h 213"/>
              <a:gd name="T74" fmla="*/ 0 w 172"/>
              <a:gd name="T75" fmla="*/ 0 h 213"/>
              <a:gd name="T76" fmla="*/ 0 w 172"/>
              <a:gd name="T77" fmla="*/ 0 h 213"/>
              <a:gd name="T78" fmla="*/ 0 w 172"/>
              <a:gd name="T79" fmla="*/ 0 h 213"/>
              <a:gd name="T80" fmla="*/ 0 w 172"/>
              <a:gd name="T81" fmla="*/ 0 h 213"/>
              <a:gd name="T82" fmla="*/ 0 w 172"/>
              <a:gd name="T83" fmla="*/ 0 h 213"/>
              <a:gd name="T84" fmla="*/ 0 w 172"/>
              <a:gd name="T85" fmla="*/ 0 h 213"/>
              <a:gd name="T86" fmla="*/ 0 w 172"/>
              <a:gd name="T87" fmla="*/ 0 h 213"/>
              <a:gd name="T88" fmla="*/ 0 w 172"/>
              <a:gd name="T89" fmla="*/ 0 h 213"/>
              <a:gd name="T90" fmla="*/ 0 w 172"/>
              <a:gd name="T91" fmla="*/ 0 h 213"/>
              <a:gd name="T92" fmla="*/ 0 w 172"/>
              <a:gd name="T93" fmla="*/ 0 h 213"/>
              <a:gd name="T94" fmla="*/ 0 w 172"/>
              <a:gd name="T95" fmla="*/ 0 h 213"/>
              <a:gd name="T96" fmla="*/ 0 w 172"/>
              <a:gd name="T97" fmla="*/ 0 h 213"/>
              <a:gd name="T98" fmla="*/ 0 w 172"/>
              <a:gd name="T99" fmla="*/ 0 h 213"/>
              <a:gd name="T100" fmla="*/ 0 w 172"/>
              <a:gd name="T101" fmla="*/ 0 h 213"/>
              <a:gd name="T102" fmla="*/ 0 w 172"/>
              <a:gd name="T103" fmla="*/ 0 h 213"/>
              <a:gd name="T104" fmla="*/ 0 w 172"/>
              <a:gd name="T105" fmla="*/ 0 h 213"/>
              <a:gd name="T106" fmla="*/ 0 w 172"/>
              <a:gd name="T107" fmla="*/ 0 h 213"/>
              <a:gd name="T108" fmla="*/ 0 w 172"/>
              <a:gd name="T109" fmla="*/ 0 h 213"/>
              <a:gd name="T110" fmla="*/ 0 w 172"/>
              <a:gd name="T111" fmla="*/ 0 h 213"/>
              <a:gd name="T112" fmla="*/ 0 w 172"/>
              <a:gd name="T113" fmla="*/ 0 h 213"/>
              <a:gd name="T114" fmla="*/ 0 w 172"/>
              <a:gd name="T115" fmla="*/ 0 h 213"/>
              <a:gd name="T116" fmla="*/ 0 w 172"/>
              <a:gd name="T117" fmla="*/ 0 h 213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w 172"/>
              <a:gd name="T178" fmla="*/ 0 h 213"/>
              <a:gd name="T179" fmla="*/ 172 w 172"/>
              <a:gd name="T180" fmla="*/ 213 h 213"/>
            </a:gdLst>
            <a:ahLst/>
            <a:cxnLst>
              <a:cxn ang="T118">
                <a:pos x="T0" y="T1"/>
              </a:cxn>
              <a:cxn ang="T119">
                <a:pos x="T2" y="T3"/>
              </a:cxn>
              <a:cxn ang="T120">
                <a:pos x="T4" y="T5"/>
              </a:cxn>
              <a:cxn ang="T121">
                <a:pos x="T6" y="T7"/>
              </a:cxn>
              <a:cxn ang="T122">
                <a:pos x="T8" y="T9"/>
              </a:cxn>
              <a:cxn ang="T123">
                <a:pos x="T10" y="T11"/>
              </a:cxn>
              <a:cxn ang="T124">
                <a:pos x="T12" y="T13"/>
              </a:cxn>
              <a:cxn ang="T125">
                <a:pos x="T14" y="T15"/>
              </a:cxn>
              <a:cxn ang="T126">
                <a:pos x="T16" y="T17"/>
              </a:cxn>
              <a:cxn ang="T127">
                <a:pos x="T18" y="T19"/>
              </a:cxn>
              <a:cxn ang="T128">
                <a:pos x="T20" y="T21"/>
              </a:cxn>
              <a:cxn ang="T129">
                <a:pos x="T22" y="T23"/>
              </a:cxn>
              <a:cxn ang="T130">
                <a:pos x="T24" y="T25"/>
              </a:cxn>
              <a:cxn ang="T131">
                <a:pos x="T26" y="T27"/>
              </a:cxn>
              <a:cxn ang="T132">
                <a:pos x="T28" y="T29"/>
              </a:cxn>
              <a:cxn ang="T133">
                <a:pos x="T30" y="T31"/>
              </a:cxn>
              <a:cxn ang="T134">
                <a:pos x="T32" y="T33"/>
              </a:cxn>
              <a:cxn ang="T135">
                <a:pos x="T34" y="T35"/>
              </a:cxn>
              <a:cxn ang="T136">
                <a:pos x="T36" y="T37"/>
              </a:cxn>
              <a:cxn ang="T137">
                <a:pos x="T38" y="T39"/>
              </a:cxn>
              <a:cxn ang="T138">
                <a:pos x="T40" y="T41"/>
              </a:cxn>
              <a:cxn ang="T139">
                <a:pos x="T42" y="T43"/>
              </a:cxn>
              <a:cxn ang="T140">
                <a:pos x="T44" y="T45"/>
              </a:cxn>
              <a:cxn ang="T141">
                <a:pos x="T46" y="T47"/>
              </a:cxn>
              <a:cxn ang="T142">
                <a:pos x="T48" y="T49"/>
              </a:cxn>
              <a:cxn ang="T143">
                <a:pos x="T50" y="T51"/>
              </a:cxn>
              <a:cxn ang="T144">
                <a:pos x="T52" y="T53"/>
              </a:cxn>
              <a:cxn ang="T145">
                <a:pos x="T54" y="T55"/>
              </a:cxn>
              <a:cxn ang="T146">
                <a:pos x="T56" y="T57"/>
              </a:cxn>
              <a:cxn ang="T147">
                <a:pos x="T58" y="T59"/>
              </a:cxn>
              <a:cxn ang="T148">
                <a:pos x="T60" y="T61"/>
              </a:cxn>
              <a:cxn ang="T149">
                <a:pos x="T62" y="T63"/>
              </a:cxn>
              <a:cxn ang="T150">
                <a:pos x="T64" y="T65"/>
              </a:cxn>
              <a:cxn ang="T151">
                <a:pos x="T66" y="T67"/>
              </a:cxn>
              <a:cxn ang="T152">
                <a:pos x="T68" y="T69"/>
              </a:cxn>
              <a:cxn ang="T153">
                <a:pos x="T70" y="T71"/>
              </a:cxn>
              <a:cxn ang="T154">
                <a:pos x="T72" y="T73"/>
              </a:cxn>
              <a:cxn ang="T155">
                <a:pos x="T74" y="T75"/>
              </a:cxn>
              <a:cxn ang="T156">
                <a:pos x="T76" y="T77"/>
              </a:cxn>
              <a:cxn ang="T157">
                <a:pos x="T78" y="T79"/>
              </a:cxn>
              <a:cxn ang="T158">
                <a:pos x="T80" y="T81"/>
              </a:cxn>
              <a:cxn ang="T159">
                <a:pos x="T82" y="T83"/>
              </a:cxn>
              <a:cxn ang="T160">
                <a:pos x="T84" y="T85"/>
              </a:cxn>
              <a:cxn ang="T161">
                <a:pos x="T86" y="T87"/>
              </a:cxn>
              <a:cxn ang="T162">
                <a:pos x="T88" y="T89"/>
              </a:cxn>
              <a:cxn ang="T163">
                <a:pos x="T90" y="T91"/>
              </a:cxn>
              <a:cxn ang="T164">
                <a:pos x="T92" y="T93"/>
              </a:cxn>
              <a:cxn ang="T165">
                <a:pos x="T94" y="T95"/>
              </a:cxn>
              <a:cxn ang="T166">
                <a:pos x="T96" y="T97"/>
              </a:cxn>
              <a:cxn ang="T167">
                <a:pos x="T98" y="T99"/>
              </a:cxn>
              <a:cxn ang="T168">
                <a:pos x="T100" y="T101"/>
              </a:cxn>
              <a:cxn ang="T169">
                <a:pos x="T102" y="T103"/>
              </a:cxn>
              <a:cxn ang="T170">
                <a:pos x="T104" y="T105"/>
              </a:cxn>
              <a:cxn ang="T171">
                <a:pos x="T106" y="T107"/>
              </a:cxn>
              <a:cxn ang="T172">
                <a:pos x="T108" y="T109"/>
              </a:cxn>
              <a:cxn ang="T173">
                <a:pos x="T110" y="T111"/>
              </a:cxn>
              <a:cxn ang="T174">
                <a:pos x="T112" y="T113"/>
              </a:cxn>
              <a:cxn ang="T175">
                <a:pos x="T114" y="T115"/>
              </a:cxn>
              <a:cxn ang="T176">
                <a:pos x="T116" y="T117"/>
              </a:cxn>
            </a:cxnLst>
            <a:rect l="T177" t="T178" r="T179" b="T180"/>
            <a:pathLst>
              <a:path w="172" h="213">
                <a:moveTo>
                  <a:pt x="148" y="140"/>
                </a:moveTo>
                <a:lnTo>
                  <a:pt x="106" y="204"/>
                </a:lnTo>
                <a:lnTo>
                  <a:pt x="100" y="210"/>
                </a:lnTo>
                <a:lnTo>
                  <a:pt x="100" y="212"/>
                </a:lnTo>
                <a:lnTo>
                  <a:pt x="28" y="212"/>
                </a:lnTo>
                <a:lnTo>
                  <a:pt x="22" y="208"/>
                </a:lnTo>
                <a:lnTo>
                  <a:pt x="14" y="201"/>
                </a:lnTo>
                <a:lnTo>
                  <a:pt x="11" y="197"/>
                </a:lnTo>
                <a:lnTo>
                  <a:pt x="6" y="191"/>
                </a:lnTo>
                <a:lnTo>
                  <a:pt x="0" y="186"/>
                </a:lnTo>
                <a:lnTo>
                  <a:pt x="0" y="25"/>
                </a:lnTo>
                <a:lnTo>
                  <a:pt x="9" y="17"/>
                </a:lnTo>
                <a:lnTo>
                  <a:pt x="14" y="10"/>
                </a:lnTo>
                <a:lnTo>
                  <a:pt x="18" y="4"/>
                </a:lnTo>
                <a:lnTo>
                  <a:pt x="24" y="3"/>
                </a:lnTo>
                <a:lnTo>
                  <a:pt x="26" y="0"/>
                </a:lnTo>
                <a:lnTo>
                  <a:pt x="33" y="0"/>
                </a:lnTo>
                <a:lnTo>
                  <a:pt x="133" y="0"/>
                </a:lnTo>
                <a:lnTo>
                  <a:pt x="147" y="6"/>
                </a:lnTo>
                <a:lnTo>
                  <a:pt x="152" y="13"/>
                </a:lnTo>
                <a:lnTo>
                  <a:pt x="162" y="25"/>
                </a:lnTo>
                <a:lnTo>
                  <a:pt x="167" y="30"/>
                </a:lnTo>
                <a:lnTo>
                  <a:pt x="171" y="37"/>
                </a:lnTo>
                <a:lnTo>
                  <a:pt x="171" y="103"/>
                </a:lnTo>
                <a:lnTo>
                  <a:pt x="167" y="109"/>
                </a:lnTo>
                <a:lnTo>
                  <a:pt x="162" y="112"/>
                </a:lnTo>
                <a:lnTo>
                  <a:pt x="156" y="116"/>
                </a:lnTo>
                <a:lnTo>
                  <a:pt x="148" y="117"/>
                </a:lnTo>
                <a:lnTo>
                  <a:pt x="140" y="119"/>
                </a:lnTo>
                <a:lnTo>
                  <a:pt x="84" y="119"/>
                </a:lnTo>
                <a:lnTo>
                  <a:pt x="74" y="113"/>
                </a:lnTo>
                <a:lnTo>
                  <a:pt x="70" y="109"/>
                </a:lnTo>
                <a:lnTo>
                  <a:pt x="69" y="103"/>
                </a:lnTo>
                <a:lnTo>
                  <a:pt x="69" y="100"/>
                </a:lnTo>
                <a:lnTo>
                  <a:pt x="69" y="99"/>
                </a:lnTo>
                <a:lnTo>
                  <a:pt x="121" y="99"/>
                </a:lnTo>
                <a:lnTo>
                  <a:pt x="128" y="90"/>
                </a:lnTo>
                <a:lnTo>
                  <a:pt x="133" y="85"/>
                </a:lnTo>
                <a:lnTo>
                  <a:pt x="133" y="68"/>
                </a:lnTo>
                <a:lnTo>
                  <a:pt x="130" y="62"/>
                </a:lnTo>
                <a:lnTo>
                  <a:pt x="128" y="55"/>
                </a:lnTo>
                <a:lnTo>
                  <a:pt x="122" y="54"/>
                </a:lnTo>
                <a:lnTo>
                  <a:pt x="81" y="54"/>
                </a:lnTo>
                <a:lnTo>
                  <a:pt x="73" y="55"/>
                </a:lnTo>
                <a:lnTo>
                  <a:pt x="69" y="61"/>
                </a:lnTo>
                <a:lnTo>
                  <a:pt x="63" y="64"/>
                </a:lnTo>
                <a:lnTo>
                  <a:pt x="58" y="71"/>
                </a:lnTo>
                <a:lnTo>
                  <a:pt x="55" y="79"/>
                </a:lnTo>
                <a:lnTo>
                  <a:pt x="54" y="90"/>
                </a:lnTo>
                <a:lnTo>
                  <a:pt x="52" y="107"/>
                </a:lnTo>
                <a:lnTo>
                  <a:pt x="54" y="119"/>
                </a:lnTo>
                <a:lnTo>
                  <a:pt x="59" y="134"/>
                </a:lnTo>
                <a:lnTo>
                  <a:pt x="70" y="142"/>
                </a:lnTo>
                <a:lnTo>
                  <a:pt x="78" y="145"/>
                </a:lnTo>
                <a:lnTo>
                  <a:pt x="87" y="145"/>
                </a:lnTo>
                <a:lnTo>
                  <a:pt x="110" y="145"/>
                </a:lnTo>
                <a:lnTo>
                  <a:pt x="125" y="145"/>
                </a:lnTo>
                <a:lnTo>
                  <a:pt x="133" y="147"/>
                </a:lnTo>
                <a:lnTo>
                  <a:pt x="148" y="140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1293" name="Oval 16">
            <a:extLst>
              <a:ext uri="{FF2B5EF4-FFF2-40B4-BE49-F238E27FC236}">
                <a16:creationId xmlns:a16="http://schemas.microsoft.com/office/drawing/2014/main" id="{6BDE0861-1D12-4761-96F3-AB811AE8B767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581" y="2092"/>
            <a:ext cx="35" cy="31"/>
          </a:xfrm>
          <a:prstGeom prst="ellipse">
            <a:avLst/>
          </a:prstGeom>
          <a:solidFill>
            <a:srgbClr val="72C7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1294" name="Oval 17">
            <a:extLst>
              <a:ext uri="{FF2B5EF4-FFF2-40B4-BE49-F238E27FC236}">
                <a16:creationId xmlns:a16="http://schemas.microsoft.com/office/drawing/2014/main" id="{3A20574A-AAD5-4D9C-9B44-120AFF335E0D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768" y="2158"/>
            <a:ext cx="56" cy="56"/>
          </a:xfrm>
          <a:prstGeom prst="ellipse">
            <a:avLst/>
          </a:prstGeom>
          <a:solidFill>
            <a:srgbClr val="CA0000"/>
          </a:solidFill>
          <a:ln>
            <a:noFill/>
          </a:ln>
          <a:extLst>
            <a:ext uri="{91240B29-F687-4F45-9708-019B960494DF}">
              <a14:hiddenLine xmlns:a14="http://schemas.microsoft.com/office/drawing/2010/main" w="3175">
                <a:solidFill>
                  <a:srgbClr val="000000"/>
                </a:solidFill>
                <a:round/>
                <a:headEnd type="none" w="sm" len="sm"/>
                <a:tailEnd type="none" w="sm" len="sm"/>
              </a14:hiddenLine>
            </a:ext>
          </a:extLst>
        </xdr:spPr>
      </xdr:sp>
      <xdr:sp macro="" textlink="">
        <xdr:nvSpPr>
          <xdr:cNvPr id="61141295" name="Freeform 18">
            <a:extLst>
              <a:ext uri="{FF2B5EF4-FFF2-40B4-BE49-F238E27FC236}">
                <a16:creationId xmlns:a16="http://schemas.microsoft.com/office/drawing/2014/main" id="{DDF4148E-E48B-4FF3-B622-E195A0D83887}"/>
              </a:ext>
            </a:extLst>
          </xdr:cNvPr>
          <xdr:cNvSpPr>
            <a:spLocks noChangeAspect="1"/>
          </xdr:cNvSpPr>
        </xdr:nvSpPr>
        <xdr:spPr bwMode="auto">
          <a:xfrm>
            <a:off x="3776" y="2168"/>
            <a:ext cx="41" cy="38"/>
          </a:xfrm>
          <a:custGeom>
            <a:avLst/>
            <a:gdLst>
              <a:gd name="T0" fmla="*/ 0 w 170"/>
              <a:gd name="T1" fmla="*/ 0 h 158"/>
              <a:gd name="T2" fmla="*/ 0 w 170"/>
              <a:gd name="T3" fmla="*/ 0 h 158"/>
              <a:gd name="T4" fmla="*/ 0 w 170"/>
              <a:gd name="T5" fmla="*/ 0 h 158"/>
              <a:gd name="T6" fmla="*/ 0 w 170"/>
              <a:gd name="T7" fmla="*/ 0 h 158"/>
              <a:gd name="T8" fmla="*/ 0 w 170"/>
              <a:gd name="T9" fmla="*/ 0 h 158"/>
              <a:gd name="T10" fmla="*/ 0 w 170"/>
              <a:gd name="T11" fmla="*/ 0 h 158"/>
              <a:gd name="T12" fmla="*/ 0 w 170"/>
              <a:gd name="T13" fmla="*/ 0 h 158"/>
              <a:gd name="T14" fmla="*/ 0 w 170"/>
              <a:gd name="T15" fmla="*/ 0 h 158"/>
              <a:gd name="T16" fmla="*/ 0 w 170"/>
              <a:gd name="T17" fmla="*/ 0 h 158"/>
              <a:gd name="T18" fmla="*/ 0 w 170"/>
              <a:gd name="T19" fmla="*/ 0 h 158"/>
              <a:gd name="T20" fmla="*/ 0 w 170"/>
              <a:gd name="T21" fmla="*/ 0 h 158"/>
              <a:gd name="T22" fmla="*/ 0 w 170"/>
              <a:gd name="T23" fmla="*/ 0 h 158"/>
              <a:gd name="T24" fmla="*/ 0 w 170"/>
              <a:gd name="T25" fmla="*/ 0 h 158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170"/>
              <a:gd name="T40" fmla="*/ 0 h 158"/>
              <a:gd name="T41" fmla="*/ 170 w 170"/>
              <a:gd name="T42" fmla="*/ 158 h 158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170" h="158">
                <a:moveTo>
                  <a:pt x="170" y="0"/>
                </a:moveTo>
                <a:lnTo>
                  <a:pt x="137" y="14"/>
                </a:lnTo>
                <a:lnTo>
                  <a:pt x="115" y="19"/>
                </a:lnTo>
                <a:lnTo>
                  <a:pt x="103" y="21"/>
                </a:lnTo>
                <a:lnTo>
                  <a:pt x="93" y="26"/>
                </a:lnTo>
                <a:lnTo>
                  <a:pt x="83" y="36"/>
                </a:lnTo>
                <a:lnTo>
                  <a:pt x="65" y="57"/>
                </a:lnTo>
                <a:lnTo>
                  <a:pt x="53" y="73"/>
                </a:lnTo>
                <a:lnTo>
                  <a:pt x="47" y="81"/>
                </a:lnTo>
                <a:lnTo>
                  <a:pt x="37" y="102"/>
                </a:lnTo>
                <a:lnTo>
                  <a:pt x="25" y="121"/>
                </a:lnTo>
                <a:lnTo>
                  <a:pt x="15" y="134"/>
                </a:lnTo>
                <a:lnTo>
                  <a:pt x="0" y="158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141296" name="Freeform 19">
            <a:extLst>
              <a:ext uri="{FF2B5EF4-FFF2-40B4-BE49-F238E27FC236}">
                <a16:creationId xmlns:a16="http://schemas.microsoft.com/office/drawing/2014/main" id="{D2284A82-CA49-45C9-AE0C-FE75BCE42571}"/>
              </a:ext>
            </a:extLst>
          </xdr:cNvPr>
          <xdr:cNvSpPr>
            <a:spLocks noChangeAspect="1"/>
          </xdr:cNvSpPr>
        </xdr:nvSpPr>
        <xdr:spPr bwMode="auto">
          <a:xfrm>
            <a:off x="3786" y="2177"/>
            <a:ext cx="36" cy="34"/>
          </a:xfrm>
          <a:custGeom>
            <a:avLst/>
            <a:gdLst>
              <a:gd name="T0" fmla="*/ 0 w 153"/>
              <a:gd name="T1" fmla="*/ 0 h 141"/>
              <a:gd name="T2" fmla="*/ 0 w 153"/>
              <a:gd name="T3" fmla="*/ 0 h 141"/>
              <a:gd name="T4" fmla="*/ 0 w 153"/>
              <a:gd name="T5" fmla="*/ 0 h 141"/>
              <a:gd name="T6" fmla="*/ 0 w 153"/>
              <a:gd name="T7" fmla="*/ 0 h 141"/>
              <a:gd name="T8" fmla="*/ 0 w 153"/>
              <a:gd name="T9" fmla="*/ 0 h 141"/>
              <a:gd name="T10" fmla="*/ 0 w 153"/>
              <a:gd name="T11" fmla="*/ 0 h 141"/>
              <a:gd name="T12" fmla="*/ 0 w 153"/>
              <a:gd name="T13" fmla="*/ 0 h 141"/>
              <a:gd name="T14" fmla="*/ 0 w 153"/>
              <a:gd name="T15" fmla="*/ 0 h 141"/>
              <a:gd name="T16" fmla="*/ 0 w 153"/>
              <a:gd name="T17" fmla="*/ 0 h 141"/>
              <a:gd name="T18" fmla="*/ 0 w 153"/>
              <a:gd name="T19" fmla="*/ 0 h 141"/>
              <a:gd name="T20" fmla="*/ 0 w 153"/>
              <a:gd name="T21" fmla="*/ 0 h 141"/>
              <a:gd name="T22" fmla="*/ 0 w 153"/>
              <a:gd name="T23" fmla="*/ 0 h 141"/>
              <a:gd name="T24" fmla="*/ 0 w 153"/>
              <a:gd name="T25" fmla="*/ 0 h 141"/>
              <a:gd name="T26" fmla="*/ 0 w 153"/>
              <a:gd name="T27" fmla="*/ 0 h 141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153"/>
              <a:gd name="T43" fmla="*/ 0 h 141"/>
              <a:gd name="T44" fmla="*/ 153 w 153"/>
              <a:gd name="T45" fmla="*/ 141 h 141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153" h="141">
                <a:moveTo>
                  <a:pt x="153" y="0"/>
                </a:moveTo>
                <a:lnTo>
                  <a:pt x="129" y="0"/>
                </a:lnTo>
                <a:lnTo>
                  <a:pt x="110" y="6"/>
                </a:lnTo>
                <a:lnTo>
                  <a:pt x="96" y="17"/>
                </a:lnTo>
                <a:lnTo>
                  <a:pt x="81" y="22"/>
                </a:lnTo>
                <a:lnTo>
                  <a:pt x="69" y="35"/>
                </a:lnTo>
                <a:lnTo>
                  <a:pt x="53" y="49"/>
                </a:lnTo>
                <a:lnTo>
                  <a:pt x="43" y="59"/>
                </a:lnTo>
                <a:lnTo>
                  <a:pt x="34" y="71"/>
                </a:lnTo>
                <a:lnTo>
                  <a:pt x="27" y="84"/>
                </a:lnTo>
                <a:lnTo>
                  <a:pt x="10" y="97"/>
                </a:lnTo>
                <a:lnTo>
                  <a:pt x="2" y="113"/>
                </a:lnTo>
                <a:lnTo>
                  <a:pt x="1" y="125"/>
                </a:lnTo>
                <a:lnTo>
                  <a:pt x="0" y="141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141297" name="Freeform 20">
            <a:extLst>
              <a:ext uri="{FF2B5EF4-FFF2-40B4-BE49-F238E27FC236}">
                <a16:creationId xmlns:a16="http://schemas.microsoft.com/office/drawing/2014/main" id="{49E22D4B-8EE1-4072-99F7-17433EE29D3B}"/>
              </a:ext>
            </a:extLst>
          </xdr:cNvPr>
          <xdr:cNvSpPr>
            <a:spLocks noChangeAspect="1"/>
          </xdr:cNvSpPr>
        </xdr:nvSpPr>
        <xdr:spPr bwMode="auto">
          <a:xfrm>
            <a:off x="3795" y="2189"/>
            <a:ext cx="29" cy="24"/>
          </a:xfrm>
          <a:custGeom>
            <a:avLst/>
            <a:gdLst>
              <a:gd name="T0" fmla="*/ 0 w 120"/>
              <a:gd name="T1" fmla="*/ 0 h 102"/>
              <a:gd name="T2" fmla="*/ 0 w 120"/>
              <a:gd name="T3" fmla="*/ 0 h 102"/>
              <a:gd name="T4" fmla="*/ 0 w 120"/>
              <a:gd name="T5" fmla="*/ 0 h 102"/>
              <a:gd name="T6" fmla="*/ 0 w 120"/>
              <a:gd name="T7" fmla="*/ 0 h 102"/>
              <a:gd name="T8" fmla="*/ 0 w 120"/>
              <a:gd name="T9" fmla="*/ 0 h 102"/>
              <a:gd name="T10" fmla="*/ 0 w 120"/>
              <a:gd name="T11" fmla="*/ 0 h 102"/>
              <a:gd name="T12" fmla="*/ 0 w 120"/>
              <a:gd name="T13" fmla="*/ 0 h 102"/>
              <a:gd name="T14" fmla="*/ 0 w 120"/>
              <a:gd name="T15" fmla="*/ 0 h 102"/>
              <a:gd name="T16" fmla="*/ 0 w 120"/>
              <a:gd name="T17" fmla="*/ 0 h 102"/>
              <a:gd name="T18" fmla="*/ 0 w 120"/>
              <a:gd name="T19" fmla="*/ 0 h 102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120"/>
              <a:gd name="T31" fmla="*/ 0 h 102"/>
              <a:gd name="T32" fmla="*/ 120 w 120"/>
              <a:gd name="T33" fmla="*/ 102 h 102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120" h="102">
                <a:moveTo>
                  <a:pt x="120" y="1"/>
                </a:moveTo>
                <a:lnTo>
                  <a:pt x="99" y="0"/>
                </a:lnTo>
                <a:lnTo>
                  <a:pt x="85" y="2"/>
                </a:lnTo>
                <a:lnTo>
                  <a:pt x="68" y="5"/>
                </a:lnTo>
                <a:lnTo>
                  <a:pt x="47" y="13"/>
                </a:lnTo>
                <a:lnTo>
                  <a:pt x="29" y="31"/>
                </a:lnTo>
                <a:lnTo>
                  <a:pt x="17" y="49"/>
                </a:lnTo>
                <a:lnTo>
                  <a:pt x="5" y="78"/>
                </a:lnTo>
                <a:lnTo>
                  <a:pt x="1" y="96"/>
                </a:lnTo>
                <a:lnTo>
                  <a:pt x="0" y="102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141298" name="Freeform 21">
            <a:extLst>
              <a:ext uri="{FF2B5EF4-FFF2-40B4-BE49-F238E27FC236}">
                <a16:creationId xmlns:a16="http://schemas.microsoft.com/office/drawing/2014/main" id="{0985B298-3C9D-4967-9E52-9ABA7F8F5837}"/>
              </a:ext>
            </a:extLst>
          </xdr:cNvPr>
          <xdr:cNvSpPr>
            <a:spLocks noChangeAspect="1"/>
          </xdr:cNvSpPr>
        </xdr:nvSpPr>
        <xdr:spPr bwMode="auto">
          <a:xfrm>
            <a:off x="3803" y="2196"/>
            <a:ext cx="19" cy="16"/>
          </a:xfrm>
          <a:custGeom>
            <a:avLst/>
            <a:gdLst>
              <a:gd name="T0" fmla="*/ 0 w 78"/>
              <a:gd name="T1" fmla="*/ 0 h 67"/>
              <a:gd name="T2" fmla="*/ 0 w 78"/>
              <a:gd name="T3" fmla="*/ 0 h 67"/>
              <a:gd name="T4" fmla="*/ 0 w 78"/>
              <a:gd name="T5" fmla="*/ 0 h 67"/>
              <a:gd name="T6" fmla="*/ 0 w 78"/>
              <a:gd name="T7" fmla="*/ 0 h 67"/>
              <a:gd name="T8" fmla="*/ 0 w 78"/>
              <a:gd name="T9" fmla="*/ 0 h 67"/>
              <a:gd name="T10" fmla="*/ 0 w 78"/>
              <a:gd name="T11" fmla="*/ 0 h 67"/>
              <a:gd name="T12" fmla="*/ 0 w 78"/>
              <a:gd name="T13" fmla="*/ 0 h 67"/>
              <a:gd name="T14" fmla="*/ 0 w 78"/>
              <a:gd name="T15" fmla="*/ 0 h 6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78"/>
              <a:gd name="T25" fmla="*/ 0 h 67"/>
              <a:gd name="T26" fmla="*/ 78 w 78"/>
              <a:gd name="T27" fmla="*/ 67 h 6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78" h="67">
                <a:moveTo>
                  <a:pt x="78" y="0"/>
                </a:moveTo>
                <a:lnTo>
                  <a:pt x="58" y="1"/>
                </a:lnTo>
                <a:lnTo>
                  <a:pt x="42" y="6"/>
                </a:lnTo>
                <a:lnTo>
                  <a:pt x="26" y="18"/>
                </a:lnTo>
                <a:lnTo>
                  <a:pt x="15" y="32"/>
                </a:lnTo>
                <a:lnTo>
                  <a:pt x="7" y="45"/>
                </a:lnTo>
                <a:lnTo>
                  <a:pt x="3" y="60"/>
                </a:lnTo>
                <a:lnTo>
                  <a:pt x="0" y="67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</xdr:col>
      <xdr:colOff>161925</xdr:colOff>
      <xdr:row>0</xdr:row>
      <xdr:rowOff>0</xdr:rowOff>
    </xdr:from>
    <xdr:to>
      <xdr:col>2</xdr:col>
      <xdr:colOff>1009650</xdr:colOff>
      <xdr:row>0</xdr:row>
      <xdr:rowOff>0</xdr:rowOff>
    </xdr:to>
    <xdr:sp macro="" textlink="">
      <xdr:nvSpPr>
        <xdr:cNvPr id="61141279" name="Object 6" hidden="1">
          <a:extLst>
            <a:ext uri="{FF2B5EF4-FFF2-40B4-BE49-F238E27FC236}">
              <a16:creationId xmlns:a16="http://schemas.microsoft.com/office/drawing/2014/main" id="{FEC97D58-C421-4546-A673-E35E4CC3D976}"/>
            </a:ext>
          </a:extLst>
        </xdr:cNvPr>
        <xdr:cNvSpPr>
          <a:spLocks noChangeArrowheads="1"/>
        </xdr:cNvSpPr>
      </xdr:nvSpPr>
      <xdr:spPr bwMode="auto">
        <a:xfrm>
          <a:off x="333375" y="0"/>
          <a:ext cx="201930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282828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A3A3A3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2</xdr:col>
      <xdr:colOff>1009650</xdr:colOff>
      <xdr:row>0</xdr:row>
      <xdr:rowOff>0</xdr:rowOff>
    </xdr:to>
    <xdr:pic>
      <xdr:nvPicPr>
        <xdr:cNvPr id="61141280" name="Picture 6">
          <a:extLst>
            <a:ext uri="{FF2B5EF4-FFF2-40B4-BE49-F238E27FC236}">
              <a16:creationId xmlns:a16="http://schemas.microsoft.com/office/drawing/2014/main" id="{72CD8776-BA84-44B5-913E-C767F36BD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0"/>
          <a:ext cx="201930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282828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A3A3A3"/>
                </a:outerShdw>
              </a:effectLst>
            </a14:hiddenEffects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290744</xdr:colOff>
      <xdr:row>0</xdr:row>
      <xdr:rowOff>38100</xdr:rowOff>
    </xdr:from>
    <xdr:to>
      <xdr:col>4</xdr:col>
      <xdr:colOff>2696771</xdr:colOff>
      <xdr:row>0</xdr:row>
      <xdr:rowOff>287711</xdr:rowOff>
    </xdr:to>
    <xdr:sp macro="" textlink="">
      <xdr:nvSpPr>
        <xdr:cNvPr id="2" name="Text Box 67">
          <a:extLst>
            <a:ext uri="{FF2B5EF4-FFF2-40B4-BE49-F238E27FC236}">
              <a16:creationId xmlns:a16="http://schemas.microsoft.com/office/drawing/2014/main" id="{4E79ADCB-0035-4D3B-A3CC-68DD2F503562}"/>
            </a:ext>
          </a:extLst>
        </xdr:cNvPr>
        <xdr:cNvSpPr txBox="1">
          <a:spLocks noChangeArrowheads="1"/>
        </xdr:cNvSpPr>
      </xdr:nvSpPr>
      <xdr:spPr bwMode="auto">
        <a:xfrm>
          <a:off x="3312795" y="38100"/>
          <a:ext cx="2934293" cy="257175"/>
        </a:xfrm>
        <a:prstGeom prst="rect">
          <a:avLst/>
        </a:prstGeom>
        <a:solidFill>
          <a:srgbClr val="E5EBE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t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FF0000"/>
              </a:solidFill>
              <a:latin typeface="Verdana"/>
            </a:rPr>
            <a:t>PLEASE DO NOT CUT AND PASTE</a:t>
          </a:r>
        </a:p>
      </xdr:txBody>
    </xdr:sp>
    <xdr:clientData fPrintsWithSheet="0"/>
  </xdr:twoCellAnchor>
  <xdr:twoCellAnchor>
    <xdr:from>
      <xdr:col>1</xdr:col>
      <xdr:colOff>28575</xdr:colOff>
      <xdr:row>0</xdr:row>
      <xdr:rowOff>0</xdr:rowOff>
    </xdr:from>
    <xdr:to>
      <xdr:col>4</xdr:col>
      <xdr:colOff>38100</xdr:colOff>
      <xdr:row>0</xdr:row>
      <xdr:rowOff>0</xdr:rowOff>
    </xdr:to>
    <xdr:grpSp>
      <xdr:nvGrpSpPr>
        <xdr:cNvPr id="61143113" name="Group 1">
          <a:extLst>
            <a:ext uri="{FF2B5EF4-FFF2-40B4-BE49-F238E27FC236}">
              <a16:creationId xmlns:a16="http://schemas.microsoft.com/office/drawing/2014/main" id="{CBA9029B-D918-41E6-BFF1-A5DE5C55E911}"/>
            </a:ext>
          </a:extLst>
        </xdr:cNvPr>
        <xdr:cNvGrpSpPr>
          <a:grpSpLocks/>
        </xdr:cNvGrpSpPr>
      </xdr:nvGrpSpPr>
      <xdr:grpSpPr bwMode="auto">
        <a:xfrm>
          <a:off x="200025" y="0"/>
          <a:ext cx="3105150" cy="0"/>
          <a:chOff x="3178" y="1611"/>
          <a:chExt cx="1036" cy="748"/>
        </a:xfrm>
      </xdr:grpSpPr>
      <xdr:sp macro="" textlink="">
        <xdr:nvSpPr>
          <xdr:cNvPr id="61143114" name="Oval 2">
            <a:extLst>
              <a:ext uri="{FF2B5EF4-FFF2-40B4-BE49-F238E27FC236}">
                <a16:creationId xmlns:a16="http://schemas.microsoft.com/office/drawing/2014/main" id="{CA27A360-5263-4E14-910C-8E17E03678A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178" y="1617"/>
            <a:ext cx="1036" cy="741"/>
          </a:xfrm>
          <a:prstGeom prst="ellipse">
            <a:avLst/>
          </a:prstGeom>
          <a:solidFill>
            <a:srgbClr val="FF3300"/>
          </a:solid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1143115" name="Oval 3">
            <a:extLst>
              <a:ext uri="{FF2B5EF4-FFF2-40B4-BE49-F238E27FC236}">
                <a16:creationId xmlns:a16="http://schemas.microsoft.com/office/drawing/2014/main" id="{7E3131CF-EF9B-4407-9815-791475BDE9B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187" y="1626"/>
            <a:ext cx="1018" cy="722"/>
          </a:xfrm>
          <a:prstGeom prst="ellipse">
            <a:avLst/>
          </a:prstGeom>
          <a:solidFill>
            <a:srgbClr val="0000DD"/>
          </a:solid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" name="Oval 4">
            <a:extLst>
              <a:ext uri="{FF2B5EF4-FFF2-40B4-BE49-F238E27FC236}">
                <a16:creationId xmlns:a16="http://schemas.microsoft.com/office/drawing/2014/main" id="{47519810-6BCC-4ED5-BAB7-FC7C37CE56AE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-3991163538289" y="0"/>
            <a:ext cx="877" cy="0"/>
          </a:xfrm>
          <a:prstGeom prst="ellipse">
            <a:avLst/>
          </a:prstGeom>
          <a:solidFill>
            <a:srgbClr val="FFFFFF"/>
          </a:solidFill>
          <a:ln w="3175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92075" tIns="46038" rIns="92075" bIns="46038" anchor="t" upright="1"/>
          <a:lstStyle/>
          <a:p>
            <a:pPr algn="l" rtl="1">
              <a:defRPr sz="1000"/>
            </a:pPr>
            <a:r>
              <a:rPr lang="en-US" sz="1800" b="0" i="0" strike="noStrike">
                <a:solidFill>
                  <a:srgbClr val="000000"/>
                </a:solidFill>
                <a:latin typeface="Arial"/>
                <a:cs typeface="Arial"/>
              </a:rPr>
              <a:t> </a:t>
            </a:r>
          </a:p>
          <a:p>
            <a:pPr algn="l" rtl="1">
              <a:defRPr sz="1000"/>
            </a:pPr>
            <a:endParaRPr lang="en-US" sz="18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7" name="Oval 5">
            <a:extLst>
              <a:ext uri="{FF2B5EF4-FFF2-40B4-BE49-F238E27FC236}">
                <a16:creationId xmlns:a16="http://schemas.microsoft.com/office/drawing/2014/main" id="{666B45BC-9EC6-4773-BF65-6805C69EE68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-5503843628229" y="0"/>
            <a:ext cx="858" cy="0"/>
          </a:xfrm>
          <a:prstGeom prst="ellipse">
            <a:avLst/>
          </a:prstGeom>
          <a:solidFill>
            <a:srgbClr val="72C7FF"/>
          </a:solidFill>
          <a:ln w="3175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92075" tIns="46038" rIns="92075" bIns="46038" anchor="t" upright="1"/>
          <a:lstStyle/>
          <a:p>
            <a:pPr algn="l" rtl="1">
              <a:defRPr sz="1000"/>
            </a:pPr>
            <a:endParaRPr lang="en-US" sz="18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l" rtl="1">
              <a:defRPr sz="1000"/>
            </a:pPr>
            <a:endParaRPr lang="en-US" sz="18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61143118" name="Freeform 8">
            <a:extLst>
              <a:ext uri="{FF2B5EF4-FFF2-40B4-BE49-F238E27FC236}">
                <a16:creationId xmlns:a16="http://schemas.microsoft.com/office/drawing/2014/main" id="{D2DF8031-2314-45F5-84D4-F80E648D67AE}"/>
              </a:ext>
            </a:extLst>
          </xdr:cNvPr>
          <xdr:cNvSpPr>
            <a:spLocks noChangeAspect="1"/>
          </xdr:cNvSpPr>
        </xdr:nvSpPr>
        <xdr:spPr bwMode="auto">
          <a:xfrm>
            <a:off x="3574" y="1712"/>
            <a:ext cx="275" cy="558"/>
          </a:xfrm>
          <a:custGeom>
            <a:avLst/>
            <a:gdLst>
              <a:gd name="T0" fmla="*/ 0 w 1325"/>
              <a:gd name="T1" fmla="*/ 0 h 2688"/>
              <a:gd name="T2" fmla="*/ 0 w 1325"/>
              <a:gd name="T3" fmla="*/ 0 h 2688"/>
              <a:gd name="T4" fmla="*/ 0 w 1325"/>
              <a:gd name="T5" fmla="*/ 0 h 2688"/>
              <a:gd name="T6" fmla="*/ 0 w 1325"/>
              <a:gd name="T7" fmla="*/ 0 h 2688"/>
              <a:gd name="T8" fmla="*/ 0 w 1325"/>
              <a:gd name="T9" fmla="*/ 0 h 2688"/>
              <a:gd name="T10" fmla="*/ 0 w 1325"/>
              <a:gd name="T11" fmla="*/ 0 h 2688"/>
              <a:gd name="T12" fmla="*/ 0 w 1325"/>
              <a:gd name="T13" fmla="*/ 0 h 2688"/>
              <a:gd name="T14" fmla="*/ 0 w 1325"/>
              <a:gd name="T15" fmla="*/ 0 h 2688"/>
              <a:gd name="T16" fmla="*/ 0 w 1325"/>
              <a:gd name="T17" fmla="*/ 0 h 2688"/>
              <a:gd name="T18" fmla="*/ 0 w 1325"/>
              <a:gd name="T19" fmla="*/ 0 h 2688"/>
              <a:gd name="T20" fmla="*/ 0 w 1325"/>
              <a:gd name="T21" fmla="*/ 0 h 2688"/>
              <a:gd name="T22" fmla="*/ 0 w 1325"/>
              <a:gd name="T23" fmla="*/ 0 h 2688"/>
              <a:gd name="T24" fmla="*/ 0 w 1325"/>
              <a:gd name="T25" fmla="*/ 0 h 2688"/>
              <a:gd name="T26" fmla="*/ 0 w 1325"/>
              <a:gd name="T27" fmla="*/ 0 h 2688"/>
              <a:gd name="T28" fmla="*/ 0 w 1325"/>
              <a:gd name="T29" fmla="*/ 0 h 2688"/>
              <a:gd name="T30" fmla="*/ 0 w 1325"/>
              <a:gd name="T31" fmla="*/ 0 h 2688"/>
              <a:gd name="T32" fmla="*/ 0 w 1325"/>
              <a:gd name="T33" fmla="*/ 0 h 2688"/>
              <a:gd name="T34" fmla="*/ 0 w 1325"/>
              <a:gd name="T35" fmla="*/ 0 h 2688"/>
              <a:gd name="T36" fmla="*/ 0 w 1325"/>
              <a:gd name="T37" fmla="*/ 0 h 2688"/>
              <a:gd name="T38" fmla="*/ 0 w 1325"/>
              <a:gd name="T39" fmla="*/ 0 h 2688"/>
              <a:gd name="T40" fmla="*/ 0 w 1325"/>
              <a:gd name="T41" fmla="*/ 0 h 2688"/>
              <a:gd name="T42" fmla="*/ 0 w 1325"/>
              <a:gd name="T43" fmla="*/ 0 h 2688"/>
              <a:gd name="T44" fmla="*/ 0 w 1325"/>
              <a:gd name="T45" fmla="*/ 0 h 2688"/>
              <a:gd name="T46" fmla="*/ 0 w 1325"/>
              <a:gd name="T47" fmla="*/ 0 h 2688"/>
              <a:gd name="T48" fmla="*/ 0 w 1325"/>
              <a:gd name="T49" fmla="*/ 0 h 2688"/>
              <a:gd name="T50" fmla="*/ 0 w 1325"/>
              <a:gd name="T51" fmla="*/ 0 h 2688"/>
              <a:gd name="T52" fmla="*/ 0 w 1325"/>
              <a:gd name="T53" fmla="*/ 0 h 2688"/>
              <a:gd name="T54" fmla="*/ 0 w 1325"/>
              <a:gd name="T55" fmla="*/ 0 h 2688"/>
              <a:gd name="T56" fmla="*/ 0 w 1325"/>
              <a:gd name="T57" fmla="*/ 0 h 2688"/>
              <a:gd name="T58" fmla="*/ 0 w 1325"/>
              <a:gd name="T59" fmla="*/ 0 h 2688"/>
              <a:gd name="T60" fmla="*/ 0 w 1325"/>
              <a:gd name="T61" fmla="*/ 0 h 2688"/>
              <a:gd name="T62" fmla="*/ 0 w 1325"/>
              <a:gd name="T63" fmla="*/ 0 h 2688"/>
              <a:gd name="T64" fmla="*/ 0 w 1325"/>
              <a:gd name="T65" fmla="*/ 0 h 2688"/>
              <a:gd name="T66" fmla="*/ 0 w 1325"/>
              <a:gd name="T67" fmla="*/ 0 h 2688"/>
              <a:gd name="T68" fmla="*/ 0 w 1325"/>
              <a:gd name="T69" fmla="*/ 0 h 2688"/>
              <a:gd name="T70" fmla="*/ 0 w 1325"/>
              <a:gd name="T71" fmla="*/ 0 h 2688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w 1325"/>
              <a:gd name="T109" fmla="*/ 0 h 2688"/>
              <a:gd name="T110" fmla="*/ 1325 w 1325"/>
              <a:gd name="T111" fmla="*/ 2688 h 2688"/>
            </a:gdLst>
            <a:ahLst/>
            <a:cxnLst>
              <a:cxn ang="T72">
                <a:pos x="T0" y="T1"/>
              </a:cxn>
              <a:cxn ang="T73">
                <a:pos x="T2" y="T3"/>
              </a:cxn>
              <a:cxn ang="T74">
                <a:pos x="T4" y="T5"/>
              </a:cxn>
              <a:cxn ang="T75">
                <a:pos x="T6" y="T7"/>
              </a:cxn>
              <a:cxn ang="T76">
                <a:pos x="T8" y="T9"/>
              </a:cxn>
              <a:cxn ang="T77">
                <a:pos x="T10" y="T11"/>
              </a:cxn>
              <a:cxn ang="T78">
                <a:pos x="T12" y="T13"/>
              </a:cxn>
              <a:cxn ang="T79">
                <a:pos x="T14" y="T15"/>
              </a:cxn>
              <a:cxn ang="T80">
                <a:pos x="T16" y="T17"/>
              </a:cxn>
              <a:cxn ang="T81">
                <a:pos x="T18" y="T19"/>
              </a:cxn>
              <a:cxn ang="T82">
                <a:pos x="T20" y="T21"/>
              </a:cxn>
              <a:cxn ang="T83">
                <a:pos x="T22" y="T23"/>
              </a:cxn>
              <a:cxn ang="T84">
                <a:pos x="T24" y="T25"/>
              </a:cxn>
              <a:cxn ang="T85">
                <a:pos x="T26" y="T27"/>
              </a:cxn>
              <a:cxn ang="T86">
                <a:pos x="T28" y="T29"/>
              </a:cxn>
              <a:cxn ang="T87">
                <a:pos x="T30" y="T31"/>
              </a:cxn>
              <a:cxn ang="T88">
                <a:pos x="T32" y="T33"/>
              </a:cxn>
              <a:cxn ang="T89">
                <a:pos x="T34" y="T35"/>
              </a:cxn>
              <a:cxn ang="T90">
                <a:pos x="T36" y="T37"/>
              </a:cxn>
              <a:cxn ang="T91">
                <a:pos x="T38" y="T39"/>
              </a:cxn>
              <a:cxn ang="T92">
                <a:pos x="T40" y="T41"/>
              </a:cxn>
              <a:cxn ang="T93">
                <a:pos x="T42" y="T43"/>
              </a:cxn>
              <a:cxn ang="T94">
                <a:pos x="T44" y="T45"/>
              </a:cxn>
              <a:cxn ang="T95">
                <a:pos x="T46" y="T47"/>
              </a:cxn>
              <a:cxn ang="T96">
                <a:pos x="T48" y="T49"/>
              </a:cxn>
              <a:cxn ang="T97">
                <a:pos x="T50" y="T51"/>
              </a:cxn>
              <a:cxn ang="T98">
                <a:pos x="T52" y="T53"/>
              </a:cxn>
              <a:cxn ang="T99">
                <a:pos x="T54" y="T55"/>
              </a:cxn>
              <a:cxn ang="T100">
                <a:pos x="T56" y="T57"/>
              </a:cxn>
              <a:cxn ang="T101">
                <a:pos x="T58" y="T59"/>
              </a:cxn>
              <a:cxn ang="T102">
                <a:pos x="T60" y="T61"/>
              </a:cxn>
              <a:cxn ang="T103">
                <a:pos x="T62" y="T63"/>
              </a:cxn>
              <a:cxn ang="T104">
                <a:pos x="T64" y="T65"/>
              </a:cxn>
              <a:cxn ang="T105">
                <a:pos x="T66" y="T67"/>
              </a:cxn>
              <a:cxn ang="T106">
                <a:pos x="T68" y="T69"/>
              </a:cxn>
              <a:cxn ang="T107">
                <a:pos x="T70" y="T71"/>
              </a:cxn>
            </a:cxnLst>
            <a:rect l="T108" t="T109" r="T110" b="T111"/>
            <a:pathLst>
              <a:path w="1325" h="2688">
                <a:moveTo>
                  <a:pt x="518" y="8"/>
                </a:moveTo>
                <a:cubicBezTo>
                  <a:pt x="487" y="0"/>
                  <a:pt x="543" y="84"/>
                  <a:pt x="546" y="132"/>
                </a:cubicBezTo>
                <a:cubicBezTo>
                  <a:pt x="549" y="180"/>
                  <a:pt x="544" y="248"/>
                  <a:pt x="536" y="299"/>
                </a:cubicBezTo>
                <a:cubicBezTo>
                  <a:pt x="528" y="350"/>
                  <a:pt x="523" y="376"/>
                  <a:pt x="499" y="437"/>
                </a:cubicBezTo>
                <a:cubicBezTo>
                  <a:pt x="475" y="498"/>
                  <a:pt x="421" y="613"/>
                  <a:pt x="393" y="663"/>
                </a:cubicBezTo>
                <a:cubicBezTo>
                  <a:pt x="365" y="713"/>
                  <a:pt x="348" y="742"/>
                  <a:pt x="333" y="737"/>
                </a:cubicBezTo>
                <a:cubicBezTo>
                  <a:pt x="318" y="732"/>
                  <a:pt x="315" y="673"/>
                  <a:pt x="301" y="631"/>
                </a:cubicBezTo>
                <a:cubicBezTo>
                  <a:pt x="287" y="589"/>
                  <a:pt x="260" y="518"/>
                  <a:pt x="246" y="483"/>
                </a:cubicBezTo>
                <a:cubicBezTo>
                  <a:pt x="232" y="448"/>
                  <a:pt x="230" y="414"/>
                  <a:pt x="218" y="423"/>
                </a:cubicBezTo>
                <a:cubicBezTo>
                  <a:pt x="206" y="432"/>
                  <a:pt x="197" y="479"/>
                  <a:pt x="176" y="534"/>
                </a:cubicBezTo>
                <a:cubicBezTo>
                  <a:pt x="155" y="589"/>
                  <a:pt x="118" y="681"/>
                  <a:pt x="93" y="755"/>
                </a:cubicBezTo>
                <a:cubicBezTo>
                  <a:pt x="68" y="829"/>
                  <a:pt x="38" y="894"/>
                  <a:pt x="24" y="977"/>
                </a:cubicBezTo>
                <a:cubicBezTo>
                  <a:pt x="10" y="1060"/>
                  <a:pt x="0" y="1162"/>
                  <a:pt x="6" y="1254"/>
                </a:cubicBezTo>
                <a:cubicBezTo>
                  <a:pt x="12" y="1346"/>
                  <a:pt x="29" y="1444"/>
                  <a:pt x="61" y="1531"/>
                </a:cubicBezTo>
                <a:cubicBezTo>
                  <a:pt x="93" y="1618"/>
                  <a:pt x="142" y="1692"/>
                  <a:pt x="195" y="1775"/>
                </a:cubicBezTo>
                <a:cubicBezTo>
                  <a:pt x="248" y="1858"/>
                  <a:pt x="323" y="1937"/>
                  <a:pt x="379" y="2029"/>
                </a:cubicBezTo>
                <a:cubicBezTo>
                  <a:pt x="435" y="2121"/>
                  <a:pt x="491" y="2220"/>
                  <a:pt x="532" y="2325"/>
                </a:cubicBezTo>
                <a:cubicBezTo>
                  <a:pt x="573" y="2430"/>
                  <a:pt x="596" y="2626"/>
                  <a:pt x="624" y="2657"/>
                </a:cubicBezTo>
                <a:cubicBezTo>
                  <a:pt x="652" y="2688"/>
                  <a:pt x="665" y="2585"/>
                  <a:pt x="698" y="2509"/>
                </a:cubicBezTo>
                <a:cubicBezTo>
                  <a:pt x="731" y="2433"/>
                  <a:pt x="777" y="2301"/>
                  <a:pt x="823" y="2200"/>
                </a:cubicBezTo>
                <a:cubicBezTo>
                  <a:pt x="869" y="2099"/>
                  <a:pt x="919" y="2001"/>
                  <a:pt x="975" y="1900"/>
                </a:cubicBezTo>
                <a:cubicBezTo>
                  <a:pt x="1031" y="1799"/>
                  <a:pt x="1108" y="1682"/>
                  <a:pt x="1159" y="1595"/>
                </a:cubicBezTo>
                <a:cubicBezTo>
                  <a:pt x="1210" y="1508"/>
                  <a:pt x="1252" y="1462"/>
                  <a:pt x="1279" y="1379"/>
                </a:cubicBezTo>
                <a:cubicBezTo>
                  <a:pt x="1306" y="1296"/>
                  <a:pt x="1317" y="1182"/>
                  <a:pt x="1321" y="1097"/>
                </a:cubicBezTo>
                <a:cubicBezTo>
                  <a:pt x="1325" y="1012"/>
                  <a:pt x="1316" y="942"/>
                  <a:pt x="1303" y="871"/>
                </a:cubicBezTo>
                <a:cubicBezTo>
                  <a:pt x="1290" y="800"/>
                  <a:pt x="1258" y="667"/>
                  <a:pt x="1243" y="672"/>
                </a:cubicBezTo>
                <a:cubicBezTo>
                  <a:pt x="1228" y="677"/>
                  <a:pt x="1228" y="907"/>
                  <a:pt x="1210" y="899"/>
                </a:cubicBezTo>
                <a:cubicBezTo>
                  <a:pt x="1192" y="891"/>
                  <a:pt x="1163" y="711"/>
                  <a:pt x="1132" y="622"/>
                </a:cubicBezTo>
                <a:cubicBezTo>
                  <a:pt x="1101" y="533"/>
                  <a:pt x="1051" y="421"/>
                  <a:pt x="1026" y="368"/>
                </a:cubicBezTo>
                <a:cubicBezTo>
                  <a:pt x="1001" y="315"/>
                  <a:pt x="983" y="299"/>
                  <a:pt x="979" y="303"/>
                </a:cubicBezTo>
                <a:cubicBezTo>
                  <a:pt x="975" y="307"/>
                  <a:pt x="998" y="343"/>
                  <a:pt x="1003" y="391"/>
                </a:cubicBezTo>
                <a:cubicBezTo>
                  <a:pt x="1008" y="439"/>
                  <a:pt x="1010" y="536"/>
                  <a:pt x="1007" y="594"/>
                </a:cubicBezTo>
                <a:cubicBezTo>
                  <a:pt x="1004" y="652"/>
                  <a:pt x="1000" y="761"/>
                  <a:pt x="984" y="742"/>
                </a:cubicBezTo>
                <a:cubicBezTo>
                  <a:pt x="968" y="723"/>
                  <a:pt x="952" y="577"/>
                  <a:pt x="910" y="483"/>
                </a:cubicBezTo>
                <a:cubicBezTo>
                  <a:pt x="868" y="389"/>
                  <a:pt x="793" y="257"/>
                  <a:pt x="730" y="179"/>
                </a:cubicBezTo>
                <a:cubicBezTo>
                  <a:pt x="667" y="101"/>
                  <a:pt x="549" y="16"/>
                  <a:pt x="518" y="8"/>
                </a:cubicBezTo>
                <a:close/>
              </a:path>
            </a:pathLst>
          </a:custGeom>
          <a:solidFill>
            <a:srgbClr val="EC0000"/>
          </a:solidFill>
          <a:ln w="3175">
            <a:solidFill>
              <a:srgbClr val="FFFFFF"/>
            </a:solidFill>
            <a:round/>
            <a:headEnd type="none" w="sm" len="sm"/>
            <a:tailEnd type="none" w="sm" len="sm"/>
          </a:ln>
        </xdr:spPr>
      </xdr:sp>
      <xdr:sp macro="" textlink="">
        <xdr:nvSpPr>
          <xdr:cNvPr id="61143119" name="Freeform 9">
            <a:extLst>
              <a:ext uri="{FF2B5EF4-FFF2-40B4-BE49-F238E27FC236}">
                <a16:creationId xmlns:a16="http://schemas.microsoft.com/office/drawing/2014/main" id="{2FB00BD7-0811-4638-A05B-749F8366DFBF}"/>
              </a:ext>
            </a:extLst>
          </xdr:cNvPr>
          <xdr:cNvSpPr>
            <a:spLocks noChangeAspect="1"/>
          </xdr:cNvSpPr>
        </xdr:nvSpPr>
        <xdr:spPr bwMode="auto">
          <a:xfrm>
            <a:off x="3629" y="2073"/>
            <a:ext cx="81" cy="71"/>
          </a:xfrm>
          <a:custGeom>
            <a:avLst/>
            <a:gdLst>
              <a:gd name="T0" fmla="*/ 0 w 235"/>
              <a:gd name="T1" fmla="*/ 0 h 215"/>
              <a:gd name="T2" fmla="*/ 0 w 235"/>
              <a:gd name="T3" fmla="*/ 0 h 215"/>
              <a:gd name="T4" fmla="*/ 0 w 235"/>
              <a:gd name="T5" fmla="*/ 0 h 215"/>
              <a:gd name="T6" fmla="*/ 0 w 235"/>
              <a:gd name="T7" fmla="*/ 0 h 215"/>
              <a:gd name="T8" fmla="*/ 0 w 235"/>
              <a:gd name="T9" fmla="*/ 0 h 215"/>
              <a:gd name="T10" fmla="*/ 0 w 235"/>
              <a:gd name="T11" fmla="*/ 0 h 215"/>
              <a:gd name="T12" fmla="*/ 0 w 235"/>
              <a:gd name="T13" fmla="*/ 0 h 215"/>
              <a:gd name="T14" fmla="*/ 0 w 235"/>
              <a:gd name="T15" fmla="*/ 0 h 215"/>
              <a:gd name="T16" fmla="*/ 0 w 235"/>
              <a:gd name="T17" fmla="*/ 0 h 215"/>
              <a:gd name="T18" fmla="*/ 0 w 235"/>
              <a:gd name="T19" fmla="*/ 0 h 215"/>
              <a:gd name="T20" fmla="*/ 0 w 235"/>
              <a:gd name="T21" fmla="*/ 0 h 215"/>
              <a:gd name="T22" fmla="*/ 0 w 235"/>
              <a:gd name="T23" fmla="*/ 0 h 215"/>
              <a:gd name="T24" fmla="*/ 0 w 235"/>
              <a:gd name="T25" fmla="*/ 0 h 215"/>
              <a:gd name="T26" fmla="*/ 0 w 235"/>
              <a:gd name="T27" fmla="*/ 0 h 215"/>
              <a:gd name="T28" fmla="*/ 0 w 235"/>
              <a:gd name="T29" fmla="*/ 0 h 215"/>
              <a:gd name="T30" fmla="*/ 0 w 235"/>
              <a:gd name="T31" fmla="*/ 0 h 215"/>
              <a:gd name="T32" fmla="*/ 0 w 235"/>
              <a:gd name="T33" fmla="*/ 0 h 215"/>
              <a:gd name="T34" fmla="*/ 0 w 235"/>
              <a:gd name="T35" fmla="*/ 0 h 215"/>
              <a:gd name="T36" fmla="*/ 0 w 235"/>
              <a:gd name="T37" fmla="*/ 0 h 215"/>
              <a:gd name="T38" fmla="*/ 0 w 235"/>
              <a:gd name="T39" fmla="*/ 0 h 215"/>
              <a:gd name="T40" fmla="*/ 0 w 235"/>
              <a:gd name="T41" fmla="*/ 0 h 215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w 235"/>
              <a:gd name="T64" fmla="*/ 0 h 215"/>
              <a:gd name="T65" fmla="*/ 235 w 235"/>
              <a:gd name="T66" fmla="*/ 215 h 215"/>
            </a:gdLst>
            <a:ahLst/>
            <a:cxnLst>
              <a:cxn ang="T42">
                <a:pos x="T0" y="T1"/>
              </a:cxn>
              <a:cxn ang="T43">
                <a:pos x="T2" y="T3"/>
              </a:cxn>
              <a:cxn ang="T44">
                <a:pos x="T4" y="T5"/>
              </a:cxn>
              <a:cxn ang="T45">
                <a:pos x="T6" y="T7"/>
              </a:cxn>
              <a:cxn ang="T46">
                <a:pos x="T8" y="T9"/>
              </a:cxn>
              <a:cxn ang="T47">
                <a:pos x="T10" y="T11"/>
              </a:cxn>
              <a:cxn ang="T48">
                <a:pos x="T12" y="T13"/>
              </a:cxn>
              <a:cxn ang="T49">
                <a:pos x="T14" y="T15"/>
              </a:cxn>
              <a:cxn ang="T50">
                <a:pos x="T16" y="T17"/>
              </a:cxn>
              <a:cxn ang="T51">
                <a:pos x="T18" y="T19"/>
              </a:cxn>
              <a:cxn ang="T52">
                <a:pos x="T20" y="T21"/>
              </a:cxn>
              <a:cxn ang="T53">
                <a:pos x="T22" y="T23"/>
              </a:cxn>
              <a:cxn ang="T54">
                <a:pos x="T24" y="T25"/>
              </a:cxn>
              <a:cxn ang="T55">
                <a:pos x="T26" y="T27"/>
              </a:cxn>
              <a:cxn ang="T56">
                <a:pos x="T28" y="T29"/>
              </a:cxn>
              <a:cxn ang="T57">
                <a:pos x="T30" y="T31"/>
              </a:cxn>
              <a:cxn ang="T58">
                <a:pos x="T32" y="T33"/>
              </a:cxn>
              <a:cxn ang="T59">
                <a:pos x="T34" y="T35"/>
              </a:cxn>
              <a:cxn ang="T60">
                <a:pos x="T36" y="T37"/>
              </a:cxn>
              <a:cxn ang="T61">
                <a:pos x="T38" y="T39"/>
              </a:cxn>
              <a:cxn ang="T62">
                <a:pos x="T40" y="T41"/>
              </a:cxn>
            </a:cxnLst>
            <a:rect l="T63" t="T64" r="T65" b="T66"/>
            <a:pathLst>
              <a:path w="235" h="215">
                <a:moveTo>
                  <a:pt x="126" y="214"/>
                </a:moveTo>
                <a:lnTo>
                  <a:pt x="37" y="214"/>
                </a:lnTo>
                <a:lnTo>
                  <a:pt x="23" y="209"/>
                </a:lnTo>
                <a:lnTo>
                  <a:pt x="14" y="200"/>
                </a:lnTo>
                <a:lnTo>
                  <a:pt x="7" y="195"/>
                </a:lnTo>
                <a:lnTo>
                  <a:pt x="3" y="185"/>
                </a:lnTo>
                <a:lnTo>
                  <a:pt x="0" y="178"/>
                </a:lnTo>
                <a:lnTo>
                  <a:pt x="0" y="166"/>
                </a:lnTo>
                <a:lnTo>
                  <a:pt x="0" y="154"/>
                </a:lnTo>
                <a:lnTo>
                  <a:pt x="1" y="145"/>
                </a:lnTo>
                <a:lnTo>
                  <a:pt x="125" y="2"/>
                </a:lnTo>
                <a:lnTo>
                  <a:pt x="139" y="0"/>
                </a:lnTo>
                <a:lnTo>
                  <a:pt x="203" y="0"/>
                </a:lnTo>
                <a:lnTo>
                  <a:pt x="221" y="6"/>
                </a:lnTo>
                <a:lnTo>
                  <a:pt x="230" y="17"/>
                </a:lnTo>
                <a:lnTo>
                  <a:pt x="234" y="27"/>
                </a:lnTo>
                <a:lnTo>
                  <a:pt x="234" y="214"/>
                </a:lnTo>
                <a:lnTo>
                  <a:pt x="184" y="214"/>
                </a:lnTo>
                <a:lnTo>
                  <a:pt x="184" y="152"/>
                </a:lnTo>
                <a:lnTo>
                  <a:pt x="182" y="151"/>
                </a:lnTo>
                <a:lnTo>
                  <a:pt x="126" y="214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3120" name="Freeform 10">
            <a:extLst>
              <a:ext uri="{FF2B5EF4-FFF2-40B4-BE49-F238E27FC236}">
                <a16:creationId xmlns:a16="http://schemas.microsoft.com/office/drawing/2014/main" id="{9BCA37C4-B5C5-4321-AF1A-2F572479AF85}"/>
              </a:ext>
            </a:extLst>
          </xdr:cNvPr>
          <xdr:cNvSpPr>
            <a:spLocks noChangeAspect="1"/>
          </xdr:cNvSpPr>
        </xdr:nvSpPr>
        <xdr:spPr bwMode="auto">
          <a:xfrm>
            <a:off x="3485" y="2033"/>
            <a:ext cx="164" cy="133"/>
          </a:xfrm>
          <a:custGeom>
            <a:avLst/>
            <a:gdLst>
              <a:gd name="T0" fmla="*/ 0 w 473"/>
              <a:gd name="T1" fmla="*/ 0 h 407"/>
              <a:gd name="T2" fmla="*/ 0 w 473"/>
              <a:gd name="T3" fmla="*/ 0 h 407"/>
              <a:gd name="T4" fmla="*/ 0 w 473"/>
              <a:gd name="T5" fmla="*/ 0 h 407"/>
              <a:gd name="T6" fmla="*/ 0 w 473"/>
              <a:gd name="T7" fmla="*/ 0 h 407"/>
              <a:gd name="T8" fmla="*/ 0 w 473"/>
              <a:gd name="T9" fmla="*/ 0 h 407"/>
              <a:gd name="T10" fmla="*/ 0 w 473"/>
              <a:gd name="T11" fmla="*/ 0 h 407"/>
              <a:gd name="T12" fmla="*/ 0 w 473"/>
              <a:gd name="T13" fmla="*/ 0 h 407"/>
              <a:gd name="T14" fmla="*/ 0 w 473"/>
              <a:gd name="T15" fmla="*/ 0 h 407"/>
              <a:gd name="T16" fmla="*/ 0 w 473"/>
              <a:gd name="T17" fmla="*/ 0 h 407"/>
              <a:gd name="T18" fmla="*/ 0 w 473"/>
              <a:gd name="T19" fmla="*/ 0 h 407"/>
              <a:gd name="T20" fmla="*/ 0 w 473"/>
              <a:gd name="T21" fmla="*/ 0 h 407"/>
              <a:gd name="T22" fmla="*/ 0 w 473"/>
              <a:gd name="T23" fmla="*/ 0 h 407"/>
              <a:gd name="T24" fmla="*/ 0 w 473"/>
              <a:gd name="T25" fmla="*/ 0 h 407"/>
              <a:gd name="T26" fmla="*/ 0 w 473"/>
              <a:gd name="T27" fmla="*/ 0 h 407"/>
              <a:gd name="T28" fmla="*/ 0 w 473"/>
              <a:gd name="T29" fmla="*/ 0 h 407"/>
              <a:gd name="T30" fmla="*/ 0 w 473"/>
              <a:gd name="T31" fmla="*/ 0 h 407"/>
              <a:gd name="T32" fmla="*/ 0 w 473"/>
              <a:gd name="T33" fmla="*/ 0 h 407"/>
              <a:gd name="T34" fmla="*/ 0 w 473"/>
              <a:gd name="T35" fmla="*/ 0 h 407"/>
              <a:gd name="T36" fmla="*/ 0 w 473"/>
              <a:gd name="T37" fmla="*/ 0 h 407"/>
              <a:gd name="T38" fmla="*/ 0 w 473"/>
              <a:gd name="T39" fmla="*/ 0 h 407"/>
              <a:gd name="T40" fmla="*/ 0 w 473"/>
              <a:gd name="T41" fmla="*/ 0 h 407"/>
              <a:gd name="T42" fmla="*/ 0 w 473"/>
              <a:gd name="T43" fmla="*/ 0 h 407"/>
              <a:gd name="T44" fmla="*/ 0 w 473"/>
              <a:gd name="T45" fmla="*/ 0 h 407"/>
              <a:gd name="T46" fmla="*/ 0 w 473"/>
              <a:gd name="T47" fmla="*/ 0 h 407"/>
              <a:gd name="T48" fmla="*/ 0 w 473"/>
              <a:gd name="T49" fmla="*/ 0 h 407"/>
              <a:gd name="T50" fmla="*/ 0 w 473"/>
              <a:gd name="T51" fmla="*/ 0 h 407"/>
              <a:gd name="T52" fmla="*/ 0 w 473"/>
              <a:gd name="T53" fmla="*/ 0 h 407"/>
              <a:gd name="T54" fmla="*/ 0 w 473"/>
              <a:gd name="T55" fmla="*/ 0 h 407"/>
              <a:gd name="T56" fmla="*/ 0 w 473"/>
              <a:gd name="T57" fmla="*/ 0 h 407"/>
              <a:gd name="T58" fmla="*/ 0 w 473"/>
              <a:gd name="T59" fmla="*/ 0 h 407"/>
              <a:gd name="T60" fmla="*/ 0 w 473"/>
              <a:gd name="T61" fmla="*/ 0 h 407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w 473"/>
              <a:gd name="T94" fmla="*/ 0 h 407"/>
              <a:gd name="T95" fmla="*/ 473 w 473"/>
              <a:gd name="T96" fmla="*/ 407 h 407"/>
            </a:gdLst>
            <a:ahLst/>
            <a:cxnLst>
              <a:cxn ang="T62">
                <a:pos x="T0" y="T1"/>
              </a:cxn>
              <a:cxn ang="T63">
                <a:pos x="T2" y="T3"/>
              </a:cxn>
              <a:cxn ang="T64">
                <a:pos x="T4" y="T5"/>
              </a:cxn>
              <a:cxn ang="T65">
                <a:pos x="T6" y="T7"/>
              </a:cxn>
              <a:cxn ang="T66">
                <a:pos x="T8" y="T9"/>
              </a:cxn>
              <a:cxn ang="T67">
                <a:pos x="T10" y="T11"/>
              </a:cxn>
              <a:cxn ang="T68">
                <a:pos x="T12" y="T13"/>
              </a:cxn>
              <a:cxn ang="T69">
                <a:pos x="T14" y="T15"/>
              </a:cxn>
              <a:cxn ang="T70">
                <a:pos x="T16" y="T17"/>
              </a:cxn>
              <a:cxn ang="T71">
                <a:pos x="T18" y="T19"/>
              </a:cxn>
              <a:cxn ang="T72">
                <a:pos x="T20" y="T21"/>
              </a:cxn>
              <a:cxn ang="T73">
                <a:pos x="T22" y="T23"/>
              </a:cxn>
              <a:cxn ang="T74">
                <a:pos x="T24" y="T25"/>
              </a:cxn>
              <a:cxn ang="T75">
                <a:pos x="T26" y="T27"/>
              </a:cxn>
              <a:cxn ang="T76">
                <a:pos x="T28" y="T29"/>
              </a:cxn>
              <a:cxn ang="T77">
                <a:pos x="T30" y="T31"/>
              </a:cxn>
              <a:cxn ang="T78">
                <a:pos x="T32" y="T33"/>
              </a:cxn>
              <a:cxn ang="T79">
                <a:pos x="T34" y="T35"/>
              </a:cxn>
              <a:cxn ang="T80">
                <a:pos x="T36" y="T37"/>
              </a:cxn>
              <a:cxn ang="T81">
                <a:pos x="T38" y="T39"/>
              </a:cxn>
              <a:cxn ang="T82">
                <a:pos x="T40" y="T41"/>
              </a:cxn>
              <a:cxn ang="T83">
                <a:pos x="T42" y="T43"/>
              </a:cxn>
              <a:cxn ang="T84">
                <a:pos x="T44" y="T45"/>
              </a:cxn>
              <a:cxn ang="T85">
                <a:pos x="T46" y="T47"/>
              </a:cxn>
              <a:cxn ang="T86">
                <a:pos x="T48" y="T49"/>
              </a:cxn>
              <a:cxn ang="T87">
                <a:pos x="T50" y="T51"/>
              </a:cxn>
              <a:cxn ang="T88">
                <a:pos x="T52" y="T53"/>
              </a:cxn>
              <a:cxn ang="T89">
                <a:pos x="T54" y="T55"/>
              </a:cxn>
              <a:cxn ang="T90">
                <a:pos x="T56" y="T57"/>
              </a:cxn>
              <a:cxn ang="T91">
                <a:pos x="T58" y="T59"/>
              </a:cxn>
              <a:cxn ang="T92">
                <a:pos x="T60" y="T61"/>
              </a:cxn>
            </a:cxnLst>
            <a:rect l="T93" t="T94" r="T95" b="T96"/>
            <a:pathLst>
              <a:path w="473" h="407">
                <a:moveTo>
                  <a:pt x="158" y="53"/>
                </a:moveTo>
                <a:lnTo>
                  <a:pt x="183" y="26"/>
                </a:lnTo>
                <a:lnTo>
                  <a:pt x="199" y="9"/>
                </a:lnTo>
                <a:lnTo>
                  <a:pt x="224" y="0"/>
                </a:lnTo>
                <a:lnTo>
                  <a:pt x="246" y="0"/>
                </a:lnTo>
                <a:lnTo>
                  <a:pt x="262" y="9"/>
                </a:lnTo>
                <a:lnTo>
                  <a:pt x="276" y="20"/>
                </a:lnTo>
                <a:lnTo>
                  <a:pt x="284" y="34"/>
                </a:lnTo>
                <a:lnTo>
                  <a:pt x="284" y="191"/>
                </a:lnTo>
                <a:lnTo>
                  <a:pt x="343" y="123"/>
                </a:lnTo>
                <a:lnTo>
                  <a:pt x="449" y="123"/>
                </a:lnTo>
                <a:lnTo>
                  <a:pt x="462" y="135"/>
                </a:lnTo>
                <a:lnTo>
                  <a:pt x="468" y="147"/>
                </a:lnTo>
                <a:lnTo>
                  <a:pt x="472" y="157"/>
                </a:lnTo>
                <a:lnTo>
                  <a:pt x="469" y="177"/>
                </a:lnTo>
                <a:lnTo>
                  <a:pt x="336" y="336"/>
                </a:lnTo>
                <a:lnTo>
                  <a:pt x="287" y="336"/>
                </a:lnTo>
                <a:lnTo>
                  <a:pt x="287" y="406"/>
                </a:lnTo>
                <a:lnTo>
                  <a:pt x="227" y="406"/>
                </a:lnTo>
                <a:lnTo>
                  <a:pt x="227" y="275"/>
                </a:lnTo>
                <a:lnTo>
                  <a:pt x="173" y="337"/>
                </a:lnTo>
                <a:lnTo>
                  <a:pt x="39" y="337"/>
                </a:lnTo>
                <a:lnTo>
                  <a:pt x="29" y="333"/>
                </a:lnTo>
                <a:lnTo>
                  <a:pt x="17" y="319"/>
                </a:lnTo>
                <a:lnTo>
                  <a:pt x="11" y="312"/>
                </a:lnTo>
                <a:lnTo>
                  <a:pt x="3" y="302"/>
                </a:lnTo>
                <a:lnTo>
                  <a:pt x="0" y="291"/>
                </a:lnTo>
                <a:lnTo>
                  <a:pt x="0" y="278"/>
                </a:lnTo>
                <a:lnTo>
                  <a:pt x="2" y="268"/>
                </a:lnTo>
                <a:lnTo>
                  <a:pt x="6" y="262"/>
                </a:lnTo>
                <a:lnTo>
                  <a:pt x="158" y="53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3121" name="Oval 11">
            <a:extLst>
              <a:ext uri="{FF2B5EF4-FFF2-40B4-BE49-F238E27FC236}">
                <a16:creationId xmlns:a16="http://schemas.microsoft.com/office/drawing/2014/main" id="{6616EAE0-1EAD-4C5C-81D9-151B93767579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522" y="2089"/>
            <a:ext cx="42" cy="37"/>
          </a:xfrm>
          <a:prstGeom prst="ellipse">
            <a:avLst/>
          </a:prstGeom>
          <a:solidFill>
            <a:srgbClr val="72C7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3122" name="Oval 12">
            <a:extLst>
              <a:ext uri="{FF2B5EF4-FFF2-40B4-BE49-F238E27FC236}">
                <a16:creationId xmlns:a16="http://schemas.microsoft.com/office/drawing/2014/main" id="{6AFC090F-DC9D-496C-8FCE-B61DFD5246D6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651" y="2094"/>
            <a:ext cx="35" cy="31"/>
          </a:xfrm>
          <a:prstGeom prst="ellipse">
            <a:avLst/>
          </a:prstGeom>
          <a:solidFill>
            <a:srgbClr val="EC0000"/>
          </a:solidFill>
          <a:ln>
            <a:noFill/>
          </a:ln>
          <a:extLst>
            <a:ext uri="{91240B29-F687-4F45-9708-019B960494DF}">
              <a14:hiddenLine xmlns:a14="http://schemas.microsoft.com/office/drawing/2010/main" w="3175">
                <a:solidFill>
                  <a:srgbClr val="000000"/>
                </a:solidFill>
                <a:round/>
                <a:headEnd type="none" w="sm" len="sm"/>
                <a:tailEnd type="none" w="sm" len="sm"/>
              </a14:hiddenLine>
            </a:ext>
          </a:extLst>
        </xdr:spPr>
      </xdr:sp>
      <xdr:sp macro="" textlink="">
        <xdr:nvSpPr>
          <xdr:cNvPr id="61143123" name="Freeform 13">
            <a:extLst>
              <a:ext uri="{FF2B5EF4-FFF2-40B4-BE49-F238E27FC236}">
                <a16:creationId xmlns:a16="http://schemas.microsoft.com/office/drawing/2014/main" id="{10CDE3EC-9205-4092-8995-5CAFAA1A830B}"/>
              </a:ext>
            </a:extLst>
          </xdr:cNvPr>
          <xdr:cNvSpPr>
            <a:spLocks noChangeAspect="1"/>
          </xdr:cNvSpPr>
        </xdr:nvSpPr>
        <xdr:spPr bwMode="auto">
          <a:xfrm>
            <a:off x="3716" y="2073"/>
            <a:ext cx="49" cy="70"/>
          </a:xfrm>
          <a:custGeom>
            <a:avLst/>
            <a:gdLst>
              <a:gd name="T0" fmla="*/ 0 w 141"/>
              <a:gd name="T1" fmla="*/ 0 h 214"/>
              <a:gd name="T2" fmla="*/ 0 w 141"/>
              <a:gd name="T3" fmla="*/ 0 h 214"/>
              <a:gd name="T4" fmla="*/ 0 w 141"/>
              <a:gd name="T5" fmla="*/ 0 h 214"/>
              <a:gd name="T6" fmla="*/ 0 w 141"/>
              <a:gd name="T7" fmla="*/ 0 h 214"/>
              <a:gd name="T8" fmla="*/ 0 w 141"/>
              <a:gd name="T9" fmla="*/ 0 h 214"/>
              <a:gd name="T10" fmla="*/ 0 w 141"/>
              <a:gd name="T11" fmla="*/ 0 h 214"/>
              <a:gd name="T12" fmla="*/ 0 w 141"/>
              <a:gd name="T13" fmla="*/ 0 h 214"/>
              <a:gd name="T14" fmla="*/ 0 w 141"/>
              <a:gd name="T15" fmla="*/ 0 h 214"/>
              <a:gd name="T16" fmla="*/ 0 w 141"/>
              <a:gd name="T17" fmla="*/ 0 h 214"/>
              <a:gd name="T18" fmla="*/ 0 w 141"/>
              <a:gd name="T19" fmla="*/ 0 h 214"/>
              <a:gd name="T20" fmla="*/ 0 w 141"/>
              <a:gd name="T21" fmla="*/ 0 h 214"/>
              <a:gd name="T22" fmla="*/ 0 w 141"/>
              <a:gd name="T23" fmla="*/ 0 h 214"/>
              <a:gd name="T24" fmla="*/ 0 w 141"/>
              <a:gd name="T25" fmla="*/ 0 h 214"/>
              <a:gd name="T26" fmla="*/ 0 w 141"/>
              <a:gd name="T27" fmla="*/ 0 h 214"/>
              <a:gd name="T28" fmla="*/ 0 w 141"/>
              <a:gd name="T29" fmla="*/ 0 h 214"/>
              <a:gd name="T30" fmla="*/ 0 w 141"/>
              <a:gd name="T31" fmla="*/ 0 h 214"/>
              <a:gd name="T32" fmla="*/ 0 w 141"/>
              <a:gd name="T33" fmla="*/ 0 h 214"/>
              <a:gd name="T34" fmla="*/ 0 w 141"/>
              <a:gd name="T35" fmla="*/ 0 h 214"/>
              <a:gd name="T36" fmla="*/ 0 w 141"/>
              <a:gd name="T37" fmla="*/ 0 h 214"/>
              <a:gd name="T38" fmla="*/ 0 w 141"/>
              <a:gd name="T39" fmla="*/ 0 h 214"/>
              <a:gd name="T40" fmla="*/ 0 w 141"/>
              <a:gd name="T41" fmla="*/ 0 h 214"/>
              <a:gd name="T42" fmla="*/ 0 w 141"/>
              <a:gd name="T43" fmla="*/ 0 h 214"/>
              <a:gd name="T44" fmla="*/ 0 w 141"/>
              <a:gd name="T45" fmla="*/ 0 h 214"/>
              <a:gd name="T46" fmla="*/ 0 w 141"/>
              <a:gd name="T47" fmla="*/ 0 h 214"/>
              <a:gd name="T48" fmla="*/ 0 w 141"/>
              <a:gd name="T49" fmla="*/ 0 h 214"/>
              <a:gd name="T50" fmla="*/ 0 w 141"/>
              <a:gd name="T51" fmla="*/ 0 h 214"/>
              <a:gd name="T52" fmla="*/ 0 w 141"/>
              <a:gd name="T53" fmla="*/ 0 h 214"/>
              <a:gd name="T54" fmla="*/ 0 w 141"/>
              <a:gd name="T55" fmla="*/ 0 h 214"/>
              <a:gd name="T56" fmla="*/ 0 w 141"/>
              <a:gd name="T57" fmla="*/ 0 h 214"/>
              <a:gd name="T58" fmla="*/ 0 w 141"/>
              <a:gd name="T59" fmla="*/ 0 h 214"/>
              <a:gd name="T60" fmla="*/ 0 w 141"/>
              <a:gd name="T61" fmla="*/ 0 h 214"/>
              <a:gd name="T62" fmla="*/ 0 w 141"/>
              <a:gd name="T63" fmla="*/ 0 h 214"/>
              <a:gd name="T64" fmla="*/ 0 w 141"/>
              <a:gd name="T65" fmla="*/ 0 h 214"/>
              <a:gd name="T66" fmla="*/ 0 w 141"/>
              <a:gd name="T67" fmla="*/ 0 h 214"/>
              <a:gd name="T68" fmla="*/ 0 w 141"/>
              <a:gd name="T69" fmla="*/ 0 h 214"/>
              <a:gd name="T70" fmla="*/ 0 w 141"/>
              <a:gd name="T71" fmla="*/ 0 h 214"/>
              <a:gd name="T72" fmla="*/ 0 w 141"/>
              <a:gd name="T73" fmla="*/ 0 h 214"/>
              <a:gd name="T74" fmla="*/ 0 w 141"/>
              <a:gd name="T75" fmla="*/ 0 h 214"/>
              <a:gd name="T76" fmla="*/ 0 w 141"/>
              <a:gd name="T77" fmla="*/ 0 h 214"/>
              <a:gd name="T78" fmla="*/ 0 w 141"/>
              <a:gd name="T79" fmla="*/ 0 h 214"/>
              <a:gd name="T80" fmla="*/ 0 w 141"/>
              <a:gd name="T81" fmla="*/ 0 h 214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w 141"/>
              <a:gd name="T124" fmla="*/ 0 h 214"/>
              <a:gd name="T125" fmla="*/ 141 w 141"/>
              <a:gd name="T126" fmla="*/ 214 h 214"/>
            </a:gdLst>
            <a:ahLst/>
            <a:cxnLst>
              <a:cxn ang="T82">
                <a:pos x="T0" y="T1"/>
              </a:cxn>
              <a:cxn ang="T83">
                <a:pos x="T2" y="T3"/>
              </a:cxn>
              <a:cxn ang="T84">
                <a:pos x="T4" y="T5"/>
              </a:cxn>
              <a:cxn ang="T85">
                <a:pos x="T6" y="T7"/>
              </a:cxn>
              <a:cxn ang="T86">
                <a:pos x="T8" y="T9"/>
              </a:cxn>
              <a:cxn ang="T87">
                <a:pos x="T10" y="T11"/>
              </a:cxn>
              <a:cxn ang="T88">
                <a:pos x="T12" y="T13"/>
              </a:cxn>
              <a:cxn ang="T89">
                <a:pos x="T14" y="T15"/>
              </a:cxn>
              <a:cxn ang="T90">
                <a:pos x="T16" y="T17"/>
              </a:cxn>
              <a:cxn ang="T91">
                <a:pos x="T18" y="T19"/>
              </a:cxn>
              <a:cxn ang="T92">
                <a:pos x="T20" y="T21"/>
              </a:cxn>
              <a:cxn ang="T93">
                <a:pos x="T22" y="T23"/>
              </a:cxn>
              <a:cxn ang="T94">
                <a:pos x="T24" y="T25"/>
              </a:cxn>
              <a:cxn ang="T95">
                <a:pos x="T26" y="T27"/>
              </a:cxn>
              <a:cxn ang="T96">
                <a:pos x="T28" y="T29"/>
              </a:cxn>
              <a:cxn ang="T97">
                <a:pos x="T30" y="T31"/>
              </a:cxn>
              <a:cxn ang="T98">
                <a:pos x="T32" y="T33"/>
              </a:cxn>
              <a:cxn ang="T99">
                <a:pos x="T34" y="T35"/>
              </a:cxn>
              <a:cxn ang="T100">
                <a:pos x="T36" y="T37"/>
              </a:cxn>
              <a:cxn ang="T101">
                <a:pos x="T38" y="T39"/>
              </a:cxn>
              <a:cxn ang="T102">
                <a:pos x="T40" y="T41"/>
              </a:cxn>
              <a:cxn ang="T103">
                <a:pos x="T42" y="T43"/>
              </a:cxn>
              <a:cxn ang="T104">
                <a:pos x="T44" y="T45"/>
              </a:cxn>
              <a:cxn ang="T105">
                <a:pos x="T46" y="T47"/>
              </a:cxn>
              <a:cxn ang="T106">
                <a:pos x="T48" y="T49"/>
              </a:cxn>
              <a:cxn ang="T107">
                <a:pos x="T50" y="T51"/>
              </a:cxn>
              <a:cxn ang="T108">
                <a:pos x="T52" y="T53"/>
              </a:cxn>
              <a:cxn ang="T109">
                <a:pos x="T54" y="T55"/>
              </a:cxn>
              <a:cxn ang="T110">
                <a:pos x="T56" y="T57"/>
              </a:cxn>
              <a:cxn ang="T111">
                <a:pos x="T58" y="T59"/>
              </a:cxn>
              <a:cxn ang="T112">
                <a:pos x="T60" y="T61"/>
              </a:cxn>
              <a:cxn ang="T113">
                <a:pos x="T62" y="T63"/>
              </a:cxn>
              <a:cxn ang="T114">
                <a:pos x="T64" y="T65"/>
              </a:cxn>
              <a:cxn ang="T115">
                <a:pos x="T66" y="T67"/>
              </a:cxn>
              <a:cxn ang="T116">
                <a:pos x="T68" y="T69"/>
              </a:cxn>
              <a:cxn ang="T117">
                <a:pos x="T70" y="T71"/>
              </a:cxn>
              <a:cxn ang="T118">
                <a:pos x="T72" y="T73"/>
              </a:cxn>
              <a:cxn ang="T119">
                <a:pos x="T74" y="T75"/>
              </a:cxn>
              <a:cxn ang="T120">
                <a:pos x="T76" y="T77"/>
              </a:cxn>
              <a:cxn ang="T121">
                <a:pos x="T78" y="T79"/>
              </a:cxn>
              <a:cxn ang="T122">
                <a:pos x="T80" y="T81"/>
              </a:cxn>
            </a:cxnLst>
            <a:rect l="T123" t="T124" r="T125" b="T126"/>
            <a:pathLst>
              <a:path w="141" h="214">
                <a:moveTo>
                  <a:pt x="140" y="0"/>
                </a:moveTo>
                <a:lnTo>
                  <a:pt x="34" y="0"/>
                </a:lnTo>
                <a:lnTo>
                  <a:pt x="23" y="6"/>
                </a:lnTo>
                <a:lnTo>
                  <a:pt x="11" y="17"/>
                </a:lnTo>
                <a:lnTo>
                  <a:pt x="4" y="26"/>
                </a:lnTo>
                <a:lnTo>
                  <a:pt x="1" y="33"/>
                </a:lnTo>
                <a:lnTo>
                  <a:pt x="0" y="34"/>
                </a:lnTo>
                <a:lnTo>
                  <a:pt x="0" y="36"/>
                </a:lnTo>
                <a:lnTo>
                  <a:pt x="0" y="50"/>
                </a:lnTo>
                <a:lnTo>
                  <a:pt x="0" y="74"/>
                </a:lnTo>
                <a:lnTo>
                  <a:pt x="0" y="97"/>
                </a:lnTo>
                <a:lnTo>
                  <a:pt x="0" y="111"/>
                </a:lnTo>
                <a:lnTo>
                  <a:pt x="0" y="125"/>
                </a:lnTo>
                <a:lnTo>
                  <a:pt x="0" y="135"/>
                </a:lnTo>
                <a:lnTo>
                  <a:pt x="0" y="149"/>
                </a:lnTo>
                <a:lnTo>
                  <a:pt x="0" y="154"/>
                </a:lnTo>
                <a:lnTo>
                  <a:pt x="0" y="159"/>
                </a:lnTo>
                <a:lnTo>
                  <a:pt x="0" y="165"/>
                </a:lnTo>
                <a:lnTo>
                  <a:pt x="0" y="189"/>
                </a:lnTo>
                <a:lnTo>
                  <a:pt x="12" y="200"/>
                </a:lnTo>
                <a:lnTo>
                  <a:pt x="27" y="210"/>
                </a:lnTo>
                <a:lnTo>
                  <a:pt x="44" y="213"/>
                </a:lnTo>
                <a:lnTo>
                  <a:pt x="89" y="213"/>
                </a:lnTo>
                <a:lnTo>
                  <a:pt x="104" y="199"/>
                </a:lnTo>
                <a:lnTo>
                  <a:pt x="114" y="185"/>
                </a:lnTo>
                <a:lnTo>
                  <a:pt x="130" y="168"/>
                </a:lnTo>
                <a:lnTo>
                  <a:pt x="137" y="154"/>
                </a:lnTo>
                <a:lnTo>
                  <a:pt x="137" y="151"/>
                </a:lnTo>
                <a:lnTo>
                  <a:pt x="126" y="156"/>
                </a:lnTo>
                <a:lnTo>
                  <a:pt x="103" y="156"/>
                </a:lnTo>
                <a:lnTo>
                  <a:pt x="82" y="152"/>
                </a:lnTo>
                <a:lnTo>
                  <a:pt x="67" y="142"/>
                </a:lnTo>
                <a:lnTo>
                  <a:pt x="60" y="133"/>
                </a:lnTo>
                <a:lnTo>
                  <a:pt x="56" y="132"/>
                </a:lnTo>
                <a:lnTo>
                  <a:pt x="56" y="91"/>
                </a:lnTo>
                <a:lnTo>
                  <a:pt x="67" y="84"/>
                </a:lnTo>
                <a:lnTo>
                  <a:pt x="74" y="75"/>
                </a:lnTo>
                <a:lnTo>
                  <a:pt x="84" y="68"/>
                </a:lnTo>
                <a:lnTo>
                  <a:pt x="88" y="67"/>
                </a:lnTo>
                <a:lnTo>
                  <a:pt x="137" y="67"/>
                </a:lnTo>
                <a:lnTo>
                  <a:pt x="140" y="0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3124" name="Freeform 14">
            <a:extLst>
              <a:ext uri="{FF2B5EF4-FFF2-40B4-BE49-F238E27FC236}">
                <a16:creationId xmlns:a16="http://schemas.microsoft.com/office/drawing/2014/main" id="{044D4C07-6448-40FD-AAEC-E708CD06E685}"/>
              </a:ext>
            </a:extLst>
          </xdr:cNvPr>
          <xdr:cNvSpPr>
            <a:spLocks noChangeAspect="1"/>
          </xdr:cNvSpPr>
        </xdr:nvSpPr>
        <xdr:spPr bwMode="auto">
          <a:xfrm>
            <a:off x="3769" y="2052"/>
            <a:ext cx="73" cy="92"/>
          </a:xfrm>
          <a:custGeom>
            <a:avLst/>
            <a:gdLst>
              <a:gd name="T0" fmla="*/ 0 w 211"/>
              <a:gd name="T1" fmla="*/ 0 h 281"/>
              <a:gd name="T2" fmla="*/ 0 w 211"/>
              <a:gd name="T3" fmla="*/ 0 h 281"/>
              <a:gd name="T4" fmla="*/ 0 w 211"/>
              <a:gd name="T5" fmla="*/ 0 h 281"/>
              <a:gd name="T6" fmla="*/ 0 w 211"/>
              <a:gd name="T7" fmla="*/ 0 h 281"/>
              <a:gd name="T8" fmla="*/ 0 w 211"/>
              <a:gd name="T9" fmla="*/ 0 h 281"/>
              <a:gd name="T10" fmla="*/ 0 w 211"/>
              <a:gd name="T11" fmla="*/ 0 h 281"/>
              <a:gd name="T12" fmla="*/ 0 w 211"/>
              <a:gd name="T13" fmla="*/ 0 h 281"/>
              <a:gd name="T14" fmla="*/ 0 w 211"/>
              <a:gd name="T15" fmla="*/ 0 h 281"/>
              <a:gd name="T16" fmla="*/ 0 w 211"/>
              <a:gd name="T17" fmla="*/ 0 h 281"/>
              <a:gd name="T18" fmla="*/ 0 w 211"/>
              <a:gd name="T19" fmla="*/ 0 h 281"/>
              <a:gd name="T20" fmla="*/ 0 w 211"/>
              <a:gd name="T21" fmla="*/ 0 h 281"/>
              <a:gd name="T22" fmla="*/ 0 w 211"/>
              <a:gd name="T23" fmla="*/ 0 h 281"/>
              <a:gd name="T24" fmla="*/ 0 w 211"/>
              <a:gd name="T25" fmla="*/ 0 h 281"/>
              <a:gd name="T26" fmla="*/ 0 w 211"/>
              <a:gd name="T27" fmla="*/ 0 h 281"/>
              <a:gd name="T28" fmla="*/ 0 w 211"/>
              <a:gd name="T29" fmla="*/ 0 h 281"/>
              <a:gd name="T30" fmla="*/ 0 w 211"/>
              <a:gd name="T31" fmla="*/ 0 h 281"/>
              <a:gd name="T32" fmla="*/ 0 w 211"/>
              <a:gd name="T33" fmla="*/ 0 h 281"/>
              <a:gd name="T34" fmla="*/ 0 w 211"/>
              <a:gd name="T35" fmla="*/ 0 h 281"/>
              <a:gd name="T36" fmla="*/ 0 w 211"/>
              <a:gd name="T37" fmla="*/ 0 h 281"/>
              <a:gd name="T38" fmla="*/ 0 w 211"/>
              <a:gd name="T39" fmla="*/ 0 h 281"/>
              <a:gd name="T40" fmla="*/ 0 w 211"/>
              <a:gd name="T41" fmla="*/ 0 h 281"/>
              <a:gd name="T42" fmla="*/ 0 w 211"/>
              <a:gd name="T43" fmla="*/ 0 h 281"/>
              <a:gd name="T44" fmla="*/ 0 w 211"/>
              <a:gd name="T45" fmla="*/ 0 h 281"/>
              <a:gd name="T46" fmla="*/ 0 w 211"/>
              <a:gd name="T47" fmla="*/ 0 h 281"/>
              <a:gd name="T48" fmla="*/ 0 w 211"/>
              <a:gd name="T49" fmla="*/ 0 h 281"/>
              <a:gd name="T50" fmla="*/ 0 w 211"/>
              <a:gd name="T51" fmla="*/ 0 h 281"/>
              <a:gd name="T52" fmla="*/ 0 w 211"/>
              <a:gd name="T53" fmla="*/ 0 h 281"/>
              <a:gd name="T54" fmla="*/ 0 w 211"/>
              <a:gd name="T55" fmla="*/ 0 h 281"/>
              <a:gd name="T56" fmla="*/ 0 w 211"/>
              <a:gd name="T57" fmla="*/ 0 h 281"/>
              <a:gd name="T58" fmla="*/ 0 w 211"/>
              <a:gd name="T59" fmla="*/ 0 h 281"/>
              <a:gd name="T60" fmla="*/ 0 w 211"/>
              <a:gd name="T61" fmla="*/ 0 h 281"/>
              <a:gd name="T62" fmla="*/ 0 w 211"/>
              <a:gd name="T63" fmla="*/ 0 h 281"/>
              <a:gd name="T64" fmla="*/ 0 w 211"/>
              <a:gd name="T65" fmla="*/ 0 h 281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11"/>
              <a:gd name="T100" fmla="*/ 0 h 281"/>
              <a:gd name="T101" fmla="*/ 211 w 211"/>
              <a:gd name="T102" fmla="*/ 281 h 281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11" h="281">
                <a:moveTo>
                  <a:pt x="0" y="0"/>
                </a:moveTo>
                <a:lnTo>
                  <a:pt x="0" y="280"/>
                </a:lnTo>
                <a:lnTo>
                  <a:pt x="55" y="280"/>
                </a:lnTo>
                <a:lnTo>
                  <a:pt x="55" y="140"/>
                </a:lnTo>
                <a:lnTo>
                  <a:pt x="58" y="134"/>
                </a:lnTo>
                <a:lnTo>
                  <a:pt x="68" y="130"/>
                </a:lnTo>
                <a:lnTo>
                  <a:pt x="73" y="126"/>
                </a:lnTo>
                <a:lnTo>
                  <a:pt x="81" y="124"/>
                </a:lnTo>
                <a:lnTo>
                  <a:pt x="87" y="120"/>
                </a:lnTo>
                <a:lnTo>
                  <a:pt x="88" y="119"/>
                </a:lnTo>
                <a:lnTo>
                  <a:pt x="132" y="119"/>
                </a:lnTo>
                <a:lnTo>
                  <a:pt x="143" y="124"/>
                </a:lnTo>
                <a:lnTo>
                  <a:pt x="149" y="129"/>
                </a:lnTo>
                <a:lnTo>
                  <a:pt x="151" y="140"/>
                </a:lnTo>
                <a:lnTo>
                  <a:pt x="151" y="278"/>
                </a:lnTo>
                <a:lnTo>
                  <a:pt x="210" y="278"/>
                </a:lnTo>
                <a:lnTo>
                  <a:pt x="210" y="99"/>
                </a:lnTo>
                <a:lnTo>
                  <a:pt x="206" y="92"/>
                </a:lnTo>
                <a:lnTo>
                  <a:pt x="202" y="86"/>
                </a:lnTo>
                <a:lnTo>
                  <a:pt x="195" y="79"/>
                </a:lnTo>
                <a:lnTo>
                  <a:pt x="187" y="75"/>
                </a:lnTo>
                <a:lnTo>
                  <a:pt x="184" y="68"/>
                </a:lnTo>
                <a:lnTo>
                  <a:pt x="182" y="68"/>
                </a:lnTo>
                <a:lnTo>
                  <a:pt x="101" y="68"/>
                </a:lnTo>
                <a:lnTo>
                  <a:pt x="95" y="71"/>
                </a:lnTo>
                <a:lnTo>
                  <a:pt x="88" y="79"/>
                </a:lnTo>
                <a:lnTo>
                  <a:pt x="81" y="88"/>
                </a:lnTo>
                <a:lnTo>
                  <a:pt x="77" y="96"/>
                </a:lnTo>
                <a:lnTo>
                  <a:pt x="72" y="103"/>
                </a:lnTo>
                <a:lnTo>
                  <a:pt x="58" y="112"/>
                </a:lnTo>
                <a:lnTo>
                  <a:pt x="55" y="113"/>
                </a:lnTo>
                <a:lnTo>
                  <a:pt x="55" y="0"/>
                </a:lnTo>
                <a:lnTo>
                  <a:pt x="0" y="0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3125" name="Freeform 15">
            <a:extLst>
              <a:ext uri="{FF2B5EF4-FFF2-40B4-BE49-F238E27FC236}">
                <a16:creationId xmlns:a16="http://schemas.microsoft.com/office/drawing/2014/main" id="{E1FEB1DA-82C5-48D5-9FD3-9520F6C405D4}"/>
              </a:ext>
            </a:extLst>
          </xdr:cNvPr>
          <xdr:cNvSpPr>
            <a:spLocks noChangeAspect="1"/>
          </xdr:cNvSpPr>
        </xdr:nvSpPr>
        <xdr:spPr bwMode="auto">
          <a:xfrm>
            <a:off x="3847" y="2073"/>
            <a:ext cx="60" cy="70"/>
          </a:xfrm>
          <a:custGeom>
            <a:avLst/>
            <a:gdLst>
              <a:gd name="T0" fmla="*/ 0 w 172"/>
              <a:gd name="T1" fmla="*/ 0 h 213"/>
              <a:gd name="T2" fmla="*/ 0 w 172"/>
              <a:gd name="T3" fmla="*/ 0 h 213"/>
              <a:gd name="T4" fmla="*/ 0 w 172"/>
              <a:gd name="T5" fmla="*/ 0 h 213"/>
              <a:gd name="T6" fmla="*/ 0 w 172"/>
              <a:gd name="T7" fmla="*/ 0 h 213"/>
              <a:gd name="T8" fmla="*/ 0 w 172"/>
              <a:gd name="T9" fmla="*/ 0 h 213"/>
              <a:gd name="T10" fmla="*/ 0 w 172"/>
              <a:gd name="T11" fmla="*/ 0 h 213"/>
              <a:gd name="T12" fmla="*/ 0 w 172"/>
              <a:gd name="T13" fmla="*/ 0 h 213"/>
              <a:gd name="T14" fmla="*/ 0 w 172"/>
              <a:gd name="T15" fmla="*/ 0 h 213"/>
              <a:gd name="T16" fmla="*/ 0 w 172"/>
              <a:gd name="T17" fmla="*/ 0 h 213"/>
              <a:gd name="T18" fmla="*/ 0 w 172"/>
              <a:gd name="T19" fmla="*/ 0 h 213"/>
              <a:gd name="T20" fmla="*/ 0 w 172"/>
              <a:gd name="T21" fmla="*/ 0 h 213"/>
              <a:gd name="T22" fmla="*/ 0 w 172"/>
              <a:gd name="T23" fmla="*/ 0 h 213"/>
              <a:gd name="T24" fmla="*/ 0 w 172"/>
              <a:gd name="T25" fmla="*/ 0 h 213"/>
              <a:gd name="T26" fmla="*/ 0 w 172"/>
              <a:gd name="T27" fmla="*/ 0 h 213"/>
              <a:gd name="T28" fmla="*/ 0 w 172"/>
              <a:gd name="T29" fmla="*/ 0 h 213"/>
              <a:gd name="T30" fmla="*/ 0 w 172"/>
              <a:gd name="T31" fmla="*/ 0 h 213"/>
              <a:gd name="T32" fmla="*/ 0 w 172"/>
              <a:gd name="T33" fmla="*/ 0 h 213"/>
              <a:gd name="T34" fmla="*/ 0 w 172"/>
              <a:gd name="T35" fmla="*/ 0 h 213"/>
              <a:gd name="T36" fmla="*/ 0 w 172"/>
              <a:gd name="T37" fmla="*/ 0 h 213"/>
              <a:gd name="T38" fmla="*/ 0 w 172"/>
              <a:gd name="T39" fmla="*/ 0 h 213"/>
              <a:gd name="T40" fmla="*/ 0 w 172"/>
              <a:gd name="T41" fmla="*/ 0 h 213"/>
              <a:gd name="T42" fmla="*/ 0 w 172"/>
              <a:gd name="T43" fmla="*/ 0 h 213"/>
              <a:gd name="T44" fmla="*/ 0 w 172"/>
              <a:gd name="T45" fmla="*/ 0 h 213"/>
              <a:gd name="T46" fmla="*/ 0 w 172"/>
              <a:gd name="T47" fmla="*/ 0 h 213"/>
              <a:gd name="T48" fmla="*/ 0 w 172"/>
              <a:gd name="T49" fmla="*/ 0 h 213"/>
              <a:gd name="T50" fmla="*/ 0 w 172"/>
              <a:gd name="T51" fmla="*/ 0 h 213"/>
              <a:gd name="T52" fmla="*/ 0 w 172"/>
              <a:gd name="T53" fmla="*/ 0 h 213"/>
              <a:gd name="T54" fmla="*/ 0 w 172"/>
              <a:gd name="T55" fmla="*/ 0 h 213"/>
              <a:gd name="T56" fmla="*/ 0 w 172"/>
              <a:gd name="T57" fmla="*/ 0 h 213"/>
              <a:gd name="T58" fmla="*/ 0 w 172"/>
              <a:gd name="T59" fmla="*/ 0 h 213"/>
              <a:gd name="T60" fmla="*/ 0 w 172"/>
              <a:gd name="T61" fmla="*/ 0 h 213"/>
              <a:gd name="T62" fmla="*/ 0 w 172"/>
              <a:gd name="T63" fmla="*/ 0 h 213"/>
              <a:gd name="T64" fmla="*/ 0 w 172"/>
              <a:gd name="T65" fmla="*/ 0 h 213"/>
              <a:gd name="T66" fmla="*/ 0 w 172"/>
              <a:gd name="T67" fmla="*/ 0 h 213"/>
              <a:gd name="T68" fmla="*/ 0 w 172"/>
              <a:gd name="T69" fmla="*/ 0 h 213"/>
              <a:gd name="T70" fmla="*/ 0 w 172"/>
              <a:gd name="T71" fmla="*/ 0 h 213"/>
              <a:gd name="T72" fmla="*/ 0 w 172"/>
              <a:gd name="T73" fmla="*/ 0 h 213"/>
              <a:gd name="T74" fmla="*/ 0 w 172"/>
              <a:gd name="T75" fmla="*/ 0 h 213"/>
              <a:gd name="T76" fmla="*/ 0 w 172"/>
              <a:gd name="T77" fmla="*/ 0 h 213"/>
              <a:gd name="T78" fmla="*/ 0 w 172"/>
              <a:gd name="T79" fmla="*/ 0 h 213"/>
              <a:gd name="T80" fmla="*/ 0 w 172"/>
              <a:gd name="T81" fmla="*/ 0 h 213"/>
              <a:gd name="T82" fmla="*/ 0 w 172"/>
              <a:gd name="T83" fmla="*/ 0 h 213"/>
              <a:gd name="T84" fmla="*/ 0 w 172"/>
              <a:gd name="T85" fmla="*/ 0 h 213"/>
              <a:gd name="T86" fmla="*/ 0 w 172"/>
              <a:gd name="T87" fmla="*/ 0 h 213"/>
              <a:gd name="T88" fmla="*/ 0 w 172"/>
              <a:gd name="T89" fmla="*/ 0 h 213"/>
              <a:gd name="T90" fmla="*/ 0 w 172"/>
              <a:gd name="T91" fmla="*/ 0 h 213"/>
              <a:gd name="T92" fmla="*/ 0 w 172"/>
              <a:gd name="T93" fmla="*/ 0 h 213"/>
              <a:gd name="T94" fmla="*/ 0 w 172"/>
              <a:gd name="T95" fmla="*/ 0 h 213"/>
              <a:gd name="T96" fmla="*/ 0 w 172"/>
              <a:gd name="T97" fmla="*/ 0 h 213"/>
              <a:gd name="T98" fmla="*/ 0 w 172"/>
              <a:gd name="T99" fmla="*/ 0 h 213"/>
              <a:gd name="T100" fmla="*/ 0 w 172"/>
              <a:gd name="T101" fmla="*/ 0 h 213"/>
              <a:gd name="T102" fmla="*/ 0 w 172"/>
              <a:gd name="T103" fmla="*/ 0 h 213"/>
              <a:gd name="T104" fmla="*/ 0 w 172"/>
              <a:gd name="T105" fmla="*/ 0 h 213"/>
              <a:gd name="T106" fmla="*/ 0 w 172"/>
              <a:gd name="T107" fmla="*/ 0 h 213"/>
              <a:gd name="T108" fmla="*/ 0 w 172"/>
              <a:gd name="T109" fmla="*/ 0 h 213"/>
              <a:gd name="T110" fmla="*/ 0 w 172"/>
              <a:gd name="T111" fmla="*/ 0 h 213"/>
              <a:gd name="T112" fmla="*/ 0 w 172"/>
              <a:gd name="T113" fmla="*/ 0 h 213"/>
              <a:gd name="T114" fmla="*/ 0 w 172"/>
              <a:gd name="T115" fmla="*/ 0 h 213"/>
              <a:gd name="T116" fmla="*/ 0 w 172"/>
              <a:gd name="T117" fmla="*/ 0 h 213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w 172"/>
              <a:gd name="T178" fmla="*/ 0 h 213"/>
              <a:gd name="T179" fmla="*/ 172 w 172"/>
              <a:gd name="T180" fmla="*/ 213 h 213"/>
            </a:gdLst>
            <a:ahLst/>
            <a:cxnLst>
              <a:cxn ang="T118">
                <a:pos x="T0" y="T1"/>
              </a:cxn>
              <a:cxn ang="T119">
                <a:pos x="T2" y="T3"/>
              </a:cxn>
              <a:cxn ang="T120">
                <a:pos x="T4" y="T5"/>
              </a:cxn>
              <a:cxn ang="T121">
                <a:pos x="T6" y="T7"/>
              </a:cxn>
              <a:cxn ang="T122">
                <a:pos x="T8" y="T9"/>
              </a:cxn>
              <a:cxn ang="T123">
                <a:pos x="T10" y="T11"/>
              </a:cxn>
              <a:cxn ang="T124">
                <a:pos x="T12" y="T13"/>
              </a:cxn>
              <a:cxn ang="T125">
                <a:pos x="T14" y="T15"/>
              </a:cxn>
              <a:cxn ang="T126">
                <a:pos x="T16" y="T17"/>
              </a:cxn>
              <a:cxn ang="T127">
                <a:pos x="T18" y="T19"/>
              </a:cxn>
              <a:cxn ang="T128">
                <a:pos x="T20" y="T21"/>
              </a:cxn>
              <a:cxn ang="T129">
                <a:pos x="T22" y="T23"/>
              </a:cxn>
              <a:cxn ang="T130">
                <a:pos x="T24" y="T25"/>
              </a:cxn>
              <a:cxn ang="T131">
                <a:pos x="T26" y="T27"/>
              </a:cxn>
              <a:cxn ang="T132">
                <a:pos x="T28" y="T29"/>
              </a:cxn>
              <a:cxn ang="T133">
                <a:pos x="T30" y="T31"/>
              </a:cxn>
              <a:cxn ang="T134">
                <a:pos x="T32" y="T33"/>
              </a:cxn>
              <a:cxn ang="T135">
                <a:pos x="T34" y="T35"/>
              </a:cxn>
              <a:cxn ang="T136">
                <a:pos x="T36" y="T37"/>
              </a:cxn>
              <a:cxn ang="T137">
                <a:pos x="T38" y="T39"/>
              </a:cxn>
              <a:cxn ang="T138">
                <a:pos x="T40" y="T41"/>
              </a:cxn>
              <a:cxn ang="T139">
                <a:pos x="T42" y="T43"/>
              </a:cxn>
              <a:cxn ang="T140">
                <a:pos x="T44" y="T45"/>
              </a:cxn>
              <a:cxn ang="T141">
                <a:pos x="T46" y="T47"/>
              </a:cxn>
              <a:cxn ang="T142">
                <a:pos x="T48" y="T49"/>
              </a:cxn>
              <a:cxn ang="T143">
                <a:pos x="T50" y="T51"/>
              </a:cxn>
              <a:cxn ang="T144">
                <a:pos x="T52" y="T53"/>
              </a:cxn>
              <a:cxn ang="T145">
                <a:pos x="T54" y="T55"/>
              </a:cxn>
              <a:cxn ang="T146">
                <a:pos x="T56" y="T57"/>
              </a:cxn>
              <a:cxn ang="T147">
                <a:pos x="T58" y="T59"/>
              </a:cxn>
              <a:cxn ang="T148">
                <a:pos x="T60" y="T61"/>
              </a:cxn>
              <a:cxn ang="T149">
                <a:pos x="T62" y="T63"/>
              </a:cxn>
              <a:cxn ang="T150">
                <a:pos x="T64" y="T65"/>
              </a:cxn>
              <a:cxn ang="T151">
                <a:pos x="T66" y="T67"/>
              </a:cxn>
              <a:cxn ang="T152">
                <a:pos x="T68" y="T69"/>
              </a:cxn>
              <a:cxn ang="T153">
                <a:pos x="T70" y="T71"/>
              </a:cxn>
              <a:cxn ang="T154">
                <a:pos x="T72" y="T73"/>
              </a:cxn>
              <a:cxn ang="T155">
                <a:pos x="T74" y="T75"/>
              </a:cxn>
              <a:cxn ang="T156">
                <a:pos x="T76" y="T77"/>
              </a:cxn>
              <a:cxn ang="T157">
                <a:pos x="T78" y="T79"/>
              </a:cxn>
              <a:cxn ang="T158">
                <a:pos x="T80" y="T81"/>
              </a:cxn>
              <a:cxn ang="T159">
                <a:pos x="T82" y="T83"/>
              </a:cxn>
              <a:cxn ang="T160">
                <a:pos x="T84" y="T85"/>
              </a:cxn>
              <a:cxn ang="T161">
                <a:pos x="T86" y="T87"/>
              </a:cxn>
              <a:cxn ang="T162">
                <a:pos x="T88" y="T89"/>
              </a:cxn>
              <a:cxn ang="T163">
                <a:pos x="T90" y="T91"/>
              </a:cxn>
              <a:cxn ang="T164">
                <a:pos x="T92" y="T93"/>
              </a:cxn>
              <a:cxn ang="T165">
                <a:pos x="T94" y="T95"/>
              </a:cxn>
              <a:cxn ang="T166">
                <a:pos x="T96" y="T97"/>
              </a:cxn>
              <a:cxn ang="T167">
                <a:pos x="T98" y="T99"/>
              </a:cxn>
              <a:cxn ang="T168">
                <a:pos x="T100" y="T101"/>
              </a:cxn>
              <a:cxn ang="T169">
                <a:pos x="T102" y="T103"/>
              </a:cxn>
              <a:cxn ang="T170">
                <a:pos x="T104" y="T105"/>
              </a:cxn>
              <a:cxn ang="T171">
                <a:pos x="T106" y="T107"/>
              </a:cxn>
              <a:cxn ang="T172">
                <a:pos x="T108" y="T109"/>
              </a:cxn>
              <a:cxn ang="T173">
                <a:pos x="T110" y="T111"/>
              </a:cxn>
              <a:cxn ang="T174">
                <a:pos x="T112" y="T113"/>
              </a:cxn>
              <a:cxn ang="T175">
                <a:pos x="T114" y="T115"/>
              </a:cxn>
              <a:cxn ang="T176">
                <a:pos x="T116" y="T117"/>
              </a:cxn>
            </a:cxnLst>
            <a:rect l="T177" t="T178" r="T179" b="T180"/>
            <a:pathLst>
              <a:path w="172" h="213">
                <a:moveTo>
                  <a:pt x="148" y="140"/>
                </a:moveTo>
                <a:lnTo>
                  <a:pt x="106" y="204"/>
                </a:lnTo>
                <a:lnTo>
                  <a:pt x="100" y="210"/>
                </a:lnTo>
                <a:lnTo>
                  <a:pt x="100" y="212"/>
                </a:lnTo>
                <a:lnTo>
                  <a:pt x="28" y="212"/>
                </a:lnTo>
                <a:lnTo>
                  <a:pt x="22" y="208"/>
                </a:lnTo>
                <a:lnTo>
                  <a:pt x="14" y="201"/>
                </a:lnTo>
                <a:lnTo>
                  <a:pt x="11" y="197"/>
                </a:lnTo>
                <a:lnTo>
                  <a:pt x="6" y="191"/>
                </a:lnTo>
                <a:lnTo>
                  <a:pt x="0" y="186"/>
                </a:lnTo>
                <a:lnTo>
                  <a:pt x="0" y="25"/>
                </a:lnTo>
                <a:lnTo>
                  <a:pt x="9" y="17"/>
                </a:lnTo>
                <a:lnTo>
                  <a:pt x="14" y="10"/>
                </a:lnTo>
                <a:lnTo>
                  <a:pt x="18" y="4"/>
                </a:lnTo>
                <a:lnTo>
                  <a:pt x="24" y="3"/>
                </a:lnTo>
                <a:lnTo>
                  <a:pt x="26" y="0"/>
                </a:lnTo>
                <a:lnTo>
                  <a:pt x="33" y="0"/>
                </a:lnTo>
                <a:lnTo>
                  <a:pt x="133" y="0"/>
                </a:lnTo>
                <a:lnTo>
                  <a:pt x="147" y="6"/>
                </a:lnTo>
                <a:lnTo>
                  <a:pt x="152" y="13"/>
                </a:lnTo>
                <a:lnTo>
                  <a:pt x="162" y="25"/>
                </a:lnTo>
                <a:lnTo>
                  <a:pt x="167" y="30"/>
                </a:lnTo>
                <a:lnTo>
                  <a:pt x="171" y="37"/>
                </a:lnTo>
                <a:lnTo>
                  <a:pt x="171" y="103"/>
                </a:lnTo>
                <a:lnTo>
                  <a:pt x="167" y="109"/>
                </a:lnTo>
                <a:lnTo>
                  <a:pt x="162" y="112"/>
                </a:lnTo>
                <a:lnTo>
                  <a:pt x="156" y="116"/>
                </a:lnTo>
                <a:lnTo>
                  <a:pt x="148" y="117"/>
                </a:lnTo>
                <a:lnTo>
                  <a:pt x="140" y="119"/>
                </a:lnTo>
                <a:lnTo>
                  <a:pt x="84" y="119"/>
                </a:lnTo>
                <a:lnTo>
                  <a:pt x="74" y="113"/>
                </a:lnTo>
                <a:lnTo>
                  <a:pt x="70" y="109"/>
                </a:lnTo>
                <a:lnTo>
                  <a:pt x="69" y="103"/>
                </a:lnTo>
                <a:lnTo>
                  <a:pt x="69" y="100"/>
                </a:lnTo>
                <a:lnTo>
                  <a:pt x="69" y="99"/>
                </a:lnTo>
                <a:lnTo>
                  <a:pt x="121" y="99"/>
                </a:lnTo>
                <a:lnTo>
                  <a:pt x="128" y="90"/>
                </a:lnTo>
                <a:lnTo>
                  <a:pt x="133" y="85"/>
                </a:lnTo>
                <a:lnTo>
                  <a:pt x="133" y="68"/>
                </a:lnTo>
                <a:lnTo>
                  <a:pt x="130" y="62"/>
                </a:lnTo>
                <a:lnTo>
                  <a:pt x="128" y="55"/>
                </a:lnTo>
                <a:lnTo>
                  <a:pt x="122" y="54"/>
                </a:lnTo>
                <a:lnTo>
                  <a:pt x="81" y="54"/>
                </a:lnTo>
                <a:lnTo>
                  <a:pt x="73" y="55"/>
                </a:lnTo>
                <a:lnTo>
                  <a:pt x="69" y="61"/>
                </a:lnTo>
                <a:lnTo>
                  <a:pt x="63" y="64"/>
                </a:lnTo>
                <a:lnTo>
                  <a:pt x="58" y="71"/>
                </a:lnTo>
                <a:lnTo>
                  <a:pt x="55" y="79"/>
                </a:lnTo>
                <a:lnTo>
                  <a:pt x="54" y="90"/>
                </a:lnTo>
                <a:lnTo>
                  <a:pt x="52" y="107"/>
                </a:lnTo>
                <a:lnTo>
                  <a:pt x="54" y="119"/>
                </a:lnTo>
                <a:lnTo>
                  <a:pt x="59" y="134"/>
                </a:lnTo>
                <a:lnTo>
                  <a:pt x="70" y="142"/>
                </a:lnTo>
                <a:lnTo>
                  <a:pt x="78" y="145"/>
                </a:lnTo>
                <a:lnTo>
                  <a:pt x="87" y="145"/>
                </a:lnTo>
                <a:lnTo>
                  <a:pt x="110" y="145"/>
                </a:lnTo>
                <a:lnTo>
                  <a:pt x="125" y="145"/>
                </a:lnTo>
                <a:lnTo>
                  <a:pt x="133" y="147"/>
                </a:lnTo>
                <a:lnTo>
                  <a:pt x="148" y="140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3126" name="Oval 16">
            <a:extLst>
              <a:ext uri="{FF2B5EF4-FFF2-40B4-BE49-F238E27FC236}">
                <a16:creationId xmlns:a16="http://schemas.microsoft.com/office/drawing/2014/main" id="{0799285B-1133-479B-BAEB-FA0CFA5AA0B5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581" y="2092"/>
            <a:ext cx="35" cy="31"/>
          </a:xfrm>
          <a:prstGeom prst="ellipse">
            <a:avLst/>
          </a:prstGeom>
          <a:solidFill>
            <a:srgbClr val="72C7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3127" name="Oval 17">
            <a:extLst>
              <a:ext uri="{FF2B5EF4-FFF2-40B4-BE49-F238E27FC236}">
                <a16:creationId xmlns:a16="http://schemas.microsoft.com/office/drawing/2014/main" id="{1E5FE0DE-7BA8-457B-A907-90C74B503CCE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768" y="2158"/>
            <a:ext cx="56" cy="56"/>
          </a:xfrm>
          <a:prstGeom prst="ellipse">
            <a:avLst/>
          </a:prstGeom>
          <a:solidFill>
            <a:srgbClr val="CA0000"/>
          </a:solidFill>
          <a:ln>
            <a:noFill/>
          </a:ln>
          <a:extLst>
            <a:ext uri="{91240B29-F687-4F45-9708-019B960494DF}">
              <a14:hiddenLine xmlns:a14="http://schemas.microsoft.com/office/drawing/2010/main" w="3175">
                <a:solidFill>
                  <a:srgbClr val="000000"/>
                </a:solidFill>
                <a:round/>
                <a:headEnd type="none" w="sm" len="sm"/>
                <a:tailEnd type="none" w="sm" len="sm"/>
              </a14:hiddenLine>
            </a:ext>
          </a:extLst>
        </xdr:spPr>
      </xdr:sp>
      <xdr:sp macro="" textlink="">
        <xdr:nvSpPr>
          <xdr:cNvPr id="61143128" name="Freeform 18">
            <a:extLst>
              <a:ext uri="{FF2B5EF4-FFF2-40B4-BE49-F238E27FC236}">
                <a16:creationId xmlns:a16="http://schemas.microsoft.com/office/drawing/2014/main" id="{05C25533-1D79-4CBD-B21C-7428243C0C5C}"/>
              </a:ext>
            </a:extLst>
          </xdr:cNvPr>
          <xdr:cNvSpPr>
            <a:spLocks noChangeAspect="1"/>
          </xdr:cNvSpPr>
        </xdr:nvSpPr>
        <xdr:spPr bwMode="auto">
          <a:xfrm>
            <a:off x="3776" y="2168"/>
            <a:ext cx="41" cy="38"/>
          </a:xfrm>
          <a:custGeom>
            <a:avLst/>
            <a:gdLst>
              <a:gd name="T0" fmla="*/ 0 w 170"/>
              <a:gd name="T1" fmla="*/ 0 h 158"/>
              <a:gd name="T2" fmla="*/ 0 w 170"/>
              <a:gd name="T3" fmla="*/ 0 h 158"/>
              <a:gd name="T4" fmla="*/ 0 w 170"/>
              <a:gd name="T5" fmla="*/ 0 h 158"/>
              <a:gd name="T6" fmla="*/ 0 w 170"/>
              <a:gd name="T7" fmla="*/ 0 h 158"/>
              <a:gd name="T8" fmla="*/ 0 w 170"/>
              <a:gd name="T9" fmla="*/ 0 h 158"/>
              <a:gd name="T10" fmla="*/ 0 w 170"/>
              <a:gd name="T11" fmla="*/ 0 h 158"/>
              <a:gd name="T12" fmla="*/ 0 w 170"/>
              <a:gd name="T13" fmla="*/ 0 h 158"/>
              <a:gd name="T14" fmla="*/ 0 w 170"/>
              <a:gd name="T15" fmla="*/ 0 h 158"/>
              <a:gd name="T16" fmla="*/ 0 w 170"/>
              <a:gd name="T17" fmla="*/ 0 h 158"/>
              <a:gd name="T18" fmla="*/ 0 w 170"/>
              <a:gd name="T19" fmla="*/ 0 h 158"/>
              <a:gd name="T20" fmla="*/ 0 w 170"/>
              <a:gd name="T21" fmla="*/ 0 h 158"/>
              <a:gd name="T22" fmla="*/ 0 w 170"/>
              <a:gd name="T23" fmla="*/ 0 h 158"/>
              <a:gd name="T24" fmla="*/ 0 w 170"/>
              <a:gd name="T25" fmla="*/ 0 h 158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170"/>
              <a:gd name="T40" fmla="*/ 0 h 158"/>
              <a:gd name="T41" fmla="*/ 170 w 170"/>
              <a:gd name="T42" fmla="*/ 158 h 158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170" h="158">
                <a:moveTo>
                  <a:pt x="170" y="0"/>
                </a:moveTo>
                <a:lnTo>
                  <a:pt x="137" y="14"/>
                </a:lnTo>
                <a:lnTo>
                  <a:pt x="115" y="19"/>
                </a:lnTo>
                <a:lnTo>
                  <a:pt x="103" y="21"/>
                </a:lnTo>
                <a:lnTo>
                  <a:pt x="93" y="26"/>
                </a:lnTo>
                <a:lnTo>
                  <a:pt x="83" y="36"/>
                </a:lnTo>
                <a:lnTo>
                  <a:pt x="65" y="57"/>
                </a:lnTo>
                <a:lnTo>
                  <a:pt x="53" y="73"/>
                </a:lnTo>
                <a:lnTo>
                  <a:pt x="47" y="81"/>
                </a:lnTo>
                <a:lnTo>
                  <a:pt x="37" y="102"/>
                </a:lnTo>
                <a:lnTo>
                  <a:pt x="25" y="121"/>
                </a:lnTo>
                <a:lnTo>
                  <a:pt x="15" y="134"/>
                </a:lnTo>
                <a:lnTo>
                  <a:pt x="0" y="158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143129" name="Freeform 19">
            <a:extLst>
              <a:ext uri="{FF2B5EF4-FFF2-40B4-BE49-F238E27FC236}">
                <a16:creationId xmlns:a16="http://schemas.microsoft.com/office/drawing/2014/main" id="{81881D31-DF54-4859-BC66-DAE8A826C87E}"/>
              </a:ext>
            </a:extLst>
          </xdr:cNvPr>
          <xdr:cNvSpPr>
            <a:spLocks noChangeAspect="1"/>
          </xdr:cNvSpPr>
        </xdr:nvSpPr>
        <xdr:spPr bwMode="auto">
          <a:xfrm>
            <a:off x="3786" y="2177"/>
            <a:ext cx="36" cy="34"/>
          </a:xfrm>
          <a:custGeom>
            <a:avLst/>
            <a:gdLst>
              <a:gd name="T0" fmla="*/ 0 w 153"/>
              <a:gd name="T1" fmla="*/ 0 h 141"/>
              <a:gd name="T2" fmla="*/ 0 w 153"/>
              <a:gd name="T3" fmla="*/ 0 h 141"/>
              <a:gd name="T4" fmla="*/ 0 w 153"/>
              <a:gd name="T5" fmla="*/ 0 h 141"/>
              <a:gd name="T6" fmla="*/ 0 w 153"/>
              <a:gd name="T7" fmla="*/ 0 h 141"/>
              <a:gd name="T8" fmla="*/ 0 w 153"/>
              <a:gd name="T9" fmla="*/ 0 h 141"/>
              <a:gd name="T10" fmla="*/ 0 w 153"/>
              <a:gd name="T11" fmla="*/ 0 h 141"/>
              <a:gd name="T12" fmla="*/ 0 w 153"/>
              <a:gd name="T13" fmla="*/ 0 h 141"/>
              <a:gd name="T14" fmla="*/ 0 w 153"/>
              <a:gd name="T15" fmla="*/ 0 h 141"/>
              <a:gd name="T16" fmla="*/ 0 w 153"/>
              <a:gd name="T17" fmla="*/ 0 h 141"/>
              <a:gd name="T18" fmla="*/ 0 w 153"/>
              <a:gd name="T19" fmla="*/ 0 h 141"/>
              <a:gd name="T20" fmla="*/ 0 w 153"/>
              <a:gd name="T21" fmla="*/ 0 h 141"/>
              <a:gd name="T22" fmla="*/ 0 w 153"/>
              <a:gd name="T23" fmla="*/ 0 h 141"/>
              <a:gd name="T24" fmla="*/ 0 w 153"/>
              <a:gd name="T25" fmla="*/ 0 h 141"/>
              <a:gd name="T26" fmla="*/ 0 w 153"/>
              <a:gd name="T27" fmla="*/ 0 h 141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153"/>
              <a:gd name="T43" fmla="*/ 0 h 141"/>
              <a:gd name="T44" fmla="*/ 153 w 153"/>
              <a:gd name="T45" fmla="*/ 141 h 141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153" h="141">
                <a:moveTo>
                  <a:pt x="153" y="0"/>
                </a:moveTo>
                <a:lnTo>
                  <a:pt x="129" y="0"/>
                </a:lnTo>
                <a:lnTo>
                  <a:pt x="110" y="6"/>
                </a:lnTo>
                <a:lnTo>
                  <a:pt x="96" y="17"/>
                </a:lnTo>
                <a:lnTo>
                  <a:pt x="81" y="22"/>
                </a:lnTo>
                <a:lnTo>
                  <a:pt x="69" y="35"/>
                </a:lnTo>
                <a:lnTo>
                  <a:pt x="53" y="49"/>
                </a:lnTo>
                <a:lnTo>
                  <a:pt x="43" y="59"/>
                </a:lnTo>
                <a:lnTo>
                  <a:pt x="34" y="71"/>
                </a:lnTo>
                <a:lnTo>
                  <a:pt x="27" y="84"/>
                </a:lnTo>
                <a:lnTo>
                  <a:pt x="10" y="97"/>
                </a:lnTo>
                <a:lnTo>
                  <a:pt x="2" y="113"/>
                </a:lnTo>
                <a:lnTo>
                  <a:pt x="1" y="125"/>
                </a:lnTo>
                <a:lnTo>
                  <a:pt x="0" y="141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143130" name="Freeform 20">
            <a:extLst>
              <a:ext uri="{FF2B5EF4-FFF2-40B4-BE49-F238E27FC236}">
                <a16:creationId xmlns:a16="http://schemas.microsoft.com/office/drawing/2014/main" id="{C07C5C86-CF81-42A1-89F4-7E14F232480E}"/>
              </a:ext>
            </a:extLst>
          </xdr:cNvPr>
          <xdr:cNvSpPr>
            <a:spLocks noChangeAspect="1"/>
          </xdr:cNvSpPr>
        </xdr:nvSpPr>
        <xdr:spPr bwMode="auto">
          <a:xfrm>
            <a:off x="3795" y="2189"/>
            <a:ext cx="29" cy="24"/>
          </a:xfrm>
          <a:custGeom>
            <a:avLst/>
            <a:gdLst>
              <a:gd name="T0" fmla="*/ 0 w 120"/>
              <a:gd name="T1" fmla="*/ 0 h 102"/>
              <a:gd name="T2" fmla="*/ 0 w 120"/>
              <a:gd name="T3" fmla="*/ 0 h 102"/>
              <a:gd name="T4" fmla="*/ 0 w 120"/>
              <a:gd name="T5" fmla="*/ 0 h 102"/>
              <a:gd name="T6" fmla="*/ 0 w 120"/>
              <a:gd name="T7" fmla="*/ 0 h 102"/>
              <a:gd name="T8" fmla="*/ 0 w 120"/>
              <a:gd name="T9" fmla="*/ 0 h 102"/>
              <a:gd name="T10" fmla="*/ 0 w 120"/>
              <a:gd name="T11" fmla="*/ 0 h 102"/>
              <a:gd name="T12" fmla="*/ 0 w 120"/>
              <a:gd name="T13" fmla="*/ 0 h 102"/>
              <a:gd name="T14" fmla="*/ 0 w 120"/>
              <a:gd name="T15" fmla="*/ 0 h 102"/>
              <a:gd name="T16" fmla="*/ 0 w 120"/>
              <a:gd name="T17" fmla="*/ 0 h 102"/>
              <a:gd name="T18" fmla="*/ 0 w 120"/>
              <a:gd name="T19" fmla="*/ 0 h 102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120"/>
              <a:gd name="T31" fmla="*/ 0 h 102"/>
              <a:gd name="T32" fmla="*/ 120 w 120"/>
              <a:gd name="T33" fmla="*/ 102 h 102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120" h="102">
                <a:moveTo>
                  <a:pt x="120" y="1"/>
                </a:moveTo>
                <a:lnTo>
                  <a:pt x="99" y="0"/>
                </a:lnTo>
                <a:lnTo>
                  <a:pt x="85" y="2"/>
                </a:lnTo>
                <a:lnTo>
                  <a:pt x="68" y="5"/>
                </a:lnTo>
                <a:lnTo>
                  <a:pt x="47" y="13"/>
                </a:lnTo>
                <a:lnTo>
                  <a:pt x="29" y="31"/>
                </a:lnTo>
                <a:lnTo>
                  <a:pt x="17" y="49"/>
                </a:lnTo>
                <a:lnTo>
                  <a:pt x="5" y="78"/>
                </a:lnTo>
                <a:lnTo>
                  <a:pt x="1" y="96"/>
                </a:lnTo>
                <a:lnTo>
                  <a:pt x="0" y="102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143131" name="Freeform 21">
            <a:extLst>
              <a:ext uri="{FF2B5EF4-FFF2-40B4-BE49-F238E27FC236}">
                <a16:creationId xmlns:a16="http://schemas.microsoft.com/office/drawing/2014/main" id="{1D3D0F11-0F63-4EC1-B280-D174EB014EDA}"/>
              </a:ext>
            </a:extLst>
          </xdr:cNvPr>
          <xdr:cNvSpPr>
            <a:spLocks noChangeAspect="1"/>
          </xdr:cNvSpPr>
        </xdr:nvSpPr>
        <xdr:spPr bwMode="auto">
          <a:xfrm>
            <a:off x="3803" y="2196"/>
            <a:ext cx="19" cy="16"/>
          </a:xfrm>
          <a:custGeom>
            <a:avLst/>
            <a:gdLst>
              <a:gd name="T0" fmla="*/ 0 w 78"/>
              <a:gd name="T1" fmla="*/ 0 h 67"/>
              <a:gd name="T2" fmla="*/ 0 w 78"/>
              <a:gd name="T3" fmla="*/ 0 h 67"/>
              <a:gd name="T4" fmla="*/ 0 w 78"/>
              <a:gd name="T5" fmla="*/ 0 h 67"/>
              <a:gd name="T6" fmla="*/ 0 w 78"/>
              <a:gd name="T7" fmla="*/ 0 h 67"/>
              <a:gd name="T8" fmla="*/ 0 w 78"/>
              <a:gd name="T9" fmla="*/ 0 h 67"/>
              <a:gd name="T10" fmla="*/ 0 w 78"/>
              <a:gd name="T11" fmla="*/ 0 h 67"/>
              <a:gd name="T12" fmla="*/ 0 w 78"/>
              <a:gd name="T13" fmla="*/ 0 h 67"/>
              <a:gd name="T14" fmla="*/ 0 w 78"/>
              <a:gd name="T15" fmla="*/ 0 h 6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78"/>
              <a:gd name="T25" fmla="*/ 0 h 67"/>
              <a:gd name="T26" fmla="*/ 78 w 78"/>
              <a:gd name="T27" fmla="*/ 67 h 6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78" h="67">
                <a:moveTo>
                  <a:pt x="78" y="0"/>
                </a:moveTo>
                <a:lnTo>
                  <a:pt x="58" y="1"/>
                </a:lnTo>
                <a:lnTo>
                  <a:pt x="42" y="6"/>
                </a:lnTo>
                <a:lnTo>
                  <a:pt x="26" y="18"/>
                </a:lnTo>
                <a:lnTo>
                  <a:pt x="15" y="32"/>
                </a:lnTo>
                <a:lnTo>
                  <a:pt x="7" y="45"/>
                </a:lnTo>
                <a:lnTo>
                  <a:pt x="3" y="60"/>
                </a:lnTo>
                <a:lnTo>
                  <a:pt x="0" y="67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38100</xdr:rowOff>
    </xdr:from>
    <xdr:to>
      <xdr:col>6</xdr:col>
      <xdr:colOff>32740</xdr:colOff>
      <xdr:row>0</xdr:row>
      <xdr:rowOff>287711</xdr:rowOff>
    </xdr:to>
    <xdr:sp macro="" textlink="">
      <xdr:nvSpPr>
        <xdr:cNvPr id="2" name="Text Box 67">
          <a:extLst>
            <a:ext uri="{FF2B5EF4-FFF2-40B4-BE49-F238E27FC236}">
              <a16:creationId xmlns:a16="http://schemas.microsoft.com/office/drawing/2014/main" id="{44F79799-AD49-4860-953B-75A60EE333D4}"/>
            </a:ext>
          </a:extLst>
        </xdr:cNvPr>
        <xdr:cNvSpPr txBox="1">
          <a:spLocks noChangeArrowheads="1"/>
        </xdr:cNvSpPr>
      </xdr:nvSpPr>
      <xdr:spPr bwMode="auto">
        <a:xfrm>
          <a:off x="4391025" y="38100"/>
          <a:ext cx="2886075" cy="257175"/>
        </a:xfrm>
        <a:prstGeom prst="rect">
          <a:avLst/>
        </a:prstGeom>
        <a:solidFill>
          <a:srgbClr val="E5EBE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t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FF0000"/>
              </a:solidFill>
              <a:latin typeface="Verdana"/>
            </a:rPr>
            <a:t>PLEASE DO NOT CUT AND PASTE</a:t>
          </a:r>
        </a:p>
      </xdr:txBody>
    </xdr:sp>
    <xdr:clientData fPrintsWithSheet="0"/>
  </xdr:twoCellAnchor>
  <xdr:twoCellAnchor>
    <xdr:from>
      <xdr:col>1</xdr:col>
      <xdr:colOff>28575</xdr:colOff>
      <xdr:row>0</xdr:row>
      <xdr:rowOff>0</xdr:rowOff>
    </xdr:from>
    <xdr:to>
      <xdr:col>4</xdr:col>
      <xdr:colOff>38100</xdr:colOff>
      <xdr:row>0</xdr:row>
      <xdr:rowOff>0</xdr:rowOff>
    </xdr:to>
    <xdr:grpSp>
      <xdr:nvGrpSpPr>
        <xdr:cNvPr id="61142301" name="Group 1">
          <a:extLst>
            <a:ext uri="{FF2B5EF4-FFF2-40B4-BE49-F238E27FC236}">
              <a16:creationId xmlns:a16="http://schemas.microsoft.com/office/drawing/2014/main" id="{7C352A7F-6D03-467F-B04D-13D8D1F4C1B1}"/>
            </a:ext>
          </a:extLst>
        </xdr:cNvPr>
        <xdr:cNvGrpSpPr>
          <a:grpSpLocks/>
        </xdr:cNvGrpSpPr>
      </xdr:nvGrpSpPr>
      <xdr:grpSpPr bwMode="auto">
        <a:xfrm>
          <a:off x="200025" y="0"/>
          <a:ext cx="4781550" cy="0"/>
          <a:chOff x="3178" y="1611"/>
          <a:chExt cx="1036" cy="748"/>
        </a:xfrm>
      </xdr:grpSpPr>
      <xdr:sp macro="" textlink="">
        <xdr:nvSpPr>
          <xdr:cNvPr id="61142304" name="Oval 2">
            <a:extLst>
              <a:ext uri="{FF2B5EF4-FFF2-40B4-BE49-F238E27FC236}">
                <a16:creationId xmlns:a16="http://schemas.microsoft.com/office/drawing/2014/main" id="{802B6F34-482B-4D34-9FF7-6BB5090057A9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178" y="1617"/>
            <a:ext cx="1036" cy="741"/>
          </a:xfrm>
          <a:prstGeom prst="ellipse">
            <a:avLst/>
          </a:prstGeom>
          <a:solidFill>
            <a:srgbClr val="FF3300"/>
          </a:solid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1142305" name="Oval 3">
            <a:extLst>
              <a:ext uri="{FF2B5EF4-FFF2-40B4-BE49-F238E27FC236}">
                <a16:creationId xmlns:a16="http://schemas.microsoft.com/office/drawing/2014/main" id="{AC3BB7A8-6A4F-4B39-AC80-31DE6BF3065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187" y="1626"/>
            <a:ext cx="1018" cy="722"/>
          </a:xfrm>
          <a:prstGeom prst="ellipse">
            <a:avLst/>
          </a:prstGeom>
          <a:solidFill>
            <a:srgbClr val="0000DD"/>
          </a:solid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" name="Oval 4">
            <a:extLst>
              <a:ext uri="{FF2B5EF4-FFF2-40B4-BE49-F238E27FC236}">
                <a16:creationId xmlns:a16="http://schemas.microsoft.com/office/drawing/2014/main" id="{39657B7E-D1AE-45C6-B250-C6706487681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-9906823031890" y="0"/>
            <a:ext cx="906" cy="0"/>
          </a:xfrm>
          <a:prstGeom prst="ellipse">
            <a:avLst/>
          </a:prstGeom>
          <a:solidFill>
            <a:srgbClr val="FFFFFF"/>
          </a:solidFill>
          <a:ln w="3175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92075" tIns="46038" rIns="92075" bIns="46038" anchor="t" upright="1"/>
          <a:lstStyle/>
          <a:p>
            <a:pPr algn="l" rtl="1">
              <a:defRPr sz="1000"/>
            </a:pPr>
            <a:r>
              <a:rPr lang="en-US" sz="1800" b="0" i="0" strike="noStrike">
                <a:solidFill>
                  <a:srgbClr val="000000"/>
                </a:solidFill>
                <a:latin typeface="Arial"/>
                <a:cs typeface="Arial"/>
              </a:rPr>
              <a:t> </a:t>
            </a:r>
          </a:p>
          <a:p>
            <a:pPr algn="l" rtl="1">
              <a:defRPr sz="1000"/>
            </a:pPr>
            <a:endParaRPr lang="en-US" sz="18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7" name="Oval 5">
            <a:extLst>
              <a:ext uri="{FF2B5EF4-FFF2-40B4-BE49-F238E27FC236}">
                <a16:creationId xmlns:a16="http://schemas.microsoft.com/office/drawing/2014/main" id="{7C4E450D-90EC-4773-9684-415C2F83CD9F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7349063084301" y="0"/>
            <a:ext cx="873" cy="0"/>
          </a:xfrm>
          <a:prstGeom prst="ellipse">
            <a:avLst/>
          </a:prstGeom>
          <a:solidFill>
            <a:srgbClr val="72C7FF"/>
          </a:solidFill>
          <a:ln w="3175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92075" tIns="46038" rIns="92075" bIns="46038" anchor="t" upright="1"/>
          <a:lstStyle/>
          <a:p>
            <a:pPr algn="l" rtl="1">
              <a:defRPr sz="1000"/>
            </a:pPr>
            <a:endParaRPr lang="en-US" sz="18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l" rtl="1">
              <a:defRPr sz="1000"/>
            </a:pPr>
            <a:endParaRPr lang="en-US" sz="18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61142308" name="Freeform 8">
            <a:extLst>
              <a:ext uri="{FF2B5EF4-FFF2-40B4-BE49-F238E27FC236}">
                <a16:creationId xmlns:a16="http://schemas.microsoft.com/office/drawing/2014/main" id="{9E49D0AB-4E89-49CB-B6C8-D783CBF3BDF0}"/>
              </a:ext>
            </a:extLst>
          </xdr:cNvPr>
          <xdr:cNvSpPr>
            <a:spLocks noChangeAspect="1"/>
          </xdr:cNvSpPr>
        </xdr:nvSpPr>
        <xdr:spPr bwMode="auto">
          <a:xfrm>
            <a:off x="3574" y="1712"/>
            <a:ext cx="275" cy="558"/>
          </a:xfrm>
          <a:custGeom>
            <a:avLst/>
            <a:gdLst>
              <a:gd name="T0" fmla="*/ 0 w 1325"/>
              <a:gd name="T1" fmla="*/ 0 h 2688"/>
              <a:gd name="T2" fmla="*/ 0 w 1325"/>
              <a:gd name="T3" fmla="*/ 0 h 2688"/>
              <a:gd name="T4" fmla="*/ 0 w 1325"/>
              <a:gd name="T5" fmla="*/ 0 h 2688"/>
              <a:gd name="T6" fmla="*/ 0 w 1325"/>
              <a:gd name="T7" fmla="*/ 0 h 2688"/>
              <a:gd name="T8" fmla="*/ 0 w 1325"/>
              <a:gd name="T9" fmla="*/ 0 h 2688"/>
              <a:gd name="T10" fmla="*/ 0 w 1325"/>
              <a:gd name="T11" fmla="*/ 0 h 2688"/>
              <a:gd name="T12" fmla="*/ 0 w 1325"/>
              <a:gd name="T13" fmla="*/ 0 h 2688"/>
              <a:gd name="T14" fmla="*/ 0 w 1325"/>
              <a:gd name="T15" fmla="*/ 0 h 2688"/>
              <a:gd name="T16" fmla="*/ 0 w 1325"/>
              <a:gd name="T17" fmla="*/ 0 h 2688"/>
              <a:gd name="T18" fmla="*/ 0 w 1325"/>
              <a:gd name="T19" fmla="*/ 0 h 2688"/>
              <a:gd name="T20" fmla="*/ 0 w 1325"/>
              <a:gd name="T21" fmla="*/ 0 h 2688"/>
              <a:gd name="T22" fmla="*/ 0 w 1325"/>
              <a:gd name="T23" fmla="*/ 0 h 2688"/>
              <a:gd name="T24" fmla="*/ 0 w 1325"/>
              <a:gd name="T25" fmla="*/ 0 h 2688"/>
              <a:gd name="T26" fmla="*/ 0 w 1325"/>
              <a:gd name="T27" fmla="*/ 0 h 2688"/>
              <a:gd name="T28" fmla="*/ 0 w 1325"/>
              <a:gd name="T29" fmla="*/ 0 h 2688"/>
              <a:gd name="T30" fmla="*/ 0 w 1325"/>
              <a:gd name="T31" fmla="*/ 0 h 2688"/>
              <a:gd name="T32" fmla="*/ 0 w 1325"/>
              <a:gd name="T33" fmla="*/ 0 h 2688"/>
              <a:gd name="T34" fmla="*/ 0 w 1325"/>
              <a:gd name="T35" fmla="*/ 0 h 2688"/>
              <a:gd name="T36" fmla="*/ 0 w 1325"/>
              <a:gd name="T37" fmla="*/ 0 h 2688"/>
              <a:gd name="T38" fmla="*/ 0 w 1325"/>
              <a:gd name="T39" fmla="*/ 0 h 2688"/>
              <a:gd name="T40" fmla="*/ 0 w 1325"/>
              <a:gd name="T41" fmla="*/ 0 h 2688"/>
              <a:gd name="T42" fmla="*/ 0 w 1325"/>
              <a:gd name="T43" fmla="*/ 0 h 2688"/>
              <a:gd name="T44" fmla="*/ 0 w 1325"/>
              <a:gd name="T45" fmla="*/ 0 h 2688"/>
              <a:gd name="T46" fmla="*/ 0 w 1325"/>
              <a:gd name="T47" fmla="*/ 0 h 2688"/>
              <a:gd name="T48" fmla="*/ 0 w 1325"/>
              <a:gd name="T49" fmla="*/ 0 h 2688"/>
              <a:gd name="T50" fmla="*/ 0 w 1325"/>
              <a:gd name="T51" fmla="*/ 0 h 2688"/>
              <a:gd name="T52" fmla="*/ 0 w 1325"/>
              <a:gd name="T53" fmla="*/ 0 h 2688"/>
              <a:gd name="T54" fmla="*/ 0 w 1325"/>
              <a:gd name="T55" fmla="*/ 0 h 2688"/>
              <a:gd name="T56" fmla="*/ 0 w 1325"/>
              <a:gd name="T57" fmla="*/ 0 h 2688"/>
              <a:gd name="T58" fmla="*/ 0 w 1325"/>
              <a:gd name="T59" fmla="*/ 0 h 2688"/>
              <a:gd name="T60" fmla="*/ 0 w 1325"/>
              <a:gd name="T61" fmla="*/ 0 h 2688"/>
              <a:gd name="T62" fmla="*/ 0 w 1325"/>
              <a:gd name="T63" fmla="*/ 0 h 2688"/>
              <a:gd name="T64" fmla="*/ 0 w 1325"/>
              <a:gd name="T65" fmla="*/ 0 h 2688"/>
              <a:gd name="T66" fmla="*/ 0 w 1325"/>
              <a:gd name="T67" fmla="*/ 0 h 2688"/>
              <a:gd name="T68" fmla="*/ 0 w 1325"/>
              <a:gd name="T69" fmla="*/ 0 h 2688"/>
              <a:gd name="T70" fmla="*/ 0 w 1325"/>
              <a:gd name="T71" fmla="*/ 0 h 2688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w 1325"/>
              <a:gd name="T109" fmla="*/ 0 h 2688"/>
              <a:gd name="T110" fmla="*/ 1325 w 1325"/>
              <a:gd name="T111" fmla="*/ 2688 h 2688"/>
            </a:gdLst>
            <a:ahLst/>
            <a:cxnLst>
              <a:cxn ang="T72">
                <a:pos x="T0" y="T1"/>
              </a:cxn>
              <a:cxn ang="T73">
                <a:pos x="T2" y="T3"/>
              </a:cxn>
              <a:cxn ang="T74">
                <a:pos x="T4" y="T5"/>
              </a:cxn>
              <a:cxn ang="T75">
                <a:pos x="T6" y="T7"/>
              </a:cxn>
              <a:cxn ang="T76">
                <a:pos x="T8" y="T9"/>
              </a:cxn>
              <a:cxn ang="T77">
                <a:pos x="T10" y="T11"/>
              </a:cxn>
              <a:cxn ang="T78">
                <a:pos x="T12" y="T13"/>
              </a:cxn>
              <a:cxn ang="T79">
                <a:pos x="T14" y="T15"/>
              </a:cxn>
              <a:cxn ang="T80">
                <a:pos x="T16" y="T17"/>
              </a:cxn>
              <a:cxn ang="T81">
                <a:pos x="T18" y="T19"/>
              </a:cxn>
              <a:cxn ang="T82">
                <a:pos x="T20" y="T21"/>
              </a:cxn>
              <a:cxn ang="T83">
                <a:pos x="T22" y="T23"/>
              </a:cxn>
              <a:cxn ang="T84">
                <a:pos x="T24" y="T25"/>
              </a:cxn>
              <a:cxn ang="T85">
                <a:pos x="T26" y="T27"/>
              </a:cxn>
              <a:cxn ang="T86">
                <a:pos x="T28" y="T29"/>
              </a:cxn>
              <a:cxn ang="T87">
                <a:pos x="T30" y="T31"/>
              </a:cxn>
              <a:cxn ang="T88">
                <a:pos x="T32" y="T33"/>
              </a:cxn>
              <a:cxn ang="T89">
                <a:pos x="T34" y="T35"/>
              </a:cxn>
              <a:cxn ang="T90">
                <a:pos x="T36" y="T37"/>
              </a:cxn>
              <a:cxn ang="T91">
                <a:pos x="T38" y="T39"/>
              </a:cxn>
              <a:cxn ang="T92">
                <a:pos x="T40" y="T41"/>
              </a:cxn>
              <a:cxn ang="T93">
                <a:pos x="T42" y="T43"/>
              </a:cxn>
              <a:cxn ang="T94">
                <a:pos x="T44" y="T45"/>
              </a:cxn>
              <a:cxn ang="T95">
                <a:pos x="T46" y="T47"/>
              </a:cxn>
              <a:cxn ang="T96">
                <a:pos x="T48" y="T49"/>
              </a:cxn>
              <a:cxn ang="T97">
                <a:pos x="T50" y="T51"/>
              </a:cxn>
              <a:cxn ang="T98">
                <a:pos x="T52" y="T53"/>
              </a:cxn>
              <a:cxn ang="T99">
                <a:pos x="T54" y="T55"/>
              </a:cxn>
              <a:cxn ang="T100">
                <a:pos x="T56" y="T57"/>
              </a:cxn>
              <a:cxn ang="T101">
                <a:pos x="T58" y="T59"/>
              </a:cxn>
              <a:cxn ang="T102">
                <a:pos x="T60" y="T61"/>
              </a:cxn>
              <a:cxn ang="T103">
                <a:pos x="T62" y="T63"/>
              </a:cxn>
              <a:cxn ang="T104">
                <a:pos x="T64" y="T65"/>
              </a:cxn>
              <a:cxn ang="T105">
                <a:pos x="T66" y="T67"/>
              </a:cxn>
              <a:cxn ang="T106">
                <a:pos x="T68" y="T69"/>
              </a:cxn>
              <a:cxn ang="T107">
                <a:pos x="T70" y="T71"/>
              </a:cxn>
            </a:cxnLst>
            <a:rect l="T108" t="T109" r="T110" b="T111"/>
            <a:pathLst>
              <a:path w="1325" h="2688">
                <a:moveTo>
                  <a:pt x="518" y="8"/>
                </a:moveTo>
                <a:cubicBezTo>
                  <a:pt x="487" y="0"/>
                  <a:pt x="543" y="84"/>
                  <a:pt x="546" y="132"/>
                </a:cubicBezTo>
                <a:cubicBezTo>
                  <a:pt x="549" y="180"/>
                  <a:pt x="544" y="248"/>
                  <a:pt x="536" y="299"/>
                </a:cubicBezTo>
                <a:cubicBezTo>
                  <a:pt x="528" y="350"/>
                  <a:pt x="523" y="376"/>
                  <a:pt x="499" y="437"/>
                </a:cubicBezTo>
                <a:cubicBezTo>
                  <a:pt x="475" y="498"/>
                  <a:pt x="421" y="613"/>
                  <a:pt x="393" y="663"/>
                </a:cubicBezTo>
                <a:cubicBezTo>
                  <a:pt x="365" y="713"/>
                  <a:pt x="348" y="742"/>
                  <a:pt x="333" y="737"/>
                </a:cubicBezTo>
                <a:cubicBezTo>
                  <a:pt x="318" y="732"/>
                  <a:pt x="315" y="673"/>
                  <a:pt x="301" y="631"/>
                </a:cubicBezTo>
                <a:cubicBezTo>
                  <a:pt x="287" y="589"/>
                  <a:pt x="260" y="518"/>
                  <a:pt x="246" y="483"/>
                </a:cubicBezTo>
                <a:cubicBezTo>
                  <a:pt x="232" y="448"/>
                  <a:pt x="230" y="414"/>
                  <a:pt x="218" y="423"/>
                </a:cubicBezTo>
                <a:cubicBezTo>
                  <a:pt x="206" y="432"/>
                  <a:pt x="197" y="479"/>
                  <a:pt x="176" y="534"/>
                </a:cubicBezTo>
                <a:cubicBezTo>
                  <a:pt x="155" y="589"/>
                  <a:pt x="118" y="681"/>
                  <a:pt x="93" y="755"/>
                </a:cubicBezTo>
                <a:cubicBezTo>
                  <a:pt x="68" y="829"/>
                  <a:pt x="38" y="894"/>
                  <a:pt x="24" y="977"/>
                </a:cubicBezTo>
                <a:cubicBezTo>
                  <a:pt x="10" y="1060"/>
                  <a:pt x="0" y="1162"/>
                  <a:pt x="6" y="1254"/>
                </a:cubicBezTo>
                <a:cubicBezTo>
                  <a:pt x="12" y="1346"/>
                  <a:pt x="29" y="1444"/>
                  <a:pt x="61" y="1531"/>
                </a:cubicBezTo>
                <a:cubicBezTo>
                  <a:pt x="93" y="1618"/>
                  <a:pt x="142" y="1692"/>
                  <a:pt x="195" y="1775"/>
                </a:cubicBezTo>
                <a:cubicBezTo>
                  <a:pt x="248" y="1858"/>
                  <a:pt x="323" y="1937"/>
                  <a:pt x="379" y="2029"/>
                </a:cubicBezTo>
                <a:cubicBezTo>
                  <a:pt x="435" y="2121"/>
                  <a:pt x="491" y="2220"/>
                  <a:pt x="532" y="2325"/>
                </a:cubicBezTo>
                <a:cubicBezTo>
                  <a:pt x="573" y="2430"/>
                  <a:pt x="596" y="2626"/>
                  <a:pt x="624" y="2657"/>
                </a:cubicBezTo>
                <a:cubicBezTo>
                  <a:pt x="652" y="2688"/>
                  <a:pt x="665" y="2585"/>
                  <a:pt x="698" y="2509"/>
                </a:cubicBezTo>
                <a:cubicBezTo>
                  <a:pt x="731" y="2433"/>
                  <a:pt x="777" y="2301"/>
                  <a:pt x="823" y="2200"/>
                </a:cubicBezTo>
                <a:cubicBezTo>
                  <a:pt x="869" y="2099"/>
                  <a:pt x="919" y="2001"/>
                  <a:pt x="975" y="1900"/>
                </a:cubicBezTo>
                <a:cubicBezTo>
                  <a:pt x="1031" y="1799"/>
                  <a:pt x="1108" y="1682"/>
                  <a:pt x="1159" y="1595"/>
                </a:cubicBezTo>
                <a:cubicBezTo>
                  <a:pt x="1210" y="1508"/>
                  <a:pt x="1252" y="1462"/>
                  <a:pt x="1279" y="1379"/>
                </a:cubicBezTo>
                <a:cubicBezTo>
                  <a:pt x="1306" y="1296"/>
                  <a:pt x="1317" y="1182"/>
                  <a:pt x="1321" y="1097"/>
                </a:cubicBezTo>
                <a:cubicBezTo>
                  <a:pt x="1325" y="1012"/>
                  <a:pt x="1316" y="942"/>
                  <a:pt x="1303" y="871"/>
                </a:cubicBezTo>
                <a:cubicBezTo>
                  <a:pt x="1290" y="800"/>
                  <a:pt x="1258" y="667"/>
                  <a:pt x="1243" y="672"/>
                </a:cubicBezTo>
                <a:cubicBezTo>
                  <a:pt x="1228" y="677"/>
                  <a:pt x="1228" y="907"/>
                  <a:pt x="1210" y="899"/>
                </a:cubicBezTo>
                <a:cubicBezTo>
                  <a:pt x="1192" y="891"/>
                  <a:pt x="1163" y="711"/>
                  <a:pt x="1132" y="622"/>
                </a:cubicBezTo>
                <a:cubicBezTo>
                  <a:pt x="1101" y="533"/>
                  <a:pt x="1051" y="421"/>
                  <a:pt x="1026" y="368"/>
                </a:cubicBezTo>
                <a:cubicBezTo>
                  <a:pt x="1001" y="315"/>
                  <a:pt x="983" y="299"/>
                  <a:pt x="979" y="303"/>
                </a:cubicBezTo>
                <a:cubicBezTo>
                  <a:pt x="975" y="307"/>
                  <a:pt x="998" y="343"/>
                  <a:pt x="1003" y="391"/>
                </a:cubicBezTo>
                <a:cubicBezTo>
                  <a:pt x="1008" y="439"/>
                  <a:pt x="1010" y="536"/>
                  <a:pt x="1007" y="594"/>
                </a:cubicBezTo>
                <a:cubicBezTo>
                  <a:pt x="1004" y="652"/>
                  <a:pt x="1000" y="761"/>
                  <a:pt x="984" y="742"/>
                </a:cubicBezTo>
                <a:cubicBezTo>
                  <a:pt x="968" y="723"/>
                  <a:pt x="952" y="577"/>
                  <a:pt x="910" y="483"/>
                </a:cubicBezTo>
                <a:cubicBezTo>
                  <a:pt x="868" y="389"/>
                  <a:pt x="793" y="257"/>
                  <a:pt x="730" y="179"/>
                </a:cubicBezTo>
                <a:cubicBezTo>
                  <a:pt x="667" y="101"/>
                  <a:pt x="549" y="16"/>
                  <a:pt x="518" y="8"/>
                </a:cubicBezTo>
                <a:close/>
              </a:path>
            </a:pathLst>
          </a:custGeom>
          <a:solidFill>
            <a:srgbClr val="EC0000"/>
          </a:solidFill>
          <a:ln w="3175">
            <a:solidFill>
              <a:srgbClr val="FFFFFF"/>
            </a:solidFill>
            <a:round/>
            <a:headEnd type="none" w="sm" len="sm"/>
            <a:tailEnd type="none" w="sm" len="sm"/>
          </a:ln>
        </xdr:spPr>
      </xdr:sp>
      <xdr:sp macro="" textlink="">
        <xdr:nvSpPr>
          <xdr:cNvPr id="61142309" name="Freeform 9">
            <a:extLst>
              <a:ext uri="{FF2B5EF4-FFF2-40B4-BE49-F238E27FC236}">
                <a16:creationId xmlns:a16="http://schemas.microsoft.com/office/drawing/2014/main" id="{1B18015E-053C-4FFA-B4FC-64C10C742C1C}"/>
              </a:ext>
            </a:extLst>
          </xdr:cNvPr>
          <xdr:cNvSpPr>
            <a:spLocks noChangeAspect="1"/>
          </xdr:cNvSpPr>
        </xdr:nvSpPr>
        <xdr:spPr bwMode="auto">
          <a:xfrm>
            <a:off x="3629" y="2073"/>
            <a:ext cx="81" cy="71"/>
          </a:xfrm>
          <a:custGeom>
            <a:avLst/>
            <a:gdLst>
              <a:gd name="T0" fmla="*/ 0 w 235"/>
              <a:gd name="T1" fmla="*/ 0 h 215"/>
              <a:gd name="T2" fmla="*/ 0 w 235"/>
              <a:gd name="T3" fmla="*/ 0 h 215"/>
              <a:gd name="T4" fmla="*/ 0 w 235"/>
              <a:gd name="T5" fmla="*/ 0 h 215"/>
              <a:gd name="T6" fmla="*/ 0 w 235"/>
              <a:gd name="T7" fmla="*/ 0 h 215"/>
              <a:gd name="T8" fmla="*/ 0 w 235"/>
              <a:gd name="T9" fmla="*/ 0 h 215"/>
              <a:gd name="T10" fmla="*/ 0 w 235"/>
              <a:gd name="T11" fmla="*/ 0 h 215"/>
              <a:gd name="T12" fmla="*/ 0 w 235"/>
              <a:gd name="T13" fmla="*/ 0 h 215"/>
              <a:gd name="T14" fmla="*/ 0 w 235"/>
              <a:gd name="T15" fmla="*/ 0 h 215"/>
              <a:gd name="T16" fmla="*/ 0 w 235"/>
              <a:gd name="T17" fmla="*/ 0 h 215"/>
              <a:gd name="T18" fmla="*/ 0 w 235"/>
              <a:gd name="T19" fmla="*/ 0 h 215"/>
              <a:gd name="T20" fmla="*/ 0 w 235"/>
              <a:gd name="T21" fmla="*/ 0 h 215"/>
              <a:gd name="T22" fmla="*/ 0 w 235"/>
              <a:gd name="T23" fmla="*/ 0 h 215"/>
              <a:gd name="T24" fmla="*/ 0 w 235"/>
              <a:gd name="T25" fmla="*/ 0 h 215"/>
              <a:gd name="T26" fmla="*/ 0 w 235"/>
              <a:gd name="T27" fmla="*/ 0 h 215"/>
              <a:gd name="T28" fmla="*/ 0 w 235"/>
              <a:gd name="T29" fmla="*/ 0 h 215"/>
              <a:gd name="T30" fmla="*/ 0 w 235"/>
              <a:gd name="T31" fmla="*/ 0 h 215"/>
              <a:gd name="T32" fmla="*/ 0 w 235"/>
              <a:gd name="T33" fmla="*/ 0 h 215"/>
              <a:gd name="T34" fmla="*/ 0 w 235"/>
              <a:gd name="T35" fmla="*/ 0 h 215"/>
              <a:gd name="T36" fmla="*/ 0 w 235"/>
              <a:gd name="T37" fmla="*/ 0 h 215"/>
              <a:gd name="T38" fmla="*/ 0 w 235"/>
              <a:gd name="T39" fmla="*/ 0 h 215"/>
              <a:gd name="T40" fmla="*/ 0 w 235"/>
              <a:gd name="T41" fmla="*/ 0 h 215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w 235"/>
              <a:gd name="T64" fmla="*/ 0 h 215"/>
              <a:gd name="T65" fmla="*/ 235 w 235"/>
              <a:gd name="T66" fmla="*/ 215 h 215"/>
            </a:gdLst>
            <a:ahLst/>
            <a:cxnLst>
              <a:cxn ang="T42">
                <a:pos x="T0" y="T1"/>
              </a:cxn>
              <a:cxn ang="T43">
                <a:pos x="T2" y="T3"/>
              </a:cxn>
              <a:cxn ang="T44">
                <a:pos x="T4" y="T5"/>
              </a:cxn>
              <a:cxn ang="T45">
                <a:pos x="T6" y="T7"/>
              </a:cxn>
              <a:cxn ang="T46">
                <a:pos x="T8" y="T9"/>
              </a:cxn>
              <a:cxn ang="T47">
                <a:pos x="T10" y="T11"/>
              </a:cxn>
              <a:cxn ang="T48">
                <a:pos x="T12" y="T13"/>
              </a:cxn>
              <a:cxn ang="T49">
                <a:pos x="T14" y="T15"/>
              </a:cxn>
              <a:cxn ang="T50">
                <a:pos x="T16" y="T17"/>
              </a:cxn>
              <a:cxn ang="T51">
                <a:pos x="T18" y="T19"/>
              </a:cxn>
              <a:cxn ang="T52">
                <a:pos x="T20" y="T21"/>
              </a:cxn>
              <a:cxn ang="T53">
                <a:pos x="T22" y="T23"/>
              </a:cxn>
              <a:cxn ang="T54">
                <a:pos x="T24" y="T25"/>
              </a:cxn>
              <a:cxn ang="T55">
                <a:pos x="T26" y="T27"/>
              </a:cxn>
              <a:cxn ang="T56">
                <a:pos x="T28" y="T29"/>
              </a:cxn>
              <a:cxn ang="T57">
                <a:pos x="T30" y="T31"/>
              </a:cxn>
              <a:cxn ang="T58">
                <a:pos x="T32" y="T33"/>
              </a:cxn>
              <a:cxn ang="T59">
                <a:pos x="T34" y="T35"/>
              </a:cxn>
              <a:cxn ang="T60">
                <a:pos x="T36" y="T37"/>
              </a:cxn>
              <a:cxn ang="T61">
                <a:pos x="T38" y="T39"/>
              </a:cxn>
              <a:cxn ang="T62">
                <a:pos x="T40" y="T41"/>
              </a:cxn>
            </a:cxnLst>
            <a:rect l="T63" t="T64" r="T65" b="T66"/>
            <a:pathLst>
              <a:path w="235" h="215">
                <a:moveTo>
                  <a:pt x="126" y="214"/>
                </a:moveTo>
                <a:lnTo>
                  <a:pt x="37" y="214"/>
                </a:lnTo>
                <a:lnTo>
                  <a:pt x="23" y="209"/>
                </a:lnTo>
                <a:lnTo>
                  <a:pt x="14" y="200"/>
                </a:lnTo>
                <a:lnTo>
                  <a:pt x="7" y="195"/>
                </a:lnTo>
                <a:lnTo>
                  <a:pt x="3" y="185"/>
                </a:lnTo>
                <a:lnTo>
                  <a:pt x="0" y="178"/>
                </a:lnTo>
                <a:lnTo>
                  <a:pt x="0" y="166"/>
                </a:lnTo>
                <a:lnTo>
                  <a:pt x="0" y="154"/>
                </a:lnTo>
                <a:lnTo>
                  <a:pt x="1" y="145"/>
                </a:lnTo>
                <a:lnTo>
                  <a:pt x="125" y="2"/>
                </a:lnTo>
                <a:lnTo>
                  <a:pt x="139" y="0"/>
                </a:lnTo>
                <a:lnTo>
                  <a:pt x="203" y="0"/>
                </a:lnTo>
                <a:lnTo>
                  <a:pt x="221" y="6"/>
                </a:lnTo>
                <a:lnTo>
                  <a:pt x="230" y="17"/>
                </a:lnTo>
                <a:lnTo>
                  <a:pt x="234" y="27"/>
                </a:lnTo>
                <a:lnTo>
                  <a:pt x="234" y="214"/>
                </a:lnTo>
                <a:lnTo>
                  <a:pt x="184" y="214"/>
                </a:lnTo>
                <a:lnTo>
                  <a:pt x="184" y="152"/>
                </a:lnTo>
                <a:lnTo>
                  <a:pt x="182" y="151"/>
                </a:lnTo>
                <a:lnTo>
                  <a:pt x="126" y="214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2310" name="Freeform 10">
            <a:extLst>
              <a:ext uri="{FF2B5EF4-FFF2-40B4-BE49-F238E27FC236}">
                <a16:creationId xmlns:a16="http://schemas.microsoft.com/office/drawing/2014/main" id="{3FD0ACA0-C939-4E80-AF5D-DE2416BBB5A3}"/>
              </a:ext>
            </a:extLst>
          </xdr:cNvPr>
          <xdr:cNvSpPr>
            <a:spLocks noChangeAspect="1"/>
          </xdr:cNvSpPr>
        </xdr:nvSpPr>
        <xdr:spPr bwMode="auto">
          <a:xfrm>
            <a:off x="3485" y="2033"/>
            <a:ext cx="164" cy="133"/>
          </a:xfrm>
          <a:custGeom>
            <a:avLst/>
            <a:gdLst>
              <a:gd name="T0" fmla="*/ 0 w 473"/>
              <a:gd name="T1" fmla="*/ 0 h 407"/>
              <a:gd name="T2" fmla="*/ 0 w 473"/>
              <a:gd name="T3" fmla="*/ 0 h 407"/>
              <a:gd name="T4" fmla="*/ 0 w 473"/>
              <a:gd name="T5" fmla="*/ 0 h 407"/>
              <a:gd name="T6" fmla="*/ 0 w 473"/>
              <a:gd name="T7" fmla="*/ 0 h 407"/>
              <a:gd name="T8" fmla="*/ 0 w 473"/>
              <a:gd name="T9" fmla="*/ 0 h 407"/>
              <a:gd name="T10" fmla="*/ 0 w 473"/>
              <a:gd name="T11" fmla="*/ 0 h 407"/>
              <a:gd name="T12" fmla="*/ 0 w 473"/>
              <a:gd name="T13" fmla="*/ 0 h 407"/>
              <a:gd name="T14" fmla="*/ 0 w 473"/>
              <a:gd name="T15" fmla="*/ 0 h 407"/>
              <a:gd name="T16" fmla="*/ 0 w 473"/>
              <a:gd name="T17" fmla="*/ 0 h 407"/>
              <a:gd name="T18" fmla="*/ 0 w 473"/>
              <a:gd name="T19" fmla="*/ 0 h 407"/>
              <a:gd name="T20" fmla="*/ 0 w 473"/>
              <a:gd name="T21" fmla="*/ 0 h 407"/>
              <a:gd name="T22" fmla="*/ 0 w 473"/>
              <a:gd name="T23" fmla="*/ 0 h 407"/>
              <a:gd name="T24" fmla="*/ 0 w 473"/>
              <a:gd name="T25" fmla="*/ 0 h 407"/>
              <a:gd name="T26" fmla="*/ 0 w 473"/>
              <a:gd name="T27" fmla="*/ 0 h 407"/>
              <a:gd name="T28" fmla="*/ 0 w 473"/>
              <a:gd name="T29" fmla="*/ 0 h 407"/>
              <a:gd name="T30" fmla="*/ 0 w 473"/>
              <a:gd name="T31" fmla="*/ 0 h 407"/>
              <a:gd name="T32" fmla="*/ 0 w 473"/>
              <a:gd name="T33" fmla="*/ 0 h 407"/>
              <a:gd name="T34" fmla="*/ 0 w 473"/>
              <a:gd name="T35" fmla="*/ 0 h 407"/>
              <a:gd name="T36" fmla="*/ 0 w 473"/>
              <a:gd name="T37" fmla="*/ 0 h 407"/>
              <a:gd name="T38" fmla="*/ 0 w 473"/>
              <a:gd name="T39" fmla="*/ 0 h 407"/>
              <a:gd name="T40" fmla="*/ 0 w 473"/>
              <a:gd name="T41" fmla="*/ 0 h 407"/>
              <a:gd name="T42" fmla="*/ 0 w 473"/>
              <a:gd name="T43" fmla="*/ 0 h 407"/>
              <a:gd name="T44" fmla="*/ 0 w 473"/>
              <a:gd name="T45" fmla="*/ 0 h 407"/>
              <a:gd name="T46" fmla="*/ 0 w 473"/>
              <a:gd name="T47" fmla="*/ 0 h 407"/>
              <a:gd name="T48" fmla="*/ 0 w 473"/>
              <a:gd name="T49" fmla="*/ 0 h 407"/>
              <a:gd name="T50" fmla="*/ 0 w 473"/>
              <a:gd name="T51" fmla="*/ 0 h 407"/>
              <a:gd name="T52" fmla="*/ 0 w 473"/>
              <a:gd name="T53" fmla="*/ 0 h 407"/>
              <a:gd name="T54" fmla="*/ 0 w 473"/>
              <a:gd name="T55" fmla="*/ 0 h 407"/>
              <a:gd name="T56" fmla="*/ 0 w 473"/>
              <a:gd name="T57" fmla="*/ 0 h 407"/>
              <a:gd name="T58" fmla="*/ 0 w 473"/>
              <a:gd name="T59" fmla="*/ 0 h 407"/>
              <a:gd name="T60" fmla="*/ 0 w 473"/>
              <a:gd name="T61" fmla="*/ 0 h 407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w 473"/>
              <a:gd name="T94" fmla="*/ 0 h 407"/>
              <a:gd name="T95" fmla="*/ 473 w 473"/>
              <a:gd name="T96" fmla="*/ 407 h 407"/>
            </a:gdLst>
            <a:ahLst/>
            <a:cxnLst>
              <a:cxn ang="T62">
                <a:pos x="T0" y="T1"/>
              </a:cxn>
              <a:cxn ang="T63">
                <a:pos x="T2" y="T3"/>
              </a:cxn>
              <a:cxn ang="T64">
                <a:pos x="T4" y="T5"/>
              </a:cxn>
              <a:cxn ang="T65">
                <a:pos x="T6" y="T7"/>
              </a:cxn>
              <a:cxn ang="T66">
                <a:pos x="T8" y="T9"/>
              </a:cxn>
              <a:cxn ang="T67">
                <a:pos x="T10" y="T11"/>
              </a:cxn>
              <a:cxn ang="T68">
                <a:pos x="T12" y="T13"/>
              </a:cxn>
              <a:cxn ang="T69">
                <a:pos x="T14" y="T15"/>
              </a:cxn>
              <a:cxn ang="T70">
                <a:pos x="T16" y="T17"/>
              </a:cxn>
              <a:cxn ang="T71">
                <a:pos x="T18" y="T19"/>
              </a:cxn>
              <a:cxn ang="T72">
                <a:pos x="T20" y="T21"/>
              </a:cxn>
              <a:cxn ang="T73">
                <a:pos x="T22" y="T23"/>
              </a:cxn>
              <a:cxn ang="T74">
                <a:pos x="T24" y="T25"/>
              </a:cxn>
              <a:cxn ang="T75">
                <a:pos x="T26" y="T27"/>
              </a:cxn>
              <a:cxn ang="T76">
                <a:pos x="T28" y="T29"/>
              </a:cxn>
              <a:cxn ang="T77">
                <a:pos x="T30" y="T31"/>
              </a:cxn>
              <a:cxn ang="T78">
                <a:pos x="T32" y="T33"/>
              </a:cxn>
              <a:cxn ang="T79">
                <a:pos x="T34" y="T35"/>
              </a:cxn>
              <a:cxn ang="T80">
                <a:pos x="T36" y="T37"/>
              </a:cxn>
              <a:cxn ang="T81">
                <a:pos x="T38" y="T39"/>
              </a:cxn>
              <a:cxn ang="T82">
                <a:pos x="T40" y="T41"/>
              </a:cxn>
              <a:cxn ang="T83">
                <a:pos x="T42" y="T43"/>
              </a:cxn>
              <a:cxn ang="T84">
                <a:pos x="T44" y="T45"/>
              </a:cxn>
              <a:cxn ang="T85">
                <a:pos x="T46" y="T47"/>
              </a:cxn>
              <a:cxn ang="T86">
                <a:pos x="T48" y="T49"/>
              </a:cxn>
              <a:cxn ang="T87">
                <a:pos x="T50" y="T51"/>
              </a:cxn>
              <a:cxn ang="T88">
                <a:pos x="T52" y="T53"/>
              </a:cxn>
              <a:cxn ang="T89">
                <a:pos x="T54" y="T55"/>
              </a:cxn>
              <a:cxn ang="T90">
                <a:pos x="T56" y="T57"/>
              </a:cxn>
              <a:cxn ang="T91">
                <a:pos x="T58" y="T59"/>
              </a:cxn>
              <a:cxn ang="T92">
                <a:pos x="T60" y="T61"/>
              </a:cxn>
            </a:cxnLst>
            <a:rect l="T93" t="T94" r="T95" b="T96"/>
            <a:pathLst>
              <a:path w="473" h="407">
                <a:moveTo>
                  <a:pt x="158" y="53"/>
                </a:moveTo>
                <a:lnTo>
                  <a:pt x="183" y="26"/>
                </a:lnTo>
                <a:lnTo>
                  <a:pt x="199" y="9"/>
                </a:lnTo>
                <a:lnTo>
                  <a:pt x="224" y="0"/>
                </a:lnTo>
                <a:lnTo>
                  <a:pt x="246" y="0"/>
                </a:lnTo>
                <a:lnTo>
                  <a:pt x="262" y="9"/>
                </a:lnTo>
                <a:lnTo>
                  <a:pt x="276" y="20"/>
                </a:lnTo>
                <a:lnTo>
                  <a:pt x="284" y="34"/>
                </a:lnTo>
                <a:lnTo>
                  <a:pt x="284" y="191"/>
                </a:lnTo>
                <a:lnTo>
                  <a:pt x="343" y="123"/>
                </a:lnTo>
                <a:lnTo>
                  <a:pt x="449" y="123"/>
                </a:lnTo>
                <a:lnTo>
                  <a:pt x="462" y="135"/>
                </a:lnTo>
                <a:lnTo>
                  <a:pt x="468" y="147"/>
                </a:lnTo>
                <a:lnTo>
                  <a:pt x="472" y="157"/>
                </a:lnTo>
                <a:lnTo>
                  <a:pt x="469" y="177"/>
                </a:lnTo>
                <a:lnTo>
                  <a:pt x="336" y="336"/>
                </a:lnTo>
                <a:lnTo>
                  <a:pt x="287" y="336"/>
                </a:lnTo>
                <a:lnTo>
                  <a:pt x="287" y="406"/>
                </a:lnTo>
                <a:lnTo>
                  <a:pt x="227" y="406"/>
                </a:lnTo>
                <a:lnTo>
                  <a:pt x="227" y="275"/>
                </a:lnTo>
                <a:lnTo>
                  <a:pt x="173" y="337"/>
                </a:lnTo>
                <a:lnTo>
                  <a:pt x="39" y="337"/>
                </a:lnTo>
                <a:lnTo>
                  <a:pt x="29" y="333"/>
                </a:lnTo>
                <a:lnTo>
                  <a:pt x="17" y="319"/>
                </a:lnTo>
                <a:lnTo>
                  <a:pt x="11" y="312"/>
                </a:lnTo>
                <a:lnTo>
                  <a:pt x="3" y="302"/>
                </a:lnTo>
                <a:lnTo>
                  <a:pt x="0" y="291"/>
                </a:lnTo>
                <a:lnTo>
                  <a:pt x="0" y="278"/>
                </a:lnTo>
                <a:lnTo>
                  <a:pt x="2" y="268"/>
                </a:lnTo>
                <a:lnTo>
                  <a:pt x="6" y="262"/>
                </a:lnTo>
                <a:lnTo>
                  <a:pt x="158" y="53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2311" name="Oval 11">
            <a:extLst>
              <a:ext uri="{FF2B5EF4-FFF2-40B4-BE49-F238E27FC236}">
                <a16:creationId xmlns:a16="http://schemas.microsoft.com/office/drawing/2014/main" id="{DC223DE2-57F5-4EDA-B327-6E32DF2E6439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522" y="2089"/>
            <a:ext cx="42" cy="37"/>
          </a:xfrm>
          <a:prstGeom prst="ellipse">
            <a:avLst/>
          </a:prstGeom>
          <a:solidFill>
            <a:srgbClr val="72C7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2312" name="Oval 12">
            <a:extLst>
              <a:ext uri="{FF2B5EF4-FFF2-40B4-BE49-F238E27FC236}">
                <a16:creationId xmlns:a16="http://schemas.microsoft.com/office/drawing/2014/main" id="{E50BF639-0E8E-498F-A07D-913AE33B1EF2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651" y="2094"/>
            <a:ext cx="35" cy="31"/>
          </a:xfrm>
          <a:prstGeom prst="ellipse">
            <a:avLst/>
          </a:prstGeom>
          <a:solidFill>
            <a:srgbClr val="EC0000"/>
          </a:solidFill>
          <a:ln>
            <a:noFill/>
          </a:ln>
          <a:extLst>
            <a:ext uri="{91240B29-F687-4F45-9708-019B960494DF}">
              <a14:hiddenLine xmlns:a14="http://schemas.microsoft.com/office/drawing/2010/main" w="3175">
                <a:solidFill>
                  <a:srgbClr val="000000"/>
                </a:solidFill>
                <a:round/>
                <a:headEnd type="none" w="sm" len="sm"/>
                <a:tailEnd type="none" w="sm" len="sm"/>
              </a14:hiddenLine>
            </a:ext>
          </a:extLst>
        </xdr:spPr>
      </xdr:sp>
      <xdr:sp macro="" textlink="">
        <xdr:nvSpPr>
          <xdr:cNvPr id="61142313" name="Freeform 13">
            <a:extLst>
              <a:ext uri="{FF2B5EF4-FFF2-40B4-BE49-F238E27FC236}">
                <a16:creationId xmlns:a16="http://schemas.microsoft.com/office/drawing/2014/main" id="{969ED368-7493-40AE-83BF-4F10EBF6E605}"/>
              </a:ext>
            </a:extLst>
          </xdr:cNvPr>
          <xdr:cNvSpPr>
            <a:spLocks noChangeAspect="1"/>
          </xdr:cNvSpPr>
        </xdr:nvSpPr>
        <xdr:spPr bwMode="auto">
          <a:xfrm>
            <a:off x="3716" y="2073"/>
            <a:ext cx="49" cy="70"/>
          </a:xfrm>
          <a:custGeom>
            <a:avLst/>
            <a:gdLst>
              <a:gd name="T0" fmla="*/ 0 w 141"/>
              <a:gd name="T1" fmla="*/ 0 h 214"/>
              <a:gd name="T2" fmla="*/ 0 w 141"/>
              <a:gd name="T3" fmla="*/ 0 h 214"/>
              <a:gd name="T4" fmla="*/ 0 w 141"/>
              <a:gd name="T5" fmla="*/ 0 h 214"/>
              <a:gd name="T6" fmla="*/ 0 w 141"/>
              <a:gd name="T7" fmla="*/ 0 h 214"/>
              <a:gd name="T8" fmla="*/ 0 w 141"/>
              <a:gd name="T9" fmla="*/ 0 h 214"/>
              <a:gd name="T10" fmla="*/ 0 w 141"/>
              <a:gd name="T11" fmla="*/ 0 h 214"/>
              <a:gd name="T12" fmla="*/ 0 w 141"/>
              <a:gd name="T13" fmla="*/ 0 h 214"/>
              <a:gd name="T14" fmla="*/ 0 w 141"/>
              <a:gd name="T15" fmla="*/ 0 h 214"/>
              <a:gd name="T16" fmla="*/ 0 w 141"/>
              <a:gd name="T17" fmla="*/ 0 h 214"/>
              <a:gd name="T18" fmla="*/ 0 w 141"/>
              <a:gd name="T19" fmla="*/ 0 h 214"/>
              <a:gd name="T20" fmla="*/ 0 w 141"/>
              <a:gd name="T21" fmla="*/ 0 h 214"/>
              <a:gd name="T22" fmla="*/ 0 w 141"/>
              <a:gd name="T23" fmla="*/ 0 h 214"/>
              <a:gd name="T24" fmla="*/ 0 w 141"/>
              <a:gd name="T25" fmla="*/ 0 h 214"/>
              <a:gd name="T26" fmla="*/ 0 w 141"/>
              <a:gd name="T27" fmla="*/ 0 h 214"/>
              <a:gd name="T28" fmla="*/ 0 w 141"/>
              <a:gd name="T29" fmla="*/ 0 h 214"/>
              <a:gd name="T30" fmla="*/ 0 w 141"/>
              <a:gd name="T31" fmla="*/ 0 h 214"/>
              <a:gd name="T32" fmla="*/ 0 w 141"/>
              <a:gd name="T33" fmla="*/ 0 h 214"/>
              <a:gd name="T34" fmla="*/ 0 w 141"/>
              <a:gd name="T35" fmla="*/ 0 h 214"/>
              <a:gd name="T36" fmla="*/ 0 w 141"/>
              <a:gd name="T37" fmla="*/ 0 h 214"/>
              <a:gd name="T38" fmla="*/ 0 w 141"/>
              <a:gd name="T39" fmla="*/ 0 h 214"/>
              <a:gd name="T40" fmla="*/ 0 w 141"/>
              <a:gd name="T41" fmla="*/ 0 h 214"/>
              <a:gd name="T42" fmla="*/ 0 w 141"/>
              <a:gd name="T43" fmla="*/ 0 h 214"/>
              <a:gd name="T44" fmla="*/ 0 w 141"/>
              <a:gd name="T45" fmla="*/ 0 h 214"/>
              <a:gd name="T46" fmla="*/ 0 w 141"/>
              <a:gd name="T47" fmla="*/ 0 h 214"/>
              <a:gd name="T48" fmla="*/ 0 w 141"/>
              <a:gd name="T49" fmla="*/ 0 h 214"/>
              <a:gd name="T50" fmla="*/ 0 w 141"/>
              <a:gd name="T51" fmla="*/ 0 h 214"/>
              <a:gd name="T52" fmla="*/ 0 w 141"/>
              <a:gd name="T53" fmla="*/ 0 h 214"/>
              <a:gd name="T54" fmla="*/ 0 w 141"/>
              <a:gd name="T55" fmla="*/ 0 h 214"/>
              <a:gd name="T56" fmla="*/ 0 w 141"/>
              <a:gd name="T57" fmla="*/ 0 h 214"/>
              <a:gd name="T58" fmla="*/ 0 w 141"/>
              <a:gd name="T59" fmla="*/ 0 h 214"/>
              <a:gd name="T60" fmla="*/ 0 w 141"/>
              <a:gd name="T61" fmla="*/ 0 h 214"/>
              <a:gd name="T62" fmla="*/ 0 w 141"/>
              <a:gd name="T63" fmla="*/ 0 h 214"/>
              <a:gd name="T64" fmla="*/ 0 w 141"/>
              <a:gd name="T65" fmla="*/ 0 h 214"/>
              <a:gd name="T66" fmla="*/ 0 w 141"/>
              <a:gd name="T67" fmla="*/ 0 h 214"/>
              <a:gd name="T68" fmla="*/ 0 w 141"/>
              <a:gd name="T69" fmla="*/ 0 h 214"/>
              <a:gd name="T70" fmla="*/ 0 w 141"/>
              <a:gd name="T71" fmla="*/ 0 h 214"/>
              <a:gd name="T72" fmla="*/ 0 w 141"/>
              <a:gd name="T73" fmla="*/ 0 h 214"/>
              <a:gd name="T74" fmla="*/ 0 w 141"/>
              <a:gd name="T75" fmla="*/ 0 h 214"/>
              <a:gd name="T76" fmla="*/ 0 w 141"/>
              <a:gd name="T77" fmla="*/ 0 h 214"/>
              <a:gd name="T78" fmla="*/ 0 w 141"/>
              <a:gd name="T79" fmla="*/ 0 h 214"/>
              <a:gd name="T80" fmla="*/ 0 w 141"/>
              <a:gd name="T81" fmla="*/ 0 h 214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w 141"/>
              <a:gd name="T124" fmla="*/ 0 h 214"/>
              <a:gd name="T125" fmla="*/ 141 w 141"/>
              <a:gd name="T126" fmla="*/ 214 h 214"/>
            </a:gdLst>
            <a:ahLst/>
            <a:cxnLst>
              <a:cxn ang="T82">
                <a:pos x="T0" y="T1"/>
              </a:cxn>
              <a:cxn ang="T83">
                <a:pos x="T2" y="T3"/>
              </a:cxn>
              <a:cxn ang="T84">
                <a:pos x="T4" y="T5"/>
              </a:cxn>
              <a:cxn ang="T85">
                <a:pos x="T6" y="T7"/>
              </a:cxn>
              <a:cxn ang="T86">
                <a:pos x="T8" y="T9"/>
              </a:cxn>
              <a:cxn ang="T87">
                <a:pos x="T10" y="T11"/>
              </a:cxn>
              <a:cxn ang="T88">
                <a:pos x="T12" y="T13"/>
              </a:cxn>
              <a:cxn ang="T89">
                <a:pos x="T14" y="T15"/>
              </a:cxn>
              <a:cxn ang="T90">
                <a:pos x="T16" y="T17"/>
              </a:cxn>
              <a:cxn ang="T91">
                <a:pos x="T18" y="T19"/>
              </a:cxn>
              <a:cxn ang="T92">
                <a:pos x="T20" y="T21"/>
              </a:cxn>
              <a:cxn ang="T93">
                <a:pos x="T22" y="T23"/>
              </a:cxn>
              <a:cxn ang="T94">
                <a:pos x="T24" y="T25"/>
              </a:cxn>
              <a:cxn ang="T95">
                <a:pos x="T26" y="T27"/>
              </a:cxn>
              <a:cxn ang="T96">
                <a:pos x="T28" y="T29"/>
              </a:cxn>
              <a:cxn ang="T97">
                <a:pos x="T30" y="T31"/>
              </a:cxn>
              <a:cxn ang="T98">
                <a:pos x="T32" y="T33"/>
              </a:cxn>
              <a:cxn ang="T99">
                <a:pos x="T34" y="T35"/>
              </a:cxn>
              <a:cxn ang="T100">
                <a:pos x="T36" y="T37"/>
              </a:cxn>
              <a:cxn ang="T101">
                <a:pos x="T38" y="T39"/>
              </a:cxn>
              <a:cxn ang="T102">
                <a:pos x="T40" y="T41"/>
              </a:cxn>
              <a:cxn ang="T103">
                <a:pos x="T42" y="T43"/>
              </a:cxn>
              <a:cxn ang="T104">
                <a:pos x="T44" y="T45"/>
              </a:cxn>
              <a:cxn ang="T105">
                <a:pos x="T46" y="T47"/>
              </a:cxn>
              <a:cxn ang="T106">
                <a:pos x="T48" y="T49"/>
              </a:cxn>
              <a:cxn ang="T107">
                <a:pos x="T50" y="T51"/>
              </a:cxn>
              <a:cxn ang="T108">
                <a:pos x="T52" y="T53"/>
              </a:cxn>
              <a:cxn ang="T109">
                <a:pos x="T54" y="T55"/>
              </a:cxn>
              <a:cxn ang="T110">
                <a:pos x="T56" y="T57"/>
              </a:cxn>
              <a:cxn ang="T111">
                <a:pos x="T58" y="T59"/>
              </a:cxn>
              <a:cxn ang="T112">
                <a:pos x="T60" y="T61"/>
              </a:cxn>
              <a:cxn ang="T113">
                <a:pos x="T62" y="T63"/>
              </a:cxn>
              <a:cxn ang="T114">
                <a:pos x="T64" y="T65"/>
              </a:cxn>
              <a:cxn ang="T115">
                <a:pos x="T66" y="T67"/>
              </a:cxn>
              <a:cxn ang="T116">
                <a:pos x="T68" y="T69"/>
              </a:cxn>
              <a:cxn ang="T117">
                <a:pos x="T70" y="T71"/>
              </a:cxn>
              <a:cxn ang="T118">
                <a:pos x="T72" y="T73"/>
              </a:cxn>
              <a:cxn ang="T119">
                <a:pos x="T74" y="T75"/>
              </a:cxn>
              <a:cxn ang="T120">
                <a:pos x="T76" y="T77"/>
              </a:cxn>
              <a:cxn ang="T121">
                <a:pos x="T78" y="T79"/>
              </a:cxn>
              <a:cxn ang="T122">
                <a:pos x="T80" y="T81"/>
              </a:cxn>
            </a:cxnLst>
            <a:rect l="T123" t="T124" r="T125" b="T126"/>
            <a:pathLst>
              <a:path w="141" h="214">
                <a:moveTo>
                  <a:pt x="140" y="0"/>
                </a:moveTo>
                <a:lnTo>
                  <a:pt x="34" y="0"/>
                </a:lnTo>
                <a:lnTo>
                  <a:pt x="23" y="6"/>
                </a:lnTo>
                <a:lnTo>
                  <a:pt x="11" y="17"/>
                </a:lnTo>
                <a:lnTo>
                  <a:pt x="4" y="26"/>
                </a:lnTo>
                <a:lnTo>
                  <a:pt x="1" y="33"/>
                </a:lnTo>
                <a:lnTo>
                  <a:pt x="0" y="34"/>
                </a:lnTo>
                <a:lnTo>
                  <a:pt x="0" y="36"/>
                </a:lnTo>
                <a:lnTo>
                  <a:pt x="0" y="50"/>
                </a:lnTo>
                <a:lnTo>
                  <a:pt x="0" y="74"/>
                </a:lnTo>
                <a:lnTo>
                  <a:pt x="0" y="97"/>
                </a:lnTo>
                <a:lnTo>
                  <a:pt x="0" y="111"/>
                </a:lnTo>
                <a:lnTo>
                  <a:pt x="0" y="125"/>
                </a:lnTo>
                <a:lnTo>
                  <a:pt x="0" y="135"/>
                </a:lnTo>
                <a:lnTo>
                  <a:pt x="0" y="149"/>
                </a:lnTo>
                <a:lnTo>
                  <a:pt x="0" y="154"/>
                </a:lnTo>
                <a:lnTo>
                  <a:pt x="0" y="159"/>
                </a:lnTo>
                <a:lnTo>
                  <a:pt x="0" y="165"/>
                </a:lnTo>
                <a:lnTo>
                  <a:pt x="0" y="189"/>
                </a:lnTo>
                <a:lnTo>
                  <a:pt x="12" y="200"/>
                </a:lnTo>
                <a:lnTo>
                  <a:pt x="27" y="210"/>
                </a:lnTo>
                <a:lnTo>
                  <a:pt x="44" y="213"/>
                </a:lnTo>
                <a:lnTo>
                  <a:pt x="89" y="213"/>
                </a:lnTo>
                <a:lnTo>
                  <a:pt x="104" y="199"/>
                </a:lnTo>
                <a:lnTo>
                  <a:pt x="114" y="185"/>
                </a:lnTo>
                <a:lnTo>
                  <a:pt x="130" y="168"/>
                </a:lnTo>
                <a:lnTo>
                  <a:pt x="137" y="154"/>
                </a:lnTo>
                <a:lnTo>
                  <a:pt x="137" y="151"/>
                </a:lnTo>
                <a:lnTo>
                  <a:pt x="126" y="156"/>
                </a:lnTo>
                <a:lnTo>
                  <a:pt x="103" y="156"/>
                </a:lnTo>
                <a:lnTo>
                  <a:pt x="82" y="152"/>
                </a:lnTo>
                <a:lnTo>
                  <a:pt x="67" y="142"/>
                </a:lnTo>
                <a:lnTo>
                  <a:pt x="60" y="133"/>
                </a:lnTo>
                <a:lnTo>
                  <a:pt x="56" y="132"/>
                </a:lnTo>
                <a:lnTo>
                  <a:pt x="56" y="91"/>
                </a:lnTo>
                <a:lnTo>
                  <a:pt x="67" y="84"/>
                </a:lnTo>
                <a:lnTo>
                  <a:pt x="74" y="75"/>
                </a:lnTo>
                <a:lnTo>
                  <a:pt x="84" y="68"/>
                </a:lnTo>
                <a:lnTo>
                  <a:pt x="88" y="67"/>
                </a:lnTo>
                <a:lnTo>
                  <a:pt x="137" y="67"/>
                </a:lnTo>
                <a:lnTo>
                  <a:pt x="140" y="0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2314" name="Freeform 14">
            <a:extLst>
              <a:ext uri="{FF2B5EF4-FFF2-40B4-BE49-F238E27FC236}">
                <a16:creationId xmlns:a16="http://schemas.microsoft.com/office/drawing/2014/main" id="{3D18F817-C102-49FD-81EB-6261F441CDA7}"/>
              </a:ext>
            </a:extLst>
          </xdr:cNvPr>
          <xdr:cNvSpPr>
            <a:spLocks noChangeAspect="1"/>
          </xdr:cNvSpPr>
        </xdr:nvSpPr>
        <xdr:spPr bwMode="auto">
          <a:xfrm>
            <a:off x="3769" y="2052"/>
            <a:ext cx="73" cy="92"/>
          </a:xfrm>
          <a:custGeom>
            <a:avLst/>
            <a:gdLst>
              <a:gd name="T0" fmla="*/ 0 w 211"/>
              <a:gd name="T1" fmla="*/ 0 h 281"/>
              <a:gd name="T2" fmla="*/ 0 w 211"/>
              <a:gd name="T3" fmla="*/ 0 h 281"/>
              <a:gd name="T4" fmla="*/ 0 w 211"/>
              <a:gd name="T5" fmla="*/ 0 h 281"/>
              <a:gd name="T6" fmla="*/ 0 w 211"/>
              <a:gd name="T7" fmla="*/ 0 h 281"/>
              <a:gd name="T8" fmla="*/ 0 w 211"/>
              <a:gd name="T9" fmla="*/ 0 h 281"/>
              <a:gd name="T10" fmla="*/ 0 w 211"/>
              <a:gd name="T11" fmla="*/ 0 h 281"/>
              <a:gd name="T12" fmla="*/ 0 w 211"/>
              <a:gd name="T13" fmla="*/ 0 h 281"/>
              <a:gd name="T14" fmla="*/ 0 w 211"/>
              <a:gd name="T15" fmla="*/ 0 h 281"/>
              <a:gd name="T16" fmla="*/ 0 w 211"/>
              <a:gd name="T17" fmla="*/ 0 h 281"/>
              <a:gd name="T18" fmla="*/ 0 w 211"/>
              <a:gd name="T19" fmla="*/ 0 h 281"/>
              <a:gd name="T20" fmla="*/ 0 w 211"/>
              <a:gd name="T21" fmla="*/ 0 h 281"/>
              <a:gd name="T22" fmla="*/ 0 w 211"/>
              <a:gd name="T23" fmla="*/ 0 h 281"/>
              <a:gd name="T24" fmla="*/ 0 w 211"/>
              <a:gd name="T25" fmla="*/ 0 h 281"/>
              <a:gd name="T26" fmla="*/ 0 w 211"/>
              <a:gd name="T27" fmla="*/ 0 h 281"/>
              <a:gd name="T28" fmla="*/ 0 w 211"/>
              <a:gd name="T29" fmla="*/ 0 h 281"/>
              <a:gd name="T30" fmla="*/ 0 w 211"/>
              <a:gd name="T31" fmla="*/ 0 h 281"/>
              <a:gd name="T32" fmla="*/ 0 w 211"/>
              <a:gd name="T33" fmla="*/ 0 h 281"/>
              <a:gd name="T34" fmla="*/ 0 w 211"/>
              <a:gd name="T35" fmla="*/ 0 h 281"/>
              <a:gd name="T36" fmla="*/ 0 w 211"/>
              <a:gd name="T37" fmla="*/ 0 h 281"/>
              <a:gd name="T38" fmla="*/ 0 w 211"/>
              <a:gd name="T39" fmla="*/ 0 h 281"/>
              <a:gd name="T40" fmla="*/ 0 w 211"/>
              <a:gd name="T41" fmla="*/ 0 h 281"/>
              <a:gd name="T42" fmla="*/ 0 w 211"/>
              <a:gd name="T43" fmla="*/ 0 h 281"/>
              <a:gd name="T44" fmla="*/ 0 w 211"/>
              <a:gd name="T45" fmla="*/ 0 h 281"/>
              <a:gd name="T46" fmla="*/ 0 w 211"/>
              <a:gd name="T47" fmla="*/ 0 h 281"/>
              <a:gd name="T48" fmla="*/ 0 w 211"/>
              <a:gd name="T49" fmla="*/ 0 h 281"/>
              <a:gd name="T50" fmla="*/ 0 w 211"/>
              <a:gd name="T51" fmla="*/ 0 h 281"/>
              <a:gd name="T52" fmla="*/ 0 w 211"/>
              <a:gd name="T53" fmla="*/ 0 h 281"/>
              <a:gd name="T54" fmla="*/ 0 w 211"/>
              <a:gd name="T55" fmla="*/ 0 h 281"/>
              <a:gd name="T56" fmla="*/ 0 w 211"/>
              <a:gd name="T57" fmla="*/ 0 h 281"/>
              <a:gd name="T58" fmla="*/ 0 w 211"/>
              <a:gd name="T59" fmla="*/ 0 h 281"/>
              <a:gd name="T60" fmla="*/ 0 w 211"/>
              <a:gd name="T61" fmla="*/ 0 h 281"/>
              <a:gd name="T62" fmla="*/ 0 w 211"/>
              <a:gd name="T63" fmla="*/ 0 h 281"/>
              <a:gd name="T64" fmla="*/ 0 w 211"/>
              <a:gd name="T65" fmla="*/ 0 h 281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11"/>
              <a:gd name="T100" fmla="*/ 0 h 281"/>
              <a:gd name="T101" fmla="*/ 211 w 211"/>
              <a:gd name="T102" fmla="*/ 281 h 281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11" h="281">
                <a:moveTo>
                  <a:pt x="0" y="0"/>
                </a:moveTo>
                <a:lnTo>
                  <a:pt x="0" y="280"/>
                </a:lnTo>
                <a:lnTo>
                  <a:pt x="55" y="280"/>
                </a:lnTo>
                <a:lnTo>
                  <a:pt x="55" y="140"/>
                </a:lnTo>
                <a:lnTo>
                  <a:pt x="58" y="134"/>
                </a:lnTo>
                <a:lnTo>
                  <a:pt x="68" y="130"/>
                </a:lnTo>
                <a:lnTo>
                  <a:pt x="73" y="126"/>
                </a:lnTo>
                <a:lnTo>
                  <a:pt x="81" y="124"/>
                </a:lnTo>
                <a:lnTo>
                  <a:pt x="87" y="120"/>
                </a:lnTo>
                <a:lnTo>
                  <a:pt x="88" y="119"/>
                </a:lnTo>
                <a:lnTo>
                  <a:pt x="132" y="119"/>
                </a:lnTo>
                <a:lnTo>
                  <a:pt x="143" y="124"/>
                </a:lnTo>
                <a:lnTo>
                  <a:pt x="149" y="129"/>
                </a:lnTo>
                <a:lnTo>
                  <a:pt x="151" y="140"/>
                </a:lnTo>
                <a:lnTo>
                  <a:pt x="151" y="278"/>
                </a:lnTo>
                <a:lnTo>
                  <a:pt x="210" y="278"/>
                </a:lnTo>
                <a:lnTo>
                  <a:pt x="210" y="99"/>
                </a:lnTo>
                <a:lnTo>
                  <a:pt x="206" y="92"/>
                </a:lnTo>
                <a:lnTo>
                  <a:pt x="202" y="86"/>
                </a:lnTo>
                <a:lnTo>
                  <a:pt x="195" y="79"/>
                </a:lnTo>
                <a:lnTo>
                  <a:pt x="187" y="75"/>
                </a:lnTo>
                <a:lnTo>
                  <a:pt x="184" y="68"/>
                </a:lnTo>
                <a:lnTo>
                  <a:pt x="182" y="68"/>
                </a:lnTo>
                <a:lnTo>
                  <a:pt x="101" y="68"/>
                </a:lnTo>
                <a:lnTo>
                  <a:pt x="95" y="71"/>
                </a:lnTo>
                <a:lnTo>
                  <a:pt x="88" y="79"/>
                </a:lnTo>
                <a:lnTo>
                  <a:pt x="81" y="88"/>
                </a:lnTo>
                <a:lnTo>
                  <a:pt x="77" y="96"/>
                </a:lnTo>
                <a:lnTo>
                  <a:pt x="72" y="103"/>
                </a:lnTo>
                <a:lnTo>
                  <a:pt x="58" y="112"/>
                </a:lnTo>
                <a:lnTo>
                  <a:pt x="55" y="113"/>
                </a:lnTo>
                <a:lnTo>
                  <a:pt x="55" y="0"/>
                </a:lnTo>
                <a:lnTo>
                  <a:pt x="0" y="0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2315" name="Freeform 15">
            <a:extLst>
              <a:ext uri="{FF2B5EF4-FFF2-40B4-BE49-F238E27FC236}">
                <a16:creationId xmlns:a16="http://schemas.microsoft.com/office/drawing/2014/main" id="{725C1032-D49E-490E-BA19-5FD436896CF6}"/>
              </a:ext>
            </a:extLst>
          </xdr:cNvPr>
          <xdr:cNvSpPr>
            <a:spLocks noChangeAspect="1"/>
          </xdr:cNvSpPr>
        </xdr:nvSpPr>
        <xdr:spPr bwMode="auto">
          <a:xfrm>
            <a:off x="3847" y="2073"/>
            <a:ext cx="60" cy="70"/>
          </a:xfrm>
          <a:custGeom>
            <a:avLst/>
            <a:gdLst>
              <a:gd name="T0" fmla="*/ 0 w 172"/>
              <a:gd name="T1" fmla="*/ 0 h 213"/>
              <a:gd name="T2" fmla="*/ 0 w 172"/>
              <a:gd name="T3" fmla="*/ 0 h 213"/>
              <a:gd name="T4" fmla="*/ 0 w 172"/>
              <a:gd name="T5" fmla="*/ 0 h 213"/>
              <a:gd name="T6" fmla="*/ 0 w 172"/>
              <a:gd name="T7" fmla="*/ 0 h 213"/>
              <a:gd name="T8" fmla="*/ 0 w 172"/>
              <a:gd name="T9" fmla="*/ 0 h 213"/>
              <a:gd name="T10" fmla="*/ 0 w 172"/>
              <a:gd name="T11" fmla="*/ 0 h 213"/>
              <a:gd name="T12" fmla="*/ 0 w 172"/>
              <a:gd name="T13" fmla="*/ 0 h 213"/>
              <a:gd name="T14" fmla="*/ 0 w 172"/>
              <a:gd name="T15" fmla="*/ 0 h 213"/>
              <a:gd name="T16" fmla="*/ 0 w 172"/>
              <a:gd name="T17" fmla="*/ 0 h 213"/>
              <a:gd name="T18" fmla="*/ 0 w 172"/>
              <a:gd name="T19" fmla="*/ 0 h 213"/>
              <a:gd name="T20" fmla="*/ 0 w 172"/>
              <a:gd name="T21" fmla="*/ 0 h 213"/>
              <a:gd name="T22" fmla="*/ 0 w 172"/>
              <a:gd name="T23" fmla="*/ 0 h 213"/>
              <a:gd name="T24" fmla="*/ 0 w 172"/>
              <a:gd name="T25" fmla="*/ 0 h 213"/>
              <a:gd name="T26" fmla="*/ 0 w 172"/>
              <a:gd name="T27" fmla="*/ 0 h 213"/>
              <a:gd name="T28" fmla="*/ 0 w 172"/>
              <a:gd name="T29" fmla="*/ 0 h 213"/>
              <a:gd name="T30" fmla="*/ 0 w 172"/>
              <a:gd name="T31" fmla="*/ 0 h 213"/>
              <a:gd name="T32" fmla="*/ 0 w 172"/>
              <a:gd name="T33" fmla="*/ 0 h 213"/>
              <a:gd name="T34" fmla="*/ 0 w 172"/>
              <a:gd name="T35" fmla="*/ 0 h 213"/>
              <a:gd name="T36" fmla="*/ 0 w 172"/>
              <a:gd name="T37" fmla="*/ 0 h 213"/>
              <a:gd name="T38" fmla="*/ 0 w 172"/>
              <a:gd name="T39" fmla="*/ 0 h 213"/>
              <a:gd name="T40" fmla="*/ 0 w 172"/>
              <a:gd name="T41" fmla="*/ 0 h 213"/>
              <a:gd name="T42" fmla="*/ 0 w 172"/>
              <a:gd name="T43" fmla="*/ 0 h 213"/>
              <a:gd name="T44" fmla="*/ 0 w 172"/>
              <a:gd name="T45" fmla="*/ 0 h 213"/>
              <a:gd name="T46" fmla="*/ 0 w 172"/>
              <a:gd name="T47" fmla="*/ 0 h 213"/>
              <a:gd name="T48" fmla="*/ 0 w 172"/>
              <a:gd name="T49" fmla="*/ 0 h 213"/>
              <a:gd name="T50" fmla="*/ 0 w 172"/>
              <a:gd name="T51" fmla="*/ 0 h 213"/>
              <a:gd name="T52" fmla="*/ 0 w 172"/>
              <a:gd name="T53" fmla="*/ 0 h 213"/>
              <a:gd name="T54" fmla="*/ 0 w 172"/>
              <a:gd name="T55" fmla="*/ 0 h 213"/>
              <a:gd name="T56" fmla="*/ 0 w 172"/>
              <a:gd name="T57" fmla="*/ 0 h 213"/>
              <a:gd name="T58" fmla="*/ 0 w 172"/>
              <a:gd name="T59" fmla="*/ 0 h 213"/>
              <a:gd name="T60" fmla="*/ 0 w 172"/>
              <a:gd name="T61" fmla="*/ 0 h 213"/>
              <a:gd name="T62" fmla="*/ 0 w 172"/>
              <a:gd name="T63" fmla="*/ 0 h 213"/>
              <a:gd name="T64" fmla="*/ 0 w 172"/>
              <a:gd name="T65" fmla="*/ 0 h 213"/>
              <a:gd name="T66" fmla="*/ 0 w 172"/>
              <a:gd name="T67" fmla="*/ 0 h 213"/>
              <a:gd name="T68" fmla="*/ 0 w 172"/>
              <a:gd name="T69" fmla="*/ 0 h 213"/>
              <a:gd name="T70" fmla="*/ 0 w 172"/>
              <a:gd name="T71" fmla="*/ 0 h 213"/>
              <a:gd name="T72" fmla="*/ 0 w 172"/>
              <a:gd name="T73" fmla="*/ 0 h 213"/>
              <a:gd name="T74" fmla="*/ 0 w 172"/>
              <a:gd name="T75" fmla="*/ 0 h 213"/>
              <a:gd name="T76" fmla="*/ 0 w 172"/>
              <a:gd name="T77" fmla="*/ 0 h 213"/>
              <a:gd name="T78" fmla="*/ 0 w 172"/>
              <a:gd name="T79" fmla="*/ 0 h 213"/>
              <a:gd name="T80" fmla="*/ 0 w 172"/>
              <a:gd name="T81" fmla="*/ 0 h 213"/>
              <a:gd name="T82" fmla="*/ 0 w 172"/>
              <a:gd name="T83" fmla="*/ 0 h 213"/>
              <a:gd name="T84" fmla="*/ 0 w 172"/>
              <a:gd name="T85" fmla="*/ 0 h 213"/>
              <a:gd name="T86" fmla="*/ 0 w 172"/>
              <a:gd name="T87" fmla="*/ 0 h 213"/>
              <a:gd name="T88" fmla="*/ 0 w 172"/>
              <a:gd name="T89" fmla="*/ 0 h 213"/>
              <a:gd name="T90" fmla="*/ 0 w 172"/>
              <a:gd name="T91" fmla="*/ 0 h 213"/>
              <a:gd name="T92" fmla="*/ 0 w 172"/>
              <a:gd name="T93" fmla="*/ 0 h 213"/>
              <a:gd name="T94" fmla="*/ 0 w 172"/>
              <a:gd name="T95" fmla="*/ 0 h 213"/>
              <a:gd name="T96" fmla="*/ 0 w 172"/>
              <a:gd name="T97" fmla="*/ 0 h 213"/>
              <a:gd name="T98" fmla="*/ 0 w 172"/>
              <a:gd name="T99" fmla="*/ 0 h 213"/>
              <a:gd name="T100" fmla="*/ 0 w 172"/>
              <a:gd name="T101" fmla="*/ 0 h 213"/>
              <a:gd name="T102" fmla="*/ 0 w 172"/>
              <a:gd name="T103" fmla="*/ 0 h 213"/>
              <a:gd name="T104" fmla="*/ 0 w 172"/>
              <a:gd name="T105" fmla="*/ 0 h 213"/>
              <a:gd name="T106" fmla="*/ 0 w 172"/>
              <a:gd name="T107" fmla="*/ 0 h 213"/>
              <a:gd name="T108" fmla="*/ 0 w 172"/>
              <a:gd name="T109" fmla="*/ 0 h 213"/>
              <a:gd name="T110" fmla="*/ 0 w 172"/>
              <a:gd name="T111" fmla="*/ 0 h 213"/>
              <a:gd name="T112" fmla="*/ 0 w 172"/>
              <a:gd name="T113" fmla="*/ 0 h 213"/>
              <a:gd name="T114" fmla="*/ 0 w 172"/>
              <a:gd name="T115" fmla="*/ 0 h 213"/>
              <a:gd name="T116" fmla="*/ 0 w 172"/>
              <a:gd name="T117" fmla="*/ 0 h 213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w 172"/>
              <a:gd name="T178" fmla="*/ 0 h 213"/>
              <a:gd name="T179" fmla="*/ 172 w 172"/>
              <a:gd name="T180" fmla="*/ 213 h 213"/>
            </a:gdLst>
            <a:ahLst/>
            <a:cxnLst>
              <a:cxn ang="T118">
                <a:pos x="T0" y="T1"/>
              </a:cxn>
              <a:cxn ang="T119">
                <a:pos x="T2" y="T3"/>
              </a:cxn>
              <a:cxn ang="T120">
                <a:pos x="T4" y="T5"/>
              </a:cxn>
              <a:cxn ang="T121">
                <a:pos x="T6" y="T7"/>
              </a:cxn>
              <a:cxn ang="T122">
                <a:pos x="T8" y="T9"/>
              </a:cxn>
              <a:cxn ang="T123">
                <a:pos x="T10" y="T11"/>
              </a:cxn>
              <a:cxn ang="T124">
                <a:pos x="T12" y="T13"/>
              </a:cxn>
              <a:cxn ang="T125">
                <a:pos x="T14" y="T15"/>
              </a:cxn>
              <a:cxn ang="T126">
                <a:pos x="T16" y="T17"/>
              </a:cxn>
              <a:cxn ang="T127">
                <a:pos x="T18" y="T19"/>
              </a:cxn>
              <a:cxn ang="T128">
                <a:pos x="T20" y="T21"/>
              </a:cxn>
              <a:cxn ang="T129">
                <a:pos x="T22" y="T23"/>
              </a:cxn>
              <a:cxn ang="T130">
                <a:pos x="T24" y="T25"/>
              </a:cxn>
              <a:cxn ang="T131">
                <a:pos x="T26" y="T27"/>
              </a:cxn>
              <a:cxn ang="T132">
                <a:pos x="T28" y="T29"/>
              </a:cxn>
              <a:cxn ang="T133">
                <a:pos x="T30" y="T31"/>
              </a:cxn>
              <a:cxn ang="T134">
                <a:pos x="T32" y="T33"/>
              </a:cxn>
              <a:cxn ang="T135">
                <a:pos x="T34" y="T35"/>
              </a:cxn>
              <a:cxn ang="T136">
                <a:pos x="T36" y="T37"/>
              </a:cxn>
              <a:cxn ang="T137">
                <a:pos x="T38" y="T39"/>
              </a:cxn>
              <a:cxn ang="T138">
                <a:pos x="T40" y="T41"/>
              </a:cxn>
              <a:cxn ang="T139">
                <a:pos x="T42" y="T43"/>
              </a:cxn>
              <a:cxn ang="T140">
                <a:pos x="T44" y="T45"/>
              </a:cxn>
              <a:cxn ang="T141">
                <a:pos x="T46" y="T47"/>
              </a:cxn>
              <a:cxn ang="T142">
                <a:pos x="T48" y="T49"/>
              </a:cxn>
              <a:cxn ang="T143">
                <a:pos x="T50" y="T51"/>
              </a:cxn>
              <a:cxn ang="T144">
                <a:pos x="T52" y="T53"/>
              </a:cxn>
              <a:cxn ang="T145">
                <a:pos x="T54" y="T55"/>
              </a:cxn>
              <a:cxn ang="T146">
                <a:pos x="T56" y="T57"/>
              </a:cxn>
              <a:cxn ang="T147">
                <a:pos x="T58" y="T59"/>
              </a:cxn>
              <a:cxn ang="T148">
                <a:pos x="T60" y="T61"/>
              </a:cxn>
              <a:cxn ang="T149">
                <a:pos x="T62" y="T63"/>
              </a:cxn>
              <a:cxn ang="T150">
                <a:pos x="T64" y="T65"/>
              </a:cxn>
              <a:cxn ang="T151">
                <a:pos x="T66" y="T67"/>
              </a:cxn>
              <a:cxn ang="T152">
                <a:pos x="T68" y="T69"/>
              </a:cxn>
              <a:cxn ang="T153">
                <a:pos x="T70" y="T71"/>
              </a:cxn>
              <a:cxn ang="T154">
                <a:pos x="T72" y="T73"/>
              </a:cxn>
              <a:cxn ang="T155">
                <a:pos x="T74" y="T75"/>
              </a:cxn>
              <a:cxn ang="T156">
                <a:pos x="T76" y="T77"/>
              </a:cxn>
              <a:cxn ang="T157">
                <a:pos x="T78" y="T79"/>
              </a:cxn>
              <a:cxn ang="T158">
                <a:pos x="T80" y="T81"/>
              </a:cxn>
              <a:cxn ang="T159">
                <a:pos x="T82" y="T83"/>
              </a:cxn>
              <a:cxn ang="T160">
                <a:pos x="T84" y="T85"/>
              </a:cxn>
              <a:cxn ang="T161">
                <a:pos x="T86" y="T87"/>
              </a:cxn>
              <a:cxn ang="T162">
                <a:pos x="T88" y="T89"/>
              </a:cxn>
              <a:cxn ang="T163">
                <a:pos x="T90" y="T91"/>
              </a:cxn>
              <a:cxn ang="T164">
                <a:pos x="T92" y="T93"/>
              </a:cxn>
              <a:cxn ang="T165">
                <a:pos x="T94" y="T95"/>
              </a:cxn>
              <a:cxn ang="T166">
                <a:pos x="T96" y="T97"/>
              </a:cxn>
              <a:cxn ang="T167">
                <a:pos x="T98" y="T99"/>
              </a:cxn>
              <a:cxn ang="T168">
                <a:pos x="T100" y="T101"/>
              </a:cxn>
              <a:cxn ang="T169">
                <a:pos x="T102" y="T103"/>
              </a:cxn>
              <a:cxn ang="T170">
                <a:pos x="T104" y="T105"/>
              </a:cxn>
              <a:cxn ang="T171">
                <a:pos x="T106" y="T107"/>
              </a:cxn>
              <a:cxn ang="T172">
                <a:pos x="T108" y="T109"/>
              </a:cxn>
              <a:cxn ang="T173">
                <a:pos x="T110" y="T111"/>
              </a:cxn>
              <a:cxn ang="T174">
                <a:pos x="T112" y="T113"/>
              </a:cxn>
              <a:cxn ang="T175">
                <a:pos x="T114" y="T115"/>
              </a:cxn>
              <a:cxn ang="T176">
                <a:pos x="T116" y="T117"/>
              </a:cxn>
            </a:cxnLst>
            <a:rect l="T177" t="T178" r="T179" b="T180"/>
            <a:pathLst>
              <a:path w="172" h="213">
                <a:moveTo>
                  <a:pt x="148" y="140"/>
                </a:moveTo>
                <a:lnTo>
                  <a:pt x="106" y="204"/>
                </a:lnTo>
                <a:lnTo>
                  <a:pt x="100" y="210"/>
                </a:lnTo>
                <a:lnTo>
                  <a:pt x="100" y="212"/>
                </a:lnTo>
                <a:lnTo>
                  <a:pt x="28" y="212"/>
                </a:lnTo>
                <a:lnTo>
                  <a:pt x="22" y="208"/>
                </a:lnTo>
                <a:lnTo>
                  <a:pt x="14" y="201"/>
                </a:lnTo>
                <a:lnTo>
                  <a:pt x="11" y="197"/>
                </a:lnTo>
                <a:lnTo>
                  <a:pt x="6" y="191"/>
                </a:lnTo>
                <a:lnTo>
                  <a:pt x="0" y="186"/>
                </a:lnTo>
                <a:lnTo>
                  <a:pt x="0" y="25"/>
                </a:lnTo>
                <a:lnTo>
                  <a:pt x="9" y="17"/>
                </a:lnTo>
                <a:lnTo>
                  <a:pt x="14" y="10"/>
                </a:lnTo>
                <a:lnTo>
                  <a:pt x="18" y="4"/>
                </a:lnTo>
                <a:lnTo>
                  <a:pt x="24" y="3"/>
                </a:lnTo>
                <a:lnTo>
                  <a:pt x="26" y="0"/>
                </a:lnTo>
                <a:lnTo>
                  <a:pt x="33" y="0"/>
                </a:lnTo>
                <a:lnTo>
                  <a:pt x="133" y="0"/>
                </a:lnTo>
                <a:lnTo>
                  <a:pt x="147" y="6"/>
                </a:lnTo>
                <a:lnTo>
                  <a:pt x="152" y="13"/>
                </a:lnTo>
                <a:lnTo>
                  <a:pt x="162" y="25"/>
                </a:lnTo>
                <a:lnTo>
                  <a:pt x="167" y="30"/>
                </a:lnTo>
                <a:lnTo>
                  <a:pt x="171" y="37"/>
                </a:lnTo>
                <a:lnTo>
                  <a:pt x="171" y="103"/>
                </a:lnTo>
                <a:lnTo>
                  <a:pt x="167" y="109"/>
                </a:lnTo>
                <a:lnTo>
                  <a:pt x="162" y="112"/>
                </a:lnTo>
                <a:lnTo>
                  <a:pt x="156" y="116"/>
                </a:lnTo>
                <a:lnTo>
                  <a:pt x="148" y="117"/>
                </a:lnTo>
                <a:lnTo>
                  <a:pt x="140" y="119"/>
                </a:lnTo>
                <a:lnTo>
                  <a:pt x="84" y="119"/>
                </a:lnTo>
                <a:lnTo>
                  <a:pt x="74" y="113"/>
                </a:lnTo>
                <a:lnTo>
                  <a:pt x="70" y="109"/>
                </a:lnTo>
                <a:lnTo>
                  <a:pt x="69" y="103"/>
                </a:lnTo>
                <a:lnTo>
                  <a:pt x="69" y="100"/>
                </a:lnTo>
                <a:lnTo>
                  <a:pt x="69" y="99"/>
                </a:lnTo>
                <a:lnTo>
                  <a:pt x="121" y="99"/>
                </a:lnTo>
                <a:lnTo>
                  <a:pt x="128" y="90"/>
                </a:lnTo>
                <a:lnTo>
                  <a:pt x="133" y="85"/>
                </a:lnTo>
                <a:lnTo>
                  <a:pt x="133" y="68"/>
                </a:lnTo>
                <a:lnTo>
                  <a:pt x="130" y="62"/>
                </a:lnTo>
                <a:lnTo>
                  <a:pt x="128" y="55"/>
                </a:lnTo>
                <a:lnTo>
                  <a:pt x="122" y="54"/>
                </a:lnTo>
                <a:lnTo>
                  <a:pt x="81" y="54"/>
                </a:lnTo>
                <a:lnTo>
                  <a:pt x="73" y="55"/>
                </a:lnTo>
                <a:lnTo>
                  <a:pt x="69" y="61"/>
                </a:lnTo>
                <a:lnTo>
                  <a:pt x="63" y="64"/>
                </a:lnTo>
                <a:lnTo>
                  <a:pt x="58" y="71"/>
                </a:lnTo>
                <a:lnTo>
                  <a:pt x="55" y="79"/>
                </a:lnTo>
                <a:lnTo>
                  <a:pt x="54" y="90"/>
                </a:lnTo>
                <a:lnTo>
                  <a:pt x="52" y="107"/>
                </a:lnTo>
                <a:lnTo>
                  <a:pt x="54" y="119"/>
                </a:lnTo>
                <a:lnTo>
                  <a:pt x="59" y="134"/>
                </a:lnTo>
                <a:lnTo>
                  <a:pt x="70" y="142"/>
                </a:lnTo>
                <a:lnTo>
                  <a:pt x="78" y="145"/>
                </a:lnTo>
                <a:lnTo>
                  <a:pt x="87" y="145"/>
                </a:lnTo>
                <a:lnTo>
                  <a:pt x="110" y="145"/>
                </a:lnTo>
                <a:lnTo>
                  <a:pt x="125" y="145"/>
                </a:lnTo>
                <a:lnTo>
                  <a:pt x="133" y="147"/>
                </a:lnTo>
                <a:lnTo>
                  <a:pt x="148" y="140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2316" name="Oval 16">
            <a:extLst>
              <a:ext uri="{FF2B5EF4-FFF2-40B4-BE49-F238E27FC236}">
                <a16:creationId xmlns:a16="http://schemas.microsoft.com/office/drawing/2014/main" id="{F839461B-84A5-46F0-860C-90CA777EB882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581" y="2092"/>
            <a:ext cx="35" cy="31"/>
          </a:xfrm>
          <a:prstGeom prst="ellipse">
            <a:avLst/>
          </a:prstGeom>
          <a:solidFill>
            <a:srgbClr val="72C7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2317" name="Oval 17">
            <a:extLst>
              <a:ext uri="{FF2B5EF4-FFF2-40B4-BE49-F238E27FC236}">
                <a16:creationId xmlns:a16="http://schemas.microsoft.com/office/drawing/2014/main" id="{72272DB9-EA23-45CD-AD51-D62A7735D5B3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768" y="2158"/>
            <a:ext cx="56" cy="56"/>
          </a:xfrm>
          <a:prstGeom prst="ellipse">
            <a:avLst/>
          </a:prstGeom>
          <a:solidFill>
            <a:srgbClr val="CA0000"/>
          </a:solidFill>
          <a:ln>
            <a:noFill/>
          </a:ln>
          <a:extLst>
            <a:ext uri="{91240B29-F687-4F45-9708-019B960494DF}">
              <a14:hiddenLine xmlns:a14="http://schemas.microsoft.com/office/drawing/2010/main" w="3175">
                <a:solidFill>
                  <a:srgbClr val="000000"/>
                </a:solidFill>
                <a:round/>
                <a:headEnd type="none" w="sm" len="sm"/>
                <a:tailEnd type="none" w="sm" len="sm"/>
              </a14:hiddenLine>
            </a:ext>
          </a:extLst>
        </xdr:spPr>
      </xdr:sp>
      <xdr:sp macro="" textlink="">
        <xdr:nvSpPr>
          <xdr:cNvPr id="61142318" name="Freeform 18">
            <a:extLst>
              <a:ext uri="{FF2B5EF4-FFF2-40B4-BE49-F238E27FC236}">
                <a16:creationId xmlns:a16="http://schemas.microsoft.com/office/drawing/2014/main" id="{B62E1917-AD5E-417B-A054-6DF7FADCEC11}"/>
              </a:ext>
            </a:extLst>
          </xdr:cNvPr>
          <xdr:cNvSpPr>
            <a:spLocks noChangeAspect="1"/>
          </xdr:cNvSpPr>
        </xdr:nvSpPr>
        <xdr:spPr bwMode="auto">
          <a:xfrm>
            <a:off x="3776" y="2168"/>
            <a:ext cx="41" cy="38"/>
          </a:xfrm>
          <a:custGeom>
            <a:avLst/>
            <a:gdLst>
              <a:gd name="T0" fmla="*/ 0 w 170"/>
              <a:gd name="T1" fmla="*/ 0 h 158"/>
              <a:gd name="T2" fmla="*/ 0 w 170"/>
              <a:gd name="T3" fmla="*/ 0 h 158"/>
              <a:gd name="T4" fmla="*/ 0 w 170"/>
              <a:gd name="T5" fmla="*/ 0 h 158"/>
              <a:gd name="T6" fmla="*/ 0 w 170"/>
              <a:gd name="T7" fmla="*/ 0 h 158"/>
              <a:gd name="T8" fmla="*/ 0 w 170"/>
              <a:gd name="T9" fmla="*/ 0 h 158"/>
              <a:gd name="T10" fmla="*/ 0 w 170"/>
              <a:gd name="T11" fmla="*/ 0 h 158"/>
              <a:gd name="T12" fmla="*/ 0 w 170"/>
              <a:gd name="T13" fmla="*/ 0 h 158"/>
              <a:gd name="T14" fmla="*/ 0 w 170"/>
              <a:gd name="T15" fmla="*/ 0 h 158"/>
              <a:gd name="T16" fmla="*/ 0 w 170"/>
              <a:gd name="T17" fmla="*/ 0 h 158"/>
              <a:gd name="T18" fmla="*/ 0 w 170"/>
              <a:gd name="T19" fmla="*/ 0 h 158"/>
              <a:gd name="T20" fmla="*/ 0 w 170"/>
              <a:gd name="T21" fmla="*/ 0 h 158"/>
              <a:gd name="T22" fmla="*/ 0 w 170"/>
              <a:gd name="T23" fmla="*/ 0 h 158"/>
              <a:gd name="T24" fmla="*/ 0 w 170"/>
              <a:gd name="T25" fmla="*/ 0 h 158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170"/>
              <a:gd name="T40" fmla="*/ 0 h 158"/>
              <a:gd name="T41" fmla="*/ 170 w 170"/>
              <a:gd name="T42" fmla="*/ 158 h 158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170" h="158">
                <a:moveTo>
                  <a:pt x="170" y="0"/>
                </a:moveTo>
                <a:lnTo>
                  <a:pt x="137" y="14"/>
                </a:lnTo>
                <a:lnTo>
                  <a:pt x="115" y="19"/>
                </a:lnTo>
                <a:lnTo>
                  <a:pt x="103" y="21"/>
                </a:lnTo>
                <a:lnTo>
                  <a:pt x="93" y="26"/>
                </a:lnTo>
                <a:lnTo>
                  <a:pt x="83" y="36"/>
                </a:lnTo>
                <a:lnTo>
                  <a:pt x="65" y="57"/>
                </a:lnTo>
                <a:lnTo>
                  <a:pt x="53" y="73"/>
                </a:lnTo>
                <a:lnTo>
                  <a:pt x="47" y="81"/>
                </a:lnTo>
                <a:lnTo>
                  <a:pt x="37" y="102"/>
                </a:lnTo>
                <a:lnTo>
                  <a:pt x="25" y="121"/>
                </a:lnTo>
                <a:lnTo>
                  <a:pt x="15" y="134"/>
                </a:lnTo>
                <a:lnTo>
                  <a:pt x="0" y="158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142319" name="Freeform 19">
            <a:extLst>
              <a:ext uri="{FF2B5EF4-FFF2-40B4-BE49-F238E27FC236}">
                <a16:creationId xmlns:a16="http://schemas.microsoft.com/office/drawing/2014/main" id="{32D9F510-ED5A-4DF3-A09B-70973FF6820E}"/>
              </a:ext>
            </a:extLst>
          </xdr:cNvPr>
          <xdr:cNvSpPr>
            <a:spLocks noChangeAspect="1"/>
          </xdr:cNvSpPr>
        </xdr:nvSpPr>
        <xdr:spPr bwMode="auto">
          <a:xfrm>
            <a:off x="3786" y="2177"/>
            <a:ext cx="36" cy="34"/>
          </a:xfrm>
          <a:custGeom>
            <a:avLst/>
            <a:gdLst>
              <a:gd name="T0" fmla="*/ 0 w 153"/>
              <a:gd name="T1" fmla="*/ 0 h 141"/>
              <a:gd name="T2" fmla="*/ 0 w 153"/>
              <a:gd name="T3" fmla="*/ 0 h 141"/>
              <a:gd name="T4" fmla="*/ 0 w 153"/>
              <a:gd name="T5" fmla="*/ 0 h 141"/>
              <a:gd name="T6" fmla="*/ 0 w 153"/>
              <a:gd name="T7" fmla="*/ 0 h 141"/>
              <a:gd name="T8" fmla="*/ 0 w 153"/>
              <a:gd name="T9" fmla="*/ 0 h 141"/>
              <a:gd name="T10" fmla="*/ 0 w 153"/>
              <a:gd name="T11" fmla="*/ 0 h 141"/>
              <a:gd name="T12" fmla="*/ 0 w 153"/>
              <a:gd name="T13" fmla="*/ 0 h 141"/>
              <a:gd name="T14" fmla="*/ 0 w 153"/>
              <a:gd name="T15" fmla="*/ 0 h 141"/>
              <a:gd name="T16" fmla="*/ 0 w 153"/>
              <a:gd name="T17" fmla="*/ 0 h 141"/>
              <a:gd name="T18" fmla="*/ 0 w 153"/>
              <a:gd name="T19" fmla="*/ 0 h 141"/>
              <a:gd name="T20" fmla="*/ 0 w 153"/>
              <a:gd name="T21" fmla="*/ 0 h 141"/>
              <a:gd name="T22" fmla="*/ 0 w 153"/>
              <a:gd name="T23" fmla="*/ 0 h 141"/>
              <a:gd name="T24" fmla="*/ 0 w 153"/>
              <a:gd name="T25" fmla="*/ 0 h 141"/>
              <a:gd name="T26" fmla="*/ 0 w 153"/>
              <a:gd name="T27" fmla="*/ 0 h 141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153"/>
              <a:gd name="T43" fmla="*/ 0 h 141"/>
              <a:gd name="T44" fmla="*/ 153 w 153"/>
              <a:gd name="T45" fmla="*/ 141 h 141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153" h="141">
                <a:moveTo>
                  <a:pt x="153" y="0"/>
                </a:moveTo>
                <a:lnTo>
                  <a:pt x="129" y="0"/>
                </a:lnTo>
                <a:lnTo>
                  <a:pt x="110" y="6"/>
                </a:lnTo>
                <a:lnTo>
                  <a:pt x="96" y="17"/>
                </a:lnTo>
                <a:lnTo>
                  <a:pt x="81" y="22"/>
                </a:lnTo>
                <a:lnTo>
                  <a:pt x="69" y="35"/>
                </a:lnTo>
                <a:lnTo>
                  <a:pt x="53" y="49"/>
                </a:lnTo>
                <a:lnTo>
                  <a:pt x="43" y="59"/>
                </a:lnTo>
                <a:lnTo>
                  <a:pt x="34" y="71"/>
                </a:lnTo>
                <a:lnTo>
                  <a:pt x="27" y="84"/>
                </a:lnTo>
                <a:lnTo>
                  <a:pt x="10" y="97"/>
                </a:lnTo>
                <a:lnTo>
                  <a:pt x="2" y="113"/>
                </a:lnTo>
                <a:lnTo>
                  <a:pt x="1" y="125"/>
                </a:lnTo>
                <a:lnTo>
                  <a:pt x="0" y="141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142320" name="Freeform 20">
            <a:extLst>
              <a:ext uri="{FF2B5EF4-FFF2-40B4-BE49-F238E27FC236}">
                <a16:creationId xmlns:a16="http://schemas.microsoft.com/office/drawing/2014/main" id="{0D889269-4874-4877-8D9E-CA640B6F7DAD}"/>
              </a:ext>
            </a:extLst>
          </xdr:cNvPr>
          <xdr:cNvSpPr>
            <a:spLocks noChangeAspect="1"/>
          </xdr:cNvSpPr>
        </xdr:nvSpPr>
        <xdr:spPr bwMode="auto">
          <a:xfrm>
            <a:off x="3795" y="2189"/>
            <a:ext cx="29" cy="24"/>
          </a:xfrm>
          <a:custGeom>
            <a:avLst/>
            <a:gdLst>
              <a:gd name="T0" fmla="*/ 0 w 120"/>
              <a:gd name="T1" fmla="*/ 0 h 102"/>
              <a:gd name="T2" fmla="*/ 0 w 120"/>
              <a:gd name="T3" fmla="*/ 0 h 102"/>
              <a:gd name="T4" fmla="*/ 0 w 120"/>
              <a:gd name="T5" fmla="*/ 0 h 102"/>
              <a:gd name="T6" fmla="*/ 0 w 120"/>
              <a:gd name="T7" fmla="*/ 0 h 102"/>
              <a:gd name="T8" fmla="*/ 0 w 120"/>
              <a:gd name="T9" fmla="*/ 0 h 102"/>
              <a:gd name="T10" fmla="*/ 0 w 120"/>
              <a:gd name="T11" fmla="*/ 0 h 102"/>
              <a:gd name="T12" fmla="*/ 0 w 120"/>
              <a:gd name="T13" fmla="*/ 0 h 102"/>
              <a:gd name="T14" fmla="*/ 0 w 120"/>
              <a:gd name="T15" fmla="*/ 0 h 102"/>
              <a:gd name="T16" fmla="*/ 0 w 120"/>
              <a:gd name="T17" fmla="*/ 0 h 102"/>
              <a:gd name="T18" fmla="*/ 0 w 120"/>
              <a:gd name="T19" fmla="*/ 0 h 102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120"/>
              <a:gd name="T31" fmla="*/ 0 h 102"/>
              <a:gd name="T32" fmla="*/ 120 w 120"/>
              <a:gd name="T33" fmla="*/ 102 h 102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120" h="102">
                <a:moveTo>
                  <a:pt x="120" y="1"/>
                </a:moveTo>
                <a:lnTo>
                  <a:pt x="99" y="0"/>
                </a:lnTo>
                <a:lnTo>
                  <a:pt x="85" y="2"/>
                </a:lnTo>
                <a:lnTo>
                  <a:pt x="68" y="5"/>
                </a:lnTo>
                <a:lnTo>
                  <a:pt x="47" y="13"/>
                </a:lnTo>
                <a:lnTo>
                  <a:pt x="29" y="31"/>
                </a:lnTo>
                <a:lnTo>
                  <a:pt x="17" y="49"/>
                </a:lnTo>
                <a:lnTo>
                  <a:pt x="5" y="78"/>
                </a:lnTo>
                <a:lnTo>
                  <a:pt x="1" y="96"/>
                </a:lnTo>
                <a:lnTo>
                  <a:pt x="0" y="102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142321" name="Freeform 21">
            <a:extLst>
              <a:ext uri="{FF2B5EF4-FFF2-40B4-BE49-F238E27FC236}">
                <a16:creationId xmlns:a16="http://schemas.microsoft.com/office/drawing/2014/main" id="{92D945F1-1A37-4FC0-84B7-767AA93FCA66}"/>
              </a:ext>
            </a:extLst>
          </xdr:cNvPr>
          <xdr:cNvSpPr>
            <a:spLocks noChangeAspect="1"/>
          </xdr:cNvSpPr>
        </xdr:nvSpPr>
        <xdr:spPr bwMode="auto">
          <a:xfrm>
            <a:off x="3803" y="2196"/>
            <a:ext cx="19" cy="16"/>
          </a:xfrm>
          <a:custGeom>
            <a:avLst/>
            <a:gdLst>
              <a:gd name="T0" fmla="*/ 0 w 78"/>
              <a:gd name="T1" fmla="*/ 0 h 67"/>
              <a:gd name="T2" fmla="*/ 0 w 78"/>
              <a:gd name="T3" fmla="*/ 0 h 67"/>
              <a:gd name="T4" fmla="*/ 0 w 78"/>
              <a:gd name="T5" fmla="*/ 0 h 67"/>
              <a:gd name="T6" fmla="*/ 0 w 78"/>
              <a:gd name="T7" fmla="*/ 0 h 67"/>
              <a:gd name="T8" fmla="*/ 0 w 78"/>
              <a:gd name="T9" fmla="*/ 0 h 67"/>
              <a:gd name="T10" fmla="*/ 0 w 78"/>
              <a:gd name="T11" fmla="*/ 0 h 67"/>
              <a:gd name="T12" fmla="*/ 0 w 78"/>
              <a:gd name="T13" fmla="*/ 0 h 67"/>
              <a:gd name="T14" fmla="*/ 0 w 78"/>
              <a:gd name="T15" fmla="*/ 0 h 6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78"/>
              <a:gd name="T25" fmla="*/ 0 h 67"/>
              <a:gd name="T26" fmla="*/ 78 w 78"/>
              <a:gd name="T27" fmla="*/ 67 h 6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78" h="67">
                <a:moveTo>
                  <a:pt x="78" y="0"/>
                </a:moveTo>
                <a:lnTo>
                  <a:pt x="58" y="1"/>
                </a:lnTo>
                <a:lnTo>
                  <a:pt x="42" y="6"/>
                </a:lnTo>
                <a:lnTo>
                  <a:pt x="26" y="18"/>
                </a:lnTo>
                <a:lnTo>
                  <a:pt x="15" y="32"/>
                </a:lnTo>
                <a:lnTo>
                  <a:pt x="7" y="45"/>
                </a:lnTo>
                <a:lnTo>
                  <a:pt x="3" y="60"/>
                </a:lnTo>
                <a:lnTo>
                  <a:pt x="0" y="67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</xdr:col>
      <xdr:colOff>295275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61142302" name="Object 1" hidden="1">
          <a:extLst>
            <a:ext uri="{FF2B5EF4-FFF2-40B4-BE49-F238E27FC236}">
              <a16:creationId xmlns:a16="http://schemas.microsoft.com/office/drawing/2014/main" id="{9107FAEC-870D-4C4F-ABC1-C683C1DFE1D9}"/>
            </a:ext>
          </a:extLst>
        </xdr:cNvPr>
        <xdr:cNvSpPr>
          <a:spLocks noChangeArrowheads="1"/>
        </xdr:cNvSpPr>
      </xdr:nvSpPr>
      <xdr:spPr bwMode="auto">
        <a:xfrm>
          <a:off x="466725" y="0"/>
          <a:ext cx="447675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282828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A3A3A3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295275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1142303" name="Picture 1">
          <a:extLst>
            <a:ext uri="{FF2B5EF4-FFF2-40B4-BE49-F238E27FC236}">
              <a16:creationId xmlns:a16="http://schemas.microsoft.com/office/drawing/2014/main" id="{59B02B69-4E64-45D0-A517-C01622B60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0"/>
          <a:ext cx="447675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282828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A3A3A3"/>
                </a:outerShdw>
              </a:effectLst>
            </a14:hiddenEffects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109220</xdr:colOff>
      <xdr:row>1</xdr:row>
      <xdr:rowOff>230505</xdr:rowOff>
    </xdr:from>
    <xdr:to>
      <xdr:col>20</xdr:col>
      <xdr:colOff>285638</xdr:colOff>
      <xdr:row>3</xdr:row>
      <xdr:rowOff>99829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95F0D6E-8171-401D-9DD9-7333B34A999D}"/>
            </a:ext>
          </a:extLst>
        </xdr:cNvPr>
        <xdr:cNvSpPr/>
      </xdr:nvSpPr>
      <xdr:spPr bwMode="auto">
        <a:xfrm>
          <a:off x="8408670" y="419100"/>
          <a:ext cx="5503862" cy="31432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6000" tIns="36000" rIns="36000" bIns="36000" rtlCol="0" anchor="ctr" upright="1"/>
        <a:lstStyle/>
        <a:p>
          <a:pPr algn="ctr"/>
          <a:r>
            <a:rPr lang="en-US" sz="1400">
              <a:solidFill>
                <a:srgbClr val="002060"/>
              </a:solidFill>
            </a:rPr>
            <a:t>Enter</a:t>
          </a:r>
          <a:r>
            <a:rPr lang="en-US" sz="1400" baseline="0">
              <a:solidFill>
                <a:srgbClr val="002060"/>
              </a:solidFill>
            </a:rPr>
            <a:t> the Net Shipped or drained values for each movement in these cells.</a:t>
          </a:r>
          <a:endParaRPr lang="en-US" sz="1400">
            <a:solidFill>
              <a:srgbClr val="002060"/>
            </a:solidFill>
          </a:endParaRPr>
        </a:p>
      </xdr:txBody>
    </xdr:sp>
    <xdr:clientData/>
  </xdr:twoCellAnchor>
  <xdr:twoCellAnchor>
    <xdr:from>
      <xdr:col>7</xdr:col>
      <xdr:colOff>304800</xdr:colOff>
      <xdr:row>3</xdr:row>
      <xdr:rowOff>104775</xdr:rowOff>
    </xdr:from>
    <xdr:to>
      <xdr:col>13</xdr:col>
      <xdr:colOff>438150</xdr:colOff>
      <xdr:row>18</xdr:row>
      <xdr:rowOff>219075</xdr:rowOff>
    </xdr:to>
    <xdr:cxnSp macro="">
      <xdr:nvCxnSpPr>
        <xdr:cNvPr id="61134254" name="Straight Arrow Connector 3">
          <a:extLst>
            <a:ext uri="{FF2B5EF4-FFF2-40B4-BE49-F238E27FC236}">
              <a16:creationId xmlns:a16="http://schemas.microsoft.com/office/drawing/2014/main" id="{F7BD2FD9-F8C1-4642-83C5-69AA739A429B}"/>
            </a:ext>
          </a:extLst>
        </xdr:cNvPr>
        <xdr:cNvCxnSpPr>
          <a:cxnSpLocks noChangeShapeType="1"/>
        </xdr:cNvCxnSpPr>
      </xdr:nvCxnSpPr>
      <xdr:spPr bwMode="auto">
        <a:xfrm rot="10800000" flipV="1">
          <a:off x="7439025" y="742950"/>
          <a:ext cx="3952875" cy="32480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40640</xdr:colOff>
      <xdr:row>66</xdr:row>
      <xdr:rowOff>137161</xdr:rowOff>
    </xdr:from>
    <xdr:to>
      <xdr:col>24</xdr:col>
      <xdr:colOff>38531</xdr:colOff>
      <xdr:row>77</xdr:row>
      <xdr:rowOff>104881</xdr:rowOff>
    </xdr:to>
    <xdr:sp macro="" textlink="">
      <xdr:nvSpPr>
        <xdr:cNvPr id="5" name="Text Box 9">
          <a:extLst>
            <a:ext uri="{FF2B5EF4-FFF2-40B4-BE49-F238E27FC236}">
              <a16:creationId xmlns:a16="http://schemas.microsoft.com/office/drawing/2014/main" id="{AB15D4C5-7895-441C-8B75-64939C0AC55E}"/>
            </a:ext>
          </a:extLst>
        </xdr:cNvPr>
        <xdr:cNvSpPr txBox="1">
          <a:spLocks noChangeArrowheads="1"/>
        </xdr:cNvSpPr>
      </xdr:nvSpPr>
      <xdr:spPr bwMode="auto">
        <a:xfrm>
          <a:off x="5890260" y="12161521"/>
          <a:ext cx="5890260" cy="1737359"/>
        </a:xfrm>
        <a:prstGeom prst="rect">
          <a:avLst/>
        </a:prstGeom>
        <a:solidFill>
          <a:srgbClr val="FFFFCC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91440" rIns="91440" bIns="91440" anchor="t" upright="1"/>
        <a:lstStyle/>
        <a:p>
          <a:pPr algn="l" rtl="1">
            <a:lnSpc>
              <a:spcPts val="1400"/>
            </a:lnSpc>
            <a:defRPr sz="1000"/>
          </a:pPr>
          <a:r>
            <a:rPr lang="en-US" sz="1200" b="0" i="0" strike="noStrike">
              <a:solidFill>
                <a:srgbClr val="000000"/>
              </a:solidFill>
              <a:latin typeface="Verdana"/>
              <a:ea typeface="Verdana"/>
              <a:cs typeface="Verdana"/>
            </a:rPr>
            <a:t>To use the calculator panels above, simply enter the data in the </a:t>
          </a:r>
          <a:r>
            <a:rPr lang="en-US" sz="1200" b="1" i="0" strike="noStrike">
              <a:solidFill>
                <a:srgbClr val="0000FF"/>
              </a:solidFill>
              <a:latin typeface="Verdana"/>
              <a:ea typeface="Verdana"/>
              <a:cs typeface="Verdana"/>
            </a:rPr>
            <a:t>blue</a:t>
          </a:r>
          <a:r>
            <a:rPr lang="en-US" sz="1200" b="0" i="0" strike="noStrike">
              <a:solidFill>
                <a:srgbClr val="000000"/>
              </a:solidFill>
              <a:latin typeface="Verdana"/>
              <a:ea typeface="Verdana"/>
              <a:cs typeface="Verdana"/>
            </a:rPr>
            <a:t> cells and the calculations will be performed automatically.</a:t>
          </a:r>
        </a:p>
        <a:p>
          <a:pPr algn="l" rtl="1">
            <a:lnSpc>
              <a:spcPts val="1400"/>
            </a:lnSpc>
            <a:defRPr sz="1000"/>
          </a:pPr>
          <a:r>
            <a:rPr lang="en-US" sz="1200" b="0" i="0" strike="noStrike">
              <a:solidFill>
                <a:srgbClr val="000000"/>
              </a:solidFill>
              <a:latin typeface="Verdana"/>
              <a:ea typeface="Verdana"/>
              <a:cs typeface="Verdana"/>
            </a:rPr>
            <a:t>Use these panels to determine shipping &amp;</a:t>
          </a:r>
          <a:r>
            <a:rPr lang="en-US" sz="1200" b="0" i="0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 water drainage </a:t>
          </a:r>
          <a:r>
            <a:rPr lang="en-US" sz="1200" b="0" i="0" strike="noStrike">
              <a:solidFill>
                <a:srgbClr val="000000"/>
              </a:solidFill>
              <a:latin typeface="Verdana"/>
              <a:ea typeface="Verdana"/>
              <a:cs typeface="Verdana"/>
            </a:rPr>
            <a:t>throughout the day.  </a:t>
          </a:r>
        </a:p>
        <a:p>
          <a:pPr algn="l" rtl="1">
            <a:lnSpc>
              <a:spcPts val="1400"/>
            </a:lnSpc>
            <a:defRPr sz="1000"/>
          </a:pPr>
          <a:r>
            <a:rPr lang="en-US" sz="1200" b="1" i="0" strike="noStrike">
              <a:solidFill>
                <a:srgbClr val="FF0000"/>
              </a:solidFill>
              <a:latin typeface="Verdana"/>
              <a:ea typeface="Verdana"/>
              <a:cs typeface="Verdana"/>
            </a:rPr>
            <a:t>Enter results in the 'Product Movements'</a:t>
          </a:r>
          <a:r>
            <a:rPr lang="en-US" sz="1200" b="0" i="0" strike="noStrike">
              <a:solidFill>
                <a:srgbClr val="000000"/>
              </a:solidFill>
              <a:latin typeface="Verdana"/>
              <a:ea typeface="Verdana"/>
              <a:cs typeface="Verdana"/>
            </a:rPr>
            <a:t> cells for the appropriate tank (and movement).  Multiple results will be totalised automatically. </a:t>
          </a:r>
        </a:p>
        <a:p>
          <a:pPr algn="l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Verdana"/>
              <a:ea typeface="Verdana"/>
              <a:cs typeface="Verdana"/>
            </a:rPr>
            <a:t>Use the RESET button to copy closing readings to opening readings.</a:t>
          </a:r>
        </a:p>
        <a:p>
          <a:pPr algn="l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Verdana"/>
              <a:ea typeface="Verdana"/>
              <a:cs typeface="Verdana"/>
            </a:rPr>
            <a:t>	</a:t>
          </a:r>
        </a:p>
      </xdr:txBody>
    </xdr:sp>
    <xdr:clientData/>
  </xdr:twoCellAnchor>
  <xdr:twoCellAnchor>
    <xdr:from>
      <xdr:col>18</xdr:col>
      <xdr:colOff>276225</xdr:colOff>
      <xdr:row>60</xdr:row>
      <xdr:rowOff>219075</xdr:rowOff>
    </xdr:from>
    <xdr:to>
      <xdr:col>19</xdr:col>
      <xdr:colOff>238125</xdr:colOff>
      <xdr:row>64</xdr:row>
      <xdr:rowOff>219075</xdr:rowOff>
    </xdr:to>
    <xdr:cxnSp macro="">
      <xdr:nvCxnSpPr>
        <xdr:cNvPr id="61134256" name="Straight Arrow Connector 3">
          <a:extLst>
            <a:ext uri="{FF2B5EF4-FFF2-40B4-BE49-F238E27FC236}">
              <a16:creationId xmlns:a16="http://schemas.microsoft.com/office/drawing/2014/main" id="{C2D09D26-472C-4D0A-8E84-A0AB7BAEAF06}"/>
            </a:ext>
          </a:extLst>
        </xdr:cNvPr>
        <xdr:cNvCxnSpPr>
          <a:cxnSpLocks noChangeShapeType="1"/>
        </xdr:cNvCxnSpPr>
      </xdr:nvCxnSpPr>
      <xdr:spPr bwMode="auto">
        <a:xfrm rot="16200000" flipV="1">
          <a:off x="13830300" y="6867525"/>
          <a:ext cx="0" cy="5334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16</xdr:row>
          <xdr:rowOff>257175</xdr:rowOff>
        </xdr:from>
        <xdr:to>
          <xdr:col>12</xdr:col>
          <xdr:colOff>38100</xdr:colOff>
          <xdr:row>17</xdr:row>
          <xdr:rowOff>257175</xdr:rowOff>
        </xdr:to>
        <xdr:sp macro="" textlink="">
          <xdr:nvSpPr>
            <xdr:cNvPr id="458412" name="Button 2732" hidden="1">
              <a:extLst>
                <a:ext uri="{63B3BB69-23CF-44E3-9099-C40C66FF867C}">
                  <a14:compatExt spid="_x0000_s458412"/>
                </a:ext>
                <a:ext uri="{FF2B5EF4-FFF2-40B4-BE49-F238E27FC236}">
                  <a16:creationId xmlns:a16="http://schemas.microsoft.com/office/drawing/2014/main" id="{7C26124C-7920-4A7B-ADD1-800EB0250F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24</xdr:row>
          <xdr:rowOff>76200</xdr:rowOff>
        </xdr:from>
        <xdr:to>
          <xdr:col>12</xdr:col>
          <xdr:colOff>38100</xdr:colOff>
          <xdr:row>25</xdr:row>
          <xdr:rowOff>180975</xdr:rowOff>
        </xdr:to>
        <xdr:sp macro="" textlink="">
          <xdr:nvSpPr>
            <xdr:cNvPr id="458420" name="Button 2740" hidden="1">
              <a:extLst>
                <a:ext uri="{63B3BB69-23CF-44E3-9099-C40C66FF867C}">
                  <a14:compatExt spid="_x0000_s458420"/>
                </a:ext>
                <a:ext uri="{FF2B5EF4-FFF2-40B4-BE49-F238E27FC236}">
                  <a16:creationId xmlns:a16="http://schemas.microsoft.com/office/drawing/2014/main" id="{EE2B7959-504C-4F8B-BA7D-9C582AEB35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2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26</xdr:row>
          <xdr:rowOff>180975</xdr:rowOff>
        </xdr:from>
        <xdr:to>
          <xdr:col>8</xdr:col>
          <xdr:colOff>95250</xdr:colOff>
          <xdr:row>26</xdr:row>
          <xdr:rowOff>180975</xdr:rowOff>
        </xdr:to>
        <xdr:sp macro="" textlink="">
          <xdr:nvSpPr>
            <xdr:cNvPr id="458447" name="Button 2767" hidden="1">
              <a:extLst>
                <a:ext uri="{63B3BB69-23CF-44E3-9099-C40C66FF867C}">
                  <a14:compatExt spid="_x0000_s458447"/>
                </a:ext>
                <a:ext uri="{FF2B5EF4-FFF2-40B4-BE49-F238E27FC236}">
                  <a16:creationId xmlns:a16="http://schemas.microsoft.com/office/drawing/2014/main" id="{88F4BE34-734F-4222-9709-18527F310A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26</xdr:row>
          <xdr:rowOff>180975</xdr:rowOff>
        </xdr:from>
        <xdr:to>
          <xdr:col>8</xdr:col>
          <xdr:colOff>95250</xdr:colOff>
          <xdr:row>26</xdr:row>
          <xdr:rowOff>180975</xdr:rowOff>
        </xdr:to>
        <xdr:sp macro="" textlink="">
          <xdr:nvSpPr>
            <xdr:cNvPr id="458605" name="Button 2925" hidden="1">
              <a:extLst>
                <a:ext uri="{63B3BB69-23CF-44E3-9099-C40C66FF867C}">
                  <a14:compatExt spid="_x0000_s458605"/>
                </a:ext>
                <a:ext uri="{FF2B5EF4-FFF2-40B4-BE49-F238E27FC236}">
                  <a16:creationId xmlns:a16="http://schemas.microsoft.com/office/drawing/2014/main" id="{7EDD5828-75C9-4F2C-970A-3915C55542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26</xdr:row>
          <xdr:rowOff>180975</xdr:rowOff>
        </xdr:from>
        <xdr:to>
          <xdr:col>8</xdr:col>
          <xdr:colOff>95250</xdr:colOff>
          <xdr:row>26</xdr:row>
          <xdr:rowOff>180975</xdr:rowOff>
        </xdr:to>
        <xdr:sp macro="" textlink="">
          <xdr:nvSpPr>
            <xdr:cNvPr id="458606" name="Button 2926" hidden="1">
              <a:extLst>
                <a:ext uri="{63B3BB69-23CF-44E3-9099-C40C66FF867C}">
                  <a14:compatExt spid="_x0000_s458606"/>
                </a:ext>
                <a:ext uri="{FF2B5EF4-FFF2-40B4-BE49-F238E27FC236}">
                  <a16:creationId xmlns:a16="http://schemas.microsoft.com/office/drawing/2014/main" id="{58FB5E01-E041-4E09-9E4B-9D883B564C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26</xdr:row>
          <xdr:rowOff>180975</xdr:rowOff>
        </xdr:from>
        <xdr:to>
          <xdr:col>8</xdr:col>
          <xdr:colOff>95250</xdr:colOff>
          <xdr:row>26</xdr:row>
          <xdr:rowOff>180975</xdr:rowOff>
        </xdr:to>
        <xdr:sp macro="" textlink="">
          <xdr:nvSpPr>
            <xdr:cNvPr id="495617" name="Button 3073" hidden="1">
              <a:extLst>
                <a:ext uri="{63B3BB69-23CF-44E3-9099-C40C66FF867C}">
                  <a14:compatExt spid="_x0000_s495617"/>
                </a:ext>
                <a:ext uri="{FF2B5EF4-FFF2-40B4-BE49-F238E27FC236}">
                  <a16:creationId xmlns:a16="http://schemas.microsoft.com/office/drawing/2014/main" id="{EAB52016-08AB-4C54-9C6F-956C7F08B9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?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77</xdr:row>
          <xdr:rowOff>161925</xdr:rowOff>
        </xdr:from>
        <xdr:to>
          <xdr:col>8</xdr:col>
          <xdr:colOff>95250</xdr:colOff>
          <xdr:row>77</xdr:row>
          <xdr:rowOff>161925</xdr:rowOff>
        </xdr:to>
        <xdr:sp macro="" textlink="">
          <xdr:nvSpPr>
            <xdr:cNvPr id="42845496" name="Button 5432" hidden="1">
              <a:extLst>
                <a:ext uri="{63B3BB69-23CF-44E3-9099-C40C66FF867C}">
                  <a14:compatExt spid="_x0000_s42845496"/>
                </a:ext>
                <a:ext uri="{FF2B5EF4-FFF2-40B4-BE49-F238E27FC236}">
                  <a16:creationId xmlns:a16="http://schemas.microsoft.com/office/drawing/2014/main" id="{454C7A3F-CED5-4F18-A928-A4F0559932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77</xdr:row>
          <xdr:rowOff>161925</xdr:rowOff>
        </xdr:from>
        <xdr:to>
          <xdr:col>8</xdr:col>
          <xdr:colOff>95250</xdr:colOff>
          <xdr:row>77</xdr:row>
          <xdr:rowOff>161925</xdr:rowOff>
        </xdr:to>
        <xdr:sp macro="" textlink="">
          <xdr:nvSpPr>
            <xdr:cNvPr id="42845497" name="Button 5433" hidden="1">
              <a:extLst>
                <a:ext uri="{63B3BB69-23CF-44E3-9099-C40C66FF867C}">
                  <a14:compatExt spid="_x0000_s42845497"/>
                </a:ext>
                <a:ext uri="{FF2B5EF4-FFF2-40B4-BE49-F238E27FC236}">
                  <a16:creationId xmlns:a16="http://schemas.microsoft.com/office/drawing/2014/main" id="{129C533E-A967-4B76-BC24-2A32922B90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77</xdr:row>
          <xdr:rowOff>161925</xdr:rowOff>
        </xdr:from>
        <xdr:to>
          <xdr:col>8</xdr:col>
          <xdr:colOff>95250</xdr:colOff>
          <xdr:row>77</xdr:row>
          <xdr:rowOff>161925</xdr:rowOff>
        </xdr:to>
        <xdr:sp macro="" textlink="">
          <xdr:nvSpPr>
            <xdr:cNvPr id="42845498" name="Button 5434" hidden="1">
              <a:extLst>
                <a:ext uri="{63B3BB69-23CF-44E3-9099-C40C66FF867C}">
                  <a14:compatExt spid="_x0000_s42845498"/>
                </a:ext>
                <a:ext uri="{FF2B5EF4-FFF2-40B4-BE49-F238E27FC236}">
                  <a16:creationId xmlns:a16="http://schemas.microsoft.com/office/drawing/2014/main" id="{7AFC91AC-2064-4B9B-8968-E7733227F0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77</xdr:row>
          <xdr:rowOff>161925</xdr:rowOff>
        </xdr:from>
        <xdr:to>
          <xdr:col>8</xdr:col>
          <xdr:colOff>95250</xdr:colOff>
          <xdr:row>77</xdr:row>
          <xdr:rowOff>161925</xdr:rowOff>
        </xdr:to>
        <xdr:sp macro="" textlink="">
          <xdr:nvSpPr>
            <xdr:cNvPr id="42845499" name="Button 5435" hidden="1">
              <a:extLst>
                <a:ext uri="{63B3BB69-23CF-44E3-9099-C40C66FF867C}">
                  <a14:compatExt spid="_x0000_s42845499"/>
                </a:ext>
                <a:ext uri="{FF2B5EF4-FFF2-40B4-BE49-F238E27FC236}">
                  <a16:creationId xmlns:a16="http://schemas.microsoft.com/office/drawing/2014/main" id="{5FA7C80A-C470-4716-B3B7-58CDBADC63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?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85</xdr:row>
          <xdr:rowOff>161925</xdr:rowOff>
        </xdr:from>
        <xdr:to>
          <xdr:col>8</xdr:col>
          <xdr:colOff>95250</xdr:colOff>
          <xdr:row>85</xdr:row>
          <xdr:rowOff>161925</xdr:rowOff>
        </xdr:to>
        <xdr:sp macro="" textlink="">
          <xdr:nvSpPr>
            <xdr:cNvPr id="42845500" name="Button 5436" hidden="1">
              <a:extLst>
                <a:ext uri="{63B3BB69-23CF-44E3-9099-C40C66FF867C}">
                  <a14:compatExt spid="_x0000_s42845500"/>
                </a:ext>
                <a:ext uri="{FF2B5EF4-FFF2-40B4-BE49-F238E27FC236}">
                  <a16:creationId xmlns:a16="http://schemas.microsoft.com/office/drawing/2014/main" id="{DD4934A3-3DF4-4049-AD89-7DDDFEE605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85</xdr:row>
          <xdr:rowOff>161925</xdr:rowOff>
        </xdr:from>
        <xdr:to>
          <xdr:col>8</xdr:col>
          <xdr:colOff>95250</xdr:colOff>
          <xdr:row>85</xdr:row>
          <xdr:rowOff>161925</xdr:rowOff>
        </xdr:to>
        <xdr:sp macro="" textlink="">
          <xdr:nvSpPr>
            <xdr:cNvPr id="42845501" name="Button 5437" hidden="1">
              <a:extLst>
                <a:ext uri="{63B3BB69-23CF-44E3-9099-C40C66FF867C}">
                  <a14:compatExt spid="_x0000_s42845501"/>
                </a:ext>
                <a:ext uri="{FF2B5EF4-FFF2-40B4-BE49-F238E27FC236}">
                  <a16:creationId xmlns:a16="http://schemas.microsoft.com/office/drawing/2014/main" id="{08C2DABE-918E-4001-8588-1C02BC77F7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85</xdr:row>
          <xdr:rowOff>161925</xdr:rowOff>
        </xdr:from>
        <xdr:to>
          <xdr:col>8</xdr:col>
          <xdr:colOff>95250</xdr:colOff>
          <xdr:row>85</xdr:row>
          <xdr:rowOff>161925</xdr:rowOff>
        </xdr:to>
        <xdr:sp macro="" textlink="">
          <xdr:nvSpPr>
            <xdr:cNvPr id="42845502" name="Button 5438" hidden="1">
              <a:extLst>
                <a:ext uri="{63B3BB69-23CF-44E3-9099-C40C66FF867C}">
                  <a14:compatExt spid="_x0000_s42845502"/>
                </a:ext>
                <a:ext uri="{FF2B5EF4-FFF2-40B4-BE49-F238E27FC236}">
                  <a16:creationId xmlns:a16="http://schemas.microsoft.com/office/drawing/2014/main" id="{1EE838D7-DC6B-4CF0-B675-4F4A33F566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85</xdr:row>
          <xdr:rowOff>161925</xdr:rowOff>
        </xdr:from>
        <xdr:to>
          <xdr:col>8</xdr:col>
          <xdr:colOff>95250</xdr:colOff>
          <xdr:row>85</xdr:row>
          <xdr:rowOff>161925</xdr:rowOff>
        </xdr:to>
        <xdr:sp macro="" textlink="">
          <xdr:nvSpPr>
            <xdr:cNvPr id="42845503" name="Button 5439" hidden="1">
              <a:extLst>
                <a:ext uri="{63B3BB69-23CF-44E3-9099-C40C66FF867C}">
                  <a14:compatExt spid="_x0000_s42845503"/>
                </a:ext>
                <a:ext uri="{FF2B5EF4-FFF2-40B4-BE49-F238E27FC236}">
                  <a16:creationId xmlns:a16="http://schemas.microsoft.com/office/drawing/2014/main" id="{80B753A5-AE3F-46B4-AA56-25747CACC9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?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93</xdr:row>
          <xdr:rowOff>161925</xdr:rowOff>
        </xdr:from>
        <xdr:to>
          <xdr:col>8</xdr:col>
          <xdr:colOff>95250</xdr:colOff>
          <xdr:row>93</xdr:row>
          <xdr:rowOff>161925</xdr:rowOff>
        </xdr:to>
        <xdr:sp macro="" textlink="">
          <xdr:nvSpPr>
            <xdr:cNvPr id="42845504" name="Button 5440" hidden="1">
              <a:extLst>
                <a:ext uri="{63B3BB69-23CF-44E3-9099-C40C66FF867C}">
                  <a14:compatExt spid="_x0000_s42845504"/>
                </a:ext>
                <a:ext uri="{FF2B5EF4-FFF2-40B4-BE49-F238E27FC236}">
                  <a16:creationId xmlns:a16="http://schemas.microsoft.com/office/drawing/2014/main" id="{9EBF10E2-53D6-4AA8-94E7-1DF827FD2A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93</xdr:row>
          <xdr:rowOff>161925</xdr:rowOff>
        </xdr:from>
        <xdr:to>
          <xdr:col>8</xdr:col>
          <xdr:colOff>95250</xdr:colOff>
          <xdr:row>93</xdr:row>
          <xdr:rowOff>161925</xdr:rowOff>
        </xdr:to>
        <xdr:sp macro="" textlink="">
          <xdr:nvSpPr>
            <xdr:cNvPr id="42845505" name="Button 5441" hidden="1">
              <a:extLst>
                <a:ext uri="{63B3BB69-23CF-44E3-9099-C40C66FF867C}">
                  <a14:compatExt spid="_x0000_s42845505"/>
                </a:ext>
                <a:ext uri="{FF2B5EF4-FFF2-40B4-BE49-F238E27FC236}">
                  <a16:creationId xmlns:a16="http://schemas.microsoft.com/office/drawing/2014/main" id="{C61470E5-E3D0-45D4-A1CF-18F243A1E1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93</xdr:row>
          <xdr:rowOff>161925</xdr:rowOff>
        </xdr:from>
        <xdr:to>
          <xdr:col>8</xdr:col>
          <xdr:colOff>95250</xdr:colOff>
          <xdr:row>93</xdr:row>
          <xdr:rowOff>161925</xdr:rowOff>
        </xdr:to>
        <xdr:sp macro="" textlink="">
          <xdr:nvSpPr>
            <xdr:cNvPr id="42845506" name="Button 5442" hidden="1">
              <a:extLst>
                <a:ext uri="{63B3BB69-23CF-44E3-9099-C40C66FF867C}">
                  <a14:compatExt spid="_x0000_s42845506"/>
                </a:ext>
                <a:ext uri="{FF2B5EF4-FFF2-40B4-BE49-F238E27FC236}">
                  <a16:creationId xmlns:a16="http://schemas.microsoft.com/office/drawing/2014/main" id="{B55C4C90-2F12-47FB-9B5A-BD1FB183A1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93</xdr:row>
          <xdr:rowOff>161925</xdr:rowOff>
        </xdr:from>
        <xdr:to>
          <xdr:col>8</xdr:col>
          <xdr:colOff>95250</xdr:colOff>
          <xdr:row>93</xdr:row>
          <xdr:rowOff>161925</xdr:rowOff>
        </xdr:to>
        <xdr:sp macro="" textlink="">
          <xdr:nvSpPr>
            <xdr:cNvPr id="42845507" name="Button 5443" hidden="1">
              <a:extLst>
                <a:ext uri="{63B3BB69-23CF-44E3-9099-C40C66FF867C}">
                  <a14:compatExt spid="_x0000_s42845507"/>
                </a:ext>
                <a:ext uri="{FF2B5EF4-FFF2-40B4-BE49-F238E27FC236}">
                  <a16:creationId xmlns:a16="http://schemas.microsoft.com/office/drawing/2014/main" id="{892F85EE-844B-494A-9DD7-EFB210D057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?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77</xdr:row>
          <xdr:rowOff>161925</xdr:rowOff>
        </xdr:from>
        <xdr:to>
          <xdr:col>8</xdr:col>
          <xdr:colOff>95250</xdr:colOff>
          <xdr:row>77</xdr:row>
          <xdr:rowOff>161925</xdr:rowOff>
        </xdr:to>
        <xdr:sp macro="" textlink="">
          <xdr:nvSpPr>
            <xdr:cNvPr id="42845509" name="Button 5445" hidden="1">
              <a:extLst>
                <a:ext uri="{63B3BB69-23CF-44E3-9099-C40C66FF867C}">
                  <a14:compatExt spid="_x0000_s42845509"/>
                </a:ext>
                <a:ext uri="{FF2B5EF4-FFF2-40B4-BE49-F238E27FC236}">
                  <a16:creationId xmlns:a16="http://schemas.microsoft.com/office/drawing/2014/main" id="{0097E89F-CB2C-439F-AE0D-E89555B963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77</xdr:row>
          <xdr:rowOff>161925</xdr:rowOff>
        </xdr:from>
        <xdr:to>
          <xdr:col>8</xdr:col>
          <xdr:colOff>95250</xdr:colOff>
          <xdr:row>77</xdr:row>
          <xdr:rowOff>161925</xdr:rowOff>
        </xdr:to>
        <xdr:sp macro="" textlink="">
          <xdr:nvSpPr>
            <xdr:cNvPr id="42845510" name="Button 5446" hidden="1">
              <a:extLst>
                <a:ext uri="{63B3BB69-23CF-44E3-9099-C40C66FF867C}">
                  <a14:compatExt spid="_x0000_s42845510"/>
                </a:ext>
                <a:ext uri="{FF2B5EF4-FFF2-40B4-BE49-F238E27FC236}">
                  <a16:creationId xmlns:a16="http://schemas.microsoft.com/office/drawing/2014/main" id="{8ECFA267-A607-4D2A-8946-33BA69C356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77</xdr:row>
          <xdr:rowOff>161925</xdr:rowOff>
        </xdr:from>
        <xdr:to>
          <xdr:col>8</xdr:col>
          <xdr:colOff>95250</xdr:colOff>
          <xdr:row>77</xdr:row>
          <xdr:rowOff>161925</xdr:rowOff>
        </xdr:to>
        <xdr:sp macro="" textlink="">
          <xdr:nvSpPr>
            <xdr:cNvPr id="42845511" name="Button 5447" hidden="1">
              <a:extLst>
                <a:ext uri="{63B3BB69-23CF-44E3-9099-C40C66FF867C}">
                  <a14:compatExt spid="_x0000_s42845511"/>
                </a:ext>
                <a:ext uri="{FF2B5EF4-FFF2-40B4-BE49-F238E27FC236}">
                  <a16:creationId xmlns:a16="http://schemas.microsoft.com/office/drawing/2014/main" id="{916DEB13-6037-43CB-BA73-0C755F292B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77</xdr:row>
          <xdr:rowOff>161925</xdr:rowOff>
        </xdr:from>
        <xdr:to>
          <xdr:col>8</xdr:col>
          <xdr:colOff>95250</xdr:colOff>
          <xdr:row>77</xdr:row>
          <xdr:rowOff>161925</xdr:rowOff>
        </xdr:to>
        <xdr:sp macro="" textlink="">
          <xdr:nvSpPr>
            <xdr:cNvPr id="42845512" name="Button 5448" hidden="1">
              <a:extLst>
                <a:ext uri="{63B3BB69-23CF-44E3-9099-C40C66FF867C}">
                  <a14:compatExt spid="_x0000_s42845512"/>
                </a:ext>
                <a:ext uri="{FF2B5EF4-FFF2-40B4-BE49-F238E27FC236}">
                  <a16:creationId xmlns:a16="http://schemas.microsoft.com/office/drawing/2014/main" id="{29EAED57-E260-4AAB-AEFB-598CD74EB8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?</a:t>
              </a:r>
            </a:p>
          </xdr:txBody>
        </xdr:sp>
        <xdr:clientData fPrintsWithSheet="0"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263377</xdr:colOff>
      <xdr:row>1</xdr:row>
      <xdr:rowOff>22225</xdr:rowOff>
    </xdr:from>
    <xdr:to>
      <xdr:col>2</xdr:col>
      <xdr:colOff>2666</xdr:colOff>
      <xdr:row>1</xdr:row>
      <xdr:rowOff>134364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3759951B-25D3-4F8E-B4CB-362D2E6C732D}"/>
            </a:ext>
          </a:extLst>
        </xdr:cNvPr>
        <xdr:cNvSpPr txBox="1">
          <a:spLocks noChangeArrowheads="1"/>
        </xdr:cNvSpPr>
      </xdr:nvSpPr>
      <xdr:spPr bwMode="auto">
        <a:xfrm>
          <a:off x="489585" y="409575"/>
          <a:ext cx="304800" cy="12382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sz="700" b="0" i="0" strike="noStrike">
              <a:solidFill>
                <a:srgbClr val="FFFFFF"/>
              </a:solidFill>
              <a:latin typeface="Verdana"/>
              <a:ea typeface="Verdana"/>
              <a:cs typeface="Verdana"/>
            </a:rPr>
            <a:t>API</a:t>
          </a:r>
        </a:p>
      </xdr:txBody>
    </xdr:sp>
    <xdr:clientData/>
  </xdr:twoCellAnchor>
  <xdr:twoCellAnchor editAs="oneCell">
    <xdr:from>
      <xdr:col>1</xdr:col>
      <xdr:colOff>3644</xdr:colOff>
      <xdr:row>1</xdr:row>
      <xdr:rowOff>152400</xdr:rowOff>
    </xdr:from>
    <xdr:to>
      <xdr:col>1</xdr:col>
      <xdr:colOff>363421</xdr:colOff>
      <xdr:row>2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2B3F5A9-781C-446E-B3DC-ACA34E44C0B1}"/>
            </a:ext>
          </a:extLst>
        </xdr:cNvPr>
        <xdr:cNvSpPr txBox="1">
          <a:spLocks noChangeArrowheads="1"/>
        </xdr:cNvSpPr>
      </xdr:nvSpPr>
      <xdr:spPr bwMode="auto">
        <a:xfrm>
          <a:off x="213360" y="533400"/>
          <a:ext cx="381000" cy="12192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sz="700" b="0" i="0" strike="noStrike">
              <a:solidFill>
                <a:srgbClr val="FFFFFF"/>
              </a:solidFill>
              <a:latin typeface="Verdana"/>
              <a:ea typeface="Verdana"/>
              <a:cs typeface="Verdana"/>
            </a:rPr>
            <a:t>TEMP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147475</xdr:colOff>
      <xdr:row>0</xdr:row>
      <xdr:rowOff>53975</xdr:rowOff>
    </xdr:from>
    <xdr:to>
      <xdr:col>5</xdr:col>
      <xdr:colOff>2750029</xdr:colOff>
      <xdr:row>0</xdr:row>
      <xdr:rowOff>475236</xdr:rowOff>
    </xdr:to>
    <xdr:sp macro="" textlink="">
      <xdr:nvSpPr>
        <xdr:cNvPr id="5123" name="Rectangle 3">
          <a:extLst>
            <a:ext uri="{FF2B5EF4-FFF2-40B4-BE49-F238E27FC236}">
              <a16:creationId xmlns:a16="http://schemas.microsoft.com/office/drawing/2014/main" id="{E1D46D43-CACF-460F-B0F7-84F3ADC78C9C}"/>
            </a:ext>
          </a:extLst>
        </xdr:cNvPr>
        <xdr:cNvSpPr>
          <a:spLocks noChangeArrowheads="1"/>
        </xdr:cNvSpPr>
      </xdr:nvSpPr>
      <xdr:spPr bwMode="auto">
        <a:xfrm>
          <a:off x="8010525" y="57150"/>
          <a:ext cx="2590800" cy="409575"/>
        </a:xfrm>
        <a:prstGeom prst="rect">
          <a:avLst/>
        </a:prstGeom>
        <a:solidFill>
          <a:srgbClr val="CCEC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000" tIns="36000" rIns="36000" bIns="36000" anchor="t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ALWAYS CLICK THE SORT BUTTON AFTER ADDING A WELL.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0</xdr:row>
          <xdr:rowOff>104775</xdr:rowOff>
        </xdr:from>
        <xdr:to>
          <xdr:col>5</xdr:col>
          <xdr:colOff>0</xdr:colOff>
          <xdr:row>0</xdr:row>
          <xdr:rowOff>419100</xdr:rowOff>
        </xdr:to>
        <xdr:sp macro="" textlink="">
          <xdr:nvSpPr>
            <xdr:cNvPr id="5122" name="Button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491D76F9-0A17-4BBB-A8A7-D66B2DEB95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SORT</a:t>
              </a:r>
            </a:p>
          </xdr:txBody>
        </xdr:sp>
        <xdr:clientData fPrintsWithSheet="0"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3175</xdr:colOff>
      <xdr:row>7</xdr:row>
      <xdr:rowOff>159385</xdr:rowOff>
    </xdr:from>
    <xdr:to>
      <xdr:col>16</xdr:col>
      <xdr:colOff>9525</xdr:colOff>
      <xdr:row>10</xdr:row>
      <xdr:rowOff>38305</xdr:rowOff>
    </xdr:to>
    <xdr:sp macro="" textlink="">
      <xdr:nvSpPr>
        <xdr:cNvPr id="40965" name="Text Box 5">
          <a:extLst>
            <a:ext uri="{FF2B5EF4-FFF2-40B4-BE49-F238E27FC236}">
              <a16:creationId xmlns:a16="http://schemas.microsoft.com/office/drawing/2014/main" id="{7FB54B27-3FC5-4BE2-8727-2276A7793326}"/>
            </a:ext>
          </a:extLst>
        </xdr:cNvPr>
        <xdr:cNvSpPr txBox="1">
          <a:spLocks noChangeArrowheads="1"/>
        </xdr:cNvSpPr>
      </xdr:nvSpPr>
      <xdr:spPr bwMode="auto">
        <a:xfrm>
          <a:off x="3914775" y="1666875"/>
          <a:ext cx="1514475" cy="428625"/>
        </a:xfrm>
        <a:prstGeom prst="rect">
          <a:avLst/>
        </a:prstGeom>
        <a:solidFill>
          <a:srgbClr val="CCEC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000" tIns="36000" rIns="36000" bIns="36000" anchor="t" upright="1"/>
        <a:lstStyle/>
        <a:p>
          <a:pPr algn="ctr" rtl="1">
            <a:defRPr sz="1000"/>
          </a:pPr>
          <a:r>
            <a:rPr lang="en-US" sz="1000" b="0" i="0" strike="noStrike">
              <a:solidFill>
                <a:srgbClr val="0000FF"/>
              </a:solidFill>
              <a:latin typeface="Arial"/>
              <a:cs typeface="Arial"/>
            </a:rPr>
            <a:t>Blue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text may be edited by the users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g_fs\AG_FS\Work%20Lab\Report\RZK%20Daily%20Repor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Chemical report"/>
      <sheetName val="Process Data"/>
      <sheetName val="Shipping Data"/>
      <sheetName val="RZK.Sep"/>
      <sheetName val="Skimmer"/>
      <sheetName val="WEPCO Shipping"/>
      <sheetName val="Qatara Shipping"/>
      <sheetName val="Trunck Line"/>
      <sheetName val="Qatara-12X"/>
      <sheetName val="NRQ-12X Sep"/>
      <sheetName val="NRQ.Sep"/>
      <sheetName val="NRQ Skimmer"/>
      <sheetName val="offloading"/>
      <sheetName val="LadiceEPF"/>
      <sheetName val="AkikiEPF"/>
      <sheetName val="RafikiEPF"/>
      <sheetName val="Water Analysis"/>
      <sheetName val="Water Maker"/>
      <sheetName val="Sewage"/>
      <sheetName val="Wells Bs&amp;W"/>
      <sheetName val="Diesel"/>
      <sheetName val="chemical treatment"/>
      <sheetName val="well dat"/>
      <sheetName val="Sheet2"/>
      <sheetName val="ورقة1"/>
      <sheetName val="Sheet1"/>
      <sheetName val="التقرير الشهرى"/>
      <sheetName val="RZK Daily Report"/>
      <sheetName val="Main"/>
      <sheetName val="Sheet3"/>
      <sheetName val="Counter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E6" t="str">
            <v>ERZK-17</v>
          </cell>
        </row>
        <row r="7">
          <cell r="E7" t="str">
            <v>ERZK-18</v>
          </cell>
        </row>
        <row r="8">
          <cell r="E8" t="str">
            <v>ERZK-21</v>
          </cell>
        </row>
        <row r="9">
          <cell r="E9" t="str">
            <v>ERZK-110</v>
          </cell>
        </row>
        <row r="10">
          <cell r="E10" t="str">
            <v>ERZK-111</v>
          </cell>
        </row>
        <row r="11">
          <cell r="E11" t="str">
            <v>ERZK-127</v>
          </cell>
        </row>
        <row r="12">
          <cell r="E12" t="str">
            <v>ERZK-129</v>
          </cell>
        </row>
        <row r="13">
          <cell r="E13" t="str">
            <v>ERZK-130</v>
          </cell>
        </row>
        <row r="14">
          <cell r="E14" t="str">
            <v>ERZK-153</v>
          </cell>
        </row>
        <row r="15">
          <cell r="E15" t="str">
            <v>ERZK-163</v>
          </cell>
        </row>
        <row r="16">
          <cell r="E16" t="str">
            <v>ERZK-180</v>
          </cell>
        </row>
        <row r="17">
          <cell r="E17" t="str">
            <v>ERZK-199</v>
          </cell>
        </row>
        <row r="18">
          <cell r="E18" t="str">
            <v>ERZK-202</v>
          </cell>
        </row>
        <row r="19">
          <cell r="E19" t="str">
            <v>AKIK-NE01</v>
          </cell>
        </row>
        <row r="20">
          <cell r="E20" t="str">
            <v>Ladice-01</v>
          </cell>
        </row>
        <row r="21">
          <cell r="E21" t="str">
            <v>WRIGHT-01ST02</v>
          </cell>
        </row>
        <row r="22">
          <cell r="E22" t="str">
            <v>MUSTANG-01</v>
          </cell>
        </row>
        <row r="23">
          <cell r="E23" t="str">
            <v>MUSTANG-03</v>
          </cell>
        </row>
        <row r="24">
          <cell r="E24" t="str">
            <v>RAFIKI-01</v>
          </cell>
        </row>
        <row r="25">
          <cell r="E25" t="str">
            <v>MRZK-07</v>
          </cell>
        </row>
        <row r="26">
          <cell r="E26" t="str">
            <v>MRZK-28A</v>
          </cell>
        </row>
        <row r="27">
          <cell r="E27" t="str">
            <v>MRZK-29</v>
          </cell>
        </row>
        <row r="28">
          <cell r="E28" t="str">
            <v>MRZK-44</v>
          </cell>
        </row>
        <row r="29">
          <cell r="E29" t="str">
            <v>MRZK-52</v>
          </cell>
        </row>
        <row r="30">
          <cell r="E30" t="str">
            <v>MRZK-75</v>
          </cell>
        </row>
        <row r="31">
          <cell r="E31" t="str">
            <v>MRZK-76</v>
          </cell>
        </row>
        <row r="32">
          <cell r="E32" t="str">
            <v>MRZK-78ST1</v>
          </cell>
        </row>
        <row r="33">
          <cell r="E33" t="str">
            <v>MRZK-97</v>
          </cell>
        </row>
        <row r="34">
          <cell r="E34" t="str">
            <v>MRZK-102H</v>
          </cell>
        </row>
        <row r="35">
          <cell r="E35" t="str">
            <v>MRZK-103</v>
          </cell>
        </row>
        <row r="36">
          <cell r="E36" t="str">
            <v>MRZK-104</v>
          </cell>
        </row>
        <row r="37">
          <cell r="E37" t="str">
            <v>MRZK-105</v>
          </cell>
        </row>
        <row r="38">
          <cell r="E38" t="str">
            <v>MRZK-131</v>
          </cell>
        </row>
        <row r="39">
          <cell r="E39" t="str">
            <v>MRZK-133</v>
          </cell>
        </row>
        <row r="40">
          <cell r="E40" t="str">
            <v>MRZK-135B</v>
          </cell>
        </row>
        <row r="41">
          <cell r="E41" t="str">
            <v>MRZK-136</v>
          </cell>
        </row>
        <row r="42">
          <cell r="E42" t="str">
            <v>MRZK-146</v>
          </cell>
        </row>
        <row r="43">
          <cell r="E43" t="str">
            <v>MRZK-155</v>
          </cell>
        </row>
        <row r="44">
          <cell r="E44" t="str">
            <v>MRZK-165</v>
          </cell>
        </row>
        <row r="45">
          <cell r="E45" t="str">
            <v>MRZK-166</v>
          </cell>
        </row>
        <row r="46">
          <cell r="E46" t="str">
            <v>MRZK-182</v>
          </cell>
        </row>
        <row r="47">
          <cell r="E47" t="str">
            <v>MRZK-183</v>
          </cell>
        </row>
        <row r="48">
          <cell r="E48" t="str">
            <v>MRZK-186</v>
          </cell>
        </row>
        <row r="49">
          <cell r="E49" t="str">
            <v>MRZK-187</v>
          </cell>
        </row>
        <row r="50">
          <cell r="E50" t="str">
            <v>MRZK-188ST2</v>
          </cell>
        </row>
        <row r="51">
          <cell r="E51" t="str">
            <v>MRZK-189</v>
          </cell>
        </row>
        <row r="52">
          <cell r="E52" t="str">
            <v>MRZK-203</v>
          </cell>
        </row>
        <row r="53">
          <cell r="E53" t="str">
            <v>MRZK-204</v>
          </cell>
        </row>
        <row r="54">
          <cell r="E54" t="str">
            <v>MRZK-205</v>
          </cell>
        </row>
        <row r="55">
          <cell r="E55" t="str">
            <v>MRZK-206</v>
          </cell>
        </row>
        <row r="56">
          <cell r="E56" t="str">
            <v>NRZK-01</v>
          </cell>
        </row>
        <row r="57">
          <cell r="E57" t="str">
            <v>NRZK-02</v>
          </cell>
        </row>
        <row r="58">
          <cell r="E58" t="str">
            <v>NRZK-03</v>
          </cell>
        </row>
        <row r="59">
          <cell r="E59" t="str">
            <v>NRZK-04</v>
          </cell>
        </row>
        <row r="60">
          <cell r="E60" t="str">
            <v>NRZK-07ST1</v>
          </cell>
        </row>
        <row r="61">
          <cell r="E61" t="str">
            <v>NRZK-09</v>
          </cell>
        </row>
        <row r="62">
          <cell r="E62" t="str">
            <v>NRZK-10</v>
          </cell>
        </row>
        <row r="63">
          <cell r="E63" t="str">
            <v>NRZK-11</v>
          </cell>
        </row>
        <row r="64">
          <cell r="E64" t="str">
            <v>NRZK-12</v>
          </cell>
        </row>
        <row r="65">
          <cell r="E65" t="str">
            <v>NRZK-14</v>
          </cell>
        </row>
        <row r="66">
          <cell r="E66" t="str">
            <v>NRZK-15</v>
          </cell>
        </row>
        <row r="67">
          <cell r="E67" t="str">
            <v>NRZK-16</v>
          </cell>
        </row>
        <row r="68">
          <cell r="E68" t="str">
            <v>NRZK-18</v>
          </cell>
        </row>
        <row r="69">
          <cell r="E69" t="str">
            <v>NRZK-21</v>
          </cell>
        </row>
        <row r="70">
          <cell r="E70" t="str">
            <v>NRZK-23</v>
          </cell>
        </row>
        <row r="71">
          <cell r="E71" t="str">
            <v>NRZK-25</v>
          </cell>
        </row>
        <row r="72">
          <cell r="E72" t="str">
            <v>NRZK-26</v>
          </cell>
        </row>
        <row r="73">
          <cell r="E73" t="str">
            <v>NRZK-28</v>
          </cell>
        </row>
        <row r="74">
          <cell r="E74" t="str">
            <v>NRZK-29ST1</v>
          </cell>
        </row>
        <row r="75">
          <cell r="E75" t="str">
            <v>NRZK-31</v>
          </cell>
        </row>
        <row r="76">
          <cell r="E76" t="str">
            <v>NRZK-36</v>
          </cell>
        </row>
        <row r="77">
          <cell r="E77" t="str">
            <v>WRZK-27</v>
          </cell>
        </row>
        <row r="78">
          <cell r="E78" t="str">
            <v>WRZK-32</v>
          </cell>
        </row>
        <row r="79">
          <cell r="E79" t="str">
            <v>WRZK-39ST1</v>
          </cell>
        </row>
        <row r="80">
          <cell r="E80" t="str">
            <v>WRZK-40</v>
          </cell>
        </row>
        <row r="81">
          <cell r="E81" t="str">
            <v>WRZK-41</v>
          </cell>
        </row>
        <row r="82">
          <cell r="E82" t="str">
            <v>WRZK-42</v>
          </cell>
        </row>
        <row r="83">
          <cell r="E83" t="str">
            <v>WRZK-43</v>
          </cell>
        </row>
        <row r="84">
          <cell r="E84" t="str">
            <v>WRZK-46</v>
          </cell>
        </row>
        <row r="85">
          <cell r="E85" t="str">
            <v>WRZK-47</v>
          </cell>
        </row>
        <row r="86">
          <cell r="E86" t="str">
            <v>WRZK-49</v>
          </cell>
        </row>
        <row r="87">
          <cell r="E87" t="str">
            <v>WRZK-50</v>
          </cell>
        </row>
        <row r="88">
          <cell r="E88" t="str">
            <v>WRZK-55ST1</v>
          </cell>
        </row>
        <row r="89">
          <cell r="E89" t="str">
            <v>WRZK-56A</v>
          </cell>
        </row>
        <row r="90">
          <cell r="E90" t="str">
            <v>WRZK-59</v>
          </cell>
        </row>
        <row r="91">
          <cell r="E91" t="str">
            <v>WRZK-60</v>
          </cell>
        </row>
        <row r="92">
          <cell r="E92" t="str">
            <v>WRZK-65</v>
          </cell>
        </row>
        <row r="93">
          <cell r="E93" t="str">
            <v>WRZK-66</v>
          </cell>
        </row>
        <row r="94">
          <cell r="E94" t="str">
            <v>WRZK-67</v>
          </cell>
        </row>
        <row r="95">
          <cell r="E95" t="str">
            <v>WRZK-71</v>
          </cell>
        </row>
        <row r="96">
          <cell r="E96" t="str">
            <v>WRZK-81</v>
          </cell>
        </row>
        <row r="97">
          <cell r="E97" t="str">
            <v>WRZK-82</v>
          </cell>
        </row>
        <row r="98">
          <cell r="E98" t="str">
            <v>WRZK-83</v>
          </cell>
        </row>
        <row r="99">
          <cell r="E99" t="str">
            <v>WRZK-95</v>
          </cell>
        </row>
        <row r="100">
          <cell r="E100" t="str">
            <v>WRZK-115</v>
          </cell>
        </row>
        <row r="101">
          <cell r="E101" t="str">
            <v>WRZK-116</v>
          </cell>
        </row>
        <row r="102">
          <cell r="E102" t="str">
            <v>WRZK-117</v>
          </cell>
        </row>
        <row r="103">
          <cell r="E103" t="str">
            <v>WRZK-118</v>
          </cell>
        </row>
        <row r="104">
          <cell r="E104" t="str">
            <v>WRZK-119</v>
          </cell>
        </row>
        <row r="105">
          <cell r="E105" t="str">
            <v>WRZK-125</v>
          </cell>
        </row>
        <row r="106">
          <cell r="E106" t="str">
            <v>WRZK-139</v>
          </cell>
        </row>
        <row r="107">
          <cell r="E107" t="str">
            <v>WRZK-140</v>
          </cell>
        </row>
        <row r="108">
          <cell r="E108" t="str">
            <v>WRZK-148</v>
          </cell>
        </row>
        <row r="109">
          <cell r="E109" t="str">
            <v>WRZK-149</v>
          </cell>
        </row>
        <row r="110">
          <cell r="E110" t="str">
            <v>WRZK-167</v>
          </cell>
        </row>
        <row r="111">
          <cell r="E111" t="str">
            <v>WRZK-168</v>
          </cell>
        </row>
        <row r="112">
          <cell r="E112" t="str">
            <v>WRZK-169</v>
          </cell>
        </row>
        <row r="113">
          <cell r="E113" t="str">
            <v>WRZK-170</v>
          </cell>
        </row>
        <row r="114">
          <cell r="E114" t="str">
            <v>WRZK-173</v>
          </cell>
        </row>
        <row r="115">
          <cell r="E115" t="str">
            <v>WRZK-176</v>
          </cell>
        </row>
        <row r="116">
          <cell r="E116" t="str">
            <v>WRZK-177</v>
          </cell>
        </row>
        <row r="117">
          <cell r="E117" t="str">
            <v>WRZK-179</v>
          </cell>
        </row>
        <row r="118">
          <cell r="E118" t="str">
            <v>WRZK-190</v>
          </cell>
        </row>
        <row r="119">
          <cell r="E119" t="str">
            <v>WRZK-191</v>
          </cell>
        </row>
        <row r="120">
          <cell r="E120" t="str">
            <v>WRZK-192</v>
          </cell>
        </row>
        <row r="121">
          <cell r="E121" t="str">
            <v>WRZK-193</v>
          </cell>
        </row>
        <row r="122">
          <cell r="E122" t="str">
            <v>WRZK-194</v>
          </cell>
        </row>
        <row r="123">
          <cell r="E123" t="str">
            <v>WRZK-197</v>
          </cell>
        </row>
        <row r="124">
          <cell r="E124" t="str">
            <v>WRZK-198</v>
          </cell>
        </row>
        <row r="125">
          <cell r="E125" t="str">
            <v>NRQ-2551</v>
          </cell>
        </row>
        <row r="126">
          <cell r="E126" t="str">
            <v>NRQ-2552</v>
          </cell>
        </row>
        <row r="127">
          <cell r="E127" t="str">
            <v>NRQ-2553</v>
          </cell>
        </row>
        <row r="128">
          <cell r="E128" t="str">
            <v>NRQ-2554A</v>
          </cell>
        </row>
        <row r="129">
          <cell r="E129" t="str">
            <v>NRQ-2556H</v>
          </cell>
        </row>
        <row r="130">
          <cell r="E130" t="str">
            <v>NRQ-2558</v>
          </cell>
        </row>
        <row r="131">
          <cell r="E131" t="str">
            <v>NRQ-09</v>
          </cell>
        </row>
        <row r="132">
          <cell r="E132" t="str">
            <v>NRQ-09-02</v>
          </cell>
        </row>
        <row r="133">
          <cell r="E133" t="str">
            <v>NRQ-09-04</v>
          </cell>
        </row>
        <row r="134">
          <cell r="E134" t="str">
            <v>NRQ-09-06</v>
          </cell>
        </row>
        <row r="135">
          <cell r="E135" t="str">
            <v>NRQ-09-07</v>
          </cell>
        </row>
        <row r="136">
          <cell r="E136" t="str">
            <v>NRQ-09-08</v>
          </cell>
        </row>
        <row r="137">
          <cell r="E137" t="str">
            <v>NRQ-11</v>
          </cell>
        </row>
        <row r="138">
          <cell r="E138" t="str">
            <v>NRQ-11-02</v>
          </cell>
        </row>
        <row r="139">
          <cell r="E139" t="str">
            <v>NRQ-11-03</v>
          </cell>
        </row>
        <row r="140">
          <cell r="E140" t="str">
            <v>NRQ-12</v>
          </cell>
        </row>
        <row r="141">
          <cell r="E141" t="str">
            <v>NRQ-12-02</v>
          </cell>
        </row>
      </sheetData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99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36000" tIns="36000" rIns="36000" bIns="3600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99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36000" tIns="36000" rIns="36000" bIns="3600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omments" Target="../comments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.xml"/><Relationship Id="rId13" Type="http://schemas.openxmlformats.org/officeDocument/2006/relationships/ctrlProp" Target="../ctrlProps/ctrlProp12.xml"/><Relationship Id="rId18" Type="http://schemas.openxmlformats.org/officeDocument/2006/relationships/ctrlProp" Target="../ctrlProps/ctrlProp17.xml"/><Relationship Id="rId26" Type="http://schemas.openxmlformats.org/officeDocument/2006/relationships/ctrlProp" Target="../ctrlProps/ctrlProp25.xml"/><Relationship Id="rId3" Type="http://schemas.openxmlformats.org/officeDocument/2006/relationships/hyperlink" Target="mailto:NERZK@ALAMAIN" TargetMode="External"/><Relationship Id="rId21" Type="http://schemas.openxmlformats.org/officeDocument/2006/relationships/ctrlProp" Target="../ctrlProps/ctrlProp20.xml"/><Relationship Id="rId7" Type="http://schemas.openxmlformats.org/officeDocument/2006/relationships/vmlDrawing" Target="../drawings/vmlDrawing5.vml"/><Relationship Id="rId12" Type="http://schemas.openxmlformats.org/officeDocument/2006/relationships/ctrlProp" Target="../ctrlProps/ctrlProp11.xml"/><Relationship Id="rId17" Type="http://schemas.openxmlformats.org/officeDocument/2006/relationships/ctrlProp" Target="../ctrlProps/ctrlProp16.xml"/><Relationship Id="rId25" Type="http://schemas.openxmlformats.org/officeDocument/2006/relationships/ctrlProp" Target="../ctrlProps/ctrlProp24.xml"/><Relationship Id="rId2" Type="http://schemas.openxmlformats.org/officeDocument/2006/relationships/hyperlink" Target="mailto:RAFIKI@ALAMAIN" TargetMode="External"/><Relationship Id="rId16" Type="http://schemas.openxmlformats.org/officeDocument/2006/relationships/ctrlProp" Target="../ctrlProps/ctrlProp15.xml"/><Relationship Id="rId20" Type="http://schemas.openxmlformats.org/officeDocument/2006/relationships/ctrlProp" Target="../ctrlProps/ctrlProp19.xml"/><Relationship Id="rId29" Type="http://schemas.openxmlformats.org/officeDocument/2006/relationships/ctrlProp" Target="../ctrlProps/ctrlProp28.xml"/><Relationship Id="rId1" Type="http://schemas.openxmlformats.org/officeDocument/2006/relationships/hyperlink" Target="mailto:RAFIKI@RZK" TargetMode="External"/><Relationship Id="rId6" Type="http://schemas.openxmlformats.org/officeDocument/2006/relationships/drawing" Target="../drawings/drawing9.xml"/><Relationship Id="rId11" Type="http://schemas.openxmlformats.org/officeDocument/2006/relationships/ctrlProp" Target="../ctrlProps/ctrlProp10.xml"/><Relationship Id="rId24" Type="http://schemas.openxmlformats.org/officeDocument/2006/relationships/ctrlProp" Target="../ctrlProps/ctrlProp23.xml"/><Relationship Id="rId5" Type="http://schemas.openxmlformats.org/officeDocument/2006/relationships/printerSettings" Target="../printerSettings/printerSettings11.bin"/><Relationship Id="rId15" Type="http://schemas.openxmlformats.org/officeDocument/2006/relationships/ctrlProp" Target="../ctrlProps/ctrlProp14.xml"/><Relationship Id="rId23" Type="http://schemas.openxmlformats.org/officeDocument/2006/relationships/ctrlProp" Target="../ctrlProps/ctrlProp22.xml"/><Relationship Id="rId28" Type="http://schemas.openxmlformats.org/officeDocument/2006/relationships/ctrlProp" Target="../ctrlProps/ctrlProp27.xml"/><Relationship Id="rId10" Type="http://schemas.openxmlformats.org/officeDocument/2006/relationships/ctrlProp" Target="../ctrlProps/ctrlProp9.xml"/><Relationship Id="rId19" Type="http://schemas.openxmlformats.org/officeDocument/2006/relationships/ctrlProp" Target="../ctrlProps/ctrlProp18.xml"/><Relationship Id="rId4" Type="http://schemas.openxmlformats.org/officeDocument/2006/relationships/hyperlink" Target="mailto:NERZK@RZK" TargetMode="External"/><Relationship Id="rId9" Type="http://schemas.openxmlformats.org/officeDocument/2006/relationships/ctrlProp" Target="../ctrlProps/ctrlProp8.xml"/><Relationship Id="rId14" Type="http://schemas.openxmlformats.org/officeDocument/2006/relationships/ctrlProp" Target="../ctrlProps/ctrlProp13.xml"/><Relationship Id="rId22" Type="http://schemas.openxmlformats.org/officeDocument/2006/relationships/ctrlProp" Target="../ctrlProps/ctrlProp21.xml"/><Relationship Id="rId27" Type="http://schemas.openxmlformats.org/officeDocument/2006/relationships/ctrlProp" Target="../ctrlProps/ctrlProp26.xml"/><Relationship Id="rId30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Relationship Id="rId4" Type="http://schemas.openxmlformats.org/officeDocument/2006/relationships/ctrlProp" Target="../ctrlProps/ctrlProp29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tabColor indexed="18"/>
    <pageSetUpPr autoPageBreaks="0" fitToPage="1"/>
  </sheetPr>
  <dimension ref="A1:IJ356"/>
  <sheetViews>
    <sheetView zoomScaleNormal="100" workbookViewId="0"/>
  </sheetViews>
  <sheetFormatPr defaultRowHeight="12.75" customHeight="1"/>
  <cols>
    <col min="1" max="1" width="2.42578125" style="773" customWidth="1"/>
    <col min="2" max="2" width="67" style="773" customWidth="1"/>
    <col min="3" max="3" width="15.42578125" style="773" customWidth="1"/>
    <col min="4" max="4" width="16.5703125" style="773" customWidth="1"/>
    <col min="5" max="5" width="22.5703125" style="773" customWidth="1"/>
    <col min="6" max="6" width="14.5703125" style="773" customWidth="1"/>
    <col min="7" max="7" width="15" style="773" customWidth="1"/>
    <col min="8" max="8" width="26.140625" style="773" customWidth="1"/>
    <col min="9" max="9" width="16.140625" style="773" customWidth="1"/>
    <col min="10" max="11" width="25.5703125" style="773" customWidth="1"/>
    <col min="12" max="12" width="22.42578125" style="773" customWidth="1"/>
    <col min="13" max="13" width="13.5703125" style="773" customWidth="1"/>
    <col min="14" max="14" width="11.42578125" style="773" bestFit="1" customWidth="1"/>
    <col min="15" max="15" width="9.140625" style="773"/>
    <col min="16" max="16" width="9.5703125" style="773" customWidth="1"/>
    <col min="17" max="45" width="9.42578125" style="773" customWidth="1"/>
    <col min="46" max="46" width="22" style="773" bestFit="1" customWidth="1"/>
    <col min="47" max="47" width="18.42578125" style="773" customWidth="1"/>
    <col min="48" max="48" width="10.5703125" style="773" bestFit="1" customWidth="1"/>
    <col min="49" max="49" width="24" style="780" customWidth="1"/>
    <col min="50" max="50" width="6.42578125" style="773" bestFit="1" customWidth="1"/>
    <col min="51" max="51" width="35.42578125" style="780" customWidth="1"/>
    <col min="52" max="52" width="22" style="773" bestFit="1" customWidth="1"/>
    <col min="53" max="53" width="9.5703125" style="773" bestFit="1" customWidth="1"/>
    <col min="54" max="54" width="9.42578125" style="773" bestFit="1" customWidth="1"/>
    <col min="55" max="55" width="21.42578125" style="773" bestFit="1" customWidth="1"/>
    <col min="56" max="56" width="9.5703125" style="773" customWidth="1"/>
    <col min="57" max="16384" width="9.140625" style="773"/>
  </cols>
  <sheetData>
    <row r="1" spans="1:89" s="776" customFormat="1" ht="1.5" customHeight="1">
      <c r="A1" s="822" t="s">
        <v>886</v>
      </c>
      <c r="B1" s="774"/>
      <c r="C1" s="774"/>
      <c r="D1" s="774"/>
      <c r="E1" s="774"/>
      <c r="F1" s="774"/>
      <c r="G1" s="774"/>
      <c r="H1" s="774"/>
      <c r="I1" s="823"/>
      <c r="J1" s="823"/>
      <c r="K1" s="823"/>
      <c r="L1" s="823"/>
      <c r="M1" s="823"/>
      <c r="N1" s="823"/>
      <c r="O1" s="773"/>
      <c r="P1" s="773"/>
      <c r="Q1" s="773"/>
      <c r="R1" s="773"/>
      <c r="S1" s="774"/>
      <c r="T1" s="774"/>
      <c r="U1" s="774"/>
      <c r="V1" s="774"/>
      <c r="W1" s="774"/>
      <c r="X1" s="774"/>
      <c r="Y1" s="774"/>
      <c r="Z1" s="774"/>
      <c r="AA1" s="774"/>
      <c r="AB1" s="774"/>
      <c r="AC1" s="774"/>
      <c r="AD1" s="774"/>
    </row>
    <row r="2" spans="1:89" s="776" customFormat="1" ht="20.100000000000001" customHeight="1">
      <c r="A2" s="774"/>
      <c r="B2" s="774"/>
      <c r="C2" s="774"/>
      <c r="D2" s="774"/>
      <c r="E2" s="774"/>
      <c r="F2" s="774"/>
      <c r="G2" s="774"/>
      <c r="H2" s="774"/>
      <c r="I2" s="823"/>
      <c r="J2" s="823"/>
      <c r="K2" s="823"/>
      <c r="L2" s="823"/>
      <c r="M2" s="823"/>
      <c r="N2" s="779"/>
      <c r="O2" s="824"/>
      <c r="P2" s="775"/>
      <c r="Q2" s="775"/>
      <c r="R2" s="824"/>
      <c r="S2" s="774"/>
      <c r="T2" s="774"/>
      <c r="U2" s="774"/>
      <c r="V2" s="774"/>
      <c r="W2" s="774"/>
      <c r="X2" s="774"/>
      <c r="Y2" s="774"/>
      <c r="Z2" s="774"/>
      <c r="AA2" s="774"/>
      <c r="AB2" s="774"/>
      <c r="AC2" s="774"/>
      <c r="AD2" s="774"/>
    </row>
    <row r="3" spans="1:89" s="776" customFormat="1" ht="20.100000000000001" customHeight="1">
      <c r="A3" s="774"/>
      <c r="B3" s="926" t="str">
        <f>"VERSION "&amp;VERSION</f>
        <v>VERSION 1</v>
      </c>
      <c r="C3" s="926"/>
      <c r="D3" s="930" t="s">
        <v>191</v>
      </c>
      <c r="E3" s="930"/>
      <c r="F3" s="930"/>
      <c r="G3" s="930"/>
      <c r="H3" s="930"/>
      <c r="I3" s="930"/>
      <c r="J3" s="928">
        <f>+REPDATE</f>
        <v>46285</v>
      </c>
      <c r="K3" s="928"/>
      <c r="M3" s="779"/>
      <c r="N3" s="775"/>
      <c r="O3" s="824"/>
      <c r="P3" s="775"/>
      <c r="Q3" s="775"/>
      <c r="R3" s="775"/>
      <c r="U3" s="11"/>
      <c r="V3" s="11"/>
      <c r="W3" s="11"/>
      <c r="X3" s="11"/>
      <c r="Y3" s="11"/>
      <c r="Z3" s="11"/>
      <c r="AA3" s="11"/>
      <c r="AB3" s="11"/>
      <c r="AD3" s="779"/>
      <c r="AE3" s="11"/>
      <c r="AU3" s="825" t="s">
        <v>113</v>
      </c>
      <c r="AV3" s="826" t="s">
        <v>17</v>
      </c>
      <c r="AW3" s="826" t="s">
        <v>109</v>
      </c>
      <c r="AX3" s="826" t="s">
        <v>8</v>
      </c>
      <c r="AY3" s="826" t="s">
        <v>110</v>
      </c>
      <c r="AZ3" s="826" t="s">
        <v>112</v>
      </c>
      <c r="BA3" s="826" t="s">
        <v>111</v>
      </c>
      <c r="BB3" s="826" t="s">
        <v>1575</v>
      </c>
      <c r="BW3" s="827"/>
      <c r="BX3" s="827"/>
      <c r="BY3" s="827"/>
      <c r="BZ3" s="827"/>
      <c r="CA3" s="827"/>
      <c r="CB3" s="827"/>
      <c r="CC3" s="926" t="s">
        <v>623</v>
      </c>
      <c r="CD3" s="926"/>
      <c r="CE3" s="926"/>
      <c r="CF3" s="926"/>
      <c r="CG3" s="926"/>
      <c r="CH3" s="926"/>
      <c r="CI3" s="926"/>
      <c r="CJ3" s="926"/>
      <c r="CK3" s="926"/>
    </row>
    <row r="4" spans="1:89" s="776" customFormat="1" ht="20.100000000000001" customHeight="1">
      <c r="A4" s="774"/>
      <c r="B4" s="774"/>
      <c r="C4" s="774"/>
      <c r="D4" s="774"/>
      <c r="E4" s="774"/>
      <c r="F4" s="774"/>
      <c r="G4" s="774"/>
      <c r="H4" s="774"/>
      <c r="I4" s="828"/>
      <c r="J4" s="774"/>
      <c r="K4" s="774"/>
      <c r="L4" s="774"/>
      <c r="M4" s="774"/>
      <c r="N4" s="775"/>
      <c r="O4" s="824"/>
      <c r="P4" s="775"/>
      <c r="Q4" s="775"/>
      <c r="R4" s="779"/>
      <c r="S4" s="774"/>
      <c r="T4" s="774"/>
      <c r="U4" s="11"/>
      <c r="V4" s="11"/>
      <c r="W4" s="11"/>
      <c r="X4" s="11"/>
      <c r="Y4" s="11"/>
      <c r="Z4" s="11"/>
      <c r="AA4" s="11"/>
      <c r="AB4" s="11"/>
      <c r="AC4" s="11"/>
      <c r="AD4" s="779"/>
      <c r="AE4" s="829"/>
      <c r="AU4" s="830" t="s">
        <v>287</v>
      </c>
      <c r="AV4" s="831">
        <f t="shared" ref="AV4:AV9" si="0">REPORTDATE-1</f>
        <v>46284</v>
      </c>
      <c r="AW4" s="832" t="s">
        <v>832</v>
      </c>
      <c r="AX4" s="833" t="s">
        <v>64</v>
      </c>
      <c r="AY4" s="832" t="s">
        <v>831</v>
      </c>
      <c r="AZ4" s="833" t="s">
        <v>65</v>
      </c>
      <c r="BA4" s="834">
        <f>M7</f>
        <v>5561.4686532050619</v>
      </c>
      <c r="BB4" s="834"/>
    </row>
    <row r="5" spans="1:89" s="775" customFormat="1" ht="27" customHeight="1">
      <c r="A5" s="774"/>
      <c r="B5" s="835"/>
      <c r="C5" s="836"/>
      <c r="D5" s="930" t="s">
        <v>1604</v>
      </c>
      <c r="E5" s="930"/>
      <c r="F5" s="930"/>
      <c r="G5" s="930"/>
      <c r="H5" s="930"/>
      <c r="I5" s="930"/>
      <c r="N5" s="823"/>
      <c r="S5" s="823"/>
      <c r="T5" s="823"/>
      <c r="U5" s="837"/>
      <c r="V5" s="837"/>
      <c r="W5" s="836"/>
      <c r="X5" s="836"/>
      <c r="Y5" s="836"/>
      <c r="Z5" s="836"/>
      <c r="AA5" s="836"/>
      <c r="AB5" s="836"/>
      <c r="AC5" s="836"/>
      <c r="AD5" s="836"/>
      <c r="AU5" s="830" t="s">
        <v>287</v>
      </c>
      <c r="AV5" s="831">
        <f t="shared" si="0"/>
        <v>46284</v>
      </c>
      <c r="AW5" s="832" t="s">
        <v>832</v>
      </c>
      <c r="AX5" s="833" t="s">
        <v>64</v>
      </c>
      <c r="AY5" s="832" t="s">
        <v>803</v>
      </c>
      <c r="AZ5" s="833" t="s">
        <v>65</v>
      </c>
      <c r="BA5" s="834">
        <f>'WATER FLOOD WELLS'!I77</f>
        <v>49854.491666666654</v>
      </c>
      <c r="BB5" s="834"/>
    </row>
    <row r="6" spans="1:89" s="775" customFormat="1" ht="30" customHeight="1">
      <c r="A6" s="838"/>
      <c r="B6" s="839" t="s">
        <v>1109</v>
      </c>
      <c r="C6" s="773"/>
      <c r="D6" s="929">
        <f>REPDATE</f>
        <v>46285</v>
      </c>
      <c r="E6" s="929"/>
      <c r="F6" s="929"/>
      <c r="G6" s="929"/>
      <c r="H6" s="929"/>
      <c r="I6" s="929"/>
      <c r="J6" s="840"/>
      <c r="K6" s="840"/>
      <c r="M6" s="841" t="s">
        <v>1092</v>
      </c>
      <c r="N6" s="841" t="s">
        <v>1093</v>
      </c>
      <c r="P6" s="824"/>
      <c r="R6" s="11"/>
      <c r="S6" s="11"/>
      <c r="T6" s="11"/>
      <c r="U6" s="842"/>
      <c r="V6" s="842"/>
      <c r="W6" s="11"/>
      <c r="X6" s="11"/>
      <c r="Y6" s="11"/>
      <c r="Z6" s="11"/>
      <c r="AA6" s="11"/>
      <c r="AB6" s="11"/>
      <c r="AC6" s="11"/>
      <c r="AD6" s="11"/>
      <c r="AE6" s="11"/>
      <c r="AF6" s="842"/>
      <c r="AG6" s="842"/>
      <c r="AH6" s="842"/>
      <c r="AI6" s="842"/>
      <c r="AJ6" s="842"/>
      <c r="AK6" s="842"/>
      <c r="AL6" s="11"/>
      <c r="AU6" s="830" t="s">
        <v>287</v>
      </c>
      <c r="AV6" s="831">
        <f t="shared" si="0"/>
        <v>46284</v>
      </c>
      <c r="AW6" s="832" t="s">
        <v>1572</v>
      </c>
      <c r="AX6" s="833" t="s">
        <v>64</v>
      </c>
      <c r="AY6" s="832" t="s">
        <v>1573</v>
      </c>
      <c r="AZ6" s="843" t="s">
        <v>1574</v>
      </c>
      <c r="BA6" s="834"/>
      <c r="BB6" s="844">
        <f>+'WELL DATA'!AL18</f>
        <v>1.9910000000000001</v>
      </c>
    </row>
    <row r="7" spans="1:89" s="777" customFormat="1" ht="53.25" customHeight="1">
      <c r="A7" s="776"/>
      <c r="B7" s="839" t="s">
        <v>53</v>
      </c>
      <c r="C7" s="845" t="s">
        <v>77</v>
      </c>
      <c r="D7" s="845" t="s">
        <v>168</v>
      </c>
      <c r="E7" s="845" t="s">
        <v>169</v>
      </c>
      <c r="F7" s="846" t="s">
        <v>71</v>
      </c>
      <c r="G7" s="847" t="s">
        <v>1453</v>
      </c>
      <c r="H7" s="847" t="s">
        <v>1454</v>
      </c>
      <c r="I7" s="847" t="s">
        <v>1455</v>
      </c>
      <c r="J7" s="848"/>
      <c r="K7" s="927" t="s">
        <v>847</v>
      </c>
      <c r="L7" s="926"/>
      <c r="M7" s="849">
        <f>H27</f>
        <v>5561.4686532050619</v>
      </c>
      <c r="N7" s="850">
        <f>'DATA INPUT'!G10</f>
        <v>5567</v>
      </c>
      <c r="O7" s="851">
        <f>N7/M7</f>
        <v>1.0009945838302532</v>
      </c>
      <c r="Q7" s="852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U7" s="830" t="s">
        <v>287</v>
      </c>
      <c r="AV7" s="831">
        <f t="shared" si="0"/>
        <v>46284</v>
      </c>
      <c r="AW7" s="832" t="s">
        <v>964</v>
      </c>
      <c r="AX7" s="833" t="s">
        <v>64</v>
      </c>
      <c r="AY7" s="853" t="s">
        <v>911</v>
      </c>
      <c r="AZ7" s="843" t="s">
        <v>65</v>
      </c>
      <c r="BA7" s="834">
        <f>'WATER FLOOD WELLS'!I78</f>
        <v>7680</v>
      </c>
      <c r="BB7" s="834"/>
      <c r="BH7" s="775"/>
      <c r="BI7" s="775"/>
    </row>
    <row r="8" spans="1:89" s="775" customFormat="1" ht="30" customHeight="1">
      <c r="A8" s="774"/>
      <c r="B8" s="854" t="s">
        <v>192</v>
      </c>
      <c r="C8" s="855">
        <f>IFERROR(IF(TDYPROD=0,0,COUNTIF(FIELD,"MAIN")),"")</f>
        <v>25</v>
      </c>
      <c r="D8" s="855">
        <f>IFERROR(SUMIF(FIELD,"MAIN",EST_PROD)*OIL_PROFAC,"")</f>
        <v>1704.9292654004942</v>
      </c>
      <c r="E8" s="855">
        <v>1673.7058963422876</v>
      </c>
      <c r="F8" s="856">
        <f>IF(D8="","",D8-E8)</f>
        <v>31.223369058206572</v>
      </c>
      <c r="G8" s="856">
        <v>1673.6100597010698</v>
      </c>
      <c r="H8" s="857">
        <f>D8*RZKActual_Ratio</f>
        <v>1706.6249604795869</v>
      </c>
      <c r="I8" s="856">
        <f>IF(H8="","",H8-G8)</f>
        <v>33.014900778517131</v>
      </c>
      <c r="J8" s="848"/>
      <c r="K8" s="927" t="s">
        <v>841</v>
      </c>
      <c r="L8" s="926"/>
      <c r="M8" s="858">
        <f>'DATA INPUT'!E12</f>
        <v>494</v>
      </c>
      <c r="N8" s="859">
        <f>'DATA INPUT'!G12</f>
        <v>494</v>
      </c>
      <c r="O8" s="860"/>
      <c r="Q8" s="824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U8" s="830" t="s">
        <v>287</v>
      </c>
      <c r="AV8" s="831">
        <f t="shared" si="0"/>
        <v>46284</v>
      </c>
      <c r="AW8" s="832" t="s">
        <v>1644</v>
      </c>
      <c r="AX8" s="833" t="s">
        <v>64</v>
      </c>
      <c r="AY8" s="832" t="s">
        <v>1645</v>
      </c>
      <c r="AZ8" s="843" t="s">
        <v>1574</v>
      </c>
      <c r="BA8" s="834"/>
      <c r="BB8" s="844">
        <f>+'WELL DATA'!AL20+'WELL DATA'!AL22</f>
        <v>0</v>
      </c>
    </row>
    <row r="9" spans="1:89" s="775" customFormat="1" ht="30" customHeight="1">
      <c r="A9" s="774"/>
      <c r="B9" s="854" t="s">
        <v>193</v>
      </c>
      <c r="C9" s="855">
        <f>IFERROR(IF(TDYPROD=0,0,COUNTIF(FIELD,"EAST")),"")</f>
        <v>8</v>
      </c>
      <c r="D9" s="855">
        <f>IFERROR(SUMIF(FIELD,"EAST",EST_PROD)*OIL_PROFAC,"")</f>
        <v>765.47757866187965</v>
      </c>
      <c r="E9" s="855">
        <v>774.99049444191121</v>
      </c>
      <c r="F9" s="856">
        <f>IF(D9="","",D9-E9)</f>
        <v>-9.5129157800315625</v>
      </c>
      <c r="G9" s="856">
        <v>774.94611837433251</v>
      </c>
      <c r="H9" s="857">
        <f>D9*RZKActual_Ratio</f>
        <v>766.23891028403807</v>
      </c>
      <c r="I9" s="856">
        <f t="shared" ref="I9:I15" si="1">IF(H9="","",H9-G9)</f>
        <v>-8.7072080902944435</v>
      </c>
      <c r="J9" s="848"/>
      <c r="K9" s="927" t="s">
        <v>1542</v>
      </c>
      <c r="L9" s="926"/>
      <c r="M9" s="858">
        <f>'DATA INPUT'!E11</f>
        <v>122</v>
      </c>
      <c r="N9" s="859">
        <f>'DATA INPUT'!G11</f>
        <v>122</v>
      </c>
      <c r="Q9" s="824"/>
      <c r="V9" s="11"/>
      <c r="W9" s="11"/>
      <c r="X9" s="11"/>
      <c r="Y9" s="11"/>
      <c r="Z9" s="11"/>
      <c r="AA9" s="11"/>
      <c r="AC9" s="11"/>
      <c r="AD9" s="11"/>
      <c r="AE9" s="11"/>
      <c r="AF9" s="11"/>
      <c r="AG9" s="11"/>
      <c r="AH9" s="11"/>
      <c r="AU9" s="830" t="s">
        <v>287</v>
      </c>
      <c r="AV9" s="831">
        <f t="shared" si="0"/>
        <v>46284</v>
      </c>
      <c r="AW9" s="832" t="s">
        <v>1642</v>
      </c>
      <c r="AX9" s="833" t="s">
        <v>64</v>
      </c>
      <c r="AY9" s="832" t="s">
        <v>1643</v>
      </c>
      <c r="AZ9" s="843" t="s">
        <v>1574</v>
      </c>
      <c r="BA9" s="834"/>
      <c r="BB9" s="844">
        <f>+L33</f>
        <v>0.79</v>
      </c>
    </row>
    <row r="10" spans="1:89" s="775" customFormat="1" ht="30" customHeight="1">
      <c r="A10" s="774"/>
      <c r="B10" s="861" t="s">
        <v>958</v>
      </c>
      <c r="C10" s="855">
        <f>IFERROR(IF(TDYPROD=0,0,COUNTIF(FIELD,"NORTH")),"")</f>
        <v>9</v>
      </c>
      <c r="D10" s="855">
        <f>IFERROR(SUMIF(FIELD,"NORTH",EST_PROD)*OIL_PROFAC,"")</f>
        <v>561.45326094637051</v>
      </c>
      <c r="E10" s="855">
        <v>551.75736635878138</v>
      </c>
      <c r="F10" s="856">
        <f>IF(D10="","",D10-E10)</f>
        <v>9.6958945875891231</v>
      </c>
      <c r="G10" s="856">
        <v>551.72577265233951</v>
      </c>
      <c r="H10" s="857">
        <f>D10*RZKActual_Ratio</f>
        <v>562.01167328115071</v>
      </c>
      <c r="I10" s="856">
        <f t="shared" si="1"/>
        <v>10.285900628811191</v>
      </c>
      <c r="J10" s="848"/>
      <c r="K10" s="927" t="s">
        <v>1553</v>
      </c>
      <c r="L10" s="926"/>
      <c r="M10" s="858">
        <f>'DATA INPUT'!E13</f>
        <v>243</v>
      </c>
      <c r="N10" s="859">
        <f>'DATA INPUT'!G13</f>
        <v>243</v>
      </c>
      <c r="Q10" s="824"/>
      <c r="V10" s="11"/>
      <c r="W10" s="11"/>
      <c r="X10" s="11"/>
      <c r="Y10" s="11"/>
      <c r="Z10" s="11"/>
      <c r="AA10" s="11"/>
      <c r="AC10" s="11"/>
      <c r="AD10" s="11"/>
      <c r="AE10" s="11"/>
      <c r="AF10" s="11"/>
      <c r="AG10" s="11"/>
      <c r="AH10" s="11"/>
    </row>
    <row r="11" spans="1:89" s="775" customFormat="1" ht="30" customHeight="1">
      <c r="A11" s="774"/>
      <c r="B11" s="861" t="s">
        <v>194</v>
      </c>
      <c r="C11" s="855">
        <f>IFERROR(IF(TDYPROD=0,0,COUNTIF(FIELD,"WEST")),"")</f>
        <v>36</v>
      </c>
      <c r="D11" s="855">
        <f>IFERROR(SUMIF(FIELD,"WEST",EST_PROD)*OIL_PROFAC,"")</f>
        <v>2529.6085481963173</v>
      </c>
      <c r="E11" s="855">
        <v>2572.8653719148383</v>
      </c>
      <c r="F11" s="856">
        <f>IF(D11="","",D11-E11)</f>
        <v>-43.256823718520991</v>
      </c>
      <c r="G11" s="856">
        <v>2572.7180492722591</v>
      </c>
      <c r="H11" s="857">
        <f>D11*RZKActual_Ratio</f>
        <v>2532.1244559552238</v>
      </c>
      <c r="I11" s="856">
        <f t="shared" si="1"/>
        <v>-40.593593317035356</v>
      </c>
      <c r="J11" s="848"/>
      <c r="K11" s="927" t="s">
        <v>1588</v>
      </c>
      <c r="L11" s="926"/>
      <c r="M11" s="858">
        <f>'DATA INPUT'!E14</f>
        <v>118</v>
      </c>
      <c r="N11" s="859">
        <f>'DATA INPUT'!G14</f>
        <v>118</v>
      </c>
      <c r="Q11" s="824"/>
      <c r="V11" s="11"/>
      <c r="W11" s="11"/>
      <c r="X11" s="11"/>
      <c r="Y11" s="11"/>
      <c r="Z11" s="11"/>
      <c r="AA11" s="11"/>
      <c r="AC11" s="11"/>
      <c r="AD11" s="11"/>
      <c r="AE11" s="11"/>
      <c r="AF11" s="11"/>
      <c r="AG11" s="11"/>
      <c r="AH11" s="11"/>
    </row>
    <row r="12" spans="1:89" s="775" customFormat="1" ht="30" customHeight="1">
      <c r="A12" s="774"/>
      <c r="B12" s="862" t="s">
        <v>46</v>
      </c>
      <c r="C12" s="855">
        <f>IFERROR(SUM(C8:C11),"")</f>
        <v>78</v>
      </c>
      <c r="D12" s="855">
        <f>IFERROR(SUM(D8:D11),"")</f>
        <v>5561.4686532050619</v>
      </c>
      <c r="E12" s="855">
        <v>5573.3191290578179</v>
      </c>
      <c r="F12" s="856">
        <f>SUM(F8:F11)</f>
        <v>-11.850475852756858</v>
      </c>
      <c r="G12" s="856">
        <v>5573.0000000000009</v>
      </c>
      <c r="H12" s="863">
        <f>IFERROR(SUM(H8:H11),"")</f>
        <v>5567</v>
      </c>
      <c r="I12" s="864">
        <f t="shared" si="1"/>
        <v>-6.0000000000009095</v>
      </c>
      <c r="J12" s="848"/>
      <c r="K12" s="927" t="s">
        <v>1713</v>
      </c>
      <c r="L12" s="926"/>
      <c r="M12" s="858">
        <f>'DATA INPUT'!E15</f>
        <v>135</v>
      </c>
      <c r="N12" s="859">
        <f>'DATA INPUT'!G15</f>
        <v>135</v>
      </c>
      <c r="Q12" s="824"/>
      <c r="R12" s="865"/>
      <c r="V12" s="11"/>
      <c r="W12" s="11"/>
      <c r="X12" s="11"/>
      <c r="Y12" s="11"/>
      <c r="Z12" s="11"/>
      <c r="AA12" s="11"/>
      <c r="AC12" s="11"/>
      <c r="AD12" s="11"/>
      <c r="AE12" s="11"/>
      <c r="AF12" s="11"/>
      <c r="AG12" s="11"/>
      <c r="AH12" s="11"/>
    </row>
    <row r="13" spans="1:89" s="775" customFormat="1" ht="30" customHeight="1">
      <c r="A13" s="774"/>
      <c r="B13" s="866" t="s">
        <v>1539</v>
      </c>
      <c r="C13" s="855">
        <f>IFERROR(IF(TDYPROD=0,0,COUNTIF(FIELD,"NWRZK")),"")</f>
        <v>1</v>
      </c>
      <c r="D13" s="855">
        <f>+'DATA INPUT'!E11</f>
        <v>122</v>
      </c>
      <c r="E13" s="855">
        <v>121</v>
      </c>
      <c r="F13" s="856">
        <f t="shared" ref="F13:F18" si="2">IF(D13="","",D13-E13)</f>
        <v>1</v>
      </c>
      <c r="G13" s="856">
        <v>121</v>
      </c>
      <c r="H13" s="863">
        <f>+N9</f>
        <v>122</v>
      </c>
      <c r="I13" s="867">
        <f>IF(H13="","",H13-G13)</f>
        <v>1</v>
      </c>
      <c r="J13" s="848"/>
      <c r="K13" s="847" t="s">
        <v>6</v>
      </c>
      <c r="L13" s="847" t="s">
        <v>934</v>
      </c>
      <c r="M13" s="847" t="s">
        <v>937</v>
      </c>
      <c r="N13" s="847" t="s">
        <v>929</v>
      </c>
      <c r="Q13" s="824"/>
      <c r="R13" s="865"/>
      <c r="V13" s="11"/>
      <c r="W13" s="11"/>
      <c r="X13" s="11"/>
      <c r="Y13" s="11"/>
      <c r="Z13" s="11"/>
      <c r="AA13" s="11"/>
      <c r="AC13" s="11"/>
      <c r="AD13" s="11"/>
      <c r="AE13" s="11"/>
      <c r="AF13" s="11"/>
      <c r="AG13" s="11"/>
      <c r="AH13" s="11"/>
    </row>
    <row r="14" spans="1:89" s="775" customFormat="1" ht="30" customHeight="1">
      <c r="A14" s="774"/>
      <c r="B14" s="868" t="s">
        <v>836</v>
      </c>
      <c r="C14" s="855">
        <f>IFERROR(IF(TDYPROD=0,0,COUNTIF(FIELD,"NRQ")),"")</f>
        <v>14</v>
      </c>
      <c r="D14" s="855">
        <f>'DATA INPUT'!E12</f>
        <v>494</v>
      </c>
      <c r="E14" s="855">
        <v>491</v>
      </c>
      <c r="F14" s="856">
        <f t="shared" si="2"/>
        <v>3</v>
      </c>
      <c r="G14" s="856">
        <v>491</v>
      </c>
      <c r="H14" s="863">
        <f>N8</f>
        <v>494</v>
      </c>
      <c r="I14" s="867">
        <f t="shared" si="1"/>
        <v>3</v>
      </c>
      <c r="J14" s="869"/>
      <c r="K14" s="870" t="s">
        <v>930</v>
      </c>
      <c r="L14" s="871">
        <f>'WATER FLOOD WELLS'!$I$99</f>
        <v>17523.291666666668</v>
      </c>
      <c r="M14" s="872">
        <f>'WATER FLOOD WELLS'!$J$99</f>
        <v>19000</v>
      </c>
      <c r="N14" s="873">
        <f>'WATER FLOOD WELLS'!$K$99</f>
        <v>-1476.7083333333321</v>
      </c>
      <c r="V14" s="11"/>
      <c r="W14" s="11"/>
      <c r="X14" s="11"/>
      <c r="Y14" s="11"/>
      <c r="Z14" s="11"/>
      <c r="AA14" s="11"/>
      <c r="AC14" s="11"/>
      <c r="AD14" s="11"/>
      <c r="AE14" s="11"/>
      <c r="AF14" s="11"/>
      <c r="AG14" s="11"/>
      <c r="AH14" s="11"/>
    </row>
    <row r="15" spans="1:89" s="775" customFormat="1" ht="30" customHeight="1">
      <c r="A15" s="774"/>
      <c r="B15" s="868" t="s">
        <v>1550</v>
      </c>
      <c r="C15" s="855">
        <f>IFERROR(IF(TDYPROD=0,0,COUNTIF(FIELD,"AKIK-NE")),"")+IFERROR(IF(TDYPROD=0,0,COUNTIF(FIELD,"Tanz")),"")</f>
        <v>1</v>
      </c>
      <c r="D15" s="855">
        <f>'DATA INPUT'!E13</f>
        <v>243</v>
      </c>
      <c r="E15" s="855">
        <v>251</v>
      </c>
      <c r="F15" s="856">
        <f t="shared" si="2"/>
        <v>-8</v>
      </c>
      <c r="G15" s="856">
        <v>251</v>
      </c>
      <c r="H15" s="863">
        <f>N10</f>
        <v>243</v>
      </c>
      <c r="I15" s="867">
        <f t="shared" si="1"/>
        <v>-8</v>
      </c>
      <c r="J15" s="869"/>
      <c r="K15" s="870" t="s">
        <v>931</v>
      </c>
      <c r="L15" s="871">
        <f>'WATER FLOOD WELLS'!$I$100</f>
        <v>26151.200000000001</v>
      </c>
      <c r="M15" s="872">
        <f>'WATER FLOOD WELLS'!$J$100</f>
        <v>28050</v>
      </c>
      <c r="N15" s="873">
        <f>'WATER FLOOD WELLS'!$K$100</f>
        <v>-1898.7999999999993</v>
      </c>
      <c r="V15" s="11"/>
      <c r="W15" s="11"/>
      <c r="X15" s="11"/>
      <c r="Y15" s="11"/>
      <c r="Z15" s="11"/>
      <c r="AA15" s="11"/>
      <c r="AC15" s="11"/>
      <c r="AD15" s="11"/>
      <c r="AE15" s="11"/>
      <c r="AF15" s="11"/>
      <c r="AG15" s="11"/>
      <c r="AH15" s="11"/>
    </row>
    <row r="16" spans="1:89" s="775" customFormat="1" ht="30" customHeight="1">
      <c r="A16" s="774"/>
      <c r="B16" s="868" t="s">
        <v>1587</v>
      </c>
      <c r="C16" s="855">
        <f>IFERROR(IF(TDYPROD=0,0,COUNTIF(FIELD,"RAFIKI")),"")</f>
        <v>1</v>
      </c>
      <c r="D16" s="855">
        <f>'DATA INPUT'!E14</f>
        <v>118</v>
      </c>
      <c r="E16" s="855">
        <v>119</v>
      </c>
      <c r="F16" s="856">
        <f t="shared" si="2"/>
        <v>-1</v>
      </c>
      <c r="G16" s="856">
        <v>119</v>
      </c>
      <c r="H16" s="863">
        <f>N11</f>
        <v>118</v>
      </c>
      <c r="I16" s="867">
        <f>IF(H16="","",H16-G16)</f>
        <v>-1</v>
      </c>
      <c r="J16" s="869"/>
      <c r="K16" s="870" t="s">
        <v>932</v>
      </c>
      <c r="L16" s="871">
        <f>'WATER FLOOD WELLS'!$I$101</f>
        <v>6180</v>
      </c>
      <c r="M16" s="872">
        <f>'WATER FLOOD WELLS'!$J$101</f>
        <v>6700</v>
      </c>
      <c r="N16" s="873">
        <f>'WATER FLOOD WELLS'!$K$101</f>
        <v>-520</v>
      </c>
      <c r="V16" s="11"/>
      <c r="W16" s="11"/>
      <c r="X16" s="11"/>
      <c r="Y16" s="11"/>
      <c r="Z16" s="11"/>
      <c r="AA16" s="11"/>
      <c r="AC16" s="11"/>
      <c r="AD16" s="11"/>
      <c r="AE16" s="11"/>
      <c r="AF16" s="11"/>
      <c r="AG16" s="11"/>
      <c r="AH16" s="11"/>
    </row>
    <row r="17" spans="1:59" s="775" customFormat="1" ht="30" customHeight="1">
      <c r="A17" s="774"/>
      <c r="B17" s="868" t="s">
        <v>1712</v>
      </c>
      <c r="C17" s="855">
        <f>IFERROR(IF(TDYPROD=0,0,COUNTIF(FIELD,"NERZK A")),"")</f>
        <v>1</v>
      </c>
      <c r="D17" s="855">
        <f>'DATA INPUT'!E15</f>
        <v>135</v>
      </c>
      <c r="E17" s="855">
        <v>135</v>
      </c>
      <c r="F17" s="856">
        <f t="shared" si="2"/>
        <v>0</v>
      </c>
      <c r="G17" s="856">
        <v>135</v>
      </c>
      <c r="H17" s="863">
        <f>N12</f>
        <v>135</v>
      </c>
      <c r="I17" s="867">
        <f>IF(H17="","",H17-G17)</f>
        <v>0</v>
      </c>
      <c r="J17" s="869"/>
      <c r="K17" s="870" t="s">
        <v>835</v>
      </c>
      <c r="L17" s="871">
        <f>'WATER FLOOD WELLS'!$I$102</f>
        <v>7680</v>
      </c>
      <c r="M17" s="872">
        <f>'WATER FLOOD WELLS'!$J$102</f>
        <v>10600</v>
      </c>
      <c r="N17" s="873">
        <f>'WATER FLOOD WELLS'!$K$102</f>
        <v>-2920</v>
      </c>
      <c r="V17" s="11"/>
      <c r="W17" s="11"/>
      <c r="X17" s="11"/>
      <c r="Y17" s="11"/>
      <c r="Z17" s="11"/>
      <c r="AA17" s="11"/>
      <c r="AC17" s="11"/>
      <c r="AD17" s="11"/>
      <c r="AE17" s="11"/>
      <c r="AF17" s="11"/>
      <c r="AG17" s="11"/>
      <c r="AH17" s="11"/>
    </row>
    <row r="18" spans="1:59" s="775" customFormat="1" ht="30" customHeight="1">
      <c r="A18" s="774"/>
      <c r="B18" s="868" t="s">
        <v>1591</v>
      </c>
      <c r="C18" s="874">
        <f>SUM(C12:C17)</f>
        <v>96</v>
      </c>
      <c r="D18" s="874">
        <f>SUM(D12:D17)</f>
        <v>6673.4686532050619</v>
      </c>
      <c r="E18" s="874">
        <f>SUM(E12:E17)</f>
        <v>6690.3191290578179</v>
      </c>
      <c r="F18" s="875">
        <f t="shared" si="2"/>
        <v>-16.850475852756063</v>
      </c>
      <c r="G18" s="856">
        <v>6690.0000000000009</v>
      </c>
      <c r="H18" s="876">
        <f>SUM(H12:H17)</f>
        <v>6679</v>
      </c>
      <c r="I18" s="856">
        <f>IF(H18="","",H18-G18)</f>
        <v>-11.000000000000909</v>
      </c>
      <c r="J18" s="869"/>
      <c r="K18" s="877" t="s">
        <v>933</v>
      </c>
      <c r="L18" s="878">
        <f>SUM(L14:L17)</f>
        <v>57534.491666666669</v>
      </c>
      <c r="M18" s="879">
        <f>SUM(M14:M17)</f>
        <v>64350</v>
      </c>
      <c r="N18" s="880">
        <f>SUM(N14:N17)</f>
        <v>-6815.5083333333314</v>
      </c>
      <c r="V18" s="11"/>
      <c r="W18" s="11"/>
      <c r="X18" s="11"/>
      <c r="Y18" s="11"/>
      <c r="Z18" s="11"/>
      <c r="AA18" s="11"/>
      <c r="AC18" s="11"/>
      <c r="AD18" s="11"/>
      <c r="AE18" s="11"/>
      <c r="AF18" s="11"/>
      <c r="AG18" s="11"/>
      <c r="AH18" s="11"/>
    </row>
    <row r="19" spans="1:59" s="775" customFormat="1" ht="20.100000000000001" customHeight="1">
      <c r="A19" s="774"/>
      <c r="B19" s="881"/>
      <c r="C19" s="882"/>
      <c r="D19" s="883"/>
      <c r="E19" s="883"/>
      <c r="F19" s="883"/>
      <c r="G19" s="883"/>
      <c r="H19" s="883"/>
      <c r="I19" s="883"/>
      <c r="J19" s="883"/>
      <c r="K19" s="883"/>
      <c r="L19" s="883"/>
      <c r="M19" s="883"/>
      <c r="T19" s="11"/>
      <c r="U19" s="11"/>
      <c r="V19" s="11"/>
      <c r="W19" s="11"/>
      <c r="X19" s="11"/>
      <c r="Y19" s="11"/>
      <c r="AA19" s="11"/>
      <c r="AB19" s="11"/>
      <c r="AC19" s="11"/>
      <c r="AD19" s="11"/>
      <c r="AE19" s="11"/>
      <c r="AF19" s="11"/>
    </row>
    <row r="20" spans="1:59" s="775" customFormat="1" ht="20.100000000000001" customHeight="1">
      <c r="A20" s="774"/>
      <c r="B20" s="884" t="s">
        <v>175</v>
      </c>
      <c r="C20" s="824"/>
      <c r="D20" s="824"/>
      <c r="E20" s="824"/>
      <c r="F20" s="824"/>
      <c r="G20" s="824" t="s">
        <v>886</v>
      </c>
      <c r="H20" s="824"/>
      <c r="I20" s="926" t="s">
        <v>158</v>
      </c>
      <c r="J20" s="926"/>
      <c r="K20" s="926"/>
      <c r="L20" s="885" t="s">
        <v>616</v>
      </c>
      <c r="M20" s="824"/>
      <c r="AU20" s="926" t="s">
        <v>66</v>
      </c>
      <c r="AV20" s="926" t="s">
        <v>17</v>
      </c>
      <c r="AW20" s="926" t="s">
        <v>1255</v>
      </c>
      <c r="AX20" s="926" t="s">
        <v>57</v>
      </c>
      <c r="AY20" s="926" t="s">
        <v>1256</v>
      </c>
      <c r="AZ20" s="926" t="s">
        <v>1257</v>
      </c>
      <c r="BA20" s="926" t="s">
        <v>1258</v>
      </c>
      <c r="BB20" s="926" t="s">
        <v>190</v>
      </c>
      <c r="BC20" s="926" t="s">
        <v>1259</v>
      </c>
      <c r="BD20" s="926" t="s">
        <v>1260</v>
      </c>
      <c r="BE20" s="926" t="s">
        <v>188</v>
      </c>
      <c r="BF20" s="886" t="s">
        <v>1261</v>
      </c>
      <c r="BG20" s="887" t="s">
        <v>1262</v>
      </c>
    </row>
    <row r="21" spans="1:59" s="775" customFormat="1" ht="20.100000000000001" customHeight="1">
      <c r="A21" s="774"/>
      <c r="B21" s="888" t="s">
        <v>29</v>
      </c>
      <c r="C21" s="888" t="s">
        <v>196</v>
      </c>
      <c r="D21" s="888"/>
      <c r="E21" s="888" t="s">
        <v>197</v>
      </c>
      <c r="F21" s="888"/>
      <c r="G21" s="888" t="s">
        <v>46</v>
      </c>
      <c r="H21" s="888" t="s">
        <v>1566</v>
      </c>
      <c r="I21" s="926" t="str">
        <f>IF(L21="","",VLOOKUP(REPORT!L21,ADMIN!B3:G121,6,FALSE))</f>
        <v>Generator (Planned)</v>
      </c>
      <c r="J21" s="926"/>
      <c r="K21" s="926"/>
      <c r="L21" s="889">
        <f>IF(M7=0,0,MAX(ADMIN!B3:G121))</f>
        <v>48.533167524031292</v>
      </c>
      <c r="AT21" s="776"/>
      <c r="AU21" s="926"/>
      <c r="AV21" s="926"/>
      <c r="AW21" s="926"/>
      <c r="AX21" s="926"/>
      <c r="AY21" s="926"/>
      <c r="AZ21" s="926"/>
      <c r="BA21" s="926"/>
      <c r="BB21" s="926"/>
      <c r="BC21" s="926"/>
      <c r="BD21" s="926"/>
      <c r="BE21" s="926"/>
    </row>
    <row r="22" spans="1:59" s="775" customFormat="1" ht="20.100000000000001" customHeight="1">
      <c r="A22" s="774"/>
      <c r="B22" s="890" t="s">
        <v>57</v>
      </c>
      <c r="C22" s="921" t="s">
        <v>1464</v>
      </c>
      <c r="D22" s="921"/>
      <c r="E22" s="921" t="s">
        <v>1478</v>
      </c>
      <c r="F22" s="921"/>
      <c r="G22" s="888"/>
      <c r="H22" s="888"/>
      <c r="I22" s="926" t="str">
        <f>IF(L22=0,"",VLOOKUP(REPORT!L22,ADMIN!B3:G121,6,FALSE))</f>
        <v>Flowline Failure</v>
      </c>
      <c r="J22" s="926"/>
      <c r="K22" s="926"/>
      <c r="L22" s="889">
        <f>IF(M7=0,0,LARGE(ADMIN!B3:G121,2))</f>
        <v>13.303249999999993</v>
      </c>
      <c r="M22" s="891"/>
      <c r="AT22" s="776"/>
      <c r="AU22" s="830" t="s">
        <v>1263</v>
      </c>
      <c r="AV22" s="831">
        <f>REPORTDATE-1</f>
        <v>46284</v>
      </c>
      <c r="AW22" s="892" t="s">
        <v>196</v>
      </c>
      <c r="AX22" s="893" t="str">
        <f>C22</f>
        <v>Shipping</v>
      </c>
      <c r="AY22" s="892">
        <f>C23</f>
        <v>8731.1846363410205</v>
      </c>
      <c r="AZ22" s="893">
        <f>C26</f>
        <v>14353.67977788096</v>
      </c>
      <c r="BA22" s="894">
        <f>C29</f>
        <v>33.1</v>
      </c>
      <c r="BB22" s="894">
        <f>C30</f>
        <v>0</v>
      </c>
      <c r="BC22" s="895">
        <f>C31</f>
        <v>0</v>
      </c>
      <c r="BD22" s="896"/>
      <c r="BE22" s="892">
        <f>C28</f>
        <v>110</v>
      </c>
    </row>
    <row r="23" spans="1:59" s="775" customFormat="1" ht="20.100000000000001" customHeight="1">
      <c r="A23" s="774"/>
      <c r="B23" s="897" t="s">
        <v>55</v>
      </c>
      <c r="C23" s="921">
        <f>IFERROR(TANKS!E3,"")</f>
        <v>8731.1846363410205</v>
      </c>
      <c r="D23" s="921"/>
      <c r="E23" s="920">
        <f>IFERROR(TANKS!E5,"")</f>
        <v>14100.068002775037</v>
      </c>
      <c r="F23" s="920"/>
      <c r="G23" s="898">
        <f>SUM(OPENINGSTK)</f>
        <v>22831.252639116057</v>
      </c>
      <c r="H23" s="898">
        <f>SUM(OPENINGSTK)</f>
        <v>22831.252639116057</v>
      </c>
      <c r="I23" s="926" t="str">
        <f>IF(L23=0,"",VLOOKUP(REPORT!L23,ADMIN!B3:G121,6,FALSE))</f>
        <v>Generator (Unplanned)</v>
      </c>
      <c r="J23" s="926"/>
      <c r="K23" s="926"/>
      <c r="L23" s="889">
        <f>IF(M7=0,0,LARGE(ADMIN!B3:G121,3))</f>
        <v>12.333708333333345</v>
      </c>
      <c r="AU23" s="830" t="s">
        <v>1263</v>
      </c>
      <c r="AV23" s="831">
        <f>REPORTDATE-1</f>
        <v>46284</v>
      </c>
      <c r="AW23" s="892" t="s">
        <v>197</v>
      </c>
      <c r="AX23" s="893" t="str">
        <f>E22</f>
        <v>Production</v>
      </c>
      <c r="AY23" s="892">
        <f>E23</f>
        <v>14100.068002775037</v>
      </c>
      <c r="AZ23" s="893">
        <f>E26</f>
        <v>8550.0415144401595</v>
      </c>
      <c r="BA23" s="894">
        <f>E29</f>
        <v>33.1</v>
      </c>
      <c r="BB23" s="894">
        <f>E30</f>
        <v>0</v>
      </c>
      <c r="BC23" s="895">
        <f>E31</f>
        <v>0</v>
      </c>
      <c r="BD23" s="896"/>
      <c r="BE23" s="892">
        <f>E28</f>
        <v>62</v>
      </c>
      <c r="BF23" s="120" t="s">
        <v>1410</v>
      </c>
    </row>
    <row r="24" spans="1:59" s="775" customFormat="1" ht="20.100000000000001" customHeight="1">
      <c r="A24" s="774"/>
      <c r="B24" s="899" t="s">
        <v>107</v>
      </c>
      <c r="C24" s="921">
        <f>IFERROR(TANKS!M3,"")</f>
        <v>0</v>
      </c>
      <c r="D24" s="921"/>
      <c r="E24" s="920">
        <f>IFERROR(TANKS!M5,"")</f>
        <v>6677</v>
      </c>
      <c r="F24" s="920"/>
      <c r="G24" s="898">
        <f>SUM(SHIPPED)</f>
        <v>6677</v>
      </c>
      <c r="H24" s="898">
        <f>SUM(SHIPPED)-('DATA INPUT'!E5+'DATA INPUT'!E6+'DATA INPUT'!E7+'DATA INPUT'!E8+'DATA INPUT'!E9)</f>
        <v>5489</v>
      </c>
      <c r="I24" s="926" t="s">
        <v>78</v>
      </c>
      <c r="J24" s="926"/>
      <c r="K24" s="926"/>
      <c r="L24" s="926"/>
      <c r="AU24" s="776"/>
      <c r="AV24" s="776"/>
      <c r="AW24" s="776"/>
      <c r="AX24" s="776"/>
      <c r="AY24" s="776"/>
      <c r="AZ24" s="776"/>
      <c r="BA24" s="776"/>
      <c r="BB24" s="776"/>
      <c r="BC24" s="120"/>
      <c r="BD24" s="120"/>
      <c r="BE24" s="773"/>
      <c r="BF24" s="120"/>
    </row>
    <row r="25" spans="1:59" s="775" customFormat="1" ht="20.100000000000001" customHeight="1">
      <c r="A25" s="774"/>
      <c r="B25" s="899" t="s">
        <v>104</v>
      </c>
      <c r="C25" s="921">
        <f>IFERROR(TANKS!N3,"")</f>
        <v>0</v>
      </c>
      <c r="D25" s="921"/>
      <c r="E25" s="920">
        <f>IFERROR(TANKS!N5,"")</f>
        <v>65</v>
      </c>
      <c r="F25" s="920"/>
      <c r="G25" s="898">
        <f>SUM(WATERDRAIN)</f>
        <v>65</v>
      </c>
      <c r="H25" s="898">
        <f>SUM(WATERDRAIN)</f>
        <v>65</v>
      </c>
      <c r="I25" s="926" t="s">
        <v>54</v>
      </c>
      <c r="J25" s="926"/>
      <c r="K25" s="900">
        <f>IFERROR(G26,"")</f>
        <v>22903.721292321119</v>
      </c>
      <c r="L25" s="901" t="s">
        <v>49</v>
      </c>
      <c r="AU25" s="776"/>
      <c r="AV25" s="776"/>
      <c r="AW25" s="776"/>
      <c r="AX25" s="776"/>
      <c r="AY25" s="776"/>
      <c r="AZ25" s="776"/>
      <c r="BA25" s="776"/>
      <c r="BB25" s="776"/>
      <c r="BC25" s="120"/>
      <c r="BD25" s="120"/>
      <c r="BE25" s="773"/>
      <c r="BF25" s="120"/>
    </row>
    <row r="26" spans="1:59" s="775" customFormat="1" ht="20.100000000000001" customHeight="1">
      <c r="A26" s="774"/>
      <c r="B26" s="897" t="s">
        <v>56</v>
      </c>
      <c r="C26" s="921">
        <f>IFERROR(TANKS!E4,"")</f>
        <v>14353.67977788096</v>
      </c>
      <c r="D26" s="921"/>
      <c r="E26" s="920">
        <f>IFERROR(TANKS!E6,"")</f>
        <v>8550.0415144401595</v>
      </c>
      <c r="F26" s="920"/>
      <c r="G26" s="898">
        <f>SUM(CLOSINGSTK)</f>
        <v>22903.721292321119</v>
      </c>
      <c r="H26" s="898">
        <f>SUM(CLOSINGSTK)</f>
        <v>22903.721292321119</v>
      </c>
      <c r="I26" s="926" t="s">
        <v>151</v>
      </c>
      <c r="J26" s="926"/>
      <c r="K26" s="900">
        <f>G23</f>
        <v>22831.252639116057</v>
      </c>
      <c r="L26" s="901" t="s">
        <v>49</v>
      </c>
      <c r="AU26" s="776"/>
      <c r="AV26" s="776"/>
      <c r="AW26" s="776"/>
      <c r="AX26" s="776"/>
      <c r="AY26" s="776"/>
      <c r="AZ26" s="776"/>
      <c r="BA26" s="776"/>
      <c r="BB26" s="776"/>
      <c r="BC26" s="120"/>
      <c r="BD26" s="120"/>
      <c r="BE26" s="773"/>
      <c r="BF26" s="120"/>
    </row>
    <row r="27" spans="1:59" s="775" customFormat="1" ht="20.100000000000001" customHeight="1">
      <c r="A27" s="774"/>
      <c r="B27" s="897"/>
      <c r="C27" s="921"/>
      <c r="D27" s="921"/>
      <c r="E27" s="920" t="s">
        <v>174</v>
      </c>
      <c r="F27" s="920"/>
      <c r="G27" s="898">
        <f>IFERROR(IF((G26+G24-G23)&lt;0,G25*-1,(G26+G24-G23)),0)</f>
        <v>6749.4686532050619</v>
      </c>
      <c r="H27" s="898">
        <f>IFERROR(IF((H26+H24-H23)&lt;0,H25*-1,(H26+H24-H23)),0)</f>
        <v>5561.4686532050619</v>
      </c>
      <c r="I27" s="926" t="s">
        <v>282</v>
      </c>
      <c r="J27" s="926"/>
      <c r="K27" s="902">
        <f>TOTPUMPED</f>
        <v>6677</v>
      </c>
      <c r="L27" s="903" t="s">
        <v>802</v>
      </c>
      <c r="AU27" s="776"/>
      <c r="AV27" s="776"/>
      <c r="AW27" s="776"/>
      <c r="AX27" s="776"/>
      <c r="AY27" s="776"/>
      <c r="AZ27" s="776"/>
      <c r="BA27" s="776"/>
      <c r="BB27" s="776"/>
      <c r="BC27" s="120"/>
      <c r="BD27" s="120"/>
      <c r="BE27" s="773"/>
      <c r="BF27" s="120"/>
    </row>
    <row r="28" spans="1:59" s="775" customFormat="1" ht="35.25" customHeight="1">
      <c r="A28" s="774"/>
      <c r="B28" s="890" t="s">
        <v>188</v>
      </c>
      <c r="C28" s="921">
        <f>'DATA INPUT'!E22</f>
        <v>110</v>
      </c>
      <c r="D28" s="921"/>
      <c r="E28" s="920">
        <f>'DATA INPUT'!E31</f>
        <v>62</v>
      </c>
      <c r="F28" s="920"/>
      <c r="G28" s="898"/>
      <c r="H28" s="898"/>
      <c r="I28" s="885" t="s">
        <v>1101</v>
      </c>
      <c r="J28" s="885" t="s">
        <v>1107</v>
      </c>
      <c r="K28" s="885" t="s">
        <v>1103</v>
      </c>
      <c r="L28" s="885" t="s">
        <v>1107</v>
      </c>
      <c r="AU28" s="776"/>
      <c r="AV28" s="776"/>
      <c r="AW28" s="776"/>
      <c r="AX28" s="776"/>
      <c r="AY28" s="776"/>
      <c r="AZ28" s="776"/>
      <c r="BA28" s="776"/>
      <c r="BB28" s="776"/>
      <c r="BC28" s="120"/>
      <c r="BD28" s="120"/>
      <c r="BE28" s="773"/>
      <c r="BF28" s="120"/>
    </row>
    <row r="29" spans="1:59" s="775" customFormat="1" ht="20.100000000000001" customHeight="1">
      <c r="A29" s="774"/>
      <c r="B29" s="890" t="s">
        <v>189</v>
      </c>
      <c r="C29" s="921">
        <f>'DATA INPUT'!E24</f>
        <v>33.1</v>
      </c>
      <c r="D29" s="921"/>
      <c r="E29" s="920">
        <f>'DATA INPUT'!E32</f>
        <v>33.1</v>
      </c>
      <c r="F29" s="920"/>
      <c r="G29" s="898"/>
      <c r="H29" s="898"/>
      <c r="I29" s="904" t="s">
        <v>299</v>
      </c>
      <c r="J29" s="905">
        <f>COUNTIF(STATUS,"NF")</f>
        <v>2</v>
      </c>
      <c r="K29" s="904" t="s">
        <v>1104</v>
      </c>
      <c r="L29" s="905">
        <f>COUNTIF(STATUS,"GL")</f>
        <v>0</v>
      </c>
      <c r="AU29" s="776"/>
      <c r="AV29" s="776"/>
      <c r="AW29" s="776"/>
      <c r="AX29" s="776"/>
      <c r="AY29" s="776"/>
      <c r="AZ29" s="776"/>
      <c r="BA29" s="776"/>
      <c r="BB29" s="776"/>
      <c r="BC29" s="120"/>
      <c r="BD29" s="120"/>
      <c r="BE29" s="773"/>
      <c r="BF29" s="120"/>
    </row>
    <row r="30" spans="1:59" s="775" customFormat="1" ht="20.100000000000001" customHeight="1">
      <c r="A30" s="774"/>
      <c r="B30" s="890" t="s">
        <v>190</v>
      </c>
      <c r="C30" s="921">
        <f>'DATA INPUT'!E25</f>
        <v>0</v>
      </c>
      <c r="D30" s="921"/>
      <c r="E30" s="920">
        <f>'DATA INPUT'!E33</f>
        <v>0</v>
      </c>
      <c r="F30" s="920"/>
      <c r="G30" s="898"/>
      <c r="H30" s="898"/>
      <c r="I30" s="906" t="s">
        <v>3</v>
      </c>
      <c r="J30" s="905">
        <f>COUNTIF(STATUS,"ESP")</f>
        <v>70</v>
      </c>
      <c r="K30" s="906" t="s">
        <v>1105</v>
      </c>
      <c r="L30" s="905">
        <f>COUNTIF(INJSTAUS,"INJ")</f>
        <v>50</v>
      </c>
      <c r="AU30" s="776"/>
      <c r="AV30" s="776"/>
      <c r="AW30" s="776"/>
      <c r="AX30" s="776"/>
      <c r="AY30" s="776"/>
      <c r="AZ30" s="776"/>
      <c r="BA30" s="776"/>
      <c r="BB30" s="776"/>
      <c r="BC30" s="120"/>
      <c r="BD30" s="120"/>
      <c r="BE30" s="773"/>
      <c r="BF30" s="120"/>
    </row>
    <row r="31" spans="1:59" s="775" customFormat="1" ht="20.100000000000001" customHeight="1">
      <c r="A31" s="774"/>
      <c r="B31" s="899" t="s">
        <v>258</v>
      </c>
      <c r="C31" s="921">
        <f>'DATA INPUT'!E26</f>
        <v>0</v>
      </c>
      <c r="D31" s="921"/>
      <c r="E31" s="920">
        <f>'DATA INPUT'!E34</f>
        <v>0</v>
      </c>
      <c r="F31" s="920"/>
      <c r="G31" s="898"/>
      <c r="H31" s="898"/>
      <c r="I31" s="906" t="s">
        <v>2</v>
      </c>
      <c r="J31" s="905">
        <f>COUNTIF(STATUS,"SRP")</f>
        <v>20</v>
      </c>
      <c r="K31" s="906" t="s">
        <v>1106</v>
      </c>
      <c r="L31" s="905">
        <f>COUNTIF(WSWSTAUS,"ESP")</f>
        <v>10</v>
      </c>
      <c r="AU31" s="926" t="s">
        <v>66</v>
      </c>
      <c r="AV31" s="926" t="s">
        <v>17</v>
      </c>
      <c r="AW31" s="926" t="s">
        <v>1255</v>
      </c>
      <c r="AX31" s="926" t="s">
        <v>1256</v>
      </c>
      <c r="AY31" s="926" t="s">
        <v>1257</v>
      </c>
      <c r="AZ31" s="926" t="s">
        <v>1261</v>
      </c>
      <c r="BA31" s="926" t="s">
        <v>1264</v>
      </c>
      <c r="BB31" s="926" t="s">
        <v>1265</v>
      </c>
      <c r="BC31" s="120"/>
      <c r="BD31" s="120"/>
      <c r="BE31" s="773"/>
      <c r="BF31" s="120"/>
    </row>
    <row r="32" spans="1:59" s="775" customFormat="1" ht="20.100000000000001" customHeight="1">
      <c r="A32" s="774"/>
      <c r="B32" s="907"/>
      <c r="C32" s="908"/>
      <c r="D32" s="908"/>
      <c r="E32" s="451"/>
      <c r="F32" s="451"/>
      <c r="G32" s="909"/>
      <c r="I32" s="906" t="s">
        <v>185</v>
      </c>
      <c r="J32" s="905">
        <f>COUNTIF(STATUS,"PCP")</f>
        <v>4</v>
      </c>
      <c r="K32" s="926" t="s">
        <v>1526</v>
      </c>
      <c r="L32" s="926"/>
      <c r="AU32" s="926"/>
      <c r="AV32" s="926"/>
      <c r="AW32" s="926"/>
      <c r="AX32" s="926"/>
      <c r="AY32" s="926"/>
      <c r="AZ32" s="926"/>
      <c r="BA32" s="926"/>
      <c r="BB32" s="926"/>
      <c r="BC32" s="120"/>
      <c r="BD32" s="120"/>
      <c r="BE32" s="773"/>
      <c r="BF32" s="120"/>
    </row>
    <row r="33" spans="1:58" s="775" customFormat="1" ht="43.5" customHeight="1">
      <c r="A33" s="774"/>
      <c r="B33" s="907"/>
      <c r="C33" s="909"/>
      <c r="D33" s="909"/>
      <c r="I33" s="885" t="s">
        <v>1102</v>
      </c>
      <c r="J33" s="905">
        <f>SUM(J29:J32)+L29</f>
        <v>96</v>
      </c>
      <c r="K33" s="910" t="s">
        <v>1640</v>
      </c>
      <c r="L33" s="813">
        <v>0.79</v>
      </c>
      <c r="AU33" s="926"/>
      <c r="AV33" s="926"/>
      <c r="AW33" s="926"/>
      <c r="AX33" s="926"/>
      <c r="AY33" s="926"/>
      <c r="AZ33" s="926"/>
      <c r="BA33" s="926"/>
      <c r="BB33" s="926"/>
      <c r="BC33" s="120"/>
      <c r="BD33" s="120"/>
      <c r="BE33" s="773"/>
      <c r="BF33" s="120"/>
    </row>
    <row r="34" spans="1:58" s="775" customFormat="1" ht="42.75" customHeight="1">
      <c r="A34" s="774"/>
      <c r="B34" s="911" t="s">
        <v>887</v>
      </c>
      <c r="C34" s="824"/>
      <c r="D34" s="824"/>
      <c r="F34" s="824"/>
      <c r="G34" s="824"/>
      <c r="H34" s="824"/>
      <c r="K34" s="910" t="s">
        <v>1641</v>
      </c>
      <c r="L34" s="813"/>
      <c r="AU34" s="912" t="s">
        <v>1266</v>
      </c>
      <c r="AV34" s="913"/>
      <c r="AW34" s="892"/>
      <c r="AX34" s="893"/>
      <c r="AY34" s="892"/>
      <c r="AZ34" s="893"/>
      <c r="BA34" s="894"/>
      <c r="BB34" s="894"/>
      <c r="BC34" s="120"/>
      <c r="BD34" s="120"/>
      <c r="BE34" s="773"/>
      <c r="BF34" s="120"/>
    </row>
    <row r="35" spans="1:58" s="775" customFormat="1" ht="47.45" customHeight="1">
      <c r="A35" s="774"/>
      <c r="B35" s="914" t="s">
        <v>5</v>
      </c>
      <c r="C35" s="914" t="s">
        <v>1108</v>
      </c>
      <c r="D35" s="931" t="s">
        <v>30</v>
      </c>
      <c r="E35" s="932"/>
      <c r="F35" s="932"/>
      <c r="G35" s="932"/>
      <c r="H35" s="932"/>
      <c r="I35" s="932"/>
      <c r="J35" s="932"/>
      <c r="K35" s="933"/>
      <c r="L35" s="915" t="s">
        <v>49</v>
      </c>
      <c r="AU35" s="776"/>
      <c r="AV35" s="776"/>
      <c r="AW35" s="776"/>
      <c r="AX35" s="776"/>
      <c r="AY35" s="776"/>
      <c r="AZ35" s="776"/>
      <c r="BA35" s="776"/>
      <c r="BB35" s="776"/>
      <c r="BC35" s="120"/>
      <c r="BD35" s="120"/>
      <c r="BE35" s="773"/>
      <c r="BF35" s="120"/>
    </row>
    <row r="36" spans="1:58" s="775" customFormat="1" ht="53.25" customHeight="1">
      <c r="A36" s="774"/>
      <c r="B36" s="819" t="s">
        <v>2014</v>
      </c>
      <c r="C36" s="820">
        <v>0</v>
      </c>
      <c r="D36" s="922" t="s">
        <v>2015</v>
      </c>
      <c r="E36" s="922"/>
      <c r="F36" s="922"/>
      <c r="G36" s="922"/>
      <c r="H36" s="922"/>
      <c r="I36" s="922"/>
      <c r="J36" s="922"/>
      <c r="K36" s="922"/>
      <c r="L36" s="821">
        <v>27</v>
      </c>
      <c r="AU36" s="776"/>
      <c r="AV36" s="776"/>
      <c r="AW36" s="776"/>
      <c r="AX36" s="776"/>
      <c r="AY36" s="776"/>
      <c r="AZ36" s="776"/>
      <c r="BA36" s="776"/>
      <c r="BB36" s="776"/>
      <c r="BC36" s="120"/>
      <c r="BD36" s="120"/>
      <c r="BE36" s="773"/>
      <c r="BF36" s="120"/>
    </row>
    <row r="37" spans="1:58" s="775" customFormat="1" ht="53.25" customHeight="1">
      <c r="A37" s="774"/>
      <c r="B37" s="819" t="s">
        <v>2032</v>
      </c>
      <c r="C37" s="820">
        <v>2</v>
      </c>
      <c r="D37" s="922" t="s">
        <v>1794</v>
      </c>
      <c r="E37" s="922"/>
      <c r="F37" s="922"/>
      <c r="G37" s="922"/>
      <c r="H37" s="922"/>
      <c r="I37" s="922"/>
      <c r="J37" s="922"/>
      <c r="K37" s="922"/>
      <c r="L37" s="821">
        <v>-32</v>
      </c>
      <c r="AT37" s="776"/>
      <c r="AU37" s="776"/>
      <c r="AV37" s="776"/>
      <c r="AW37" s="776"/>
      <c r="AX37" s="776"/>
      <c r="AY37" s="776"/>
      <c r="AZ37" s="776"/>
      <c r="BA37" s="776"/>
      <c r="BB37" s="120"/>
      <c r="BC37" s="120"/>
      <c r="BD37" s="773"/>
      <c r="BE37" s="120"/>
    </row>
    <row r="38" spans="1:58" s="775" customFormat="1" ht="42" customHeight="1">
      <c r="A38" s="774"/>
      <c r="B38" s="819" t="s">
        <v>2038</v>
      </c>
      <c r="C38" s="820">
        <v>1</v>
      </c>
      <c r="D38" s="922" t="s">
        <v>1794</v>
      </c>
      <c r="E38" s="922"/>
      <c r="F38" s="922"/>
      <c r="G38" s="922"/>
      <c r="H38" s="922"/>
      <c r="I38" s="922"/>
      <c r="J38" s="922"/>
      <c r="K38" s="922"/>
      <c r="L38" s="821">
        <v>-11</v>
      </c>
      <c r="AT38" s="776"/>
      <c r="AU38" s="776"/>
      <c r="AV38" s="776"/>
      <c r="AW38" s="776"/>
      <c r="AX38" s="776"/>
      <c r="AY38" s="776"/>
      <c r="AZ38" s="776"/>
      <c r="BA38" s="776"/>
      <c r="BB38" s="120"/>
      <c r="BC38" s="120"/>
      <c r="BD38" s="773"/>
      <c r="BE38" s="120"/>
    </row>
    <row r="39" spans="1:58" s="775" customFormat="1" ht="49.5" customHeight="1">
      <c r="A39" s="774"/>
      <c r="B39" s="819" t="s">
        <v>1314</v>
      </c>
      <c r="C39" s="819">
        <v>7</v>
      </c>
      <c r="D39" s="922" t="s">
        <v>2044</v>
      </c>
      <c r="E39" s="922"/>
      <c r="F39" s="922"/>
      <c r="G39" s="922"/>
      <c r="H39" s="922"/>
      <c r="I39" s="922"/>
      <c r="J39" s="922"/>
      <c r="K39" s="922"/>
      <c r="L39" s="821">
        <v>-12</v>
      </c>
      <c r="AT39" s="776"/>
      <c r="AU39" s="776"/>
      <c r="AV39" s="776"/>
      <c r="AW39" s="776"/>
      <c r="AX39" s="776"/>
      <c r="AY39" s="776"/>
      <c r="AZ39" s="776"/>
      <c r="BA39" s="776"/>
      <c r="BB39" s="120"/>
      <c r="BC39" s="120"/>
      <c r="BD39" s="773"/>
      <c r="BE39" s="120"/>
    </row>
    <row r="40" spans="1:58" s="775" customFormat="1" ht="40.5" customHeight="1">
      <c r="A40" s="774"/>
      <c r="B40" s="819" t="s">
        <v>2037</v>
      </c>
      <c r="C40" s="820">
        <v>2</v>
      </c>
      <c r="D40" s="922" t="s">
        <v>2035</v>
      </c>
      <c r="E40" s="922"/>
      <c r="F40" s="922"/>
      <c r="G40" s="922"/>
      <c r="H40" s="922"/>
      <c r="I40" s="922"/>
      <c r="J40" s="922"/>
      <c r="K40" s="922"/>
      <c r="L40" s="821">
        <v>-13</v>
      </c>
      <c r="AT40" s="776"/>
      <c r="AU40" s="776"/>
      <c r="AV40" s="776"/>
      <c r="AW40" s="776"/>
      <c r="AX40" s="776"/>
      <c r="AY40" s="776"/>
      <c r="AZ40" s="776"/>
      <c r="BA40" s="776"/>
      <c r="BB40" s="120"/>
      <c r="BC40" s="120"/>
      <c r="BD40" s="773"/>
      <c r="BE40" s="120"/>
    </row>
    <row r="41" spans="1:58" s="775" customFormat="1" ht="42" customHeight="1">
      <c r="A41" s="774"/>
      <c r="B41" s="819" t="s">
        <v>237</v>
      </c>
      <c r="C41" s="819">
        <v>2</v>
      </c>
      <c r="D41" s="922" t="s">
        <v>2036</v>
      </c>
      <c r="E41" s="922"/>
      <c r="F41" s="922"/>
      <c r="G41" s="922"/>
      <c r="H41" s="922"/>
      <c r="I41" s="922"/>
      <c r="J41" s="922"/>
      <c r="K41" s="922"/>
      <c r="L41" s="821">
        <v>-6</v>
      </c>
      <c r="AT41" s="776"/>
      <c r="AU41" s="776"/>
      <c r="AV41" s="776"/>
      <c r="AW41" s="776"/>
      <c r="AX41" s="776"/>
      <c r="AY41" s="776"/>
      <c r="AZ41" s="776"/>
      <c r="BA41" s="776"/>
      <c r="BB41" s="120"/>
      <c r="BC41" s="120"/>
      <c r="BD41" s="773"/>
      <c r="BE41" s="120"/>
    </row>
    <row r="42" spans="1:58" s="775" customFormat="1" ht="42" customHeight="1">
      <c r="A42" s="774"/>
      <c r="B42" s="819" t="s">
        <v>877</v>
      </c>
      <c r="C42" s="819">
        <v>0</v>
      </c>
      <c r="D42" s="922" t="s">
        <v>2057</v>
      </c>
      <c r="E42" s="922"/>
      <c r="F42" s="922"/>
      <c r="G42" s="922"/>
      <c r="H42" s="922"/>
      <c r="I42" s="922"/>
      <c r="J42" s="922"/>
      <c r="K42" s="922"/>
      <c r="L42" s="821">
        <v>58</v>
      </c>
      <c r="AT42" s="776"/>
      <c r="AU42" s="776"/>
      <c r="AV42" s="776"/>
      <c r="AW42" s="776"/>
      <c r="AX42" s="776"/>
      <c r="AY42" s="776"/>
      <c r="AZ42" s="776"/>
      <c r="BA42" s="776"/>
      <c r="BB42" s="120"/>
      <c r="BC42" s="120"/>
      <c r="BD42" s="773"/>
      <c r="BE42" s="120"/>
    </row>
    <row r="43" spans="1:58" s="775" customFormat="1" ht="42" customHeight="1">
      <c r="A43" s="774"/>
      <c r="B43" s="819"/>
      <c r="C43" s="820"/>
      <c r="D43" s="922"/>
      <c r="E43" s="922"/>
      <c r="F43" s="922"/>
      <c r="G43" s="922"/>
      <c r="H43" s="922"/>
      <c r="I43" s="922"/>
      <c r="J43" s="922"/>
      <c r="K43" s="922"/>
      <c r="L43" s="821"/>
      <c r="AT43" s="776"/>
      <c r="AU43" s="776"/>
      <c r="AV43" s="776"/>
      <c r="AW43" s="776"/>
      <c r="AX43" s="776"/>
      <c r="AY43" s="776"/>
      <c r="AZ43" s="776"/>
      <c r="BA43" s="776"/>
      <c r="BB43" s="120"/>
      <c r="BC43" s="120"/>
      <c r="BD43" s="773"/>
      <c r="BE43" s="120"/>
    </row>
    <row r="44" spans="1:58" s="775" customFormat="1" ht="42" customHeight="1">
      <c r="A44" s="774"/>
      <c r="B44" s="819"/>
      <c r="C44" s="819"/>
      <c r="D44" s="922"/>
      <c r="E44" s="922"/>
      <c r="F44" s="922"/>
      <c r="G44" s="922"/>
      <c r="H44" s="922"/>
      <c r="I44" s="922"/>
      <c r="J44" s="922"/>
      <c r="K44" s="922"/>
      <c r="L44" s="821"/>
      <c r="AT44" s="776"/>
      <c r="AU44" s="776"/>
      <c r="AV44" s="776"/>
      <c r="AW44" s="776"/>
      <c r="AX44" s="776"/>
      <c r="AY44" s="776"/>
      <c r="AZ44" s="776"/>
      <c r="BA44" s="776"/>
      <c r="BB44" s="120"/>
      <c r="BC44" s="120"/>
      <c r="BD44" s="773"/>
      <c r="BE44" s="120"/>
    </row>
    <row r="45" spans="1:58" s="775" customFormat="1" ht="65.25" customHeight="1">
      <c r="A45" s="774"/>
      <c r="B45" s="819" t="s">
        <v>1977</v>
      </c>
      <c r="C45" s="820"/>
      <c r="D45" s="922" t="s">
        <v>2039</v>
      </c>
      <c r="E45" s="922"/>
      <c r="F45" s="922"/>
      <c r="G45" s="922"/>
      <c r="H45" s="922"/>
      <c r="I45" s="922"/>
      <c r="J45" s="922"/>
      <c r="K45" s="922"/>
      <c r="L45" s="821">
        <f>IF($D$12=0,"",($F$12-SUM(L36:L44)))</f>
        <v>-22.850475852756858</v>
      </c>
      <c r="AT45" s="776"/>
      <c r="AU45" s="776"/>
      <c r="AV45" s="776"/>
      <c r="AW45" s="776"/>
      <c r="AX45" s="776"/>
      <c r="AY45" s="776"/>
      <c r="AZ45" s="776"/>
      <c r="BA45" s="776"/>
      <c r="BB45" s="120"/>
      <c r="BC45" s="120"/>
      <c r="BD45" s="773"/>
      <c r="BE45" s="120"/>
    </row>
    <row r="46" spans="1:58" s="775" customFormat="1" ht="31.5" customHeight="1">
      <c r="A46" s="774"/>
      <c r="B46" s="819"/>
      <c r="C46" s="820"/>
      <c r="D46" s="922"/>
      <c r="E46" s="922"/>
      <c r="F46" s="922"/>
      <c r="G46" s="922"/>
      <c r="H46" s="922"/>
      <c r="I46" s="922"/>
      <c r="J46" s="922"/>
      <c r="K46" s="922"/>
      <c r="L46" s="821"/>
      <c r="AT46" s="776"/>
      <c r="AU46" s="776"/>
      <c r="AV46" s="776"/>
      <c r="AW46" s="776"/>
      <c r="AX46" s="776"/>
      <c r="AY46" s="776"/>
      <c r="AZ46" s="776"/>
      <c r="BA46" s="776"/>
      <c r="BB46" s="120"/>
      <c r="BC46" s="120"/>
      <c r="BD46" s="773"/>
      <c r="BE46" s="120"/>
    </row>
    <row r="47" spans="1:58" s="775" customFormat="1" ht="42" customHeight="1">
      <c r="A47" s="774"/>
      <c r="B47" s="819"/>
      <c r="C47" s="820"/>
      <c r="D47" s="922"/>
      <c r="E47" s="922"/>
      <c r="F47" s="922"/>
      <c r="G47" s="922"/>
      <c r="H47" s="922"/>
      <c r="I47" s="922"/>
      <c r="J47" s="922"/>
      <c r="K47" s="922"/>
      <c r="L47" s="821"/>
      <c r="AT47" s="776"/>
      <c r="AU47" s="776"/>
      <c r="AV47" s="776"/>
      <c r="AW47" s="776"/>
      <c r="AX47" s="776"/>
      <c r="AY47" s="776"/>
      <c r="AZ47" s="776"/>
      <c r="BA47" s="776"/>
      <c r="BB47" s="120"/>
      <c r="BC47" s="120"/>
      <c r="BD47" s="773"/>
      <c r="BE47" s="120"/>
    </row>
    <row r="48" spans="1:58" s="775" customFormat="1" ht="34.5" customHeight="1">
      <c r="A48" s="774"/>
      <c r="B48" s="819"/>
      <c r="C48" s="820"/>
      <c r="D48" s="922"/>
      <c r="E48" s="922"/>
      <c r="F48" s="922"/>
      <c r="G48" s="922"/>
      <c r="H48" s="922"/>
      <c r="I48" s="922"/>
      <c r="J48" s="922"/>
      <c r="K48" s="922"/>
      <c r="L48" s="821"/>
      <c r="AT48" s="776"/>
      <c r="AU48" s="776"/>
      <c r="AV48" s="776"/>
      <c r="AW48" s="776"/>
      <c r="AX48" s="776"/>
      <c r="AY48" s="776"/>
      <c r="AZ48" s="776"/>
      <c r="BA48" s="776"/>
      <c r="BB48" s="120"/>
      <c r="BC48" s="120"/>
      <c r="BD48" s="773"/>
      <c r="BE48" s="120"/>
    </row>
    <row r="49" spans="1:57" s="775" customFormat="1" ht="40.5" hidden="1" customHeight="1">
      <c r="A49" s="774"/>
      <c r="B49" s="819"/>
      <c r="C49" s="820"/>
      <c r="D49" s="922"/>
      <c r="E49" s="922"/>
      <c r="F49" s="922"/>
      <c r="G49" s="922"/>
      <c r="H49" s="922"/>
      <c r="I49" s="922"/>
      <c r="J49" s="922"/>
      <c r="K49" s="922"/>
      <c r="L49" s="821"/>
      <c r="AT49" s="776"/>
      <c r="AU49" s="776"/>
      <c r="AV49" s="776"/>
      <c r="AW49" s="776"/>
      <c r="AX49" s="776"/>
      <c r="AY49" s="776"/>
      <c r="AZ49" s="776"/>
      <c r="BA49" s="776"/>
      <c r="BB49" s="120"/>
      <c r="BC49" s="120"/>
      <c r="BD49" s="773"/>
      <c r="BE49" s="120"/>
    </row>
    <row r="50" spans="1:57" s="775" customFormat="1" ht="4.5" hidden="1" customHeight="1">
      <c r="A50" s="774"/>
      <c r="B50" s="819"/>
      <c r="C50" s="820"/>
      <c r="D50" s="922"/>
      <c r="E50" s="922"/>
      <c r="F50" s="922"/>
      <c r="G50" s="922"/>
      <c r="H50" s="922"/>
      <c r="I50" s="922"/>
      <c r="J50" s="922"/>
      <c r="K50" s="922"/>
      <c r="L50" s="821"/>
      <c r="AT50" s="776"/>
      <c r="AU50" s="776"/>
      <c r="AV50" s="776"/>
      <c r="AW50" s="776"/>
      <c r="AX50" s="776"/>
      <c r="AY50" s="776"/>
      <c r="AZ50" s="776"/>
      <c r="BA50" s="776"/>
      <c r="BB50" s="120"/>
      <c r="BC50" s="120"/>
      <c r="BD50" s="773"/>
      <c r="BE50" s="120"/>
    </row>
    <row r="51" spans="1:57" s="775" customFormat="1" ht="27" hidden="1" customHeight="1">
      <c r="A51" s="774"/>
      <c r="B51" s="819"/>
      <c r="C51" s="820"/>
      <c r="D51" s="922"/>
      <c r="E51" s="922"/>
      <c r="F51" s="922"/>
      <c r="G51" s="922"/>
      <c r="H51" s="922"/>
      <c r="I51" s="922"/>
      <c r="J51" s="922"/>
      <c r="K51" s="922"/>
      <c r="L51" s="821"/>
      <c r="AT51" s="776"/>
      <c r="AU51" s="776"/>
      <c r="AV51" s="776"/>
      <c r="AW51" s="776"/>
      <c r="AX51" s="776"/>
      <c r="AY51" s="776"/>
      <c r="AZ51" s="776"/>
      <c r="BA51" s="776"/>
      <c r="BB51" s="120"/>
      <c r="BC51" s="120"/>
      <c r="BD51" s="773"/>
      <c r="BE51" s="120"/>
    </row>
    <row r="52" spans="1:57" s="775" customFormat="1" ht="48.75" hidden="1" customHeight="1">
      <c r="A52" s="774"/>
      <c r="B52" s="819"/>
      <c r="C52" s="820"/>
      <c r="D52" s="922"/>
      <c r="E52" s="922"/>
      <c r="F52" s="922"/>
      <c r="G52" s="922"/>
      <c r="H52" s="922"/>
      <c r="I52" s="922"/>
      <c r="J52" s="922"/>
      <c r="K52" s="922"/>
      <c r="L52" s="821"/>
      <c r="AT52" s="776"/>
      <c r="AU52" s="776"/>
      <c r="AV52" s="776"/>
      <c r="AW52" s="776"/>
      <c r="AX52" s="776"/>
      <c r="AY52" s="776"/>
      <c r="AZ52" s="776"/>
      <c r="BA52" s="776"/>
      <c r="BB52" s="120"/>
      <c r="BC52" s="120"/>
      <c r="BD52" s="773"/>
      <c r="BE52" s="120"/>
    </row>
    <row r="53" spans="1:57" s="775" customFormat="1" ht="39.75" hidden="1" customHeight="1">
      <c r="A53" s="774"/>
      <c r="B53" s="819"/>
      <c r="C53" s="820"/>
      <c r="D53" s="922"/>
      <c r="E53" s="922"/>
      <c r="F53" s="922"/>
      <c r="G53" s="922"/>
      <c r="H53" s="922"/>
      <c r="I53" s="922"/>
      <c r="J53" s="922"/>
      <c r="K53" s="922"/>
      <c r="L53" s="821"/>
      <c r="AT53" s="776"/>
      <c r="AU53" s="776"/>
      <c r="AV53" s="776"/>
      <c r="AW53" s="776"/>
      <c r="AX53" s="776"/>
      <c r="AY53" s="776"/>
      <c r="AZ53" s="776"/>
      <c r="BA53" s="776"/>
      <c r="BB53" s="120"/>
      <c r="BC53" s="120"/>
      <c r="BD53" s="773"/>
      <c r="BE53" s="120"/>
    </row>
    <row r="54" spans="1:57" s="775" customFormat="1" ht="67.5" customHeight="1">
      <c r="A54" s="774"/>
      <c r="B54" s="819" t="s">
        <v>1540</v>
      </c>
      <c r="C54" s="820"/>
      <c r="D54" s="922" t="s">
        <v>2053</v>
      </c>
      <c r="E54" s="922"/>
      <c r="F54" s="922"/>
      <c r="G54" s="922"/>
      <c r="H54" s="922"/>
      <c r="I54" s="922"/>
      <c r="J54" s="922"/>
      <c r="K54" s="922"/>
      <c r="L54" s="821"/>
      <c r="AT54" s="776"/>
      <c r="AU54" s="776"/>
      <c r="AV54" s="776"/>
      <c r="AW54" s="776"/>
      <c r="AX54" s="776"/>
      <c r="AY54" s="776"/>
      <c r="AZ54" s="776"/>
      <c r="BA54" s="776"/>
      <c r="BB54" s="120"/>
      <c r="BC54" s="120"/>
      <c r="BD54" s="773"/>
      <c r="BE54" s="120"/>
    </row>
    <row r="55" spans="1:57" s="775" customFormat="1" ht="57" customHeight="1">
      <c r="A55" s="774"/>
      <c r="B55" s="820" t="s">
        <v>1706</v>
      </c>
      <c r="C55" s="820"/>
      <c r="D55" s="922" t="s">
        <v>2046</v>
      </c>
      <c r="E55" s="922"/>
      <c r="F55" s="922"/>
      <c r="G55" s="922"/>
      <c r="H55" s="922"/>
      <c r="I55" s="922"/>
      <c r="J55" s="922"/>
      <c r="K55" s="922"/>
      <c r="L55" s="821"/>
      <c r="AT55" s="776"/>
      <c r="AU55" s="776"/>
      <c r="AV55" s="776"/>
      <c r="AW55" s="776"/>
      <c r="AX55" s="776"/>
      <c r="AY55" s="776"/>
      <c r="AZ55" s="776"/>
      <c r="BA55" s="776"/>
      <c r="BB55" s="120"/>
      <c r="BC55" s="120"/>
      <c r="BD55" s="773"/>
      <c r="BE55" s="120"/>
    </row>
    <row r="56" spans="1:57" s="775" customFormat="1" ht="58.5" customHeight="1">
      <c r="A56" s="774"/>
      <c r="B56" s="820" t="s">
        <v>1549</v>
      </c>
      <c r="C56" s="820"/>
      <c r="D56" s="922" t="s">
        <v>2056</v>
      </c>
      <c r="E56" s="922"/>
      <c r="F56" s="922"/>
      <c r="G56" s="922"/>
      <c r="H56" s="922"/>
      <c r="I56" s="922"/>
      <c r="J56" s="922"/>
      <c r="K56" s="922"/>
      <c r="L56" s="821"/>
      <c r="AT56" s="776"/>
      <c r="AU56" s="776"/>
      <c r="AV56" s="776"/>
      <c r="AW56" s="776"/>
      <c r="AX56" s="776"/>
      <c r="AY56" s="776"/>
      <c r="AZ56" s="776"/>
      <c r="BA56" s="776"/>
      <c r="BB56" s="120"/>
      <c r="BC56" s="120"/>
      <c r="BD56" s="773"/>
      <c r="BE56" s="120"/>
    </row>
    <row r="57" spans="1:57" s="775" customFormat="1" ht="58.5" customHeight="1">
      <c r="A57" s="774"/>
      <c r="B57" s="819" t="s">
        <v>1570</v>
      </c>
      <c r="C57" s="820"/>
      <c r="D57" s="922" t="s">
        <v>2054</v>
      </c>
      <c r="E57" s="922"/>
      <c r="F57" s="922"/>
      <c r="G57" s="922"/>
      <c r="H57" s="922"/>
      <c r="I57" s="922"/>
      <c r="J57" s="922"/>
      <c r="K57" s="922"/>
      <c r="L57" s="821"/>
      <c r="AT57" s="776"/>
      <c r="AU57" s="776"/>
      <c r="AV57" s="776"/>
      <c r="AW57" s="776"/>
      <c r="AX57" s="776"/>
      <c r="AY57" s="776"/>
      <c r="AZ57" s="776"/>
      <c r="BA57" s="776"/>
      <c r="BB57" s="120"/>
      <c r="BC57" s="120"/>
      <c r="BD57" s="773"/>
      <c r="BE57" s="120"/>
    </row>
    <row r="58" spans="1:57" s="775" customFormat="1" ht="55.5" customHeight="1">
      <c r="A58" s="774"/>
      <c r="B58" s="819" t="s">
        <v>1722</v>
      </c>
      <c r="C58" s="820"/>
      <c r="D58" s="922" t="s">
        <v>2045</v>
      </c>
      <c r="E58" s="922"/>
      <c r="F58" s="922"/>
      <c r="G58" s="922"/>
      <c r="H58" s="922"/>
      <c r="I58" s="922"/>
      <c r="J58" s="930"/>
      <c r="K58" s="930"/>
      <c r="L58" s="821"/>
      <c r="AT58" s="776"/>
      <c r="AU58" s="776"/>
      <c r="AV58" s="776"/>
      <c r="AW58" s="776"/>
      <c r="AX58" s="776"/>
      <c r="AY58" s="776"/>
      <c r="AZ58" s="776"/>
      <c r="BA58" s="776"/>
      <c r="BB58" s="120"/>
      <c r="BC58" s="120"/>
      <c r="BD58" s="773"/>
      <c r="BE58" s="120"/>
    </row>
    <row r="59" spans="1:57" s="775" customFormat="1" ht="46.5" customHeight="1">
      <c r="A59" s="774"/>
      <c r="B59" s="916" t="s">
        <v>58</v>
      </c>
      <c r="C59" s="917"/>
      <c r="D59" s="930"/>
      <c r="E59" s="930"/>
      <c r="F59" s="930"/>
      <c r="G59" s="930"/>
      <c r="H59" s="930"/>
      <c r="I59" s="930"/>
      <c r="J59" s="922" t="s">
        <v>888</v>
      </c>
      <c r="K59" s="922"/>
      <c r="L59" s="821">
        <f>SUM(L36:L58)</f>
        <v>-11.850475852756858</v>
      </c>
      <c r="AT59" s="776"/>
      <c r="AU59" s="776"/>
      <c r="AV59" s="776"/>
      <c r="AW59" s="776"/>
      <c r="AX59" s="776"/>
      <c r="AY59" s="776"/>
      <c r="AZ59" s="776"/>
      <c r="BA59" s="776"/>
      <c r="BB59" s="120"/>
      <c r="BC59" s="120"/>
      <c r="BD59" s="773"/>
      <c r="BE59" s="120"/>
    </row>
    <row r="60" spans="1:57" s="775" customFormat="1" ht="34.5" customHeight="1">
      <c r="A60" s="774"/>
      <c r="B60" s="924" t="s">
        <v>29</v>
      </c>
      <c r="C60" s="925"/>
      <c r="D60" s="924" t="s">
        <v>30</v>
      </c>
      <c r="E60" s="930"/>
      <c r="F60" s="930"/>
      <c r="G60" s="930"/>
      <c r="H60" s="930"/>
      <c r="I60" s="930"/>
      <c r="J60" s="930"/>
      <c r="K60" s="930"/>
      <c r="L60" s="930"/>
      <c r="AT60" s="776"/>
      <c r="AU60" s="776"/>
      <c r="AV60" s="776"/>
      <c r="AW60" s="776"/>
      <c r="AX60" s="776"/>
      <c r="AY60" s="776"/>
      <c r="AZ60" s="776"/>
      <c r="BA60" s="776"/>
      <c r="BB60" s="120"/>
      <c r="BC60" s="120"/>
      <c r="BD60" s="773"/>
      <c r="BE60" s="120"/>
    </row>
    <row r="61" spans="1:57" s="775" customFormat="1" ht="61.5" customHeight="1">
      <c r="A61" s="774"/>
      <c r="B61" s="918" t="s">
        <v>2017</v>
      </c>
      <c r="C61" s="919"/>
      <c r="D61" s="918" t="s">
        <v>2055</v>
      </c>
      <c r="E61" s="923"/>
      <c r="F61" s="923"/>
      <c r="G61" s="923"/>
      <c r="H61" s="923"/>
      <c r="I61" s="923"/>
      <c r="J61" s="923"/>
      <c r="K61" s="923"/>
      <c r="L61" s="919"/>
      <c r="AT61" s="776"/>
      <c r="AU61" s="776"/>
      <c r="AV61" s="776"/>
      <c r="AW61" s="776"/>
      <c r="AX61" s="776"/>
      <c r="AY61" s="776"/>
      <c r="AZ61" s="776"/>
      <c r="BA61" s="776"/>
      <c r="BB61" s="120"/>
      <c r="BC61" s="120"/>
      <c r="BD61" s="773"/>
      <c r="BE61" s="120"/>
    </row>
    <row r="62" spans="1:57" s="775" customFormat="1" ht="58.15" customHeight="1">
      <c r="A62" s="774"/>
      <c r="B62" s="918" t="s">
        <v>2018</v>
      </c>
      <c r="C62" s="919"/>
      <c r="D62" s="918" t="s">
        <v>2052</v>
      </c>
      <c r="E62" s="923"/>
      <c r="F62" s="923"/>
      <c r="G62" s="923"/>
      <c r="H62" s="923"/>
      <c r="I62" s="923"/>
      <c r="J62" s="923"/>
      <c r="K62" s="923"/>
      <c r="L62" s="919"/>
      <c r="AT62" s="776"/>
      <c r="AU62" s="776"/>
      <c r="AV62" s="776"/>
      <c r="AW62" s="776"/>
      <c r="AX62" s="776"/>
      <c r="AY62" s="776"/>
      <c r="AZ62" s="776"/>
      <c r="BA62" s="776"/>
      <c r="BB62" s="120"/>
      <c r="BC62" s="120"/>
      <c r="BD62" s="773"/>
      <c r="BE62" s="120"/>
    </row>
    <row r="63" spans="1:57" s="775" customFormat="1" ht="82.5" customHeight="1">
      <c r="A63" s="774"/>
      <c r="B63" s="918" t="s">
        <v>2019</v>
      </c>
      <c r="C63" s="919"/>
      <c r="D63" s="918" t="s">
        <v>2023</v>
      </c>
      <c r="E63" s="923"/>
      <c r="F63" s="923"/>
      <c r="G63" s="923"/>
      <c r="H63" s="923"/>
      <c r="I63" s="923"/>
      <c r="J63" s="923"/>
      <c r="K63" s="923"/>
      <c r="L63" s="919"/>
      <c r="AT63" s="776"/>
      <c r="AU63" s="776"/>
      <c r="AV63" s="776"/>
      <c r="AW63" s="776"/>
      <c r="AX63" s="776"/>
      <c r="AY63" s="776"/>
      <c r="AZ63" s="776"/>
      <c r="BA63" s="776"/>
      <c r="BB63" s="120"/>
      <c r="BC63" s="120"/>
      <c r="BD63" s="773"/>
      <c r="BE63" s="120"/>
    </row>
    <row r="64" spans="1:57" s="775" customFormat="1" ht="93" customHeight="1">
      <c r="A64" s="774"/>
      <c r="B64" s="918" t="s">
        <v>2020</v>
      </c>
      <c r="C64" s="919"/>
      <c r="D64" s="918" t="s">
        <v>2051</v>
      </c>
      <c r="E64" s="923"/>
      <c r="F64" s="923"/>
      <c r="G64" s="923"/>
      <c r="H64" s="923"/>
      <c r="I64" s="923"/>
      <c r="J64" s="923"/>
      <c r="K64" s="923"/>
      <c r="L64" s="919"/>
      <c r="AT64" s="776"/>
      <c r="AU64" s="776"/>
      <c r="AV64" s="776"/>
      <c r="AW64" s="776"/>
      <c r="AX64" s="776"/>
      <c r="AY64" s="776"/>
      <c r="AZ64" s="776"/>
      <c r="BA64" s="776"/>
      <c r="BB64" s="120"/>
      <c r="BC64" s="120"/>
      <c r="BD64" s="773"/>
      <c r="BE64" s="120"/>
    </row>
    <row r="65" spans="1:244" s="775" customFormat="1" ht="84" customHeight="1">
      <c r="A65" s="774"/>
      <c r="B65" s="918" t="s">
        <v>2021</v>
      </c>
      <c r="C65" s="919"/>
      <c r="D65" s="918" t="s">
        <v>2031</v>
      </c>
      <c r="E65" s="923"/>
      <c r="F65" s="923"/>
      <c r="G65" s="923"/>
      <c r="H65" s="923"/>
      <c r="I65" s="923"/>
      <c r="J65" s="923"/>
      <c r="K65" s="923"/>
      <c r="L65" s="919"/>
      <c r="AT65" s="776"/>
      <c r="AU65" s="776"/>
      <c r="AV65" s="776"/>
      <c r="AW65" s="776"/>
      <c r="AX65" s="776"/>
      <c r="AY65" s="776"/>
      <c r="AZ65" s="776"/>
      <c r="BA65" s="776"/>
      <c r="BB65" s="120"/>
      <c r="BC65" s="120"/>
      <c r="BD65" s="773"/>
      <c r="BE65" s="120"/>
    </row>
    <row r="66" spans="1:244" s="775" customFormat="1" ht="68.25" customHeight="1">
      <c r="A66" s="774"/>
      <c r="B66" s="918" t="s">
        <v>2040</v>
      </c>
      <c r="C66" s="919"/>
      <c r="D66" s="918" t="s">
        <v>2041</v>
      </c>
      <c r="E66" s="923"/>
      <c r="F66" s="923"/>
      <c r="G66" s="923"/>
      <c r="H66" s="923"/>
      <c r="I66" s="923"/>
      <c r="J66" s="923"/>
      <c r="K66" s="923"/>
      <c r="L66" s="919"/>
      <c r="AT66" s="776"/>
      <c r="AU66" s="776"/>
      <c r="AV66" s="776"/>
      <c r="AW66" s="776"/>
      <c r="AX66" s="776"/>
      <c r="AY66" s="776"/>
      <c r="AZ66" s="776"/>
      <c r="BA66" s="776"/>
      <c r="BB66" s="120"/>
      <c r="BC66" s="120"/>
      <c r="BD66" s="773"/>
      <c r="BE66" s="120"/>
    </row>
    <row r="67" spans="1:244" s="775" customFormat="1" ht="57" customHeight="1">
      <c r="A67" s="774"/>
      <c r="B67" s="918" t="s">
        <v>2042</v>
      </c>
      <c r="C67" s="919"/>
      <c r="D67" s="918" t="s">
        <v>2043</v>
      </c>
      <c r="E67" s="923"/>
      <c r="F67" s="923"/>
      <c r="G67" s="923"/>
      <c r="H67" s="923"/>
      <c r="I67" s="923"/>
      <c r="J67" s="923"/>
      <c r="K67" s="923"/>
      <c r="L67" s="919"/>
      <c r="AT67" s="776"/>
      <c r="AU67" s="776"/>
      <c r="AV67" s="776"/>
      <c r="AW67" s="776"/>
      <c r="AX67" s="776"/>
      <c r="AY67" s="776"/>
      <c r="AZ67" s="776"/>
      <c r="BA67" s="776"/>
      <c r="BB67" s="120"/>
      <c r="BC67" s="120"/>
      <c r="BD67" s="773"/>
      <c r="BE67" s="120"/>
    </row>
    <row r="68" spans="1:244" s="775" customFormat="1" ht="45.75" customHeight="1">
      <c r="A68" s="774"/>
      <c r="B68" s="918" t="s">
        <v>2058</v>
      </c>
      <c r="C68" s="919"/>
      <c r="D68" s="918" t="s">
        <v>2059</v>
      </c>
      <c r="E68" s="923"/>
      <c r="F68" s="923"/>
      <c r="G68" s="923"/>
      <c r="H68" s="923"/>
      <c r="I68" s="923"/>
      <c r="J68" s="923"/>
      <c r="K68" s="923"/>
      <c r="L68" s="919"/>
      <c r="AT68" s="776"/>
      <c r="AU68" s="776"/>
      <c r="AV68" s="776"/>
      <c r="AW68" s="776"/>
      <c r="AX68" s="776"/>
      <c r="AY68" s="776"/>
      <c r="AZ68" s="776"/>
      <c r="BA68" s="776"/>
      <c r="BB68" s="120"/>
      <c r="BC68" s="120"/>
      <c r="BD68" s="773"/>
      <c r="BE68" s="120"/>
    </row>
    <row r="69" spans="1:244" s="775" customFormat="1" ht="38.25" hidden="1" customHeight="1">
      <c r="A69" s="774"/>
      <c r="B69" s="918"/>
      <c r="C69" s="923"/>
      <c r="D69" s="918"/>
      <c r="E69" s="923"/>
      <c r="F69" s="923"/>
      <c r="G69" s="923"/>
      <c r="H69" s="923"/>
      <c r="I69" s="923"/>
      <c r="J69" s="923"/>
      <c r="K69" s="923"/>
      <c r="L69" s="919"/>
      <c r="AT69" s="776"/>
      <c r="AU69" s="776"/>
      <c r="AV69" s="776"/>
      <c r="AW69" s="776"/>
      <c r="AX69" s="776"/>
      <c r="AY69" s="776"/>
      <c r="AZ69" s="776"/>
      <c r="BA69" s="776"/>
      <c r="BB69" s="120"/>
      <c r="BC69" s="120"/>
      <c r="BD69" s="773"/>
      <c r="BE69" s="120"/>
    </row>
    <row r="70" spans="1:244" s="775" customFormat="1" ht="42" hidden="1" customHeight="1">
      <c r="A70" s="774"/>
      <c r="B70" s="918"/>
      <c r="C70" s="919"/>
      <c r="D70" s="918"/>
      <c r="E70" s="923"/>
      <c r="F70" s="923"/>
      <c r="G70" s="923"/>
      <c r="H70" s="923"/>
      <c r="I70" s="923"/>
      <c r="J70" s="923"/>
      <c r="K70" s="923"/>
      <c r="L70" s="919"/>
      <c r="AT70" s="776"/>
      <c r="AU70" s="776"/>
      <c r="AV70" s="776"/>
      <c r="AW70" s="776"/>
      <c r="AX70" s="776"/>
      <c r="AY70" s="776"/>
      <c r="AZ70" s="776"/>
      <c r="BA70" s="776"/>
      <c r="BB70" s="120"/>
      <c r="BC70" s="120"/>
      <c r="BD70" s="773"/>
      <c r="BE70" s="120"/>
    </row>
    <row r="71" spans="1:244" s="34" customFormat="1" ht="39" hidden="1" customHeight="1">
      <c r="B71" s="918"/>
      <c r="C71" s="919"/>
      <c r="D71" s="918"/>
      <c r="E71" s="923"/>
      <c r="F71" s="923"/>
      <c r="G71" s="923"/>
      <c r="H71" s="923"/>
      <c r="I71" s="923"/>
      <c r="J71" s="923"/>
      <c r="K71" s="923"/>
      <c r="L71" s="919"/>
      <c r="N71" s="777"/>
      <c r="S71" s="777"/>
      <c r="T71" s="777"/>
      <c r="U71" s="777"/>
      <c r="V71" s="777"/>
      <c r="W71" s="777"/>
      <c r="X71" s="777"/>
      <c r="Y71" s="777"/>
      <c r="Z71" s="777"/>
      <c r="AA71" s="777"/>
      <c r="AB71" s="777"/>
      <c r="AC71" s="777"/>
      <c r="AD71" s="777"/>
      <c r="AE71" s="777"/>
      <c r="AF71" s="778"/>
      <c r="AG71" s="778"/>
      <c r="AH71" s="778"/>
      <c r="AI71" s="778"/>
      <c r="AJ71" s="778"/>
      <c r="AK71" s="778"/>
      <c r="AL71" s="778"/>
      <c r="AM71" s="778"/>
      <c r="AN71" s="778"/>
      <c r="AO71" s="778"/>
      <c r="AP71" s="778"/>
      <c r="AQ71" s="778"/>
      <c r="AR71" s="778"/>
      <c r="AS71" s="778"/>
      <c r="AT71" s="776"/>
      <c r="AU71" s="776"/>
      <c r="AV71" s="776"/>
      <c r="AW71" s="776"/>
      <c r="AX71" s="776"/>
      <c r="AY71" s="776"/>
      <c r="AZ71" s="776"/>
      <c r="BA71" s="776"/>
      <c r="BB71" s="773"/>
      <c r="BC71" s="773"/>
      <c r="BD71" s="773"/>
      <c r="BE71" s="778"/>
      <c r="BF71" s="778"/>
      <c r="BG71" s="778"/>
      <c r="BH71" s="778"/>
      <c r="BI71" s="778"/>
      <c r="BJ71" s="778"/>
      <c r="BK71" s="778"/>
      <c r="BL71" s="778"/>
      <c r="BM71" s="778"/>
      <c r="BN71" s="778"/>
      <c r="BO71" s="778"/>
      <c r="BP71" s="778"/>
      <c r="BQ71" s="778"/>
      <c r="BR71" s="778"/>
      <c r="BS71" s="778"/>
      <c r="BT71" s="778"/>
      <c r="BU71" s="778"/>
      <c r="BV71" s="778"/>
      <c r="BW71" s="778"/>
      <c r="BX71" s="778"/>
      <c r="BY71" s="778"/>
      <c r="BZ71" s="778"/>
      <c r="CA71" s="778"/>
      <c r="CB71" s="778"/>
      <c r="CC71" s="778"/>
      <c r="CD71" s="778"/>
      <c r="CE71" s="778"/>
      <c r="CF71" s="778"/>
      <c r="CG71" s="778"/>
      <c r="CH71" s="778"/>
      <c r="CI71" s="778"/>
      <c r="CJ71" s="778"/>
      <c r="CK71" s="778"/>
      <c r="CL71" s="778"/>
      <c r="CM71" s="778"/>
      <c r="CN71" s="778"/>
      <c r="CO71" s="778"/>
      <c r="CP71" s="778"/>
      <c r="CQ71" s="778"/>
      <c r="CR71" s="778"/>
      <c r="CS71" s="778"/>
      <c r="CT71" s="778"/>
      <c r="CU71" s="778"/>
      <c r="CV71" s="778"/>
      <c r="CW71" s="778"/>
      <c r="CX71" s="778"/>
      <c r="CY71" s="778"/>
      <c r="CZ71" s="778"/>
      <c r="DA71" s="778"/>
      <c r="DB71" s="778"/>
      <c r="DC71" s="778"/>
      <c r="DD71" s="778"/>
      <c r="DE71" s="778"/>
      <c r="DF71" s="778"/>
      <c r="DG71" s="778"/>
      <c r="DH71" s="778"/>
      <c r="DI71" s="778"/>
      <c r="DJ71" s="778"/>
      <c r="DK71" s="778"/>
      <c r="DL71" s="778"/>
      <c r="DM71" s="778"/>
      <c r="DN71" s="778"/>
      <c r="DO71" s="778"/>
      <c r="DP71" s="778"/>
      <c r="DQ71" s="778"/>
      <c r="DR71" s="778"/>
      <c r="DS71" s="778"/>
      <c r="DT71" s="778"/>
      <c r="DU71" s="778"/>
      <c r="DV71" s="778"/>
      <c r="DW71" s="778"/>
      <c r="DX71" s="778"/>
      <c r="DY71" s="778"/>
      <c r="DZ71" s="778"/>
      <c r="EA71" s="778"/>
      <c r="EB71" s="778"/>
      <c r="EC71" s="778"/>
      <c r="ED71" s="778"/>
      <c r="EE71" s="778"/>
      <c r="EF71" s="778"/>
      <c r="EG71" s="778"/>
      <c r="EH71" s="778"/>
      <c r="EI71" s="778"/>
      <c r="EJ71" s="778"/>
      <c r="EK71" s="778"/>
      <c r="EL71" s="778"/>
      <c r="EM71" s="778"/>
      <c r="EN71" s="778"/>
      <c r="EO71" s="778"/>
      <c r="EP71" s="778"/>
      <c r="EQ71" s="778"/>
      <c r="ER71" s="778"/>
      <c r="ES71" s="778"/>
      <c r="ET71" s="778"/>
      <c r="EU71" s="778"/>
      <c r="EV71" s="778"/>
      <c r="EW71" s="778"/>
      <c r="EX71" s="778"/>
      <c r="EY71" s="778"/>
      <c r="EZ71" s="778"/>
      <c r="FA71" s="778"/>
      <c r="FB71" s="778"/>
      <c r="FC71" s="778"/>
      <c r="FD71" s="778"/>
      <c r="FE71" s="778"/>
      <c r="FF71" s="778"/>
      <c r="FG71" s="778"/>
      <c r="FH71" s="778"/>
      <c r="FI71" s="778"/>
      <c r="FJ71" s="778"/>
      <c r="FK71" s="778"/>
      <c r="FL71" s="778"/>
      <c r="FM71" s="778"/>
      <c r="FN71" s="778"/>
      <c r="FO71" s="778"/>
      <c r="FP71" s="778"/>
      <c r="FQ71" s="778"/>
      <c r="FR71" s="778"/>
      <c r="FS71" s="778"/>
      <c r="FT71" s="778"/>
      <c r="FU71" s="778"/>
      <c r="FV71" s="778"/>
      <c r="FW71" s="778"/>
      <c r="FX71" s="778"/>
      <c r="FY71" s="778"/>
      <c r="FZ71" s="778"/>
      <c r="GA71" s="778"/>
      <c r="GB71" s="778"/>
      <c r="GC71" s="778"/>
      <c r="GD71" s="778"/>
      <c r="GE71" s="778"/>
      <c r="GF71" s="778"/>
      <c r="GG71" s="778"/>
      <c r="GH71" s="778"/>
      <c r="GI71" s="778"/>
      <c r="GJ71" s="778"/>
      <c r="GK71" s="778"/>
      <c r="GL71" s="778"/>
      <c r="GM71" s="778"/>
      <c r="GN71" s="778"/>
      <c r="GO71" s="778"/>
      <c r="GP71" s="778"/>
      <c r="GQ71" s="778"/>
      <c r="GR71" s="778"/>
      <c r="GS71" s="778"/>
      <c r="GT71" s="778"/>
      <c r="GU71" s="778"/>
      <c r="GV71" s="778"/>
      <c r="GW71" s="778"/>
      <c r="GX71" s="778"/>
      <c r="GY71" s="778"/>
      <c r="GZ71" s="778"/>
      <c r="HA71" s="778"/>
      <c r="HB71" s="778"/>
      <c r="HC71" s="778"/>
      <c r="HD71" s="778"/>
      <c r="HE71" s="778"/>
      <c r="HF71" s="778"/>
      <c r="HG71" s="778"/>
      <c r="HH71" s="778"/>
      <c r="HI71" s="778"/>
      <c r="HJ71" s="778"/>
      <c r="HK71" s="778"/>
      <c r="HL71" s="778"/>
      <c r="HM71" s="778"/>
      <c r="HN71" s="778"/>
      <c r="HO71" s="778"/>
      <c r="HP71" s="778"/>
      <c r="HQ71" s="778"/>
      <c r="HR71" s="778"/>
      <c r="HS71" s="778"/>
      <c r="HT71" s="778"/>
      <c r="HU71" s="778"/>
      <c r="HV71" s="778"/>
      <c r="HW71" s="778"/>
      <c r="HX71" s="778"/>
      <c r="HY71" s="778"/>
      <c r="HZ71" s="778"/>
      <c r="IA71" s="778"/>
      <c r="IB71" s="778"/>
      <c r="IC71" s="778"/>
      <c r="ID71" s="778"/>
      <c r="IE71" s="778"/>
      <c r="IF71" s="778"/>
      <c r="IG71" s="778"/>
      <c r="IH71" s="778"/>
      <c r="II71" s="778"/>
      <c r="IJ71" s="778"/>
    </row>
    <row r="72" spans="1:244" s="34" customFormat="1" ht="37.5" hidden="1" customHeight="1">
      <c r="B72" s="918"/>
      <c r="C72" s="919"/>
      <c r="D72" s="918"/>
      <c r="E72" s="923"/>
      <c r="F72" s="923"/>
      <c r="G72" s="923"/>
      <c r="H72" s="923"/>
      <c r="I72" s="923"/>
      <c r="J72" s="923"/>
      <c r="K72" s="923"/>
      <c r="L72" s="919"/>
      <c r="N72" s="777"/>
      <c r="S72" s="777"/>
      <c r="T72" s="777"/>
      <c r="U72" s="777"/>
      <c r="V72" s="777"/>
      <c r="W72" s="777"/>
      <c r="X72" s="777"/>
      <c r="Y72" s="777"/>
      <c r="Z72" s="777"/>
      <c r="AA72" s="777"/>
      <c r="AB72" s="777"/>
      <c r="AC72" s="777"/>
      <c r="AD72" s="777"/>
      <c r="AE72" s="777"/>
      <c r="AF72" s="778"/>
      <c r="AG72" s="778"/>
      <c r="AH72" s="778"/>
      <c r="AI72" s="778"/>
      <c r="AJ72" s="778"/>
      <c r="AK72" s="778"/>
      <c r="AL72" s="778"/>
      <c r="AM72" s="778"/>
      <c r="AN72" s="778"/>
      <c r="AO72" s="778"/>
      <c r="AP72" s="778"/>
      <c r="AQ72" s="778"/>
      <c r="AR72" s="778"/>
      <c r="AS72" s="778"/>
      <c r="AT72" s="776"/>
      <c r="AU72" s="776"/>
      <c r="AV72" s="776"/>
      <c r="AW72" s="776"/>
      <c r="AX72" s="776"/>
      <c r="AY72" s="776"/>
      <c r="AZ72" s="776"/>
      <c r="BA72" s="776"/>
      <c r="BB72" s="773"/>
      <c r="BC72" s="773"/>
      <c r="BD72" s="773"/>
      <c r="BE72" s="778"/>
      <c r="BF72" s="778"/>
      <c r="BG72" s="778"/>
      <c r="BH72" s="778"/>
      <c r="BI72" s="778"/>
      <c r="BJ72" s="778"/>
      <c r="BK72" s="778"/>
      <c r="BL72" s="778"/>
      <c r="BM72" s="778"/>
      <c r="BN72" s="778"/>
      <c r="BO72" s="778"/>
      <c r="BP72" s="778"/>
      <c r="BQ72" s="778"/>
      <c r="BR72" s="778"/>
      <c r="BS72" s="778"/>
      <c r="BT72" s="778"/>
      <c r="BU72" s="778"/>
      <c r="BV72" s="778"/>
      <c r="BW72" s="778"/>
      <c r="BX72" s="778"/>
      <c r="BY72" s="778"/>
      <c r="BZ72" s="778"/>
      <c r="CA72" s="778"/>
      <c r="CB72" s="778"/>
      <c r="CC72" s="778"/>
      <c r="CD72" s="778"/>
      <c r="CE72" s="778"/>
      <c r="CF72" s="778"/>
      <c r="CG72" s="778"/>
      <c r="CH72" s="778"/>
      <c r="CI72" s="778"/>
      <c r="CJ72" s="778"/>
      <c r="CK72" s="778"/>
      <c r="CL72" s="778"/>
      <c r="CM72" s="778"/>
      <c r="CN72" s="778"/>
      <c r="CO72" s="778"/>
      <c r="CP72" s="778"/>
      <c r="CQ72" s="778"/>
      <c r="CR72" s="778"/>
      <c r="CS72" s="778"/>
      <c r="CT72" s="778"/>
      <c r="CU72" s="778"/>
      <c r="CV72" s="778"/>
      <c r="CW72" s="778"/>
      <c r="CX72" s="778"/>
      <c r="CY72" s="778"/>
      <c r="CZ72" s="778"/>
      <c r="DA72" s="778"/>
      <c r="DB72" s="778"/>
      <c r="DC72" s="778"/>
      <c r="DD72" s="778"/>
      <c r="DE72" s="778"/>
      <c r="DF72" s="778"/>
      <c r="DG72" s="778"/>
      <c r="DH72" s="778"/>
      <c r="DI72" s="778"/>
      <c r="DJ72" s="778"/>
      <c r="DK72" s="778"/>
      <c r="DL72" s="778"/>
      <c r="DM72" s="778"/>
      <c r="DN72" s="778"/>
      <c r="DO72" s="778"/>
      <c r="DP72" s="778"/>
      <c r="DQ72" s="778"/>
      <c r="DR72" s="778"/>
      <c r="DS72" s="778"/>
      <c r="DT72" s="778"/>
      <c r="DU72" s="778"/>
      <c r="DV72" s="778"/>
      <c r="DW72" s="778"/>
      <c r="DX72" s="778"/>
      <c r="DY72" s="778"/>
      <c r="DZ72" s="778"/>
      <c r="EA72" s="778"/>
      <c r="EB72" s="778"/>
      <c r="EC72" s="778"/>
      <c r="ED72" s="778"/>
      <c r="EE72" s="778"/>
      <c r="EF72" s="778"/>
      <c r="EG72" s="778"/>
      <c r="EH72" s="778"/>
      <c r="EI72" s="778"/>
      <c r="EJ72" s="778"/>
      <c r="EK72" s="778"/>
      <c r="EL72" s="778"/>
      <c r="EM72" s="778"/>
      <c r="EN72" s="778"/>
      <c r="EO72" s="778"/>
      <c r="EP72" s="778"/>
      <c r="EQ72" s="778"/>
      <c r="ER72" s="778"/>
      <c r="ES72" s="778"/>
      <c r="ET72" s="778"/>
      <c r="EU72" s="778"/>
      <c r="EV72" s="778"/>
      <c r="EW72" s="778"/>
      <c r="EX72" s="778"/>
      <c r="EY72" s="778"/>
      <c r="EZ72" s="778"/>
      <c r="FA72" s="778"/>
      <c r="FB72" s="778"/>
      <c r="FC72" s="778"/>
      <c r="FD72" s="778"/>
      <c r="FE72" s="778"/>
      <c r="FF72" s="778"/>
      <c r="FG72" s="778"/>
      <c r="FH72" s="778"/>
      <c r="FI72" s="778"/>
      <c r="FJ72" s="778"/>
      <c r="FK72" s="778"/>
      <c r="FL72" s="778"/>
      <c r="FM72" s="778"/>
      <c r="FN72" s="778"/>
      <c r="FO72" s="778"/>
      <c r="FP72" s="778"/>
      <c r="FQ72" s="778"/>
      <c r="FR72" s="778"/>
      <c r="FS72" s="778"/>
      <c r="FT72" s="778"/>
      <c r="FU72" s="778"/>
      <c r="FV72" s="778"/>
      <c r="FW72" s="778"/>
      <c r="FX72" s="778"/>
      <c r="FY72" s="778"/>
      <c r="FZ72" s="778"/>
      <c r="GA72" s="778"/>
      <c r="GB72" s="778"/>
      <c r="GC72" s="778"/>
      <c r="GD72" s="778"/>
      <c r="GE72" s="778"/>
      <c r="GF72" s="778"/>
      <c r="GG72" s="778"/>
      <c r="GH72" s="778"/>
      <c r="GI72" s="778"/>
      <c r="GJ72" s="778"/>
      <c r="GK72" s="778"/>
      <c r="GL72" s="778"/>
      <c r="GM72" s="778"/>
      <c r="GN72" s="778"/>
      <c r="GO72" s="778"/>
      <c r="GP72" s="778"/>
      <c r="GQ72" s="778"/>
      <c r="GR72" s="778"/>
      <c r="GS72" s="778"/>
      <c r="GT72" s="778"/>
      <c r="GU72" s="778"/>
      <c r="GV72" s="778"/>
      <c r="GW72" s="778"/>
      <c r="GX72" s="778"/>
      <c r="GY72" s="778"/>
      <c r="GZ72" s="778"/>
      <c r="HA72" s="778"/>
      <c r="HB72" s="778"/>
      <c r="HC72" s="778"/>
      <c r="HD72" s="778"/>
      <c r="HE72" s="778"/>
      <c r="HF72" s="778"/>
      <c r="HG72" s="778"/>
      <c r="HH72" s="778"/>
      <c r="HI72" s="778"/>
      <c r="HJ72" s="778"/>
      <c r="HK72" s="778"/>
      <c r="HL72" s="778"/>
      <c r="HM72" s="778"/>
      <c r="HN72" s="778"/>
      <c r="HO72" s="778"/>
      <c r="HP72" s="778"/>
      <c r="HQ72" s="778"/>
      <c r="HR72" s="778"/>
      <c r="HS72" s="778"/>
      <c r="HT72" s="778"/>
      <c r="HU72" s="778"/>
      <c r="HV72" s="778"/>
      <c r="HW72" s="778"/>
      <c r="HX72" s="778"/>
      <c r="HY72" s="778"/>
      <c r="HZ72" s="778"/>
      <c r="IA72" s="778"/>
      <c r="IB72" s="778"/>
      <c r="IC72" s="778"/>
      <c r="ID72" s="778"/>
      <c r="IE72" s="778"/>
      <c r="IF72" s="778"/>
      <c r="IG72" s="778"/>
      <c r="IH72" s="778"/>
      <c r="II72" s="778"/>
      <c r="IJ72" s="778"/>
    </row>
    <row r="73" spans="1:244" s="34" customFormat="1" ht="32.25" hidden="1" customHeight="1">
      <c r="B73" s="918"/>
      <c r="C73" s="919"/>
      <c r="D73" s="918"/>
      <c r="E73" s="923"/>
      <c r="F73" s="923"/>
      <c r="G73" s="923"/>
      <c r="H73" s="923"/>
      <c r="I73" s="923"/>
      <c r="J73" s="923"/>
      <c r="K73" s="923"/>
      <c r="L73" s="919"/>
      <c r="N73" s="777"/>
      <c r="S73" s="777"/>
      <c r="T73" s="777"/>
      <c r="U73" s="777"/>
      <c r="V73" s="777"/>
      <c r="W73" s="777"/>
      <c r="X73" s="777"/>
      <c r="Y73" s="777"/>
      <c r="Z73" s="777"/>
      <c r="AA73" s="777"/>
      <c r="AB73" s="777"/>
      <c r="AC73" s="777"/>
      <c r="AD73" s="777"/>
      <c r="AE73" s="777"/>
      <c r="AF73" s="778"/>
      <c r="AG73" s="778"/>
      <c r="AH73" s="778"/>
      <c r="AI73" s="778"/>
      <c r="AJ73" s="778"/>
      <c r="AK73" s="778"/>
      <c r="AL73" s="778"/>
      <c r="AM73" s="778"/>
      <c r="AN73" s="778"/>
      <c r="AO73" s="778"/>
      <c r="AP73" s="778"/>
      <c r="AQ73" s="778"/>
      <c r="AR73" s="778"/>
      <c r="AS73" s="778"/>
      <c r="AT73" s="776"/>
      <c r="AU73" s="776"/>
      <c r="AV73" s="776"/>
      <c r="AW73" s="776"/>
      <c r="AX73" s="776"/>
      <c r="AY73" s="776"/>
      <c r="AZ73" s="776"/>
      <c r="BA73" s="776"/>
      <c r="BB73" s="773"/>
      <c r="BC73" s="773"/>
      <c r="BD73" s="773"/>
      <c r="BE73" s="778"/>
      <c r="BF73" s="778"/>
      <c r="BG73" s="778"/>
      <c r="BH73" s="778"/>
      <c r="BI73" s="778"/>
      <c r="BJ73" s="778"/>
      <c r="BK73" s="778"/>
      <c r="BL73" s="778"/>
      <c r="BM73" s="778"/>
      <c r="BN73" s="778"/>
      <c r="BO73" s="778"/>
      <c r="BP73" s="778"/>
      <c r="BQ73" s="778"/>
      <c r="BR73" s="778"/>
      <c r="BS73" s="778"/>
      <c r="BT73" s="778"/>
      <c r="BU73" s="778"/>
      <c r="BV73" s="778"/>
      <c r="BW73" s="778"/>
      <c r="BX73" s="778"/>
      <c r="BY73" s="778"/>
      <c r="BZ73" s="778"/>
      <c r="CA73" s="778"/>
      <c r="CB73" s="778"/>
      <c r="CC73" s="778"/>
      <c r="CD73" s="778"/>
      <c r="CE73" s="778"/>
      <c r="CF73" s="778"/>
      <c r="CG73" s="778"/>
      <c r="CH73" s="778"/>
      <c r="CI73" s="778"/>
      <c r="CJ73" s="778"/>
      <c r="CK73" s="778"/>
      <c r="CL73" s="778"/>
      <c r="CM73" s="778"/>
      <c r="CN73" s="778"/>
      <c r="CO73" s="778"/>
      <c r="CP73" s="778"/>
      <c r="CQ73" s="778"/>
      <c r="CR73" s="778"/>
      <c r="CS73" s="778"/>
      <c r="CT73" s="778"/>
      <c r="CU73" s="778"/>
      <c r="CV73" s="778"/>
      <c r="CW73" s="778"/>
      <c r="CX73" s="778"/>
      <c r="CY73" s="778"/>
      <c r="CZ73" s="778"/>
      <c r="DA73" s="778"/>
      <c r="DB73" s="778"/>
      <c r="DC73" s="778"/>
      <c r="DD73" s="778"/>
      <c r="DE73" s="778"/>
      <c r="DF73" s="778"/>
      <c r="DG73" s="778"/>
      <c r="DH73" s="778"/>
      <c r="DI73" s="778"/>
      <c r="DJ73" s="778"/>
      <c r="DK73" s="778"/>
      <c r="DL73" s="778"/>
      <c r="DM73" s="778"/>
      <c r="DN73" s="778"/>
      <c r="DO73" s="778"/>
      <c r="DP73" s="778"/>
      <c r="DQ73" s="778"/>
      <c r="DR73" s="778"/>
      <c r="DS73" s="778"/>
      <c r="DT73" s="778"/>
      <c r="DU73" s="778"/>
      <c r="DV73" s="778"/>
      <c r="DW73" s="778"/>
      <c r="DX73" s="778"/>
      <c r="DY73" s="778"/>
      <c r="DZ73" s="778"/>
      <c r="EA73" s="778"/>
      <c r="EB73" s="778"/>
      <c r="EC73" s="778"/>
      <c r="ED73" s="778"/>
      <c r="EE73" s="778"/>
      <c r="EF73" s="778"/>
      <c r="EG73" s="778"/>
      <c r="EH73" s="778"/>
      <c r="EI73" s="778"/>
      <c r="EJ73" s="778"/>
      <c r="EK73" s="778"/>
      <c r="EL73" s="778"/>
      <c r="EM73" s="778"/>
      <c r="EN73" s="778"/>
      <c r="EO73" s="778"/>
      <c r="EP73" s="778"/>
      <c r="EQ73" s="778"/>
      <c r="ER73" s="778"/>
      <c r="ES73" s="778"/>
      <c r="ET73" s="778"/>
      <c r="EU73" s="778"/>
      <c r="EV73" s="778"/>
      <c r="EW73" s="778"/>
      <c r="EX73" s="778"/>
      <c r="EY73" s="778"/>
      <c r="EZ73" s="778"/>
      <c r="FA73" s="778"/>
      <c r="FB73" s="778"/>
      <c r="FC73" s="778"/>
      <c r="FD73" s="778"/>
      <c r="FE73" s="778"/>
      <c r="FF73" s="778"/>
      <c r="FG73" s="778"/>
      <c r="FH73" s="778"/>
      <c r="FI73" s="778"/>
      <c r="FJ73" s="778"/>
      <c r="FK73" s="778"/>
      <c r="FL73" s="778"/>
      <c r="FM73" s="778"/>
      <c r="FN73" s="778"/>
      <c r="FO73" s="778"/>
      <c r="FP73" s="778"/>
      <c r="FQ73" s="778"/>
      <c r="FR73" s="778"/>
      <c r="FS73" s="778"/>
      <c r="FT73" s="778"/>
      <c r="FU73" s="778"/>
      <c r="FV73" s="778"/>
      <c r="FW73" s="778"/>
      <c r="FX73" s="778"/>
      <c r="FY73" s="778"/>
      <c r="FZ73" s="778"/>
      <c r="GA73" s="778"/>
      <c r="GB73" s="778"/>
      <c r="GC73" s="778"/>
      <c r="GD73" s="778"/>
      <c r="GE73" s="778"/>
      <c r="GF73" s="778"/>
      <c r="GG73" s="778"/>
      <c r="GH73" s="778"/>
      <c r="GI73" s="778"/>
      <c r="GJ73" s="778"/>
      <c r="GK73" s="778"/>
      <c r="GL73" s="778"/>
      <c r="GM73" s="778"/>
      <c r="GN73" s="778"/>
      <c r="GO73" s="778"/>
      <c r="GP73" s="778"/>
      <c r="GQ73" s="778"/>
      <c r="GR73" s="778"/>
      <c r="GS73" s="778"/>
      <c r="GT73" s="778"/>
      <c r="GU73" s="778"/>
      <c r="GV73" s="778"/>
      <c r="GW73" s="778"/>
      <c r="GX73" s="778"/>
      <c r="GY73" s="778"/>
      <c r="GZ73" s="778"/>
      <c r="HA73" s="778"/>
      <c r="HB73" s="778"/>
      <c r="HC73" s="778"/>
      <c r="HD73" s="778"/>
      <c r="HE73" s="778"/>
      <c r="HF73" s="778"/>
      <c r="HG73" s="778"/>
      <c r="HH73" s="778"/>
      <c r="HI73" s="778"/>
      <c r="HJ73" s="778"/>
      <c r="HK73" s="778"/>
      <c r="HL73" s="778"/>
      <c r="HM73" s="778"/>
      <c r="HN73" s="778"/>
      <c r="HO73" s="778"/>
      <c r="HP73" s="778"/>
      <c r="HQ73" s="778"/>
      <c r="HR73" s="778"/>
      <c r="HS73" s="778"/>
      <c r="HT73" s="778"/>
      <c r="HU73" s="778"/>
      <c r="HV73" s="778"/>
      <c r="HW73" s="778"/>
      <c r="HX73" s="778"/>
      <c r="HY73" s="778"/>
      <c r="HZ73" s="778"/>
      <c r="IA73" s="778"/>
      <c r="IB73" s="778"/>
      <c r="IC73" s="778"/>
      <c r="ID73" s="778"/>
      <c r="IE73" s="778"/>
      <c r="IF73" s="778"/>
      <c r="IG73" s="778"/>
      <c r="IH73" s="778"/>
      <c r="II73" s="778"/>
      <c r="IJ73" s="778"/>
    </row>
    <row r="74" spans="1:244" s="34" customFormat="1" ht="48.75" hidden="1" customHeight="1">
      <c r="B74" s="918"/>
      <c r="C74" s="919"/>
      <c r="D74" s="918"/>
      <c r="E74" s="923"/>
      <c r="F74" s="923"/>
      <c r="G74" s="923"/>
      <c r="H74" s="923"/>
      <c r="I74" s="923"/>
      <c r="J74" s="923"/>
      <c r="K74" s="923"/>
      <c r="L74" s="919"/>
      <c r="N74" s="777"/>
      <c r="S74" s="777"/>
      <c r="T74" s="777"/>
      <c r="U74" s="777"/>
      <c r="V74" s="777"/>
      <c r="W74" s="777"/>
      <c r="X74" s="777"/>
      <c r="Y74" s="777"/>
      <c r="Z74" s="777"/>
      <c r="AA74" s="777"/>
      <c r="AB74" s="777"/>
      <c r="AC74" s="777"/>
      <c r="AD74" s="777"/>
      <c r="AE74" s="777"/>
      <c r="AF74" s="778"/>
      <c r="AG74" s="778"/>
      <c r="AH74" s="778"/>
      <c r="AI74" s="778"/>
      <c r="AJ74" s="778"/>
      <c r="AK74" s="778"/>
      <c r="AL74" s="778"/>
      <c r="AM74" s="778"/>
      <c r="AN74" s="778"/>
      <c r="AO74" s="778"/>
      <c r="AP74" s="778"/>
      <c r="AQ74" s="778"/>
      <c r="AR74" s="778"/>
      <c r="AS74" s="778"/>
      <c r="AT74" s="776"/>
      <c r="AU74" s="776"/>
      <c r="AV74" s="776"/>
      <c r="AW74" s="776"/>
      <c r="AX74" s="776"/>
      <c r="AY74" s="776"/>
      <c r="AZ74" s="776"/>
      <c r="BA74" s="776"/>
      <c r="BB74" s="773"/>
      <c r="BC74" s="773"/>
      <c r="BD74" s="773"/>
      <c r="BE74" s="778"/>
      <c r="BF74" s="778"/>
      <c r="BG74" s="778"/>
      <c r="BH74" s="778"/>
      <c r="BI74" s="778"/>
      <c r="BJ74" s="778"/>
      <c r="BK74" s="778"/>
      <c r="BL74" s="778"/>
      <c r="BM74" s="778"/>
      <c r="BN74" s="778"/>
      <c r="BO74" s="778"/>
      <c r="BP74" s="778"/>
      <c r="BQ74" s="778"/>
      <c r="BR74" s="778"/>
      <c r="BS74" s="778"/>
      <c r="BT74" s="778"/>
      <c r="BU74" s="778"/>
      <c r="BV74" s="778"/>
      <c r="BW74" s="778"/>
      <c r="BX74" s="778"/>
      <c r="BY74" s="778"/>
      <c r="BZ74" s="778"/>
      <c r="CA74" s="778"/>
      <c r="CB74" s="778"/>
      <c r="CC74" s="778"/>
      <c r="CD74" s="778"/>
      <c r="CE74" s="778"/>
      <c r="CF74" s="778"/>
      <c r="CG74" s="778"/>
      <c r="CH74" s="778"/>
      <c r="CI74" s="778"/>
      <c r="CJ74" s="778"/>
      <c r="CK74" s="778"/>
      <c r="CL74" s="778"/>
      <c r="CM74" s="778"/>
      <c r="CN74" s="778"/>
      <c r="CO74" s="778"/>
      <c r="CP74" s="778"/>
      <c r="CQ74" s="778"/>
      <c r="CR74" s="778"/>
      <c r="CS74" s="778"/>
      <c r="CT74" s="778"/>
      <c r="CU74" s="778"/>
      <c r="CV74" s="778"/>
      <c r="CW74" s="778"/>
      <c r="CX74" s="778"/>
      <c r="CY74" s="778"/>
      <c r="CZ74" s="778"/>
      <c r="DA74" s="778"/>
      <c r="DB74" s="778"/>
      <c r="DC74" s="778"/>
      <c r="DD74" s="778"/>
      <c r="DE74" s="778"/>
      <c r="DF74" s="778"/>
      <c r="DG74" s="778"/>
      <c r="DH74" s="778"/>
      <c r="DI74" s="778"/>
      <c r="DJ74" s="778"/>
      <c r="DK74" s="778"/>
      <c r="DL74" s="778"/>
      <c r="DM74" s="778"/>
      <c r="DN74" s="778"/>
      <c r="DO74" s="778"/>
      <c r="DP74" s="778"/>
      <c r="DQ74" s="778"/>
      <c r="DR74" s="778"/>
      <c r="DS74" s="778"/>
      <c r="DT74" s="778"/>
      <c r="DU74" s="778"/>
      <c r="DV74" s="778"/>
      <c r="DW74" s="778"/>
      <c r="DX74" s="778"/>
      <c r="DY74" s="778"/>
      <c r="DZ74" s="778"/>
      <c r="EA74" s="778"/>
      <c r="EB74" s="778"/>
      <c r="EC74" s="778"/>
      <c r="ED74" s="778"/>
      <c r="EE74" s="778"/>
      <c r="EF74" s="778"/>
      <c r="EG74" s="778"/>
      <c r="EH74" s="778"/>
      <c r="EI74" s="778"/>
      <c r="EJ74" s="778"/>
      <c r="EK74" s="778"/>
      <c r="EL74" s="778"/>
      <c r="EM74" s="778"/>
      <c r="EN74" s="778"/>
      <c r="EO74" s="778"/>
      <c r="EP74" s="778"/>
      <c r="EQ74" s="778"/>
      <c r="ER74" s="778"/>
      <c r="ES74" s="778"/>
      <c r="ET74" s="778"/>
      <c r="EU74" s="778"/>
      <c r="EV74" s="778"/>
      <c r="EW74" s="778"/>
      <c r="EX74" s="778"/>
      <c r="EY74" s="778"/>
      <c r="EZ74" s="778"/>
      <c r="FA74" s="778"/>
      <c r="FB74" s="778"/>
      <c r="FC74" s="778"/>
      <c r="FD74" s="778"/>
      <c r="FE74" s="778"/>
      <c r="FF74" s="778"/>
      <c r="FG74" s="778"/>
      <c r="FH74" s="778"/>
      <c r="FI74" s="778"/>
      <c r="FJ74" s="778"/>
      <c r="FK74" s="778"/>
      <c r="FL74" s="778"/>
      <c r="FM74" s="778"/>
      <c r="FN74" s="778"/>
      <c r="FO74" s="778"/>
      <c r="FP74" s="778"/>
      <c r="FQ74" s="778"/>
      <c r="FR74" s="778"/>
      <c r="FS74" s="778"/>
      <c r="FT74" s="778"/>
      <c r="FU74" s="778"/>
      <c r="FV74" s="778"/>
      <c r="FW74" s="778"/>
      <c r="FX74" s="778"/>
      <c r="FY74" s="778"/>
      <c r="FZ74" s="778"/>
      <c r="GA74" s="778"/>
      <c r="GB74" s="778"/>
      <c r="GC74" s="778"/>
      <c r="GD74" s="778"/>
      <c r="GE74" s="778"/>
      <c r="GF74" s="778"/>
      <c r="GG74" s="778"/>
      <c r="GH74" s="778"/>
      <c r="GI74" s="778"/>
      <c r="GJ74" s="778"/>
      <c r="GK74" s="778"/>
      <c r="GL74" s="778"/>
      <c r="GM74" s="778"/>
      <c r="GN74" s="778"/>
      <c r="GO74" s="778"/>
      <c r="GP74" s="778"/>
      <c r="GQ74" s="778"/>
      <c r="GR74" s="778"/>
      <c r="GS74" s="778"/>
      <c r="GT74" s="778"/>
      <c r="GU74" s="778"/>
      <c r="GV74" s="778"/>
      <c r="GW74" s="778"/>
      <c r="GX74" s="778"/>
      <c r="GY74" s="778"/>
      <c r="GZ74" s="778"/>
      <c r="HA74" s="778"/>
      <c r="HB74" s="778"/>
      <c r="HC74" s="778"/>
      <c r="HD74" s="778"/>
      <c r="HE74" s="778"/>
      <c r="HF74" s="778"/>
      <c r="HG74" s="778"/>
      <c r="HH74" s="778"/>
      <c r="HI74" s="778"/>
      <c r="HJ74" s="778"/>
      <c r="HK74" s="778"/>
      <c r="HL74" s="778"/>
      <c r="HM74" s="778"/>
      <c r="HN74" s="778"/>
      <c r="HO74" s="778"/>
      <c r="HP74" s="778"/>
      <c r="HQ74" s="778"/>
      <c r="HR74" s="778"/>
      <c r="HS74" s="778"/>
      <c r="HT74" s="778"/>
      <c r="HU74" s="778"/>
      <c r="HV74" s="778"/>
      <c r="HW74" s="778"/>
      <c r="HX74" s="778"/>
      <c r="HY74" s="778"/>
      <c r="HZ74" s="778"/>
      <c r="IA74" s="778"/>
      <c r="IB74" s="778"/>
      <c r="IC74" s="778"/>
      <c r="ID74" s="778"/>
      <c r="IE74" s="778"/>
      <c r="IF74" s="778"/>
      <c r="IG74" s="778"/>
      <c r="IH74" s="778"/>
      <c r="II74" s="778"/>
      <c r="IJ74" s="778"/>
    </row>
    <row r="75" spans="1:244" s="34" customFormat="1" ht="41.25" hidden="1" customHeight="1">
      <c r="B75" s="918"/>
      <c r="C75" s="919"/>
      <c r="D75" s="918"/>
      <c r="E75" s="923"/>
      <c r="F75" s="923"/>
      <c r="G75" s="923"/>
      <c r="H75" s="923"/>
      <c r="I75" s="923"/>
      <c r="J75" s="923"/>
      <c r="K75" s="923"/>
      <c r="L75" s="919"/>
      <c r="N75" s="777"/>
      <c r="S75" s="777"/>
      <c r="T75" s="777"/>
      <c r="U75" s="777"/>
      <c r="V75" s="777"/>
      <c r="W75" s="777"/>
      <c r="X75" s="777"/>
      <c r="Y75" s="777"/>
      <c r="Z75" s="777"/>
      <c r="AA75" s="777"/>
      <c r="AB75" s="777"/>
      <c r="AC75" s="777"/>
      <c r="AD75" s="777"/>
      <c r="AE75" s="777"/>
      <c r="AF75" s="778"/>
      <c r="AG75" s="778"/>
      <c r="AH75" s="778"/>
      <c r="AI75" s="778"/>
      <c r="AJ75" s="778"/>
      <c r="AK75" s="778"/>
      <c r="AL75" s="778"/>
      <c r="AM75" s="778"/>
      <c r="AN75" s="778"/>
      <c r="AO75" s="778"/>
      <c r="AP75" s="778"/>
      <c r="AQ75" s="778"/>
      <c r="AR75" s="778"/>
      <c r="AS75" s="778"/>
      <c r="AT75" s="776"/>
      <c r="AU75" s="776"/>
      <c r="AV75" s="776"/>
      <c r="AW75" s="776"/>
      <c r="AX75" s="776"/>
      <c r="AY75" s="776"/>
      <c r="AZ75" s="776"/>
      <c r="BA75" s="776"/>
      <c r="BB75" s="773"/>
      <c r="BC75" s="773"/>
      <c r="BD75" s="773"/>
      <c r="BE75" s="778"/>
      <c r="BF75" s="778"/>
      <c r="BG75" s="778"/>
      <c r="BH75" s="778"/>
      <c r="BI75" s="778"/>
      <c r="BJ75" s="778"/>
      <c r="BK75" s="778"/>
      <c r="BL75" s="778"/>
      <c r="BM75" s="778"/>
      <c r="BN75" s="778"/>
      <c r="BO75" s="778"/>
      <c r="BP75" s="778"/>
      <c r="BQ75" s="778"/>
      <c r="BR75" s="778"/>
      <c r="BS75" s="778"/>
      <c r="BT75" s="778"/>
      <c r="BU75" s="778"/>
      <c r="BV75" s="778"/>
      <c r="BW75" s="778"/>
      <c r="BX75" s="778"/>
      <c r="BY75" s="778"/>
      <c r="BZ75" s="778"/>
      <c r="CA75" s="778"/>
      <c r="CB75" s="778"/>
      <c r="CC75" s="778"/>
      <c r="CD75" s="778"/>
      <c r="CE75" s="778"/>
      <c r="CF75" s="778"/>
      <c r="CG75" s="778"/>
      <c r="CH75" s="778"/>
      <c r="CI75" s="778"/>
      <c r="CJ75" s="778"/>
      <c r="CK75" s="778"/>
      <c r="CL75" s="778"/>
      <c r="CM75" s="778"/>
      <c r="CN75" s="778"/>
      <c r="CO75" s="778"/>
      <c r="CP75" s="778"/>
      <c r="CQ75" s="778"/>
      <c r="CR75" s="778"/>
      <c r="CS75" s="778"/>
      <c r="CT75" s="778"/>
      <c r="CU75" s="778"/>
      <c r="CV75" s="778"/>
      <c r="CW75" s="778"/>
      <c r="CX75" s="778"/>
      <c r="CY75" s="778"/>
      <c r="CZ75" s="778"/>
      <c r="DA75" s="778"/>
      <c r="DB75" s="778"/>
      <c r="DC75" s="778"/>
      <c r="DD75" s="778"/>
      <c r="DE75" s="778"/>
      <c r="DF75" s="778"/>
      <c r="DG75" s="778"/>
      <c r="DH75" s="778"/>
      <c r="DI75" s="778"/>
      <c r="DJ75" s="778"/>
      <c r="DK75" s="778"/>
      <c r="DL75" s="778"/>
      <c r="DM75" s="778"/>
      <c r="DN75" s="778"/>
      <c r="DO75" s="778"/>
      <c r="DP75" s="778"/>
      <c r="DQ75" s="778"/>
      <c r="DR75" s="778"/>
      <c r="DS75" s="778"/>
      <c r="DT75" s="778"/>
      <c r="DU75" s="778"/>
      <c r="DV75" s="778"/>
      <c r="DW75" s="778"/>
      <c r="DX75" s="778"/>
      <c r="DY75" s="778"/>
      <c r="DZ75" s="778"/>
      <c r="EA75" s="778"/>
      <c r="EB75" s="778"/>
      <c r="EC75" s="778"/>
      <c r="ED75" s="778"/>
      <c r="EE75" s="778"/>
      <c r="EF75" s="778"/>
      <c r="EG75" s="778"/>
      <c r="EH75" s="778"/>
      <c r="EI75" s="778"/>
      <c r="EJ75" s="778"/>
      <c r="EK75" s="778"/>
      <c r="EL75" s="778"/>
      <c r="EM75" s="778"/>
      <c r="EN75" s="778"/>
      <c r="EO75" s="778"/>
      <c r="EP75" s="778"/>
      <c r="EQ75" s="778"/>
      <c r="ER75" s="778"/>
      <c r="ES75" s="778"/>
      <c r="ET75" s="778"/>
      <c r="EU75" s="778"/>
      <c r="EV75" s="778"/>
      <c r="EW75" s="778"/>
      <c r="EX75" s="778"/>
      <c r="EY75" s="778"/>
      <c r="EZ75" s="778"/>
      <c r="FA75" s="778"/>
      <c r="FB75" s="778"/>
      <c r="FC75" s="778"/>
      <c r="FD75" s="778"/>
      <c r="FE75" s="778"/>
      <c r="FF75" s="778"/>
      <c r="FG75" s="778"/>
      <c r="FH75" s="778"/>
      <c r="FI75" s="778"/>
      <c r="FJ75" s="778"/>
      <c r="FK75" s="778"/>
      <c r="FL75" s="778"/>
      <c r="FM75" s="778"/>
      <c r="FN75" s="778"/>
      <c r="FO75" s="778"/>
      <c r="FP75" s="778"/>
      <c r="FQ75" s="778"/>
      <c r="FR75" s="778"/>
      <c r="FS75" s="778"/>
      <c r="FT75" s="778"/>
      <c r="FU75" s="778"/>
      <c r="FV75" s="778"/>
      <c r="FW75" s="778"/>
      <c r="FX75" s="778"/>
      <c r="FY75" s="778"/>
      <c r="FZ75" s="778"/>
      <c r="GA75" s="778"/>
      <c r="GB75" s="778"/>
      <c r="GC75" s="778"/>
      <c r="GD75" s="778"/>
      <c r="GE75" s="778"/>
      <c r="GF75" s="778"/>
      <c r="GG75" s="778"/>
      <c r="GH75" s="778"/>
      <c r="GI75" s="778"/>
      <c r="GJ75" s="778"/>
      <c r="GK75" s="778"/>
      <c r="GL75" s="778"/>
      <c r="GM75" s="778"/>
      <c r="GN75" s="778"/>
      <c r="GO75" s="778"/>
      <c r="GP75" s="778"/>
      <c r="GQ75" s="778"/>
      <c r="GR75" s="778"/>
      <c r="GS75" s="778"/>
      <c r="GT75" s="778"/>
      <c r="GU75" s="778"/>
      <c r="GV75" s="778"/>
      <c r="GW75" s="778"/>
      <c r="GX75" s="778"/>
      <c r="GY75" s="778"/>
      <c r="GZ75" s="778"/>
      <c r="HA75" s="778"/>
      <c r="HB75" s="778"/>
      <c r="HC75" s="778"/>
      <c r="HD75" s="778"/>
      <c r="HE75" s="778"/>
      <c r="HF75" s="778"/>
      <c r="HG75" s="778"/>
      <c r="HH75" s="778"/>
      <c r="HI75" s="778"/>
      <c r="HJ75" s="778"/>
      <c r="HK75" s="778"/>
      <c r="HL75" s="778"/>
      <c r="HM75" s="778"/>
      <c r="HN75" s="778"/>
      <c r="HO75" s="778"/>
      <c r="HP75" s="778"/>
      <c r="HQ75" s="778"/>
      <c r="HR75" s="778"/>
      <c r="HS75" s="778"/>
      <c r="HT75" s="778"/>
      <c r="HU75" s="778"/>
      <c r="HV75" s="778"/>
      <c r="HW75" s="778"/>
      <c r="HX75" s="778"/>
      <c r="HY75" s="778"/>
      <c r="HZ75" s="778"/>
      <c r="IA75" s="778"/>
      <c r="IB75" s="778"/>
      <c r="IC75" s="778"/>
      <c r="ID75" s="778"/>
      <c r="IE75" s="778"/>
      <c r="IF75" s="778"/>
      <c r="IG75" s="778"/>
      <c r="IH75" s="778"/>
      <c r="II75" s="778"/>
      <c r="IJ75" s="778"/>
    </row>
    <row r="76" spans="1:244" s="34" customFormat="1" ht="20.25" hidden="1" customHeight="1">
      <c r="B76" s="918"/>
      <c r="C76" s="919"/>
      <c r="D76" s="918"/>
      <c r="E76" s="923"/>
      <c r="F76" s="923"/>
      <c r="G76" s="923"/>
      <c r="H76" s="923"/>
      <c r="I76" s="923"/>
      <c r="J76" s="923"/>
      <c r="K76" s="923"/>
      <c r="L76" s="919"/>
      <c r="N76" s="777"/>
      <c r="S76" s="777"/>
      <c r="T76" s="777"/>
      <c r="U76" s="777"/>
      <c r="V76" s="777"/>
      <c r="W76" s="777"/>
      <c r="X76" s="777"/>
      <c r="Y76" s="777"/>
      <c r="Z76" s="777"/>
      <c r="AA76" s="777"/>
      <c r="AB76" s="777"/>
      <c r="AC76" s="777"/>
      <c r="AD76" s="777"/>
      <c r="AE76" s="777"/>
      <c r="AF76" s="778"/>
      <c r="AG76" s="778"/>
      <c r="AH76" s="778"/>
      <c r="AI76" s="778"/>
      <c r="AJ76" s="778"/>
      <c r="AK76" s="778"/>
      <c r="AL76" s="778"/>
      <c r="AM76" s="778"/>
      <c r="AN76" s="778"/>
      <c r="AO76" s="778"/>
      <c r="AP76" s="778"/>
      <c r="AQ76" s="778"/>
      <c r="AR76" s="778"/>
      <c r="AS76" s="778"/>
      <c r="AT76" s="776"/>
      <c r="AU76" s="776"/>
      <c r="AV76" s="776"/>
      <c r="AW76" s="776"/>
      <c r="AX76" s="776"/>
      <c r="AY76" s="776"/>
      <c r="AZ76" s="776"/>
      <c r="BA76" s="776"/>
      <c r="BB76" s="773"/>
      <c r="BC76" s="773"/>
      <c r="BD76" s="773"/>
      <c r="BE76" s="778"/>
      <c r="BF76" s="778"/>
      <c r="BG76" s="778"/>
      <c r="BH76" s="778"/>
      <c r="BI76" s="778"/>
      <c r="BJ76" s="778"/>
      <c r="BK76" s="778"/>
      <c r="BL76" s="778"/>
      <c r="BM76" s="778"/>
      <c r="BN76" s="778"/>
      <c r="BO76" s="778"/>
      <c r="BP76" s="778"/>
      <c r="BQ76" s="778"/>
      <c r="BR76" s="778"/>
      <c r="BS76" s="778"/>
      <c r="BT76" s="778"/>
      <c r="BU76" s="778"/>
      <c r="BV76" s="778"/>
      <c r="BW76" s="778"/>
      <c r="BX76" s="778"/>
      <c r="BY76" s="778"/>
      <c r="BZ76" s="778"/>
      <c r="CA76" s="778"/>
      <c r="CB76" s="778"/>
      <c r="CC76" s="778"/>
      <c r="CD76" s="778"/>
      <c r="CE76" s="778"/>
      <c r="CF76" s="778"/>
      <c r="CG76" s="778"/>
      <c r="CH76" s="778"/>
      <c r="CI76" s="778"/>
      <c r="CJ76" s="778"/>
      <c r="CK76" s="778"/>
      <c r="CL76" s="778"/>
      <c r="CM76" s="778"/>
      <c r="CN76" s="778"/>
      <c r="CO76" s="778"/>
      <c r="CP76" s="778"/>
      <c r="CQ76" s="778"/>
      <c r="CR76" s="778"/>
      <c r="CS76" s="778"/>
      <c r="CT76" s="778"/>
      <c r="CU76" s="778"/>
      <c r="CV76" s="778"/>
      <c r="CW76" s="778"/>
      <c r="CX76" s="778"/>
      <c r="CY76" s="778"/>
      <c r="CZ76" s="778"/>
      <c r="DA76" s="778"/>
      <c r="DB76" s="778"/>
      <c r="DC76" s="778"/>
      <c r="DD76" s="778"/>
      <c r="DE76" s="778"/>
      <c r="DF76" s="778"/>
      <c r="DG76" s="778"/>
      <c r="DH76" s="778"/>
      <c r="DI76" s="778"/>
      <c r="DJ76" s="778"/>
      <c r="DK76" s="778"/>
      <c r="DL76" s="778"/>
      <c r="DM76" s="778"/>
      <c r="DN76" s="778"/>
      <c r="DO76" s="778"/>
      <c r="DP76" s="778"/>
      <c r="DQ76" s="778"/>
      <c r="DR76" s="778"/>
      <c r="DS76" s="778"/>
      <c r="DT76" s="778"/>
      <c r="DU76" s="778"/>
      <c r="DV76" s="778"/>
      <c r="DW76" s="778"/>
      <c r="DX76" s="778"/>
      <c r="DY76" s="778"/>
      <c r="DZ76" s="778"/>
      <c r="EA76" s="778"/>
      <c r="EB76" s="778"/>
      <c r="EC76" s="778"/>
      <c r="ED76" s="778"/>
      <c r="EE76" s="778"/>
      <c r="EF76" s="778"/>
      <c r="EG76" s="778"/>
      <c r="EH76" s="778"/>
      <c r="EI76" s="778"/>
      <c r="EJ76" s="778"/>
      <c r="EK76" s="778"/>
      <c r="EL76" s="778"/>
      <c r="EM76" s="778"/>
      <c r="EN76" s="778"/>
      <c r="EO76" s="778"/>
      <c r="EP76" s="778"/>
      <c r="EQ76" s="778"/>
      <c r="ER76" s="778"/>
      <c r="ES76" s="778"/>
      <c r="ET76" s="778"/>
      <c r="EU76" s="778"/>
      <c r="EV76" s="778"/>
      <c r="EW76" s="778"/>
      <c r="EX76" s="778"/>
      <c r="EY76" s="778"/>
      <c r="EZ76" s="778"/>
      <c r="FA76" s="778"/>
      <c r="FB76" s="778"/>
      <c r="FC76" s="778"/>
      <c r="FD76" s="778"/>
      <c r="FE76" s="778"/>
      <c r="FF76" s="778"/>
      <c r="FG76" s="778"/>
      <c r="FH76" s="778"/>
      <c r="FI76" s="778"/>
      <c r="FJ76" s="778"/>
      <c r="FK76" s="778"/>
      <c r="FL76" s="778"/>
      <c r="FM76" s="778"/>
      <c r="FN76" s="778"/>
      <c r="FO76" s="778"/>
      <c r="FP76" s="778"/>
      <c r="FQ76" s="778"/>
      <c r="FR76" s="778"/>
      <c r="FS76" s="778"/>
      <c r="FT76" s="778"/>
      <c r="FU76" s="778"/>
      <c r="FV76" s="778"/>
      <c r="FW76" s="778"/>
      <c r="FX76" s="778"/>
      <c r="FY76" s="778"/>
      <c r="FZ76" s="778"/>
      <c r="GA76" s="778"/>
      <c r="GB76" s="778"/>
      <c r="GC76" s="778"/>
      <c r="GD76" s="778"/>
      <c r="GE76" s="778"/>
      <c r="GF76" s="778"/>
      <c r="GG76" s="778"/>
      <c r="GH76" s="778"/>
      <c r="GI76" s="778"/>
      <c r="GJ76" s="778"/>
      <c r="GK76" s="778"/>
      <c r="GL76" s="778"/>
      <c r="GM76" s="778"/>
      <c r="GN76" s="778"/>
      <c r="GO76" s="778"/>
      <c r="GP76" s="778"/>
      <c r="GQ76" s="778"/>
      <c r="GR76" s="778"/>
      <c r="GS76" s="778"/>
      <c r="GT76" s="778"/>
      <c r="GU76" s="778"/>
      <c r="GV76" s="778"/>
      <c r="GW76" s="778"/>
      <c r="GX76" s="778"/>
      <c r="GY76" s="778"/>
      <c r="GZ76" s="778"/>
      <c r="HA76" s="778"/>
      <c r="HB76" s="778"/>
      <c r="HC76" s="778"/>
      <c r="HD76" s="778"/>
      <c r="HE76" s="778"/>
      <c r="HF76" s="778"/>
      <c r="HG76" s="778"/>
      <c r="HH76" s="778"/>
      <c r="HI76" s="778"/>
      <c r="HJ76" s="778"/>
      <c r="HK76" s="778"/>
      <c r="HL76" s="778"/>
      <c r="HM76" s="778"/>
      <c r="HN76" s="778"/>
      <c r="HO76" s="778"/>
      <c r="HP76" s="778"/>
      <c r="HQ76" s="778"/>
      <c r="HR76" s="778"/>
      <c r="HS76" s="778"/>
      <c r="HT76" s="778"/>
      <c r="HU76" s="778"/>
      <c r="HV76" s="778"/>
      <c r="HW76" s="778"/>
      <c r="HX76" s="778"/>
      <c r="HY76" s="778"/>
      <c r="HZ76" s="778"/>
      <c r="IA76" s="778"/>
      <c r="IB76" s="778"/>
      <c r="IC76" s="778"/>
      <c r="ID76" s="778"/>
      <c r="IE76" s="778"/>
      <c r="IF76" s="778"/>
      <c r="IG76" s="778"/>
      <c r="IH76" s="778"/>
      <c r="II76" s="778"/>
      <c r="IJ76" s="778"/>
    </row>
    <row r="77" spans="1:244" s="34" customFormat="1" ht="18.75" hidden="1" customHeight="1">
      <c r="B77" s="918"/>
      <c r="C77" s="919"/>
      <c r="D77" s="918"/>
      <c r="E77" s="923"/>
      <c r="F77" s="923"/>
      <c r="G77" s="923"/>
      <c r="H77" s="923"/>
      <c r="I77" s="923"/>
      <c r="J77" s="923"/>
      <c r="K77" s="923"/>
      <c r="L77" s="919"/>
      <c r="N77" s="777"/>
      <c r="S77" s="777"/>
      <c r="T77" s="777"/>
      <c r="U77" s="777"/>
      <c r="V77" s="777"/>
      <c r="W77" s="777"/>
      <c r="X77" s="777"/>
      <c r="Y77" s="777"/>
      <c r="Z77" s="777"/>
      <c r="AA77" s="777"/>
      <c r="AB77" s="777"/>
      <c r="AC77" s="777"/>
      <c r="AD77" s="777"/>
      <c r="AE77" s="777"/>
      <c r="AF77" s="778"/>
      <c r="AG77" s="778"/>
      <c r="AH77" s="778"/>
      <c r="AI77" s="778"/>
      <c r="AJ77" s="778"/>
      <c r="AK77" s="778"/>
      <c r="AL77" s="778"/>
      <c r="AM77" s="778"/>
      <c r="AN77" s="778"/>
      <c r="AO77" s="778"/>
      <c r="AP77" s="778"/>
      <c r="AQ77" s="778"/>
      <c r="AR77" s="778"/>
      <c r="AS77" s="778"/>
      <c r="AT77" s="776"/>
      <c r="AU77" s="776"/>
      <c r="AV77" s="776"/>
      <c r="AW77" s="776"/>
      <c r="AX77" s="776"/>
      <c r="AY77" s="776"/>
      <c r="AZ77" s="776"/>
      <c r="BA77" s="776"/>
      <c r="BB77" s="773"/>
      <c r="BC77" s="773"/>
      <c r="BD77" s="773"/>
      <c r="BE77" s="778"/>
      <c r="BF77" s="778"/>
      <c r="BG77" s="778"/>
      <c r="BH77" s="778"/>
      <c r="BI77" s="778"/>
      <c r="BJ77" s="778"/>
      <c r="BK77" s="778"/>
      <c r="BL77" s="778"/>
      <c r="BM77" s="778"/>
      <c r="BN77" s="778"/>
      <c r="BO77" s="778"/>
      <c r="BP77" s="778"/>
      <c r="BQ77" s="778"/>
      <c r="BR77" s="778"/>
      <c r="BS77" s="778"/>
      <c r="BT77" s="778"/>
      <c r="BU77" s="778"/>
      <c r="BV77" s="778"/>
      <c r="BW77" s="778"/>
      <c r="BX77" s="778"/>
      <c r="BY77" s="778"/>
      <c r="BZ77" s="778"/>
      <c r="CA77" s="778"/>
      <c r="CB77" s="778"/>
      <c r="CC77" s="778"/>
      <c r="CD77" s="778"/>
      <c r="CE77" s="778"/>
      <c r="CF77" s="778"/>
      <c r="CG77" s="778"/>
      <c r="CH77" s="778"/>
      <c r="CI77" s="778"/>
      <c r="CJ77" s="778"/>
      <c r="CK77" s="778"/>
      <c r="CL77" s="778"/>
      <c r="CM77" s="778"/>
      <c r="CN77" s="778"/>
      <c r="CO77" s="778"/>
      <c r="CP77" s="778"/>
      <c r="CQ77" s="778"/>
      <c r="CR77" s="778"/>
      <c r="CS77" s="778"/>
      <c r="CT77" s="778"/>
      <c r="CU77" s="778"/>
      <c r="CV77" s="778"/>
      <c r="CW77" s="778"/>
      <c r="CX77" s="778"/>
      <c r="CY77" s="778"/>
      <c r="CZ77" s="778"/>
      <c r="DA77" s="778"/>
      <c r="DB77" s="778"/>
      <c r="DC77" s="778"/>
      <c r="DD77" s="778"/>
      <c r="DE77" s="778"/>
      <c r="DF77" s="778"/>
      <c r="DG77" s="778"/>
      <c r="DH77" s="778"/>
      <c r="DI77" s="778"/>
      <c r="DJ77" s="778"/>
      <c r="DK77" s="778"/>
      <c r="DL77" s="778"/>
      <c r="DM77" s="778"/>
      <c r="DN77" s="778"/>
      <c r="DO77" s="778"/>
      <c r="DP77" s="778"/>
      <c r="DQ77" s="778"/>
      <c r="DR77" s="778"/>
      <c r="DS77" s="778"/>
      <c r="DT77" s="778"/>
      <c r="DU77" s="778"/>
      <c r="DV77" s="778"/>
      <c r="DW77" s="778"/>
      <c r="DX77" s="778"/>
      <c r="DY77" s="778"/>
      <c r="DZ77" s="778"/>
      <c r="EA77" s="778"/>
      <c r="EB77" s="778"/>
      <c r="EC77" s="778"/>
      <c r="ED77" s="778"/>
      <c r="EE77" s="778"/>
      <c r="EF77" s="778"/>
      <c r="EG77" s="778"/>
      <c r="EH77" s="778"/>
      <c r="EI77" s="778"/>
      <c r="EJ77" s="778"/>
      <c r="EK77" s="778"/>
      <c r="EL77" s="778"/>
      <c r="EM77" s="778"/>
      <c r="EN77" s="778"/>
      <c r="EO77" s="778"/>
      <c r="EP77" s="778"/>
      <c r="EQ77" s="778"/>
      <c r="ER77" s="778"/>
      <c r="ES77" s="778"/>
      <c r="ET77" s="778"/>
      <c r="EU77" s="778"/>
      <c r="EV77" s="778"/>
      <c r="EW77" s="778"/>
      <c r="EX77" s="778"/>
      <c r="EY77" s="778"/>
      <c r="EZ77" s="778"/>
      <c r="FA77" s="778"/>
      <c r="FB77" s="778"/>
      <c r="FC77" s="778"/>
      <c r="FD77" s="778"/>
      <c r="FE77" s="778"/>
      <c r="FF77" s="778"/>
      <c r="FG77" s="778"/>
      <c r="FH77" s="778"/>
      <c r="FI77" s="778"/>
      <c r="FJ77" s="778"/>
      <c r="FK77" s="778"/>
      <c r="FL77" s="778"/>
      <c r="FM77" s="778"/>
      <c r="FN77" s="778"/>
      <c r="FO77" s="778"/>
      <c r="FP77" s="778"/>
      <c r="FQ77" s="778"/>
      <c r="FR77" s="778"/>
      <c r="FS77" s="778"/>
      <c r="FT77" s="778"/>
      <c r="FU77" s="778"/>
      <c r="FV77" s="778"/>
      <c r="FW77" s="778"/>
      <c r="FX77" s="778"/>
      <c r="FY77" s="778"/>
      <c r="FZ77" s="778"/>
      <c r="GA77" s="778"/>
      <c r="GB77" s="778"/>
      <c r="GC77" s="778"/>
      <c r="GD77" s="778"/>
      <c r="GE77" s="778"/>
      <c r="GF77" s="778"/>
      <c r="GG77" s="778"/>
      <c r="GH77" s="778"/>
      <c r="GI77" s="778"/>
      <c r="GJ77" s="778"/>
      <c r="GK77" s="778"/>
      <c r="GL77" s="778"/>
      <c r="GM77" s="778"/>
      <c r="GN77" s="778"/>
      <c r="GO77" s="778"/>
      <c r="GP77" s="778"/>
      <c r="GQ77" s="778"/>
      <c r="GR77" s="778"/>
      <c r="GS77" s="778"/>
      <c r="GT77" s="778"/>
      <c r="GU77" s="778"/>
      <c r="GV77" s="778"/>
      <c r="GW77" s="778"/>
      <c r="GX77" s="778"/>
      <c r="GY77" s="778"/>
      <c r="GZ77" s="778"/>
      <c r="HA77" s="778"/>
      <c r="HB77" s="778"/>
      <c r="HC77" s="778"/>
      <c r="HD77" s="778"/>
      <c r="HE77" s="778"/>
      <c r="HF77" s="778"/>
      <c r="HG77" s="778"/>
      <c r="HH77" s="778"/>
      <c r="HI77" s="778"/>
      <c r="HJ77" s="778"/>
      <c r="HK77" s="778"/>
      <c r="HL77" s="778"/>
      <c r="HM77" s="778"/>
      <c r="HN77" s="778"/>
      <c r="HO77" s="778"/>
      <c r="HP77" s="778"/>
      <c r="HQ77" s="778"/>
      <c r="HR77" s="778"/>
      <c r="HS77" s="778"/>
      <c r="HT77" s="778"/>
      <c r="HU77" s="778"/>
      <c r="HV77" s="778"/>
      <c r="HW77" s="778"/>
      <c r="HX77" s="778"/>
      <c r="HY77" s="778"/>
      <c r="HZ77" s="778"/>
      <c r="IA77" s="778"/>
      <c r="IB77" s="778"/>
      <c r="IC77" s="778"/>
      <c r="ID77" s="778"/>
      <c r="IE77" s="778"/>
      <c r="IF77" s="778"/>
      <c r="IG77" s="778"/>
      <c r="IH77" s="778"/>
      <c r="II77" s="778"/>
      <c r="IJ77" s="778"/>
    </row>
    <row r="78" spans="1:244" s="34" customFormat="1" ht="21.75" hidden="1" customHeight="1">
      <c r="B78" s="918"/>
      <c r="C78" s="919"/>
      <c r="D78" s="918"/>
      <c r="E78" s="923"/>
      <c r="F78" s="923"/>
      <c r="G78" s="923"/>
      <c r="H78" s="923"/>
      <c r="I78" s="923"/>
      <c r="J78" s="923"/>
      <c r="K78" s="923"/>
      <c r="L78" s="919"/>
      <c r="N78" s="777"/>
      <c r="S78" s="777"/>
      <c r="T78" s="777"/>
      <c r="U78" s="777"/>
      <c r="V78" s="777"/>
      <c r="W78" s="777"/>
      <c r="X78" s="777"/>
      <c r="Y78" s="777"/>
      <c r="Z78" s="777"/>
      <c r="AA78" s="777"/>
      <c r="AB78" s="777"/>
      <c r="AC78" s="777"/>
      <c r="AD78" s="777"/>
      <c r="AE78" s="777"/>
      <c r="AF78" s="778"/>
      <c r="AG78" s="778"/>
      <c r="AH78" s="778"/>
      <c r="AI78" s="778"/>
      <c r="AJ78" s="778"/>
      <c r="AK78" s="778"/>
      <c r="AL78" s="778"/>
      <c r="AM78" s="778"/>
      <c r="AN78" s="778"/>
      <c r="AO78" s="778"/>
      <c r="AP78" s="778"/>
      <c r="AQ78" s="778"/>
      <c r="AR78" s="778"/>
      <c r="AS78" s="778"/>
      <c r="AT78" s="776"/>
      <c r="AU78" s="776"/>
      <c r="AV78" s="776"/>
      <c r="AW78" s="776"/>
      <c r="AX78" s="776"/>
      <c r="AY78" s="776"/>
      <c r="AZ78" s="776"/>
      <c r="BA78" s="776"/>
      <c r="BB78" s="773"/>
      <c r="BC78" s="773"/>
      <c r="BD78" s="773"/>
      <c r="BE78" s="778"/>
      <c r="BF78" s="778"/>
      <c r="BG78" s="778"/>
      <c r="BH78" s="778"/>
      <c r="BI78" s="778"/>
      <c r="BJ78" s="778"/>
      <c r="BK78" s="778"/>
      <c r="BL78" s="778"/>
      <c r="BM78" s="778"/>
      <c r="BN78" s="778"/>
      <c r="BO78" s="778"/>
      <c r="BP78" s="778"/>
      <c r="BQ78" s="778"/>
      <c r="BR78" s="778"/>
      <c r="BS78" s="778"/>
      <c r="BT78" s="778"/>
      <c r="BU78" s="778"/>
      <c r="BV78" s="778"/>
      <c r="BW78" s="778"/>
      <c r="BX78" s="778"/>
      <c r="BY78" s="778"/>
      <c r="BZ78" s="778"/>
      <c r="CA78" s="778"/>
      <c r="CB78" s="778"/>
      <c r="CC78" s="778"/>
      <c r="CD78" s="778"/>
      <c r="CE78" s="778"/>
      <c r="CF78" s="778"/>
      <c r="CG78" s="778"/>
      <c r="CH78" s="778"/>
      <c r="CI78" s="778"/>
      <c r="CJ78" s="778"/>
      <c r="CK78" s="778"/>
      <c r="CL78" s="778"/>
      <c r="CM78" s="778"/>
      <c r="CN78" s="778"/>
      <c r="CO78" s="778"/>
      <c r="CP78" s="778"/>
      <c r="CQ78" s="778"/>
      <c r="CR78" s="778"/>
      <c r="CS78" s="778"/>
      <c r="CT78" s="778"/>
      <c r="CU78" s="778"/>
      <c r="CV78" s="778"/>
      <c r="CW78" s="778"/>
      <c r="CX78" s="778"/>
      <c r="CY78" s="778"/>
      <c r="CZ78" s="778"/>
      <c r="DA78" s="778"/>
      <c r="DB78" s="778"/>
      <c r="DC78" s="778"/>
      <c r="DD78" s="778"/>
      <c r="DE78" s="778"/>
      <c r="DF78" s="778"/>
      <c r="DG78" s="778"/>
      <c r="DH78" s="778"/>
      <c r="DI78" s="778"/>
      <c r="DJ78" s="778"/>
      <c r="DK78" s="778"/>
      <c r="DL78" s="778"/>
      <c r="DM78" s="778"/>
      <c r="DN78" s="778"/>
      <c r="DO78" s="778"/>
      <c r="DP78" s="778"/>
      <c r="DQ78" s="778"/>
      <c r="DR78" s="778"/>
      <c r="DS78" s="778"/>
      <c r="DT78" s="778"/>
      <c r="DU78" s="778"/>
      <c r="DV78" s="778"/>
      <c r="DW78" s="778"/>
      <c r="DX78" s="778"/>
      <c r="DY78" s="778"/>
      <c r="DZ78" s="778"/>
      <c r="EA78" s="778"/>
      <c r="EB78" s="778"/>
      <c r="EC78" s="778"/>
      <c r="ED78" s="778"/>
      <c r="EE78" s="778"/>
      <c r="EF78" s="778"/>
      <c r="EG78" s="778"/>
      <c r="EH78" s="778"/>
      <c r="EI78" s="778"/>
      <c r="EJ78" s="778"/>
      <c r="EK78" s="778"/>
      <c r="EL78" s="778"/>
      <c r="EM78" s="778"/>
      <c r="EN78" s="778"/>
      <c r="EO78" s="778"/>
      <c r="EP78" s="778"/>
      <c r="EQ78" s="778"/>
      <c r="ER78" s="778"/>
      <c r="ES78" s="778"/>
      <c r="ET78" s="778"/>
      <c r="EU78" s="778"/>
      <c r="EV78" s="778"/>
      <c r="EW78" s="778"/>
      <c r="EX78" s="778"/>
      <c r="EY78" s="778"/>
      <c r="EZ78" s="778"/>
      <c r="FA78" s="778"/>
      <c r="FB78" s="778"/>
      <c r="FC78" s="778"/>
      <c r="FD78" s="778"/>
      <c r="FE78" s="778"/>
      <c r="FF78" s="778"/>
      <c r="FG78" s="778"/>
      <c r="FH78" s="778"/>
      <c r="FI78" s="778"/>
      <c r="FJ78" s="778"/>
      <c r="FK78" s="778"/>
      <c r="FL78" s="778"/>
      <c r="FM78" s="778"/>
      <c r="FN78" s="778"/>
      <c r="FO78" s="778"/>
      <c r="FP78" s="778"/>
      <c r="FQ78" s="778"/>
      <c r="FR78" s="778"/>
      <c r="FS78" s="778"/>
      <c r="FT78" s="778"/>
      <c r="FU78" s="778"/>
      <c r="FV78" s="778"/>
      <c r="FW78" s="778"/>
      <c r="FX78" s="778"/>
      <c r="FY78" s="778"/>
      <c r="FZ78" s="778"/>
      <c r="GA78" s="778"/>
      <c r="GB78" s="778"/>
      <c r="GC78" s="778"/>
      <c r="GD78" s="778"/>
      <c r="GE78" s="778"/>
      <c r="GF78" s="778"/>
      <c r="GG78" s="778"/>
      <c r="GH78" s="778"/>
      <c r="GI78" s="778"/>
      <c r="GJ78" s="778"/>
      <c r="GK78" s="778"/>
      <c r="GL78" s="778"/>
      <c r="GM78" s="778"/>
      <c r="GN78" s="778"/>
      <c r="GO78" s="778"/>
      <c r="GP78" s="778"/>
      <c r="GQ78" s="778"/>
      <c r="GR78" s="778"/>
      <c r="GS78" s="778"/>
      <c r="GT78" s="778"/>
      <c r="GU78" s="778"/>
      <c r="GV78" s="778"/>
      <c r="GW78" s="778"/>
      <c r="GX78" s="778"/>
      <c r="GY78" s="778"/>
      <c r="GZ78" s="778"/>
      <c r="HA78" s="778"/>
      <c r="HB78" s="778"/>
      <c r="HC78" s="778"/>
      <c r="HD78" s="778"/>
      <c r="HE78" s="778"/>
      <c r="HF78" s="778"/>
      <c r="HG78" s="778"/>
      <c r="HH78" s="778"/>
      <c r="HI78" s="778"/>
      <c r="HJ78" s="778"/>
      <c r="HK78" s="778"/>
      <c r="HL78" s="778"/>
      <c r="HM78" s="778"/>
      <c r="HN78" s="778"/>
      <c r="HO78" s="778"/>
      <c r="HP78" s="778"/>
      <c r="HQ78" s="778"/>
      <c r="HR78" s="778"/>
      <c r="HS78" s="778"/>
      <c r="HT78" s="778"/>
      <c r="HU78" s="778"/>
      <c r="HV78" s="778"/>
      <c r="HW78" s="778"/>
      <c r="HX78" s="778"/>
      <c r="HY78" s="778"/>
      <c r="HZ78" s="778"/>
      <c r="IA78" s="778"/>
      <c r="IB78" s="778"/>
      <c r="IC78" s="778"/>
      <c r="ID78" s="778"/>
      <c r="IE78" s="778"/>
      <c r="IF78" s="778"/>
      <c r="IG78" s="778"/>
      <c r="IH78" s="778"/>
      <c r="II78" s="778"/>
      <c r="IJ78" s="778"/>
    </row>
    <row r="79" spans="1:244" s="34" customFormat="1" ht="30" hidden="1" customHeight="1">
      <c r="B79" s="918"/>
      <c r="C79" s="919"/>
      <c r="D79" s="918"/>
      <c r="E79" s="923"/>
      <c r="F79" s="923"/>
      <c r="G79" s="923"/>
      <c r="H79" s="923"/>
      <c r="I79" s="923"/>
      <c r="J79" s="923"/>
      <c r="K79" s="923"/>
      <c r="L79" s="919"/>
      <c r="N79" s="777"/>
      <c r="S79" s="777"/>
      <c r="T79" s="777"/>
      <c r="U79" s="777"/>
      <c r="V79" s="777"/>
      <c r="W79" s="777"/>
      <c r="X79" s="777"/>
      <c r="Y79" s="777"/>
      <c r="Z79" s="777"/>
      <c r="AA79" s="777"/>
      <c r="AB79" s="777"/>
      <c r="AC79" s="777"/>
      <c r="AD79" s="777"/>
      <c r="AE79" s="777"/>
      <c r="AF79" s="778"/>
      <c r="AG79" s="778"/>
      <c r="AH79" s="778"/>
      <c r="AI79" s="778"/>
      <c r="AJ79" s="778"/>
      <c r="AK79" s="778"/>
      <c r="AL79" s="778"/>
      <c r="AM79" s="778"/>
      <c r="AN79" s="778"/>
      <c r="AO79" s="778"/>
      <c r="AP79" s="778"/>
      <c r="AQ79" s="778"/>
      <c r="AR79" s="778"/>
      <c r="AS79" s="778"/>
      <c r="AT79" s="776"/>
      <c r="AU79" s="776"/>
      <c r="AV79" s="776"/>
      <c r="AW79" s="776"/>
      <c r="AX79" s="776"/>
      <c r="AY79" s="776"/>
      <c r="AZ79" s="776"/>
      <c r="BA79" s="776"/>
      <c r="BB79" s="773"/>
      <c r="BC79" s="773"/>
      <c r="BD79" s="773"/>
      <c r="BE79" s="778"/>
      <c r="BF79" s="778"/>
      <c r="BG79" s="778"/>
      <c r="BH79" s="778"/>
      <c r="BI79" s="778"/>
      <c r="BJ79" s="778"/>
      <c r="BK79" s="778"/>
      <c r="BL79" s="778"/>
      <c r="BM79" s="778"/>
      <c r="BN79" s="778"/>
      <c r="BO79" s="778"/>
      <c r="BP79" s="778"/>
      <c r="BQ79" s="778"/>
      <c r="BR79" s="778"/>
      <c r="BS79" s="778"/>
      <c r="BT79" s="778"/>
      <c r="BU79" s="778"/>
      <c r="BV79" s="778"/>
      <c r="BW79" s="778"/>
      <c r="BX79" s="778"/>
      <c r="BY79" s="778"/>
      <c r="BZ79" s="778"/>
      <c r="CA79" s="778"/>
      <c r="CB79" s="778"/>
      <c r="CC79" s="778"/>
      <c r="CD79" s="778"/>
      <c r="CE79" s="778"/>
      <c r="CF79" s="778"/>
      <c r="CG79" s="778"/>
      <c r="CH79" s="778"/>
      <c r="CI79" s="778"/>
      <c r="CJ79" s="778"/>
      <c r="CK79" s="778"/>
      <c r="CL79" s="778"/>
      <c r="CM79" s="778"/>
      <c r="CN79" s="778"/>
      <c r="CO79" s="778"/>
      <c r="CP79" s="778"/>
      <c r="CQ79" s="778"/>
      <c r="CR79" s="778"/>
      <c r="CS79" s="778"/>
      <c r="CT79" s="778"/>
      <c r="CU79" s="778"/>
      <c r="CV79" s="778"/>
      <c r="CW79" s="778"/>
      <c r="CX79" s="778"/>
      <c r="CY79" s="778"/>
      <c r="CZ79" s="778"/>
      <c r="DA79" s="778"/>
      <c r="DB79" s="778"/>
      <c r="DC79" s="778"/>
      <c r="DD79" s="778"/>
      <c r="DE79" s="778"/>
      <c r="DF79" s="778"/>
      <c r="DG79" s="778"/>
      <c r="DH79" s="778"/>
      <c r="DI79" s="778"/>
      <c r="DJ79" s="778"/>
      <c r="DK79" s="778"/>
      <c r="DL79" s="778"/>
      <c r="DM79" s="778"/>
      <c r="DN79" s="778"/>
      <c r="DO79" s="778"/>
      <c r="DP79" s="778"/>
      <c r="DQ79" s="778"/>
      <c r="DR79" s="778"/>
      <c r="DS79" s="778"/>
      <c r="DT79" s="778"/>
      <c r="DU79" s="778"/>
      <c r="DV79" s="778"/>
      <c r="DW79" s="778"/>
      <c r="DX79" s="778"/>
      <c r="DY79" s="778"/>
      <c r="DZ79" s="778"/>
      <c r="EA79" s="778"/>
      <c r="EB79" s="778"/>
      <c r="EC79" s="778"/>
      <c r="ED79" s="778"/>
      <c r="EE79" s="778"/>
      <c r="EF79" s="778"/>
      <c r="EG79" s="778"/>
      <c r="EH79" s="778"/>
      <c r="EI79" s="778"/>
      <c r="EJ79" s="778"/>
      <c r="EK79" s="778"/>
      <c r="EL79" s="778"/>
      <c r="EM79" s="778"/>
      <c r="EN79" s="778"/>
      <c r="EO79" s="778"/>
      <c r="EP79" s="778"/>
      <c r="EQ79" s="778"/>
      <c r="ER79" s="778"/>
      <c r="ES79" s="778"/>
      <c r="ET79" s="778"/>
      <c r="EU79" s="778"/>
      <c r="EV79" s="778"/>
      <c r="EW79" s="778"/>
      <c r="EX79" s="778"/>
      <c r="EY79" s="778"/>
      <c r="EZ79" s="778"/>
      <c r="FA79" s="778"/>
      <c r="FB79" s="778"/>
      <c r="FC79" s="778"/>
      <c r="FD79" s="778"/>
      <c r="FE79" s="778"/>
      <c r="FF79" s="778"/>
      <c r="FG79" s="778"/>
      <c r="FH79" s="778"/>
      <c r="FI79" s="778"/>
      <c r="FJ79" s="778"/>
      <c r="FK79" s="778"/>
      <c r="FL79" s="778"/>
      <c r="FM79" s="778"/>
      <c r="FN79" s="778"/>
      <c r="FO79" s="778"/>
      <c r="FP79" s="778"/>
      <c r="FQ79" s="778"/>
      <c r="FR79" s="778"/>
      <c r="FS79" s="778"/>
      <c r="FT79" s="778"/>
      <c r="FU79" s="778"/>
      <c r="FV79" s="778"/>
      <c r="FW79" s="778"/>
      <c r="FX79" s="778"/>
      <c r="FY79" s="778"/>
      <c r="FZ79" s="778"/>
      <c r="GA79" s="778"/>
      <c r="GB79" s="778"/>
      <c r="GC79" s="778"/>
      <c r="GD79" s="778"/>
      <c r="GE79" s="778"/>
      <c r="GF79" s="778"/>
      <c r="GG79" s="778"/>
      <c r="GH79" s="778"/>
      <c r="GI79" s="778"/>
      <c r="GJ79" s="778"/>
      <c r="GK79" s="778"/>
      <c r="GL79" s="778"/>
      <c r="GM79" s="778"/>
      <c r="GN79" s="778"/>
      <c r="GO79" s="778"/>
      <c r="GP79" s="778"/>
      <c r="GQ79" s="778"/>
      <c r="GR79" s="778"/>
      <c r="GS79" s="778"/>
      <c r="GT79" s="778"/>
      <c r="GU79" s="778"/>
      <c r="GV79" s="778"/>
      <c r="GW79" s="778"/>
      <c r="GX79" s="778"/>
      <c r="GY79" s="778"/>
      <c r="GZ79" s="778"/>
      <c r="HA79" s="778"/>
      <c r="HB79" s="778"/>
      <c r="HC79" s="778"/>
      <c r="HD79" s="778"/>
      <c r="HE79" s="778"/>
      <c r="HF79" s="778"/>
      <c r="HG79" s="778"/>
      <c r="HH79" s="778"/>
      <c r="HI79" s="778"/>
      <c r="HJ79" s="778"/>
      <c r="HK79" s="778"/>
      <c r="HL79" s="778"/>
      <c r="HM79" s="778"/>
      <c r="HN79" s="778"/>
      <c r="HO79" s="778"/>
      <c r="HP79" s="778"/>
      <c r="HQ79" s="778"/>
      <c r="HR79" s="778"/>
      <c r="HS79" s="778"/>
      <c r="HT79" s="778"/>
      <c r="HU79" s="778"/>
      <c r="HV79" s="778"/>
      <c r="HW79" s="778"/>
      <c r="HX79" s="778"/>
      <c r="HY79" s="778"/>
      <c r="HZ79" s="778"/>
      <c r="IA79" s="778"/>
      <c r="IB79" s="778"/>
      <c r="IC79" s="778"/>
      <c r="ID79" s="778"/>
      <c r="IE79" s="778"/>
      <c r="IF79" s="778"/>
      <c r="IG79" s="778"/>
      <c r="IH79" s="778"/>
      <c r="II79" s="778"/>
      <c r="IJ79" s="778"/>
    </row>
    <row r="80" spans="1:244" s="34" customFormat="1" ht="18.75" hidden="1" customHeight="1">
      <c r="B80" s="918"/>
      <c r="C80" s="919"/>
      <c r="D80" s="918"/>
      <c r="E80" s="923"/>
      <c r="F80" s="923"/>
      <c r="G80" s="923"/>
      <c r="H80" s="923"/>
      <c r="I80" s="923"/>
      <c r="J80" s="923"/>
      <c r="K80" s="923"/>
      <c r="L80" s="919"/>
      <c r="N80" s="777"/>
      <c r="S80" s="777"/>
      <c r="T80" s="777"/>
      <c r="U80" s="777"/>
      <c r="V80" s="777"/>
      <c r="W80" s="777"/>
      <c r="X80" s="777"/>
      <c r="Y80" s="777"/>
      <c r="Z80" s="777"/>
      <c r="AA80" s="777"/>
      <c r="AB80" s="777"/>
      <c r="AC80" s="777"/>
      <c r="AD80" s="777"/>
      <c r="AE80" s="777"/>
      <c r="AF80" s="778"/>
      <c r="AG80" s="778"/>
      <c r="AH80" s="778"/>
      <c r="AI80" s="778"/>
      <c r="AJ80" s="778"/>
      <c r="AK80" s="778"/>
      <c r="AL80" s="778"/>
      <c r="AM80" s="778"/>
      <c r="AN80" s="778"/>
      <c r="AO80" s="778"/>
      <c r="AP80" s="778"/>
      <c r="AQ80" s="778"/>
      <c r="AR80" s="778"/>
      <c r="AS80" s="778"/>
      <c r="AT80" s="776"/>
      <c r="AU80" s="776"/>
      <c r="AV80" s="776"/>
      <c r="AW80" s="776"/>
      <c r="AX80" s="776"/>
      <c r="AY80" s="776"/>
      <c r="AZ80" s="776"/>
      <c r="BA80" s="776"/>
      <c r="BB80" s="773"/>
      <c r="BC80" s="773"/>
      <c r="BD80" s="773"/>
      <c r="BE80" s="778"/>
      <c r="BF80" s="778"/>
      <c r="BG80" s="778"/>
      <c r="BH80" s="778"/>
      <c r="BI80" s="778"/>
      <c r="BJ80" s="778"/>
      <c r="BK80" s="778"/>
      <c r="BL80" s="778"/>
      <c r="BM80" s="778"/>
      <c r="BN80" s="778"/>
      <c r="BO80" s="778"/>
      <c r="BP80" s="778"/>
      <c r="BQ80" s="778"/>
      <c r="BR80" s="778"/>
      <c r="BS80" s="778"/>
      <c r="BT80" s="778"/>
      <c r="BU80" s="778"/>
      <c r="BV80" s="778"/>
      <c r="BW80" s="778"/>
      <c r="BX80" s="778"/>
      <c r="BY80" s="778"/>
      <c r="BZ80" s="778"/>
      <c r="CA80" s="778"/>
      <c r="CB80" s="778"/>
      <c r="CC80" s="778"/>
      <c r="CD80" s="778"/>
      <c r="CE80" s="778"/>
      <c r="CF80" s="778"/>
      <c r="CG80" s="778"/>
      <c r="CH80" s="778"/>
      <c r="CI80" s="778"/>
      <c r="CJ80" s="778"/>
      <c r="CK80" s="778"/>
      <c r="CL80" s="778"/>
      <c r="CM80" s="778"/>
      <c r="CN80" s="778"/>
      <c r="CO80" s="778"/>
      <c r="CP80" s="778"/>
      <c r="CQ80" s="778"/>
      <c r="CR80" s="778"/>
      <c r="CS80" s="778"/>
      <c r="CT80" s="778"/>
      <c r="CU80" s="778"/>
      <c r="CV80" s="778"/>
      <c r="CW80" s="778"/>
      <c r="CX80" s="778"/>
      <c r="CY80" s="778"/>
      <c r="CZ80" s="778"/>
      <c r="DA80" s="778"/>
      <c r="DB80" s="778"/>
      <c r="DC80" s="778"/>
      <c r="DD80" s="778"/>
      <c r="DE80" s="778"/>
      <c r="DF80" s="778"/>
      <c r="DG80" s="778"/>
      <c r="DH80" s="778"/>
      <c r="DI80" s="778"/>
      <c r="DJ80" s="778"/>
      <c r="DK80" s="778"/>
      <c r="DL80" s="778"/>
      <c r="DM80" s="778"/>
      <c r="DN80" s="778"/>
      <c r="DO80" s="778"/>
      <c r="DP80" s="778"/>
      <c r="DQ80" s="778"/>
      <c r="DR80" s="778"/>
      <c r="DS80" s="778"/>
      <c r="DT80" s="778"/>
      <c r="DU80" s="778"/>
      <c r="DV80" s="778"/>
      <c r="DW80" s="778"/>
      <c r="DX80" s="778"/>
      <c r="DY80" s="778"/>
      <c r="DZ80" s="778"/>
      <c r="EA80" s="778"/>
      <c r="EB80" s="778"/>
      <c r="EC80" s="778"/>
      <c r="ED80" s="778"/>
      <c r="EE80" s="778"/>
      <c r="EF80" s="778"/>
      <c r="EG80" s="778"/>
      <c r="EH80" s="778"/>
      <c r="EI80" s="778"/>
      <c r="EJ80" s="778"/>
      <c r="EK80" s="778"/>
      <c r="EL80" s="778"/>
      <c r="EM80" s="778"/>
      <c r="EN80" s="778"/>
      <c r="EO80" s="778"/>
      <c r="EP80" s="778"/>
      <c r="EQ80" s="778"/>
      <c r="ER80" s="778"/>
      <c r="ES80" s="778"/>
      <c r="ET80" s="778"/>
      <c r="EU80" s="778"/>
      <c r="EV80" s="778"/>
      <c r="EW80" s="778"/>
      <c r="EX80" s="778"/>
      <c r="EY80" s="778"/>
      <c r="EZ80" s="778"/>
      <c r="FA80" s="778"/>
      <c r="FB80" s="778"/>
      <c r="FC80" s="778"/>
      <c r="FD80" s="778"/>
      <c r="FE80" s="778"/>
      <c r="FF80" s="778"/>
      <c r="FG80" s="778"/>
      <c r="FH80" s="778"/>
      <c r="FI80" s="778"/>
      <c r="FJ80" s="778"/>
      <c r="FK80" s="778"/>
      <c r="FL80" s="778"/>
      <c r="FM80" s="778"/>
      <c r="FN80" s="778"/>
      <c r="FO80" s="778"/>
      <c r="FP80" s="778"/>
      <c r="FQ80" s="778"/>
      <c r="FR80" s="778"/>
      <c r="FS80" s="778"/>
      <c r="FT80" s="778"/>
      <c r="FU80" s="778"/>
      <c r="FV80" s="778"/>
      <c r="FW80" s="778"/>
      <c r="FX80" s="778"/>
      <c r="FY80" s="778"/>
      <c r="FZ80" s="778"/>
      <c r="GA80" s="778"/>
      <c r="GB80" s="778"/>
      <c r="GC80" s="778"/>
      <c r="GD80" s="778"/>
      <c r="GE80" s="778"/>
      <c r="GF80" s="778"/>
      <c r="GG80" s="778"/>
      <c r="GH80" s="778"/>
      <c r="GI80" s="778"/>
      <c r="GJ80" s="778"/>
      <c r="GK80" s="778"/>
      <c r="GL80" s="778"/>
      <c r="GM80" s="778"/>
      <c r="GN80" s="778"/>
      <c r="GO80" s="778"/>
      <c r="GP80" s="778"/>
      <c r="GQ80" s="778"/>
      <c r="GR80" s="778"/>
      <c r="GS80" s="778"/>
      <c r="GT80" s="778"/>
      <c r="GU80" s="778"/>
      <c r="GV80" s="778"/>
      <c r="GW80" s="778"/>
      <c r="GX80" s="778"/>
      <c r="GY80" s="778"/>
      <c r="GZ80" s="778"/>
      <c r="HA80" s="778"/>
      <c r="HB80" s="778"/>
      <c r="HC80" s="778"/>
      <c r="HD80" s="778"/>
      <c r="HE80" s="778"/>
      <c r="HF80" s="778"/>
      <c r="HG80" s="778"/>
      <c r="HH80" s="778"/>
      <c r="HI80" s="778"/>
      <c r="HJ80" s="778"/>
      <c r="HK80" s="778"/>
      <c r="HL80" s="778"/>
      <c r="HM80" s="778"/>
      <c r="HN80" s="778"/>
      <c r="HO80" s="778"/>
      <c r="HP80" s="778"/>
      <c r="HQ80" s="778"/>
      <c r="HR80" s="778"/>
      <c r="HS80" s="778"/>
      <c r="HT80" s="778"/>
      <c r="HU80" s="778"/>
      <c r="HV80" s="778"/>
      <c r="HW80" s="778"/>
      <c r="HX80" s="778"/>
      <c r="HY80" s="778"/>
      <c r="HZ80" s="778"/>
      <c r="IA80" s="778"/>
      <c r="IB80" s="778"/>
      <c r="IC80" s="778"/>
      <c r="ID80" s="778"/>
      <c r="IE80" s="778"/>
      <c r="IF80" s="778"/>
      <c r="IG80" s="778"/>
      <c r="IH80" s="778"/>
      <c r="II80" s="778"/>
      <c r="IJ80" s="778"/>
    </row>
    <row r="81" spans="2:244" s="34" customFormat="1" ht="19.5" hidden="1" customHeight="1">
      <c r="B81" s="918"/>
      <c r="C81" s="919"/>
      <c r="D81" s="918"/>
      <c r="E81" s="923"/>
      <c r="F81" s="923"/>
      <c r="G81" s="923"/>
      <c r="H81" s="923"/>
      <c r="I81" s="923"/>
      <c r="J81" s="923"/>
      <c r="K81" s="923"/>
      <c r="L81" s="919"/>
      <c r="N81" s="777"/>
      <c r="S81" s="777"/>
      <c r="T81" s="777"/>
      <c r="U81" s="777"/>
      <c r="V81" s="777"/>
      <c r="W81" s="777"/>
      <c r="X81" s="777"/>
      <c r="Y81" s="777"/>
      <c r="Z81" s="777"/>
      <c r="AA81" s="777"/>
      <c r="AB81" s="777"/>
      <c r="AC81" s="777"/>
      <c r="AD81" s="777"/>
      <c r="AE81" s="777"/>
      <c r="AF81" s="778"/>
      <c r="AG81" s="778"/>
      <c r="AH81" s="778"/>
      <c r="AI81" s="778"/>
      <c r="AJ81" s="778"/>
      <c r="AK81" s="778"/>
      <c r="AL81" s="778"/>
      <c r="AM81" s="778"/>
      <c r="AN81" s="778"/>
      <c r="AO81" s="778"/>
      <c r="AP81" s="778"/>
      <c r="AQ81" s="778"/>
      <c r="AR81" s="778"/>
      <c r="AS81" s="778"/>
      <c r="AT81" s="776"/>
      <c r="AU81" s="776"/>
      <c r="AV81" s="776"/>
      <c r="AW81" s="776"/>
      <c r="AX81" s="776"/>
      <c r="AY81" s="776"/>
      <c r="AZ81" s="776"/>
      <c r="BA81" s="776"/>
      <c r="BB81" s="773"/>
      <c r="BC81" s="773"/>
      <c r="BD81" s="773"/>
      <c r="BE81" s="778"/>
      <c r="BF81" s="778"/>
      <c r="BG81" s="778"/>
      <c r="BH81" s="778"/>
      <c r="BI81" s="778"/>
      <c r="BJ81" s="778"/>
      <c r="BK81" s="778"/>
      <c r="BL81" s="778"/>
      <c r="BM81" s="778"/>
      <c r="BN81" s="778"/>
      <c r="BO81" s="778"/>
      <c r="BP81" s="778"/>
      <c r="BQ81" s="778"/>
      <c r="BR81" s="778"/>
      <c r="BS81" s="778"/>
      <c r="BT81" s="778"/>
      <c r="BU81" s="778"/>
      <c r="BV81" s="778"/>
      <c r="BW81" s="778"/>
      <c r="BX81" s="778"/>
      <c r="BY81" s="778"/>
      <c r="BZ81" s="778"/>
      <c r="CA81" s="778"/>
      <c r="CB81" s="778"/>
      <c r="CC81" s="778"/>
      <c r="CD81" s="778"/>
      <c r="CE81" s="778"/>
      <c r="CF81" s="778"/>
      <c r="CG81" s="778"/>
      <c r="CH81" s="778"/>
      <c r="CI81" s="778"/>
      <c r="CJ81" s="778"/>
      <c r="CK81" s="778"/>
      <c r="CL81" s="778"/>
      <c r="CM81" s="778"/>
      <c r="CN81" s="778"/>
      <c r="CO81" s="778"/>
      <c r="CP81" s="778"/>
      <c r="CQ81" s="778"/>
      <c r="CR81" s="778"/>
      <c r="CS81" s="778"/>
      <c r="CT81" s="778"/>
      <c r="CU81" s="778"/>
      <c r="CV81" s="778"/>
      <c r="CW81" s="778"/>
      <c r="CX81" s="778"/>
      <c r="CY81" s="778"/>
      <c r="CZ81" s="778"/>
      <c r="DA81" s="778"/>
      <c r="DB81" s="778"/>
      <c r="DC81" s="778"/>
      <c r="DD81" s="778"/>
      <c r="DE81" s="778"/>
      <c r="DF81" s="778"/>
      <c r="DG81" s="778"/>
      <c r="DH81" s="778"/>
      <c r="DI81" s="778"/>
      <c r="DJ81" s="778"/>
      <c r="DK81" s="778"/>
      <c r="DL81" s="778"/>
      <c r="DM81" s="778"/>
      <c r="DN81" s="778"/>
      <c r="DO81" s="778"/>
      <c r="DP81" s="778"/>
      <c r="DQ81" s="778"/>
      <c r="DR81" s="778"/>
      <c r="DS81" s="778"/>
      <c r="DT81" s="778"/>
      <c r="DU81" s="778"/>
      <c r="DV81" s="778"/>
      <c r="DW81" s="778"/>
      <c r="DX81" s="778"/>
      <c r="DY81" s="778"/>
      <c r="DZ81" s="778"/>
      <c r="EA81" s="778"/>
      <c r="EB81" s="778"/>
      <c r="EC81" s="778"/>
      <c r="ED81" s="778"/>
      <c r="EE81" s="778"/>
      <c r="EF81" s="778"/>
      <c r="EG81" s="778"/>
      <c r="EH81" s="778"/>
      <c r="EI81" s="778"/>
      <c r="EJ81" s="778"/>
      <c r="EK81" s="778"/>
      <c r="EL81" s="778"/>
      <c r="EM81" s="778"/>
      <c r="EN81" s="778"/>
      <c r="EO81" s="778"/>
      <c r="EP81" s="778"/>
      <c r="EQ81" s="778"/>
      <c r="ER81" s="778"/>
      <c r="ES81" s="778"/>
      <c r="ET81" s="778"/>
      <c r="EU81" s="778"/>
      <c r="EV81" s="778"/>
      <c r="EW81" s="778"/>
      <c r="EX81" s="778"/>
      <c r="EY81" s="778"/>
      <c r="EZ81" s="778"/>
      <c r="FA81" s="778"/>
      <c r="FB81" s="778"/>
      <c r="FC81" s="778"/>
      <c r="FD81" s="778"/>
      <c r="FE81" s="778"/>
      <c r="FF81" s="778"/>
      <c r="FG81" s="778"/>
      <c r="FH81" s="778"/>
      <c r="FI81" s="778"/>
      <c r="FJ81" s="778"/>
      <c r="FK81" s="778"/>
      <c r="FL81" s="778"/>
      <c r="FM81" s="778"/>
      <c r="FN81" s="778"/>
      <c r="FO81" s="778"/>
      <c r="FP81" s="778"/>
      <c r="FQ81" s="778"/>
      <c r="FR81" s="778"/>
      <c r="FS81" s="778"/>
      <c r="FT81" s="778"/>
      <c r="FU81" s="778"/>
      <c r="FV81" s="778"/>
      <c r="FW81" s="778"/>
      <c r="FX81" s="778"/>
      <c r="FY81" s="778"/>
      <c r="FZ81" s="778"/>
      <c r="GA81" s="778"/>
      <c r="GB81" s="778"/>
      <c r="GC81" s="778"/>
      <c r="GD81" s="778"/>
      <c r="GE81" s="778"/>
      <c r="GF81" s="778"/>
      <c r="GG81" s="778"/>
      <c r="GH81" s="778"/>
      <c r="GI81" s="778"/>
      <c r="GJ81" s="778"/>
      <c r="GK81" s="778"/>
      <c r="GL81" s="778"/>
      <c r="GM81" s="778"/>
      <c r="GN81" s="778"/>
      <c r="GO81" s="778"/>
      <c r="GP81" s="778"/>
      <c r="GQ81" s="778"/>
      <c r="GR81" s="778"/>
      <c r="GS81" s="778"/>
      <c r="GT81" s="778"/>
      <c r="GU81" s="778"/>
      <c r="GV81" s="778"/>
      <c r="GW81" s="778"/>
      <c r="GX81" s="778"/>
      <c r="GY81" s="778"/>
      <c r="GZ81" s="778"/>
      <c r="HA81" s="778"/>
      <c r="HB81" s="778"/>
      <c r="HC81" s="778"/>
      <c r="HD81" s="778"/>
      <c r="HE81" s="778"/>
      <c r="HF81" s="778"/>
      <c r="HG81" s="778"/>
      <c r="HH81" s="778"/>
      <c r="HI81" s="778"/>
      <c r="HJ81" s="778"/>
      <c r="HK81" s="778"/>
      <c r="HL81" s="778"/>
      <c r="HM81" s="778"/>
      <c r="HN81" s="778"/>
      <c r="HO81" s="778"/>
      <c r="HP81" s="778"/>
      <c r="HQ81" s="778"/>
      <c r="HR81" s="778"/>
      <c r="HS81" s="778"/>
      <c r="HT81" s="778"/>
      <c r="HU81" s="778"/>
      <c r="HV81" s="778"/>
      <c r="HW81" s="778"/>
      <c r="HX81" s="778"/>
      <c r="HY81" s="778"/>
      <c r="HZ81" s="778"/>
      <c r="IA81" s="778"/>
      <c r="IB81" s="778"/>
      <c r="IC81" s="778"/>
      <c r="ID81" s="778"/>
      <c r="IE81" s="778"/>
      <c r="IF81" s="778"/>
      <c r="IG81" s="778"/>
      <c r="IH81" s="778"/>
      <c r="II81" s="778"/>
      <c r="IJ81" s="778"/>
    </row>
    <row r="82" spans="2:244" s="34" customFormat="1" ht="24" hidden="1" customHeight="1">
      <c r="B82" s="918"/>
      <c r="C82" s="919"/>
      <c r="D82" s="918"/>
      <c r="E82" s="923"/>
      <c r="F82" s="923"/>
      <c r="G82" s="923"/>
      <c r="H82" s="923"/>
      <c r="I82" s="923"/>
      <c r="J82" s="923"/>
      <c r="K82" s="923"/>
      <c r="L82" s="919"/>
      <c r="N82" s="777"/>
      <c r="S82" s="777"/>
      <c r="T82" s="777"/>
      <c r="U82" s="777"/>
      <c r="V82" s="777"/>
      <c r="W82" s="777"/>
      <c r="X82" s="777"/>
      <c r="Y82" s="777"/>
      <c r="Z82" s="777"/>
      <c r="AA82" s="777"/>
      <c r="AB82" s="777"/>
      <c r="AC82" s="777"/>
      <c r="AD82" s="777"/>
      <c r="AE82" s="777"/>
      <c r="AF82" s="778"/>
      <c r="AG82" s="778"/>
      <c r="AH82" s="778"/>
      <c r="AI82" s="778"/>
      <c r="AJ82" s="778"/>
      <c r="AK82" s="778"/>
      <c r="AL82" s="778"/>
      <c r="AM82" s="778"/>
      <c r="AN82" s="778"/>
      <c r="AO82" s="778"/>
      <c r="AP82" s="778"/>
      <c r="AQ82" s="778"/>
      <c r="AR82" s="778"/>
      <c r="AS82" s="778"/>
      <c r="AT82" s="776"/>
      <c r="AU82" s="776"/>
      <c r="AV82" s="776"/>
      <c r="AW82" s="776"/>
      <c r="AX82" s="776"/>
      <c r="AY82" s="776"/>
      <c r="AZ82" s="776"/>
      <c r="BA82" s="776"/>
      <c r="BB82" s="773"/>
      <c r="BC82" s="773"/>
      <c r="BD82" s="773"/>
      <c r="BE82" s="778"/>
      <c r="BF82" s="778"/>
      <c r="BG82" s="778"/>
      <c r="BH82" s="778"/>
      <c r="BI82" s="778"/>
      <c r="BJ82" s="778"/>
      <c r="BK82" s="778"/>
      <c r="BL82" s="778"/>
      <c r="BM82" s="778"/>
      <c r="BN82" s="778"/>
      <c r="BO82" s="778"/>
      <c r="BP82" s="778"/>
      <c r="BQ82" s="778"/>
      <c r="BR82" s="778"/>
      <c r="BS82" s="778"/>
      <c r="BT82" s="778"/>
      <c r="BU82" s="778"/>
      <c r="BV82" s="778"/>
      <c r="BW82" s="778"/>
      <c r="BX82" s="778"/>
      <c r="BY82" s="778"/>
      <c r="BZ82" s="778"/>
      <c r="CA82" s="778"/>
      <c r="CB82" s="778"/>
      <c r="CC82" s="778"/>
      <c r="CD82" s="778"/>
      <c r="CE82" s="778"/>
      <c r="CF82" s="778"/>
      <c r="CG82" s="778"/>
      <c r="CH82" s="778"/>
      <c r="CI82" s="778"/>
      <c r="CJ82" s="778"/>
      <c r="CK82" s="778"/>
      <c r="CL82" s="778"/>
      <c r="CM82" s="778"/>
      <c r="CN82" s="778"/>
      <c r="CO82" s="778"/>
      <c r="CP82" s="778"/>
      <c r="CQ82" s="778"/>
      <c r="CR82" s="778"/>
      <c r="CS82" s="778"/>
      <c r="CT82" s="778"/>
      <c r="CU82" s="778"/>
      <c r="CV82" s="778"/>
      <c r="CW82" s="778"/>
      <c r="CX82" s="778"/>
      <c r="CY82" s="778"/>
      <c r="CZ82" s="778"/>
      <c r="DA82" s="778"/>
      <c r="DB82" s="778"/>
      <c r="DC82" s="778"/>
      <c r="DD82" s="778"/>
      <c r="DE82" s="778"/>
      <c r="DF82" s="778"/>
      <c r="DG82" s="778"/>
      <c r="DH82" s="778"/>
      <c r="DI82" s="778"/>
      <c r="DJ82" s="778"/>
      <c r="DK82" s="778"/>
      <c r="DL82" s="778"/>
      <c r="DM82" s="778"/>
      <c r="DN82" s="778"/>
      <c r="DO82" s="778"/>
      <c r="DP82" s="778"/>
      <c r="DQ82" s="778"/>
      <c r="DR82" s="778"/>
      <c r="DS82" s="778"/>
      <c r="DT82" s="778"/>
      <c r="DU82" s="778"/>
      <c r="DV82" s="778"/>
      <c r="DW82" s="778"/>
      <c r="DX82" s="778"/>
      <c r="DY82" s="778"/>
      <c r="DZ82" s="778"/>
      <c r="EA82" s="778"/>
      <c r="EB82" s="778"/>
      <c r="EC82" s="778"/>
      <c r="ED82" s="778"/>
      <c r="EE82" s="778"/>
      <c r="EF82" s="778"/>
      <c r="EG82" s="778"/>
      <c r="EH82" s="778"/>
      <c r="EI82" s="778"/>
      <c r="EJ82" s="778"/>
      <c r="EK82" s="778"/>
      <c r="EL82" s="778"/>
      <c r="EM82" s="778"/>
      <c r="EN82" s="778"/>
      <c r="EO82" s="778"/>
      <c r="EP82" s="778"/>
      <c r="EQ82" s="778"/>
      <c r="ER82" s="778"/>
      <c r="ES82" s="778"/>
      <c r="ET82" s="778"/>
      <c r="EU82" s="778"/>
      <c r="EV82" s="778"/>
      <c r="EW82" s="778"/>
      <c r="EX82" s="778"/>
      <c r="EY82" s="778"/>
      <c r="EZ82" s="778"/>
      <c r="FA82" s="778"/>
      <c r="FB82" s="778"/>
      <c r="FC82" s="778"/>
      <c r="FD82" s="778"/>
      <c r="FE82" s="778"/>
      <c r="FF82" s="778"/>
      <c r="FG82" s="778"/>
      <c r="FH82" s="778"/>
      <c r="FI82" s="778"/>
      <c r="FJ82" s="778"/>
      <c r="FK82" s="778"/>
      <c r="FL82" s="778"/>
      <c r="FM82" s="778"/>
      <c r="FN82" s="778"/>
      <c r="FO82" s="778"/>
      <c r="FP82" s="778"/>
      <c r="FQ82" s="778"/>
      <c r="FR82" s="778"/>
      <c r="FS82" s="778"/>
      <c r="FT82" s="778"/>
      <c r="FU82" s="778"/>
      <c r="FV82" s="778"/>
      <c r="FW82" s="778"/>
      <c r="FX82" s="778"/>
      <c r="FY82" s="778"/>
      <c r="FZ82" s="778"/>
      <c r="GA82" s="778"/>
      <c r="GB82" s="778"/>
      <c r="GC82" s="778"/>
      <c r="GD82" s="778"/>
      <c r="GE82" s="778"/>
      <c r="GF82" s="778"/>
      <c r="GG82" s="778"/>
      <c r="GH82" s="778"/>
      <c r="GI82" s="778"/>
      <c r="GJ82" s="778"/>
      <c r="GK82" s="778"/>
      <c r="GL82" s="778"/>
      <c r="GM82" s="778"/>
      <c r="GN82" s="778"/>
      <c r="GO82" s="778"/>
      <c r="GP82" s="778"/>
      <c r="GQ82" s="778"/>
      <c r="GR82" s="778"/>
      <c r="GS82" s="778"/>
      <c r="GT82" s="778"/>
      <c r="GU82" s="778"/>
      <c r="GV82" s="778"/>
      <c r="GW82" s="778"/>
      <c r="GX82" s="778"/>
      <c r="GY82" s="778"/>
      <c r="GZ82" s="778"/>
      <c r="HA82" s="778"/>
      <c r="HB82" s="778"/>
      <c r="HC82" s="778"/>
      <c r="HD82" s="778"/>
      <c r="HE82" s="778"/>
      <c r="HF82" s="778"/>
      <c r="HG82" s="778"/>
      <c r="HH82" s="778"/>
      <c r="HI82" s="778"/>
      <c r="HJ82" s="778"/>
      <c r="HK82" s="778"/>
      <c r="HL82" s="778"/>
      <c r="HM82" s="778"/>
      <c r="HN82" s="778"/>
      <c r="HO82" s="778"/>
      <c r="HP82" s="778"/>
      <c r="HQ82" s="778"/>
      <c r="HR82" s="778"/>
      <c r="HS82" s="778"/>
      <c r="HT82" s="778"/>
      <c r="HU82" s="778"/>
      <c r="HV82" s="778"/>
      <c r="HW82" s="778"/>
      <c r="HX82" s="778"/>
      <c r="HY82" s="778"/>
      <c r="HZ82" s="778"/>
      <c r="IA82" s="778"/>
      <c r="IB82" s="778"/>
      <c r="IC82" s="778"/>
      <c r="ID82" s="778"/>
      <c r="IE82" s="778"/>
      <c r="IF82" s="778"/>
      <c r="IG82" s="778"/>
      <c r="IH82" s="778"/>
      <c r="II82" s="778"/>
      <c r="IJ82" s="778"/>
    </row>
    <row r="83" spans="2:244" s="34" customFormat="1" ht="25.5" hidden="1" customHeight="1">
      <c r="B83" s="918"/>
      <c r="C83" s="919"/>
      <c r="D83" s="918"/>
      <c r="E83" s="923"/>
      <c r="F83" s="923"/>
      <c r="G83" s="923"/>
      <c r="H83" s="923"/>
      <c r="I83" s="923"/>
      <c r="J83" s="923"/>
      <c r="K83" s="923"/>
      <c r="L83" s="919"/>
      <c r="N83" s="777"/>
      <c r="S83" s="777"/>
      <c r="T83" s="777"/>
      <c r="U83" s="777"/>
      <c r="V83" s="777"/>
      <c r="W83" s="777"/>
      <c r="X83" s="777"/>
      <c r="Y83" s="777"/>
      <c r="Z83" s="777"/>
      <c r="AA83" s="777"/>
      <c r="AB83" s="777"/>
      <c r="AC83" s="777"/>
      <c r="AD83" s="777"/>
      <c r="AE83" s="777"/>
      <c r="AF83" s="778"/>
      <c r="AG83" s="778"/>
      <c r="AH83" s="778"/>
      <c r="AI83" s="778"/>
      <c r="AJ83" s="778"/>
      <c r="AK83" s="778"/>
      <c r="AL83" s="778"/>
      <c r="AM83" s="778"/>
      <c r="AN83" s="778"/>
      <c r="AO83" s="778"/>
      <c r="AP83" s="778"/>
      <c r="AQ83" s="778"/>
      <c r="AR83" s="778"/>
      <c r="AS83" s="778"/>
      <c r="AT83" s="776"/>
      <c r="AU83" s="776"/>
      <c r="AV83" s="776"/>
      <c r="AW83" s="776"/>
      <c r="AX83" s="776"/>
      <c r="AY83" s="776"/>
      <c r="AZ83" s="776"/>
      <c r="BA83" s="776"/>
      <c r="BB83" s="773"/>
      <c r="BC83" s="773"/>
      <c r="BD83" s="773"/>
      <c r="BE83" s="778"/>
      <c r="BF83" s="778"/>
      <c r="BG83" s="778"/>
      <c r="BH83" s="778"/>
      <c r="BI83" s="778"/>
      <c r="BJ83" s="778"/>
      <c r="BK83" s="778"/>
      <c r="BL83" s="778"/>
      <c r="BM83" s="778"/>
      <c r="BN83" s="778"/>
      <c r="BO83" s="778"/>
      <c r="BP83" s="778"/>
      <c r="BQ83" s="778"/>
      <c r="BR83" s="778"/>
      <c r="BS83" s="778"/>
      <c r="BT83" s="778"/>
      <c r="BU83" s="778"/>
      <c r="BV83" s="778"/>
      <c r="BW83" s="778"/>
      <c r="BX83" s="778"/>
      <c r="BY83" s="778"/>
      <c r="BZ83" s="778"/>
      <c r="CA83" s="778"/>
      <c r="CB83" s="778"/>
      <c r="CC83" s="778"/>
      <c r="CD83" s="778"/>
      <c r="CE83" s="778"/>
      <c r="CF83" s="778"/>
      <c r="CG83" s="778"/>
      <c r="CH83" s="778"/>
      <c r="CI83" s="778"/>
      <c r="CJ83" s="778"/>
      <c r="CK83" s="778"/>
      <c r="CL83" s="778"/>
      <c r="CM83" s="778"/>
      <c r="CN83" s="778"/>
      <c r="CO83" s="778"/>
      <c r="CP83" s="778"/>
      <c r="CQ83" s="778"/>
      <c r="CR83" s="778"/>
      <c r="CS83" s="778"/>
      <c r="CT83" s="778"/>
      <c r="CU83" s="778"/>
      <c r="CV83" s="778"/>
      <c r="CW83" s="778"/>
      <c r="CX83" s="778"/>
      <c r="CY83" s="778"/>
      <c r="CZ83" s="778"/>
      <c r="DA83" s="778"/>
      <c r="DB83" s="778"/>
      <c r="DC83" s="778"/>
      <c r="DD83" s="778"/>
      <c r="DE83" s="778"/>
      <c r="DF83" s="778"/>
      <c r="DG83" s="778"/>
      <c r="DH83" s="778"/>
      <c r="DI83" s="778"/>
      <c r="DJ83" s="778"/>
      <c r="DK83" s="778"/>
      <c r="DL83" s="778"/>
      <c r="DM83" s="778"/>
      <c r="DN83" s="778"/>
      <c r="DO83" s="778"/>
      <c r="DP83" s="778"/>
      <c r="DQ83" s="778"/>
      <c r="DR83" s="778"/>
      <c r="DS83" s="778"/>
      <c r="DT83" s="778"/>
      <c r="DU83" s="778"/>
      <c r="DV83" s="778"/>
      <c r="DW83" s="778"/>
      <c r="DX83" s="778"/>
      <c r="DY83" s="778"/>
      <c r="DZ83" s="778"/>
      <c r="EA83" s="778"/>
      <c r="EB83" s="778"/>
      <c r="EC83" s="778"/>
      <c r="ED83" s="778"/>
      <c r="EE83" s="778"/>
      <c r="EF83" s="778"/>
      <c r="EG83" s="778"/>
      <c r="EH83" s="778"/>
      <c r="EI83" s="778"/>
      <c r="EJ83" s="778"/>
      <c r="EK83" s="778"/>
      <c r="EL83" s="778"/>
      <c r="EM83" s="778"/>
      <c r="EN83" s="778"/>
      <c r="EO83" s="778"/>
      <c r="EP83" s="778"/>
      <c r="EQ83" s="778"/>
      <c r="ER83" s="778"/>
      <c r="ES83" s="778"/>
      <c r="ET83" s="778"/>
      <c r="EU83" s="778"/>
      <c r="EV83" s="778"/>
      <c r="EW83" s="778"/>
      <c r="EX83" s="778"/>
      <c r="EY83" s="778"/>
      <c r="EZ83" s="778"/>
      <c r="FA83" s="778"/>
      <c r="FB83" s="778"/>
      <c r="FC83" s="778"/>
      <c r="FD83" s="778"/>
      <c r="FE83" s="778"/>
      <c r="FF83" s="778"/>
      <c r="FG83" s="778"/>
      <c r="FH83" s="778"/>
      <c r="FI83" s="778"/>
      <c r="FJ83" s="778"/>
      <c r="FK83" s="778"/>
      <c r="FL83" s="778"/>
      <c r="FM83" s="778"/>
      <c r="FN83" s="778"/>
      <c r="FO83" s="778"/>
      <c r="FP83" s="778"/>
      <c r="FQ83" s="778"/>
      <c r="FR83" s="778"/>
      <c r="FS83" s="778"/>
      <c r="FT83" s="778"/>
      <c r="FU83" s="778"/>
      <c r="FV83" s="778"/>
      <c r="FW83" s="778"/>
      <c r="FX83" s="778"/>
      <c r="FY83" s="778"/>
      <c r="FZ83" s="778"/>
      <c r="GA83" s="778"/>
      <c r="GB83" s="778"/>
      <c r="GC83" s="778"/>
      <c r="GD83" s="778"/>
      <c r="GE83" s="778"/>
      <c r="GF83" s="778"/>
      <c r="GG83" s="778"/>
      <c r="GH83" s="778"/>
      <c r="GI83" s="778"/>
      <c r="GJ83" s="778"/>
      <c r="GK83" s="778"/>
      <c r="GL83" s="778"/>
      <c r="GM83" s="778"/>
      <c r="GN83" s="778"/>
      <c r="GO83" s="778"/>
      <c r="GP83" s="778"/>
      <c r="GQ83" s="778"/>
      <c r="GR83" s="778"/>
      <c r="GS83" s="778"/>
      <c r="GT83" s="778"/>
      <c r="GU83" s="778"/>
      <c r="GV83" s="778"/>
      <c r="GW83" s="778"/>
      <c r="GX83" s="778"/>
      <c r="GY83" s="778"/>
      <c r="GZ83" s="778"/>
      <c r="HA83" s="778"/>
      <c r="HB83" s="778"/>
      <c r="HC83" s="778"/>
      <c r="HD83" s="778"/>
      <c r="HE83" s="778"/>
      <c r="HF83" s="778"/>
      <c r="HG83" s="778"/>
      <c r="HH83" s="778"/>
      <c r="HI83" s="778"/>
      <c r="HJ83" s="778"/>
      <c r="HK83" s="778"/>
      <c r="HL83" s="778"/>
      <c r="HM83" s="778"/>
      <c r="HN83" s="778"/>
      <c r="HO83" s="778"/>
      <c r="HP83" s="778"/>
      <c r="HQ83" s="778"/>
      <c r="HR83" s="778"/>
      <c r="HS83" s="778"/>
      <c r="HT83" s="778"/>
      <c r="HU83" s="778"/>
      <c r="HV83" s="778"/>
      <c r="HW83" s="778"/>
      <c r="HX83" s="778"/>
      <c r="HY83" s="778"/>
      <c r="HZ83" s="778"/>
      <c r="IA83" s="778"/>
      <c r="IB83" s="778"/>
      <c r="IC83" s="778"/>
      <c r="ID83" s="778"/>
      <c r="IE83" s="778"/>
      <c r="IF83" s="778"/>
      <c r="IG83" s="778"/>
      <c r="IH83" s="778"/>
      <c r="II83" s="778"/>
      <c r="IJ83" s="778"/>
    </row>
    <row r="84" spans="2:244" s="34" customFormat="1" ht="27" hidden="1" customHeight="1">
      <c r="B84" s="918"/>
      <c r="C84" s="919"/>
      <c r="D84" s="918"/>
      <c r="E84" s="923"/>
      <c r="F84" s="923"/>
      <c r="G84" s="923"/>
      <c r="H84" s="923"/>
      <c r="I84" s="923"/>
      <c r="J84" s="923"/>
      <c r="K84" s="923"/>
      <c r="L84" s="919"/>
      <c r="N84" s="777"/>
      <c r="S84" s="777"/>
      <c r="T84" s="777"/>
      <c r="U84" s="777"/>
      <c r="V84" s="777"/>
      <c r="W84" s="777"/>
      <c r="X84" s="777"/>
      <c r="Y84" s="777"/>
      <c r="Z84" s="777"/>
      <c r="AA84" s="777"/>
      <c r="AB84" s="777"/>
      <c r="AC84" s="777"/>
      <c r="AD84" s="777"/>
      <c r="AE84" s="777"/>
      <c r="AF84" s="778"/>
      <c r="AG84" s="778"/>
      <c r="AH84" s="778"/>
      <c r="AI84" s="778"/>
      <c r="AJ84" s="778"/>
      <c r="AK84" s="778"/>
      <c r="AL84" s="778"/>
      <c r="AM84" s="778"/>
      <c r="AN84" s="778"/>
      <c r="AO84" s="778"/>
      <c r="AP84" s="778"/>
      <c r="AQ84" s="778"/>
      <c r="AR84" s="778"/>
      <c r="AS84" s="778"/>
      <c r="AT84" s="776"/>
      <c r="AU84" s="776"/>
      <c r="AV84" s="776"/>
      <c r="AW84" s="776"/>
      <c r="AX84" s="776"/>
      <c r="AY84" s="776"/>
      <c r="AZ84" s="776"/>
      <c r="BA84" s="776"/>
      <c r="BB84" s="773"/>
      <c r="BC84" s="773"/>
      <c r="BD84" s="773"/>
      <c r="BE84" s="778"/>
      <c r="BF84" s="778"/>
      <c r="BG84" s="778"/>
      <c r="BH84" s="778"/>
      <c r="BI84" s="778"/>
      <c r="BJ84" s="778"/>
      <c r="BK84" s="778"/>
      <c r="BL84" s="778"/>
      <c r="BM84" s="778"/>
      <c r="BN84" s="778"/>
      <c r="BO84" s="778"/>
      <c r="BP84" s="778"/>
      <c r="BQ84" s="778"/>
      <c r="BR84" s="778"/>
      <c r="BS84" s="778"/>
      <c r="BT84" s="778"/>
      <c r="BU84" s="778"/>
      <c r="BV84" s="778"/>
      <c r="BW84" s="778"/>
      <c r="BX84" s="778"/>
      <c r="BY84" s="778"/>
      <c r="BZ84" s="778"/>
      <c r="CA84" s="778"/>
      <c r="CB84" s="778"/>
      <c r="CC84" s="778"/>
      <c r="CD84" s="778"/>
      <c r="CE84" s="778"/>
      <c r="CF84" s="778"/>
      <c r="CG84" s="778"/>
      <c r="CH84" s="778"/>
      <c r="CI84" s="778"/>
      <c r="CJ84" s="778"/>
      <c r="CK84" s="778"/>
      <c r="CL84" s="778"/>
      <c r="CM84" s="778"/>
      <c r="CN84" s="778"/>
      <c r="CO84" s="778"/>
      <c r="CP84" s="778"/>
      <c r="CQ84" s="778"/>
      <c r="CR84" s="778"/>
      <c r="CS84" s="778"/>
      <c r="CT84" s="778"/>
      <c r="CU84" s="778"/>
      <c r="CV84" s="778"/>
      <c r="CW84" s="778"/>
      <c r="CX84" s="778"/>
      <c r="CY84" s="778"/>
      <c r="CZ84" s="778"/>
      <c r="DA84" s="778"/>
      <c r="DB84" s="778"/>
      <c r="DC84" s="778"/>
      <c r="DD84" s="778"/>
      <c r="DE84" s="778"/>
      <c r="DF84" s="778"/>
      <c r="DG84" s="778"/>
      <c r="DH84" s="778"/>
      <c r="DI84" s="778"/>
      <c r="DJ84" s="778"/>
      <c r="DK84" s="778"/>
      <c r="DL84" s="778"/>
      <c r="DM84" s="778"/>
      <c r="DN84" s="778"/>
      <c r="DO84" s="778"/>
      <c r="DP84" s="778"/>
      <c r="DQ84" s="778"/>
      <c r="DR84" s="778"/>
      <c r="DS84" s="778"/>
      <c r="DT84" s="778"/>
      <c r="DU84" s="778"/>
      <c r="DV84" s="778"/>
      <c r="DW84" s="778"/>
      <c r="DX84" s="778"/>
      <c r="DY84" s="778"/>
      <c r="DZ84" s="778"/>
      <c r="EA84" s="778"/>
      <c r="EB84" s="778"/>
      <c r="EC84" s="778"/>
      <c r="ED84" s="778"/>
      <c r="EE84" s="778"/>
      <c r="EF84" s="778"/>
      <c r="EG84" s="778"/>
      <c r="EH84" s="778"/>
      <c r="EI84" s="778"/>
      <c r="EJ84" s="778"/>
      <c r="EK84" s="778"/>
      <c r="EL84" s="778"/>
      <c r="EM84" s="778"/>
      <c r="EN84" s="778"/>
      <c r="EO84" s="778"/>
      <c r="EP84" s="778"/>
      <c r="EQ84" s="778"/>
      <c r="ER84" s="778"/>
      <c r="ES84" s="778"/>
      <c r="ET84" s="778"/>
      <c r="EU84" s="778"/>
      <c r="EV84" s="778"/>
      <c r="EW84" s="778"/>
      <c r="EX84" s="778"/>
      <c r="EY84" s="778"/>
      <c r="EZ84" s="778"/>
      <c r="FA84" s="778"/>
      <c r="FB84" s="778"/>
      <c r="FC84" s="778"/>
      <c r="FD84" s="778"/>
      <c r="FE84" s="778"/>
      <c r="FF84" s="778"/>
      <c r="FG84" s="778"/>
      <c r="FH84" s="778"/>
      <c r="FI84" s="778"/>
      <c r="FJ84" s="778"/>
      <c r="FK84" s="778"/>
      <c r="FL84" s="778"/>
      <c r="FM84" s="778"/>
      <c r="FN84" s="778"/>
      <c r="FO84" s="778"/>
      <c r="FP84" s="778"/>
      <c r="FQ84" s="778"/>
      <c r="FR84" s="778"/>
      <c r="FS84" s="778"/>
      <c r="FT84" s="778"/>
      <c r="FU84" s="778"/>
      <c r="FV84" s="778"/>
      <c r="FW84" s="778"/>
      <c r="FX84" s="778"/>
      <c r="FY84" s="778"/>
      <c r="FZ84" s="778"/>
      <c r="GA84" s="778"/>
      <c r="GB84" s="778"/>
      <c r="GC84" s="778"/>
      <c r="GD84" s="778"/>
      <c r="GE84" s="778"/>
      <c r="GF84" s="778"/>
      <c r="GG84" s="778"/>
      <c r="GH84" s="778"/>
      <c r="GI84" s="778"/>
      <c r="GJ84" s="778"/>
      <c r="GK84" s="778"/>
      <c r="GL84" s="778"/>
      <c r="GM84" s="778"/>
      <c r="GN84" s="778"/>
      <c r="GO84" s="778"/>
      <c r="GP84" s="778"/>
      <c r="GQ84" s="778"/>
      <c r="GR84" s="778"/>
      <c r="GS84" s="778"/>
      <c r="GT84" s="778"/>
      <c r="GU84" s="778"/>
      <c r="GV84" s="778"/>
      <c r="GW84" s="778"/>
      <c r="GX84" s="778"/>
      <c r="GY84" s="778"/>
      <c r="GZ84" s="778"/>
      <c r="HA84" s="778"/>
      <c r="HB84" s="778"/>
      <c r="HC84" s="778"/>
      <c r="HD84" s="778"/>
      <c r="HE84" s="778"/>
      <c r="HF84" s="778"/>
      <c r="HG84" s="778"/>
      <c r="HH84" s="778"/>
      <c r="HI84" s="778"/>
      <c r="HJ84" s="778"/>
      <c r="HK84" s="778"/>
      <c r="HL84" s="778"/>
      <c r="HM84" s="778"/>
      <c r="HN84" s="778"/>
      <c r="HO84" s="778"/>
      <c r="HP84" s="778"/>
      <c r="HQ84" s="778"/>
      <c r="HR84" s="778"/>
      <c r="HS84" s="778"/>
      <c r="HT84" s="778"/>
      <c r="HU84" s="778"/>
      <c r="HV84" s="778"/>
      <c r="HW84" s="778"/>
      <c r="HX84" s="778"/>
      <c r="HY84" s="778"/>
      <c r="HZ84" s="778"/>
      <c r="IA84" s="778"/>
      <c r="IB84" s="778"/>
      <c r="IC84" s="778"/>
      <c r="ID84" s="778"/>
      <c r="IE84" s="778"/>
      <c r="IF84" s="778"/>
      <c r="IG84" s="778"/>
      <c r="IH84" s="778"/>
      <c r="II84" s="778"/>
      <c r="IJ84" s="778"/>
    </row>
    <row r="85" spans="2:244" s="34" customFormat="1" ht="23.25" hidden="1" customHeight="1">
      <c r="B85" s="918"/>
      <c r="C85" s="919"/>
      <c r="D85" s="918"/>
      <c r="E85" s="923"/>
      <c r="F85" s="923"/>
      <c r="G85" s="923"/>
      <c r="H85" s="923"/>
      <c r="I85" s="923"/>
      <c r="J85" s="923"/>
      <c r="K85" s="923"/>
      <c r="L85" s="919"/>
      <c r="N85" s="777"/>
      <c r="S85" s="777"/>
      <c r="T85" s="777"/>
      <c r="U85" s="777"/>
      <c r="V85" s="777"/>
      <c r="W85" s="777"/>
      <c r="X85" s="777"/>
      <c r="Y85" s="777"/>
      <c r="Z85" s="777"/>
      <c r="AA85" s="777"/>
      <c r="AB85" s="777"/>
      <c r="AC85" s="777"/>
      <c r="AD85" s="777"/>
      <c r="AE85" s="777"/>
      <c r="AF85" s="778"/>
      <c r="AG85" s="778"/>
      <c r="AH85" s="778"/>
      <c r="AI85" s="778"/>
      <c r="AJ85" s="778"/>
      <c r="AK85" s="778"/>
      <c r="AL85" s="778"/>
      <c r="AM85" s="778"/>
      <c r="AN85" s="778"/>
      <c r="AO85" s="778"/>
      <c r="AP85" s="778"/>
      <c r="AQ85" s="778"/>
      <c r="AR85" s="778"/>
      <c r="AS85" s="778"/>
      <c r="AT85" s="776"/>
      <c r="AU85" s="776"/>
      <c r="AV85" s="776"/>
      <c r="AW85" s="776"/>
      <c r="AX85" s="776"/>
      <c r="AY85" s="776"/>
      <c r="AZ85" s="776"/>
      <c r="BA85" s="776"/>
      <c r="BB85" s="773"/>
      <c r="BC85" s="773"/>
      <c r="BD85" s="773"/>
      <c r="BE85" s="778"/>
      <c r="BF85" s="778"/>
      <c r="BG85" s="778"/>
      <c r="BH85" s="778"/>
      <c r="BI85" s="778"/>
      <c r="BJ85" s="778"/>
      <c r="BK85" s="778"/>
      <c r="BL85" s="778"/>
      <c r="BM85" s="778"/>
      <c r="BN85" s="778"/>
      <c r="BO85" s="778"/>
      <c r="BP85" s="778"/>
      <c r="BQ85" s="778"/>
      <c r="BR85" s="778"/>
      <c r="BS85" s="778"/>
      <c r="BT85" s="778"/>
      <c r="BU85" s="778"/>
      <c r="BV85" s="778"/>
      <c r="BW85" s="778"/>
      <c r="BX85" s="778"/>
      <c r="BY85" s="778"/>
      <c r="BZ85" s="778"/>
      <c r="CA85" s="778"/>
      <c r="CB85" s="778"/>
      <c r="CC85" s="778"/>
      <c r="CD85" s="778"/>
      <c r="CE85" s="778"/>
      <c r="CF85" s="778"/>
      <c r="CG85" s="778"/>
      <c r="CH85" s="778"/>
      <c r="CI85" s="778"/>
      <c r="CJ85" s="778"/>
      <c r="CK85" s="778"/>
      <c r="CL85" s="778"/>
      <c r="CM85" s="778"/>
      <c r="CN85" s="778"/>
      <c r="CO85" s="778"/>
      <c r="CP85" s="778"/>
      <c r="CQ85" s="778"/>
      <c r="CR85" s="778"/>
      <c r="CS85" s="778"/>
      <c r="CT85" s="778"/>
      <c r="CU85" s="778"/>
      <c r="CV85" s="778"/>
      <c r="CW85" s="778"/>
      <c r="CX85" s="778"/>
      <c r="CY85" s="778"/>
      <c r="CZ85" s="778"/>
      <c r="DA85" s="778"/>
      <c r="DB85" s="778"/>
      <c r="DC85" s="778"/>
      <c r="DD85" s="778"/>
      <c r="DE85" s="778"/>
      <c r="DF85" s="778"/>
      <c r="DG85" s="778"/>
      <c r="DH85" s="778"/>
      <c r="DI85" s="778"/>
      <c r="DJ85" s="778"/>
      <c r="DK85" s="778"/>
      <c r="DL85" s="778"/>
      <c r="DM85" s="778"/>
      <c r="DN85" s="778"/>
      <c r="DO85" s="778"/>
      <c r="DP85" s="778"/>
      <c r="DQ85" s="778"/>
      <c r="DR85" s="778"/>
      <c r="DS85" s="778"/>
      <c r="DT85" s="778"/>
      <c r="DU85" s="778"/>
      <c r="DV85" s="778"/>
      <c r="DW85" s="778"/>
      <c r="DX85" s="778"/>
      <c r="DY85" s="778"/>
      <c r="DZ85" s="778"/>
      <c r="EA85" s="778"/>
      <c r="EB85" s="778"/>
      <c r="EC85" s="778"/>
      <c r="ED85" s="778"/>
      <c r="EE85" s="778"/>
      <c r="EF85" s="778"/>
      <c r="EG85" s="778"/>
      <c r="EH85" s="778"/>
      <c r="EI85" s="778"/>
      <c r="EJ85" s="778"/>
      <c r="EK85" s="778"/>
      <c r="EL85" s="778"/>
      <c r="EM85" s="778"/>
      <c r="EN85" s="778"/>
      <c r="EO85" s="778"/>
      <c r="EP85" s="778"/>
      <c r="EQ85" s="778"/>
      <c r="ER85" s="778"/>
      <c r="ES85" s="778"/>
      <c r="ET85" s="778"/>
      <c r="EU85" s="778"/>
      <c r="EV85" s="778"/>
      <c r="EW85" s="778"/>
      <c r="EX85" s="778"/>
      <c r="EY85" s="778"/>
      <c r="EZ85" s="778"/>
      <c r="FA85" s="778"/>
      <c r="FB85" s="778"/>
      <c r="FC85" s="778"/>
      <c r="FD85" s="778"/>
      <c r="FE85" s="778"/>
      <c r="FF85" s="778"/>
      <c r="FG85" s="778"/>
      <c r="FH85" s="778"/>
      <c r="FI85" s="778"/>
      <c r="FJ85" s="778"/>
      <c r="FK85" s="778"/>
      <c r="FL85" s="778"/>
      <c r="FM85" s="778"/>
      <c r="FN85" s="778"/>
      <c r="FO85" s="778"/>
      <c r="FP85" s="778"/>
      <c r="FQ85" s="778"/>
      <c r="FR85" s="778"/>
      <c r="FS85" s="778"/>
      <c r="FT85" s="778"/>
      <c r="FU85" s="778"/>
      <c r="FV85" s="778"/>
      <c r="FW85" s="778"/>
      <c r="FX85" s="778"/>
      <c r="FY85" s="778"/>
      <c r="FZ85" s="778"/>
      <c r="GA85" s="778"/>
      <c r="GB85" s="778"/>
      <c r="GC85" s="778"/>
      <c r="GD85" s="778"/>
      <c r="GE85" s="778"/>
      <c r="GF85" s="778"/>
      <c r="GG85" s="778"/>
      <c r="GH85" s="778"/>
      <c r="GI85" s="778"/>
      <c r="GJ85" s="778"/>
      <c r="GK85" s="778"/>
      <c r="GL85" s="778"/>
      <c r="GM85" s="778"/>
      <c r="GN85" s="778"/>
      <c r="GO85" s="778"/>
      <c r="GP85" s="778"/>
      <c r="GQ85" s="778"/>
      <c r="GR85" s="778"/>
      <c r="GS85" s="778"/>
      <c r="GT85" s="778"/>
      <c r="GU85" s="778"/>
      <c r="GV85" s="778"/>
      <c r="GW85" s="778"/>
      <c r="GX85" s="778"/>
      <c r="GY85" s="778"/>
      <c r="GZ85" s="778"/>
      <c r="HA85" s="778"/>
      <c r="HB85" s="778"/>
      <c r="HC85" s="778"/>
      <c r="HD85" s="778"/>
      <c r="HE85" s="778"/>
      <c r="HF85" s="778"/>
      <c r="HG85" s="778"/>
      <c r="HH85" s="778"/>
      <c r="HI85" s="778"/>
      <c r="HJ85" s="778"/>
      <c r="HK85" s="778"/>
      <c r="HL85" s="778"/>
      <c r="HM85" s="778"/>
      <c r="HN85" s="778"/>
      <c r="HO85" s="778"/>
      <c r="HP85" s="778"/>
      <c r="HQ85" s="778"/>
      <c r="HR85" s="778"/>
      <c r="HS85" s="778"/>
      <c r="HT85" s="778"/>
      <c r="HU85" s="778"/>
      <c r="HV85" s="778"/>
      <c r="HW85" s="778"/>
      <c r="HX85" s="778"/>
      <c r="HY85" s="778"/>
      <c r="HZ85" s="778"/>
      <c r="IA85" s="778"/>
      <c r="IB85" s="778"/>
      <c r="IC85" s="778"/>
      <c r="ID85" s="778"/>
      <c r="IE85" s="778"/>
      <c r="IF85" s="778"/>
      <c r="IG85" s="778"/>
      <c r="IH85" s="778"/>
      <c r="II85" s="778"/>
      <c r="IJ85" s="778"/>
    </row>
    <row r="86" spans="2:244" s="34" customFormat="1" ht="87" hidden="1" customHeight="1">
      <c r="B86" s="918"/>
      <c r="C86" s="923"/>
      <c r="D86" s="918"/>
      <c r="E86" s="923"/>
      <c r="F86" s="923"/>
      <c r="G86" s="923"/>
      <c r="H86" s="923"/>
      <c r="I86" s="923"/>
      <c r="J86" s="923"/>
      <c r="K86" s="923"/>
      <c r="L86" s="919"/>
      <c r="N86" s="777"/>
      <c r="S86" s="777"/>
      <c r="T86" s="777"/>
      <c r="U86" s="777"/>
      <c r="V86" s="777"/>
      <c r="W86" s="777"/>
      <c r="X86" s="777"/>
      <c r="Y86" s="777"/>
      <c r="Z86" s="777"/>
      <c r="AA86" s="777"/>
      <c r="AB86" s="777"/>
      <c r="AC86" s="777"/>
      <c r="AD86" s="777"/>
      <c r="AE86" s="777"/>
      <c r="AF86" s="778"/>
      <c r="AG86" s="778"/>
      <c r="AH86" s="778"/>
      <c r="AI86" s="778"/>
      <c r="AJ86" s="778"/>
      <c r="AK86" s="778"/>
      <c r="AL86" s="778"/>
      <c r="AM86" s="778"/>
      <c r="AN86" s="778"/>
      <c r="AO86" s="778"/>
      <c r="AP86" s="778"/>
      <c r="AQ86" s="778"/>
      <c r="AR86" s="778"/>
      <c r="AS86" s="778"/>
      <c r="AT86" s="776"/>
      <c r="AU86" s="776"/>
      <c r="AV86" s="776"/>
      <c r="AW86" s="776"/>
      <c r="AX86" s="776"/>
      <c r="AY86" s="776"/>
      <c r="AZ86" s="776"/>
      <c r="BA86" s="776"/>
      <c r="BB86" s="773"/>
      <c r="BC86" s="773"/>
      <c r="BD86" s="773"/>
      <c r="BE86" s="778"/>
      <c r="BF86" s="778"/>
      <c r="BG86" s="778"/>
      <c r="BH86" s="778"/>
      <c r="BI86" s="778"/>
      <c r="BJ86" s="778"/>
      <c r="BK86" s="778"/>
      <c r="BL86" s="778"/>
      <c r="BM86" s="778"/>
      <c r="BN86" s="778"/>
      <c r="BO86" s="778"/>
      <c r="BP86" s="778"/>
      <c r="BQ86" s="778"/>
      <c r="BR86" s="778"/>
      <c r="BS86" s="778"/>
      <c r="BT86" s="778"/>
      <c r="BU86" s="778"/>
      <c r="BV86" s="778"/>
      <c r="BW86" s="778"/>
      <c r="BX86" s="778"/>
      <c r="BY86" s="778"/>
      <c r="BZ86" s="778"/>
      <c r="CA86" s="778"/>
      <c r="CB86" s="778"/>
      <c r="CC86" s="778"/>
      <c r="CD86" s="778"/>
      <c r="CE86" s="778"/>
      <c r="CF86" s="778"/>
      <c r="CG86" s="778"/>
      <c r="CH86" s="778"/>
      <c r="CI86" s="778"/>
      <c r="CJ86" s="778"/>
      <c r="CK86" s="778"/>
      <c r="CL86" s="778"/>
      <c r="CM86" s="778"/>
      <c r="CN86" s="778"/>
      <c r="CO86" s="778"/>
      <c r="CP86" s="778"/>
      <c r="CQ86" s="778"/>
      <c r="CR86" s="778"/>
      <c r="CS86" s="778"/>
      <c r="CT86" s="778"/>
      <c r="CU86" s="778"/>
      <c r="CV86" s="778"/>
      <c r="CW86" s="778"/>
      <c r="CX86" s="778"/>
      <c r="CY86" s="778"/>
      <c r="CZ86" s="778"/>
      <c r="DA86" s="778"/>
      <c r="DB86" s="778"/>
      <c r="DC86" s="778"/>
      <c r="DD86" s="778"/>
      <c r="DE86" s="778"/>
      <c r="DF86" s="778"/>
      <c r="DG86" s="778"/>
      <c r="DH86" s="778"/>
      <c r="DI86" s="778"/>
      <c r="DJ86" s="778"/>
      <c r="DK86" s="778"/>
      <c r="DL86" s="778"/>
      <c r="DM86" s="778"/>
      <c r="DN86" s="778"/>
      <c r="DO86" s="778"/>
      <c r="DP86" s="778"/>
      <c r="DQ86" s="778"/>
      <c r="DR86" s="778"/>
      <c r="DS86" s="778"/>
      <c r="DT86" s="778"/>
      <c r="DU86" s="778"/>
      <c r="DV86" s="778"/>
      <c r="DW86" s="778"/>
      <c r="DX86" s="778"/>
      <c r="DY86" s="778"/>
      <c r="DZ86" s="778"/>
      <c r="EA86" s="778"/>
      <c r="EB86" s="778"/>
      <c r="EC86" s="778"/>
      <c r="ED86" s="778"/>
      <c r="EE86" s="778"/>
      <c r="EF86" s="778"/>
      <c r="EG86" s="778"/>
      <c r="EH86" s="778"/>
      <c r="EI86" s="778"/>
      <c r="EJ86" s="778"/>
      <c r="EK86" s="778"/>
      <c r="EL86" s="778"/>
      <c r="EM86" s="778"/>
      <c r="EN86" s="778"/>
      <c r="EO86" s="778"/>
      <c r="EP86" s="778"/>
      <c r="EQ86" s="778"/>
      <c r="ER86" s="778"/>
      <c r="ES86" s="778"/>
      <c r="ET86" s="778"/>
      <c r="EU86" s="778"/>
      <c r="EV86" s="778"/>
      <c r="EW86" s="778"/>
      <c r="EX86" s="778"/>
      <c r="EY86" s="778"/>
      <c r="EZ86" s="778"/>
      <c r="FA86" s="778"/>
      <c r="FB86" s="778"/>
      <c r="FC86" s="778"/>
      <c r="FD86" s="778"/>
      <c r="FE86" s="778"/>
      <c r="FF86" s="778"/>
      <c r="FG86" s="778"/>
      <c r="FH86" s="778"/>
      <c r="FI86" s="778"/>
      <c r="FJ86" s="778"/>
      <c r="FK86" s="778"/>
      <c r="FL86" s="778"/>
      <c r="FM86" s="778"/>
      <c r="FN86" s="778"/>
      <c r="FO86" s="778"/>
      <c r="FP86" s="778"/>
      <c r="FQ86" s="778"/>
      <c r="FR86" s="778"/>
      <c r="FS86" s="778"/>
      <c r="FT86" s="778"/>
      <c r="FU86" s="778"/>
      <c r="FV86" s="778"/>
      <c r="FW86" s="778"/>
      <c r="FX86" s="778"/>
      <c r="FY86" s="778"/>
      <c r="FZ86" s="778"/>
      <c r="GA86" s="778"/>
      <c r="GB86" s="778"/>
      <c r="GC86" s="778"/>
      <c r="GD86" s="778"/>
      <c r="GE86" s="778"/>
      <c r="GF86" s="778"/>
      <c r="GG86" s="778"/>
      <c r="GH86" s="778"/>
      <c r="GI86" s="778"/>
      <c r="GJ86" s="778"/>
      <c r="GK86" s="778"/>
      <c r="GL86" s="778"/>
      <c r="GM86" s="778"/>
      <c r="GN86" s="778"/>
      <c r="GO86" s="778"/>
      <c r="GP86" s="778"/>
      <c r="GQ86" s="778"/>
      <c r="GR86" s="778"/>
      <c r="GS86" s="778"/>
      <c r="GT86" s="778"/>
      <c r="GU86" s="778"/>
      <c r="GV86" s="778"/>
      <c r="GW86" s="778"/>
      <c r="GX86" s="778"/>
      <c r="GY86" s="778"/>
      <c r="GZ86" s="778"/>
      <c r="HA86" s="778"/>
      <c r="HB86" s="778"/>
      <c r="HC86" s="778"/>
      <c r="HD86" s="778"/>
      <c r="HE86" s="778"/>
      <c r="HF86" s="778"/>
      <c r="HG86" s="778"/>
      <c r="HH86" s="778"/>
      <c r="HI86" s="778"/>
      <c r="HJ86" s="778"/>
      <c r="HK86" s="778"/>
      <c r="HL86" s="778"/>
      <c r="HM86" s="778"/>
      <c r="HN86" s="778"/>
      <c r="HO86" s="778"/>
      <c r="HP86" s="778"/>
      <c r="HQ86" s="778"/>
      <c r="HR86" s="778"/>
      <c r="HS86" s="778"/>
      <c r="HT86" s="778"/>
      <c r="HU86" s="778"/>
      <c r="HV86" s="778"/>
      <c r="HW86" s="778"/>
      <c r="HX86" s="778"/>
      <c r="HY86" s="778"/>
      <c r="HZ86" s="778"/>
      <c r="IA86" s="778"/>
      <c r="IB86" s="778"/>
      <c r="IC86" s="778"/>
      <c r="ID86" s="778"/>
      <c r="IE86" s="778"/>
      <c r="IF86" s="778"/>
      <c r="IG86" s="778"/>
      <c r="IH86" s="778"/>
      <c r="II86" s="778"/>
      <c r="IJ86" s="778"/>
    </row>
    <row r="87" spans="2:244" ht="66" hidden="1" customHeight="1">
      <c r="B87" s="918"/>
      <c r="C87" s="919"/>
      <c r="D87" s="918"/>
      <c r="E87" s="923"/>
      <c r="F87" s="923"/>
      <c r="G87" s="923"/>
      <c r="H87" s="923"/>
      <c r="I87" s="923"/>
      <c r="J87" s="923"/>
      <c r="K87" s="923"/>
      <c r="L87" s="919"/>
      <c r="M87" s="779"/>
      <c r="N87" s="777"/>
    </row>
    <row r="88" spans="2:244" ht="52.5" hidden="1" customHeight="1">
      <c r="B88" s="918"/>
      <c r="C88" s="923"/>
      <c r="D88" s="918"/>
      <c r="E88" s="923"/>
      <c r="F88" s="923"/>
      <c r="G88" s="923"/>
      <c r="H88" s="923"/>
      <c r="I88" s="923"/>
      <c r="J88" s="923"/>
      <c r="K88" s="923"/>
      <c r="L88" s="919"/>
      <c r="M88" s="779"/>
      <c r="N88" s="777"/>
    </row>
    <row r="89" spans="2:244" ht="37.5" hidden="1" customHeight="1">
      <c r="B89" s="918"/>
      <c r="C89" s="919"/>
      <c r="D89" s="918"/>
      <c r="E89" s="923"/>
      <c r="F89" s="923"/>
      <c r="G89" s="923"/>
      <c r="H89" s="923"/>
      <c r="I89" s="923"/>
      <c r="J89" s="923"/>
      <c r="K89" s="923"/>
      <c r="L89" s="919"/>
      <c r="M89" s="779"/>
      <c r="N89" s="777"/>
    </row>
    <row r="90" spans="2:244" ht="47.25" customHeight="1">
      <c r="B90" s="918" t="s">
        <v>2022</v>
      </c>
      <c r="C90" s="919"/>
      <c r="D90" s="918" t="s">
        <v>2047</v>
      </c>
      <c r="E90" s="923"/>
      <c r="F90" s="923"/>
      <c r="G90" s="923"/>
      <c r="H90" s="923"/>
      <c r="I90" s="923"/>
      <c r="J90" s="923"/>
      <c r="K90" s="923"/>
      <c r="L90" s="919"/>
      <c r="M90" s="779"/>
      <c r="N90" s="777"/>
    </row>
    <row r="91" spans="2:244" ht="52.5" customHeight="1">
      <c r="B91" s="918"/>
      <c r="C91" s="919"/>
      <c r="D91" s="918"/>
      <c r="E91" s="923"/>
      <c r="F91" s="923"/>
      <c r="G91" s="923"/>
      <c r="H91" s="923"/>
      <c r="I91" s="923"/>
      <c r="J91" s="923"/>
      <c r="K91" s="923"/>
      <c r="L91" s="919"/>
      <c r="M91" s="779"/>
      <c r="N91" s="777"/>
    </row>
    <row r="92" spans="2:244" ht="20.100000000000001" customHeight="1">
      <c r="B92" s="918" t="s">
        <v>1996</v>
      </c>
      <c r="C92" s="919"/>
      <c r="D92" s="756"/>
      <c r="E92" s="757"/>
      <c r="I92" s="918" t="s">
        <v>1978</v>
      </c>
      <c r="J92" s="923"/>
      <c r="K92" s="923"/>
      <c r="L92" s="919"/>
    </row>
    <row r="93" spans="2:244" ht="20.100000000000001" customHeight="1"/>
    <row r="94" spans="2:244" ht="20.100000000000001" customHeight="1"/>
    <row r="95" spans="2:244" ht="20.100000000000001" customHeight="1"/>
    <row r="96" spans="2:244" ht="15.75" customHeight="1"/>
    <row r="97" spans="7:7" ht="17.25" customHeight="1"/>
    <row r="107" spans="7:7" ht="12.75" customHeight="1">
      <c r="G107" s="773" t="s">
        <v>886</v>
      </c>
    </row>
    <row r="138" spans="49:51" ht="12.75" customHeight="1">
      <c r="AW138" s="773"/>
      <c r="AY138" s="773"/>
    </row>
    <row r="139" spans="49:51" ht="12.75" customHeight="1">
      <c r="AW139" s="773"/>
      <c r="AY139" s="773"/>
    </row>
    <row r="140" spans="49:51" ht="12.75" customHeight="1">
      <c r="AW140" s="773"/>
      <c r="AY140" s="773"/>
    </row>
    <row r="141" spans="49:51" ht="12.75" customHeight="1">
      <c r="AW141" s="773"/>
      <c r="AY141" s="773"/>
    </row>
    <row r="142" spans="49:51" ht="12.75" customHeight="1">
      <c r="AW142" s="773"/>
      <c r="AY142" s="773"/>
    </row>
    <row r="143" spans="49:51" ht="12.75" customHeight="1">
      <c r="AW143" s="773"/>
      <c r="AY143" s="773"/>
    </row>
    <row r="171" ht="20.2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21.75" customHeight="1"/>
    <row r="187" ht="21" customHeight="1"/>
    <row r="188" ht="17.2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spans="7:9" ht="13.5" customHeight="1"/>
    <row r="226" spans="7:9" ht="13.5" customHeight="1"/>
    <row r="227" spans="7:9" ht="13.5" customHeight="1"/>
    <row r="228" spans="7:9" ht="13.5" customHeight="1"/>
    <row r="229" spans="7:9" ht="13.5" customHeight="1"/>
    <row r="230" spans="7:9" ht="13.5" customHeight="1">
      <c r="I230"/>
    </row>
    <row r="231" spans="7:9" ht="13.5" customHeight="1"/>
    <row r="232" spans="7:9" ht="13.5" customHeight="1">
      <c r="G232"/>
      <c r="H232"/>
      <c r="I232" s="814"/>
    </row>
    <row r="233" spans="7:9" ht="13.5" customHeight="1"/>
    <row r="234" spans="7:9" ht="13.5" customHeight="1"/>
    <row r="235" spans="7:9" ht="13.5" customHeight="1"/>
    <row r="236" spans="7:9" ht="13.5" customHeight="1"/>
    <row r="237" spans="7:9" ht="13.5" customHeight="1"/>
    <row r="238" spans="7:9" ht="13.5" customHeight="1"/>
    <row r="239" spans="7:9" ht="13.5" customHeight="1"/>
    <row r="240" spans="7:9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319" spans="2:9" ht="12.75" customHeight="1">
      <c r="B319" s="808" t="s">
        <v>170</v>
      </c>
      <c r="C319" s="926" t="str">
        <f ca="1">VLOOKUP(DAY(INT(NOW()+1)),REPORTDAY,2)&amp;"-"&amp;VLOOKUP(MONTH(INT(NOW()+1)),RPTMONTH,2)&amp;"-"&amp;RIGHT(YEAR(INT(NOW()+1)),2)</f>
        <v>22-SEP-26</v>
      </c>
      <c r="D319" s="926"/>
      <c r="E319" s="811"/>
      <c r="F319" s="926" t="s">
        <v>115</v>
      </c>
      <c r="G319" s="926"/>
      <c r="H319" s="483" t="s">
        <v>115</v>
      </c>
      <c r="I319" s="483" t="s">
        <v>115</v>
      </c>
    </row>
    <row r="320" spans="2:9" ht="12.75" customHeight="1">
      <c r="B320" s="809" t="s">
        <v>171</v>
      </c>
      <c r="C320" s="930">
        <v>46285</v>
      </c>
      <c r="D320" s="926"/>
      <c r="E320" s="811"/>
      <c r="F320" s="926"/>
      <c r="G320" s="926"/>
      <c r="H320" s="484"/>
      <c r="I320" s="485"/>
    </row>
    <row r="321" spans="2:51" ht="12.75" customHeight="1">
      <c r="B321" s="810" t="s">
        <v>172</v>
      </c>
      <c r="C321" s="926" t="s">
        <v>195</v>
      </c>
      <c r="D321" s="926"/>
      <c r="E321" s="926"/>
      <c r="F321" s="926"/>
      <c r="G321" s="926"/>
      <c r="H321" s="484"/>
      <c r="I321" s="485"/>
    </row>
    <row r="322" spans="2:51" ht="12.75" customHeight="1">
      <c r="B322" s="809" t="s">
        <v>127</v>
      </c>
      <c r="C322" s="926" t="s">
        <v>128</v>
      </c>
      <c r="D322" s="926"/>
      <c r="E322" s="926"/>
      <c r="F322" s="169">
        <v>1</v>
      </c>
      <c r="G322" s="170" t="s">
        <v>131</v>
      </c>
      <c r="H322" s="169">
        <v>1</v>
      </c>
      <c r="I322" s="171" t="s">
        <v>116</v>
      </c>
    </row>
    <row r="323" spans="2:51" ht="12.75" customHeight="1">
      <c r="B323" s="809" t="s">
        <v>173</v>
      </c>
      <c r="C323" s="926" t="str">
        <f>ReportName&amp;" "&amp;VLOOKUP(DAY(REPDATE),REPORTDAY,2)&amp;"-"&amp;VLOOKUP(MONTH(REPDATE),RPTMONTH,2)&amp;"-"&amp;RIGHT(YEAR(REPDATE),2)&amp;",xls"</f>
        <v>RAZZAK OIL REPORT 20-SEP-26,xls</v>
      </c>
      <c r="D323" s="926"/>
      <c r="E323" s="926"/>
      <c r="F323" s="169">
        <v>2</v>
      </c>
      <c r="G323" s="170" t="s">
        <v>132</v>
      </c>
      <c r="H323" s="169">
        <v>2</v>
      </c>
      <c r="I323" s="171" t="s">
        <v>117</v>
      </c>
      <c r="AV323" s="780"/>
      <c r="AW323" s="773"/>
      <c r="AX323" s="780"/>
      <c r="AY323" s="773"/>
    </row>
    <row r="324" spans="2:51" ht="12.75" customHeight="1">
      <c r="C324" s="926"/>
      <c r="D324" s="926"/>
      <c r="E324" s="926"/>
      <c r="F324" s="169">
        <v>3</v>
      </c>
      <c r="G324" s="170" t="s">
        <v>133</v>
      </c>
      <c r="H324" s="169">
        <v>3</v>
      </c>
      <c r="I324" s="171" t="s">
        <v>118</v>
      </c>
      <c r="AV324" s="780"/>
      <c r="AW324" s="773"/>
      <c r="AX324" s="780"/>
      <c r="AY324" s="773"/>
    </row>
    <row r="325" spans="2:51" ht="12.75" customHeight="1">
      <c r="F325" s="169">
        <v>4</v>
      </c>
      <c r="G325" s="170" t="s">
        <v>134</v>
      </c>
      <c r="H325" s="169">
        <v>4</v>
      </c>
      <c r="I325" s="171" t="s">
        <v>120</v>
      </c>
      <c r="AV325" s="780"/>
      <c r="AW325" s="773"/>
      <c r="AX325" s="780"/>
      <c r="AY325" s="773"/>
    </row>
    <row r="326" spans="2:51" ht="12.75" customHeight="1">
      <c r="F326" s="169">
        <v>5</v>
      </c>
      <c r="G326" s="170" t="s">
        <v>135</v>
      </c>
      <c r="H326" s="169">
        <v>5</v>
      </c>
      <c r="I326" s="171" t="s">
        <v>119</v>
      </c>
      <c r="AV326" s="780"/>
      <c r="AW326" s="773"/>
      <c r="AX326" s="780"/>
      <c r="AY326" s="773"/>
    </row>
    <row r="327" spans="2:51" ht="12.75" customHeight="1">
      <c r="F327" s="169">
        <v>6</v>
      </c>
      <c r="G327" s="170" t="s">
        <v>136</v>
      </c>
      <c r="H327" s="169">
        <v>6</v>
      </c>
      <c r="I327" s="171" t="s">
        <v>122</v>
      </c>
      <c r="AV327" s="780"/>
      <c r="AW327" s="773"/>
      <c r="AX327" s="780"/>
      <c r="AY327" s="773"/>
    </row>
    <row r="328" spans="2:51" ht="12.75" customHeight="1">
      <c r="F328" s="169">
        <v>7</v>
      </c>
      <c r="G328" s="170" t="s">
        <v>137</v>
      </c>
      <c r="H328" s="169">
        <v>7</v>
      </c>
      <c r="I328" s="171" t="s">
        <v>121</v>
      </c>
      <c r="AV328" s="780"/>
      <c r="AW328" s="773"/>
      <c r="AX328" s="780"/>
      <c r="AY328" s="773"/>
    </row>
    <row r="329" spans="2:51" ht="12.75" customHeight="1">
      <c r="F329" s="169">
        <v>8</v>
      </c>
      <c r="G329" s="170" t="s">
        <v>138</v>
      </c>
      <c r="H329" s="169">
        <v>8</v>
      </c>
      <c r="I329" s="171" t="s">
        <v>123</v>
      </c>
      <c r="AV329" s="780"/>
      <c r="AW329" s="773"/>
      <c r="AX329" s="780"/>
      <c r="AY329" s="773"/>
    </row>
    <row r="330" spans="2:51" ht="12.75" customHeight="1">
      <c r="F330" s="169">
        <v>9</v>
      </c>
      <c r="G330" s="170" t="s">
        <v>67</v>
      </c>
      <c r="H330" s="169">
        <v>9</v>
      </c>
      <c r="I330" s="171" t="s">
        <v>124</v>
      </c>
      <c r="AV330" s="780"/>
      <c r="AW330" s="773"/>
      <c r="AX330" s="780"/>
      <c r="AY330" s="773"/>
    </row>
    <row r="331" spans="2:51" ht="12.75" customHeight="1">
      <c r="F331" s="169">
        <v>10</v>
      </c>
      <c r="G331" s="170" t="s">
        <v>139</v>
      </c>
      <c r="H331" s="169">
        <v>10</v>
      </c>
      <c r="I331" s="171" t="s">
        <v>125</v>
      </c>
      <c r="AV331" s="780"/>
      <c r="AW331" s="773"/>
      <c r="AX331" s="780"/>
      <c r="AY331" s="773"/>
    </row>
    <row r="332" spans="2:51" ht="12.75" customHeight="1">
      <c r="F332" s="169">
        <v>11</v>
      </c>
      <c r="G332" s="170" t="s">
        <v>140</v>
      </c>
      <c r="H332" s="169">
        <v>11</v>
      </c>
      <c r="I332" s="171" t="s">
        <v>126</v>
      </c>
      <c r="AV332" s="780"/>
      <c r="AW332" s="773"/>
      <c r="AX332" s="780"/>
      <c r="AY332" s="773"/>
    </row>
    <row r="333" spans="2:51" ht="12.75" customHeight="1">
      <c r="F333" s="169">
        <v>12</v>
      </c>
      <c r="G333" s="172" t="s">
        <v>141</v>
      </c>
      <c r="H333" s="169">
        <v>12</v>
      </c>
      <c r="I333" s="171" t="s">
        <v>96</v>
      </c>
      <c r="AV333" s="780"/>
      <c r="AW333" s="773"/>
      <c r="AX333" s="780"/>
      <c r="AY333" s="773"/>
    </row>
    <row r="334" spans="2:51" ht="12.75" customHeight="1">
      <c r="F334"/>
      <c r="G334"/>
      <c r="H334" s="169">
        <v>13</v>
      </c>
      <c r="I334" s="171" t="s">
        <v>91</v>
      </c>
      <c r="AV334" s="780"/>
      <c r="AW334" s="773"/>
      <c r="AX334" s="780"/>
      <c r="AY334" s="773"/>
    </row>
    <row r="335" spans="2:51" ht="12.75" customHeight="1">
      <c r="F335"/>
      <c r="G335"/>
      <c r="H335" s="169">
        <v>14</v>
      </c>
      <c r="I335" s="171" t="s">
        <v>90</v>
      </c>
      <c r="AV335" s="780"/>
      <c r="AW335" s="773"/>
      <c r="AX335" s="780"/>
      <c r="AY335" s="773"/>
    </row>
    <row r="336" spans="2:51" ht="12.75" customHeight="1">
      <c r="B336"/>
      <c r="C336"/>
      <c r="D336"/>
      <c r="E336"/>
      <c r="F336"/>
      <c r="G336"/>
      <c r="H336" s="169">
        <v>15</v>
      </c>
      <c r="I336" s="171" t="s">
        <v>88</v>
      </c>
      <c r="AV336" s="780"/>
      <c r="AW336" s="773"/>
      <c r="AX336" s="780"/>
      <c r="AY336" s="773"/>
    </row>
    <row r="337" spans="2:51" ht="12.75" customHeight="1">
      <c r="B337"/>
      <c r="C337"/>
      <c r="D337"/>
      <c r="E337"/>
      <c r="F337" s="173"/>
      <c r="G337" s="173"/>
      <c r="H337" s="169">
        <v>16</v>
      </c>
      <c r="I337" s="171" t="s">
        <v>92</v>
      </c>
      <c r="AV337" s="780"/>
      <c r="AW337" s="773"/>
      <c r="AX337" s="780"/>
      <c r="AY337" s="773"/>
    </row>
    <row r="338" spans="2:51" ht="12.75" customHeight="1">
      <c r="B338" s="82"/>
      <c r="C338" s="174"/>
      <c r="D338" s="168"/>
      <c r="E338" s="168"/>
      <c r="F338" s="168"/>
      <c r="G338" s="175"/>
      <c r="H338" s="169">
        <v>17</v>
      </c>
      <c r="I338" s="171" t="s">
        <v>79</v>
      </c>
      <c r="AV338" s="780"/>
      <c r="AW338" s="773"/>
      <c r="AX338" s="780"/>
      <c r="AY338" s="773"/>
    </row>
    <row r="339" spans="2:51" ht="12.75" customHeight="1">
      <c r="B339" s="82"/>
      <c r="C339"/>
      <c r="D339" s="176"/>
      <c r="E339" s="176"/>
      <c r="F339" s="176"/>
      <c r="G339" s="175"/>
      <c r="H339" s="169">
        <v>18</v>
      </c>
      <c r="I339" s="171" t="s">
        <v>82</v>
      </c>
      <c r="AV339" s="780"/>
      <c r="AW339" s="773"/>
      <c r="AX339" s="780"/>
      <c r="AY339" s="773"/>
    </row>
    <row r="340" spans="2:51" ht="12.75" customHeight="1">
      <c r="F340" s="168"/>
      <c r="G340" s="84"/>
      <c r="H340" s="169">
        <v>19</v>
      </c>
      <c r="I340" s="171" t="s">
        <v>95</v>
      </c>
      <c r="AV340" s="780"/>
      <c r="AW340" s="773"/>
      <c r="AX340" s="780"/>
      <c r="AY340" s="773"/>
    </row>
    <row r="341" spans="2:51" ht="12.75" customHeight="1">
      <c r="F341" s="177"/>
      <c r="G341" s="175"/>
      <c r="H341" s="169">
        <v>20</v>
      </c>
      <c r="I341" s="171" t="s">
        <v>94</v>
      </c>
      <c r="AV341" s="780"/>
      <c r="AW341" s="773"/>
      <c r="AX341" s="780"/>
      <c r="AY341" s="773"/>
    </row>
    <row r="342" spans="2:51" ht="12.75" customHeight="1">
      <c r="F342" s="177"/>
      <c r="G342" s="175"/>
      <c r="H342" s="169">
        <v>21</v>
      </c>
      <c r="I342" s="171" t="s">
        <v>98</v>
      </c>
      <c r="AV342" s="780"/>
      <c r="AW342" s="773"/>
      <c r="AX342" s="780"/>
      <c r="AY342" s="773"/>
    </row>
    <row r="343" spans="2:51" ht="12.75" customHeight="1">
      <c r="F343" s="177"/>
      <c r="G343" s="175"/>
      <c r="H343" s="169">
        <v>22</v>
      </c>
      <c r="I343" s="171" t="s">
        <v>97</v>
      </c>
      <c r="AV343" s="780"/>
      <c r="AW343" s="773"/>
      <c r="AX343" s="780"/>
      <c r="AY343" s="773"/>
    </row>
    <row r="344" spans="2:51" ht="12.75" customHeight="1">
      <c r="B344"/>
      <c r="C344"/>
      <c r="D344"/>
      <c r="E344"/>
      <c r="F344" s="173"/>
      <c r="G344" s="175"/>
      <c r="H344" s="169">
        <v>23</v>
      </c>
      <c r="I344" s="171" t="s">
        <v>93</v>
      </c>
      <c r="AV344" s="780"/>
      <c r="AW344" s="773"/>
      <c r="AX344" s="780"/>
      <c r="AY344" s="773"/>
    </row>
    <row r="345" spans="2:51" ht="12.75" customHeight="1">
      <c r="B345"/>
      <c r="C345"/>
      <c r="D345"/>
      <c r="E345"/>
      <c r="F345" s="175"/>
      <c r="G345" s="175"/>
      <c r="H345" s="169">
        <v>24</v>
      </c>
      <c r="I345" s="171" t="s">
        <v>87</v>
      </c>
      <c r="AV345" s="780"/>
      <c r="AW345" s="773"/>
      <c r="AX345" s="780"/>
      <c r="AY345" s="773"/>
    </row>
    <row r="346" spans="2:51" ht="12.75" customHeight="1">
      <c r="B346"/>
      <c r="C346"/>
      <c r="D346"/>
      <c r="E346"/>
      <c r="F346" s="175"/>
      <c r="G346" s="175"/>
      <c r="H346" s="169">
        <v>25</v>
      </c>
      <c r="I346" s="171" t="s">
        <v>83</v>
      </c>
      <c r="AV346" s="780"/>
      <c r="AW346" s="773"/>
      <c r="AX346" s="780"/>
      <c r="AY346" s="773"/>
    </row>
    <row r="347" spans="2:51" ht="12.75" customHeight="1">
      <c r="B347"/>
      <c r="C347"/>
      <c r="D347"/>
      <c r="E347"/>
      <c r="F347" s="175"/>
      <c r="G347" s="175"/>
      <c r="H347" s="169">
        <v>26</v>
      </c>
      <c r="I347" s="171" t="s">
        <v>84</v>
      </c>
      <c r="AV347" s="780"/>
      <c r="AW347" s="773"/>
      <c r="AX347" s="780"/>
      <c r="AY347" s="773"/>
    </row>
    <row r="348" spans="2:51" ht="12.75" customHeight="1">
      <c r="B348" s="84"/>
      <c r="C348" s="175"/>
      <c r="D348" s="175"/>
      <c r="E348" s="175"/>
      <c r="F348" s="175"/>
      <c r="G348" s="175"/>
      <c r="H348" s="169">
        <v>27</v>
      </c>
      <c r="I348" s="171" t="s">
        <v>85</v>
      </c>
      <c r="AV348" s="780"/>
      <c r="AW348" s="773"/>
      <c r="AX348" s="780"/>
      <c r="AY348" s="773"/>
    </row>
    <row r="349" spans="2:51" ht="12.75" customHeight="1">
      <c r="B349" s="84"/>
      <c r="C349" s="175"/>
      <c r="D349" s="175"/>
      <c r="E349" s="175"/>
      <c r="F349" s="175"/>
      <c r="G349" s="175"/>
      <c r="H349" s="169">
        <v>28</v>
      </c>
      <c r="I349" s="171" t="s">
        <v>86</v>
      </c>
      <c r="AV349" s="780"/>
      <c r="AW349" s="773"/>
      <c r="AX349" s="780"/>
      <c r="AY349" s="773"/>
    </row>
    <row r="350" spans="2:51" ht="12.75" customHeight="1">
      <c r="B350" s="84"/>
      <c r="C350" s="175"/>
      <c r="D350" s="175"/>
      <c r="E350" s="175"/>
      <c r="F350" s="175"/>
      <c r="G350" s="175"/>
      <c r="H350" s="169">
        <v>29</v>
      </c>
      <c r="I350" s="171" t="s">
        <v>89</v>
      </c>
      <c r="AV350" s="780"/>
      <c r="AW350" s="773"/>
      <c r="AX350" s="780"/>
      <c r="AY350" s="773"/>
    </row>
    <row r="351" spans="2:51" ht="12.75" customHeight="1">
      <c r="B351" s="84"/>
      <c r="C351" s="175"/>
      <c r="D351" s="175"/>
      <c r="E351" s="175"/>
      <c r="F351" s="175"/>
      <c r="G351" s="175"/>
      <c r="H351" s="178">
        <v>30</v>
      </c>
      <c r="I351" s="171" t="s">
        <v>80</v>
      </c>
      <c r="AV351" s="780"/>
      <c r="AW351" s="773"/>
      <c r="AX351" s="780"/>
      <c r="AY351" s="773"/>
    </row>
    <row r="352" spans="2:51" ht="12.75" customHeight="1">
      <c r="B352" s="84"/>
      <c r="C352" s="175"/>
      <c r="D352" s="175"/>
      <c r="E352" s="175"/>
      <c r="F352" s="175"/>
      <c r="G352" s="175"/>
      <c r="H352" s="178">
        <v>31</v>
      </c>
      <c r="I352" s="171" t="s">
        <v>81</v>
      </c>
      <c r="AV352" s="780"/>
      <c r="AW352" s="773"/>
      <c r="AX352" s="780"/>
      <c r="AY352" s="773"/>
    </row>
    <row r="353" spans="2:51" ht="12.75" customHeight="1">
      <c r="B353" s="84"/>
      <c r="C353" s="83"/>
      <c r="D353" s="83"/>
      <c r="E353" s="83"/>
      <c r="F353" s="83"/>
      <c r="G353" s="83"/>
      <c r="H353" s="83"/>
      <c r="I353" s="83"/>
      <c r="AV353" s="780"/>
      <c r="AW353" s="773"/>
      <c r="AX353" s="780"/>
      <c r="AY353" s="773"/>
    </row>
    <row r="354" spans="2:51" ht="12.75" customHeight="1">
      <c r="AV354" s="780"/>
      <c r="AW354" s="773"/>
      <c r="AX354" s="780"/>
      <c r="AY354" s="773"/>
    </row>
    <row r="355" spans="2:51" ht="12.75" customHeight="1">
      <c r="AV355" s="780"/>
      <c r="AW355" s="773"/>
      <c r="AX355" s="780"/>
      <c r="AY355" s="773"/>
    </row>
    <row r="356" spans="2:51" ht="12.75" customHeight="1">
      <c r="AV356" s="780"/>
      <c r="AW356" s="773"/>
      <c r="AX356" s="780"/>
      <c r="AY356" s="773"/>
    </row>
  </sheetData>
  <sheetProtection formatCells="0" formatColumns="0" formatRows="0" insertRows="0"/>
  <mergeCells count="159">
    <mergeCell ref="B61:C61"/>
    <mergeCell ref="D75:L75"/>
    <mergeCell ref="B62:C62"/>
    <mergeCell ref="B65:C65"/>
    <mergeCell ref="B66:C66"/>
    <mergeCell ref="B69:C69"/>
    <mergeCell ref="D69:L69"/>
    <mergeCell ref="D66:L66"/>
    <mergeCell ref="D65:L65"/>
    <mergeCell ref="D72:L72"/>
    <mergeCell ref="B67:C67"/>
    <mergeCell ref="B70:C70"/>
    <mergeCell ref="D68:L68"/>
    <mergeCell ref="D76:L76"/>
    <mergeCell ref="B74:C74"/>
    <mergeCell ref="B75:C75"/>
    <mergeCell ref="B73:C73"/>
    <mergeCell ref="D73:L73"/>
    <mergeCell ref="B91:C91"/>
    <mergeCell ref="D91:L91"/>
    <mergeCell ref="D71:L71"/>
    <mergeCell ref="D89:L89"/>
    <mergeCell ref="D83:L83"/>
    <mergeCell ref="B83:C83"/>
    <mergeCell ref="B87:C87"/>
    <mergeCell ref="B78:C78"/>
    <mergeCell ref="D87:L87"/>
    <mergeCell ref="B88:C88"/>
    <mergeCell ref="F319:G321"/>
    <mergeCell ref="B82:C82"/>
    <mergeCell ref="D81:L81"/>
    <mergeCell ref="D82:L82"/>
    <mergeCell ref="B81:C81"/>
    <mergeCell ref="B84:C84"/>
    <mergeCell ref="B85:C85"/>
    <mergeCell ref="I92:L92"/>
    <mergeCell ref="B90:C90"/>
    <mergeCell ref="B89:C89"/>
    <mergeCell ref="C324:E324"/>
    <mergeCell ref="C320:D320"/>
    <mergeCell ref="C319:D319"/>
    <mergeCell ref="D85:L85"/>
    <mergeCell ref="B86:C86"/>
    <mergeCell ref="C323:E323"/>
    <mergeCell ref="C322:E322"/>
    <mergeCell ref="D90:L90"/>
    <mergeCell ref="C321:E321"/>
    <mergeCell ref="B92:C92"/>
    <mergeCell ref="D86:L86"/>
    <mergeCell ref="B71:C71"/>
    <mergeCell ref="B72:C72"/>
    <mergeCell ref="B79:C79"/>
    <mergeCell ref="D80:L80"/>
    <mergeCell ref="B80:C80"/>
    <mergeCell ref="D79:L79"/>
    <mergeCell ref="D74:L74"/>
    <mergeCell ref="D78:L78"/>
    <mergeCell ref="B76:C76"/>
    <mergeCell ref="D60:L60"/>
    <mergeCell ref="D35:K35"/>
    <mergeCell ref="D36:K36"/>
    <mergeCell ref="AU31:AU33"/>
    <mergeCell ref="E31:F31"/>
    <mergeCell ref="D45:K45"/>
    <mergeCell ref="D40:K40"/>
    <mergeCell ref="D42:K42"/>
    <mergeCell ref="D41:K41"/>
    <mergeCell ref="D37:K37"/>
    <mergeCell ref="D53:K53"/>
    <mergeCell ref="D55:K55"/>
    <mergeCell ref="J59:K59"/>
    <mergeCell ref="D59:I59"/>
    <mergeCell ref="D56:K56"/>
    <mergeCell ref="B77:C77"/>
    <mergeCell ref="D77:L77"/>
    <mergeCell ref="D70:L70"/>
    <mergeCell ref="B68:C68"/>
    <mergeCell ref="D58:K58"/>
    <mergeCell ref="D50:K50"/>
    <mergeCell ref="D38:K38"/>
    <mergeCell ref="D47:K47"/>
    <mergeCell ref="D39:K39"/>
    <mergeCell ref="D88:L88"/>
    <mergeCell ref="D84:L84"/>
    <mergeCell ref="D61:L61"/>
    <mergeCell ref="D67:L67"/>
    <mergeCell ref="D57:K57"/>
    <mergeCell ref="D62:L62"/>
    <mergeCell ref="D46:K46"/>
    <mergeCell ref="D48:K48"/>
    <mergeCell ref="D49:K49"/>
    <mergeCell ref="AW31:AW33"/>
    <mergeCell ref="AV31:AV33"/>
    <mergeCell ref="D44:K44"/>
    <mergeCell ref="AW20:AW21"/>
    <mergeCell ref="BA31:BA33"/>
    <mergeCell ref="BC20:BC21"/>
    <mergeCell ref="BB31:BB33"/>
    <mergeCell ref="BA20:BA21"/>
    <mergeCell ref="AZ31:AZ33"/>
    <mergeCell ref="AX20:AX21"/>
    <mergeCell ref="AY20:AY21"/>
    <mergeCell ref="AY31:AY33"/>
    <mergeCell ref="I21:K21"/>
    <mergeCell ref="K32:L32"/>
    <mergeCell ref="CC3:CK3"/>
    <mergeCell ref="BE20:BE21"/>
    <mergeCell ref="BD20:BD21"/>
    <mergeCell ref="BB20:BB21"/>
    <mergeCell ref="AZ20:AZ21"/>
    <mergeCell ref="AV20:AV21"/>
    <mergeCell ref="AU20:AU21"/>
    <mergeCell ref="I24:L24"/>
    <mergeCell ref="E22:F22"/>
    <mergeCell ref="AX31:AX33"/>
    <mergeCell ref="I27:J27"/>
    <mergeCell ref="I26:J26"/>
    <mergeCell ref="I25:J25"/>
    <mergeCell ref="C24:D24"/>
    <mergeCell ref="E24:F24"/>
    <mergeCell ref="I22:K22"/>
    <mergeCell ref="C26:D26"/>
    <mergeCell ref="C25:D25"/>
    <mergeCell ref="K8:L8"/>
    <mergeCell ref="K10:L10"/>
    <mergeCell ref="K9:L9"/>
    <mergeCell ref="D6:I6"/>
    <mergeCell ref="D3:I3"/>
    <mergeCell ref="D5:I5"/>
    <mergeCell ref="D64:L64"/>
    <mergeCell ref="E26:F26"/>
    <mergeCell ref="E25:F25"/>
    <mergeCell ref="C28:D28"/>
    <mergeCell ref="K11:L11"/>
    <mergeCell ref="C23:D23"/>
    <mergeCell ref="E23:F23"/>
    <mergeCell ref="E29:F29"/>
    <mergeCell ref="K12:L12"/>
    <mergeCell ref="C22:D22"/>
    <mergeCell ref="B64:C64"/>
    <mergeCell ref="D63:L63"/>
    <mergeCell ref="D51:K51"/>
    <mergeCell ref="D52:K52"/>
    <mergeCell ref="B60:C60"/>
    <mergeCell ref="B3:C3"/>
    <mergeCell ref="I23:K23"/>
    <mergeCell ref="K7:L7"/>
    <mergeCell ref="J3:K3"/>
    <mergeCell ref="I20:K20"/>
    <mergeCell ref="B63:C63"/>
    <mergeCell ref="E27:F27"/>
    <mergeCell ref="C27:D27"/>
    <mergeCell ref="D43:K43"/>
    <mergeCell ref="E30:F30"/>
    <mergeCell ref="C30:D30"/>
    <mergeCell ref="C31:D31"/>
    <mergeCell ref="E28:F28"/>
    <mergeCell ref="C29:D29"/>
    <mergeCell ref="D54:K54"/>
  </mergeCells>
  <phoneticPr fontId="2" type="noConversion"/>
  <dataValidations xWindow="1086" yWindow="489" count="3">
    <dataValidation type="list" allowBlank="1" showInputMessage="1" showErrorMessage="1" sqref="B92:C92 I92">
      <formula1>FIELD_GM</formula1>
    </dataValidation>
    <dataValidation type="whole" allowBlank="1" showInputMessage="1" showErrorMessage="1" errorTitle="PRODUCTION SUMMARY" error="Value must be a whole number." sqref="J29:J32 L29:L31 M35">
      <formula1>0</formula1>
      <formula2>1000</formula2>
    </dataValidation>
    <dataValidation allowBlank="1" showErrorMessage="1" promptTitle="OPERATIONS COMMENTS" prompt="Please only use well names from the well list." sqref="B85:B86 B76 B69:B70 B62:B65 B67 B88:B89"/>
  </dataValidations>
  <printOptions horizontalCentered="1"/>
  <pageMargins left="0" right="0" top="0" bottom="0" header="0" footer="0"/>
  <pageSetup paperSize="9" scale="23" orientation="landscape" r:id="rId1"/>
  <headerFooter alignWithMargins="0">
    <oddHeader>&amp;C&amp;"Verdana,Bold"&amp;12DAILY PRODUCTION REPORT - RAZZAK AREA</oddHeader>
    <oddFooter>&amp;CPage &amp;P</oddFooter>
  </headerFooter>
  <ignoredErrors>
    <ignoredError sqref="L59 C8:D11 C13:D17 C12:D12 H12:I12 C18:D18 F18 M7:N18 L14:L18 C23:H31 I21:L32 F8:F11 F13:F17 H18:I18 H8:I11 H13:I17 I33:K33 L45" unlockedFormula="1"/>
    <ignoredError sqref="E18" formulaRange="1" unlockedFormula="1"/>
    <ignoredError sqref="F12" formula="1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4" r:id="rId4" name="Button 2">
              <controlPr defaultSize="0" print="0" autoFill="0" autoPict="0" macro="[0]!InitRpt">
                <anchor>
                  <from>
                    <xdr:col>11</xdr:col>
                    <xdr:colOff>1362075</xdr:colOff>
                    <xdr:row>1</xdr:row>
                    <xdr:rowOff>180975</xdr:rowOff>
                  </from>
                  <to>
                    <xdr:col>13</xdr:col>
                    <xdr:colOff>95250</xdr:colOff>
                    <xdr:row>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5" name="Button 4">
              <controlPr defaultSize="0" print="0" autoFill="0" autoPict="0" macro="[0]!PrintRPT">
                <anchor>
                  <from>
                    <xdr:col>13</xdr:col>
                    <xdr:colOff>704850</xdr:colOff>
                    <xdr:row>6</xdr:row>
                    <xdr:rowOff>114300</xdr:rowOff>
                  </from>
                  <to>
                    <xdr:col>15</xdr:col>
                    <xdr:colOff>533400</xdr:colOff>
                    <xdr:row>6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98" r:id="rId6" name="Button 1554">
              <controlPr defaultSize="0" print="0" autoFill="0" autoPict="0" macro="[0]!_xludf.Save">
                <anchor moveWithCells="1" sizeWithCells="1">
                  <from>
                    <xdr:col>17</xdr:col>
                    <xdr:colOff>419100</xdr:colOff>
                    <xdr:row>3</xdr:row>
                    <xdr:rowOff>114300</xdr:rowOff>
                  </from>
                  <to>
                    <xdr:col>19</xdr:col>
                    <xdr:colOff>295275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60" r:id="rId7" name="Button 1716">
              <controlPr defaultSize="0" print="0" autoFill="0" autoPict="0" macro="[0]!Protect">
                <anchor moveWithCells="1" sizeWithCells="1">
                  <from>
                    <xdr:col>17</xdr:col>
                    <xdr:colOff>400050</xdr:colOff>
                    <xdr:row>2</xdr:row>
                    <xdr:rowOff>9525</xdr:rowOff>
                  </from>
                  <to>
                    <xdr:col>19</xdr:col>
                    <xdr:colOff>333375</xdr:colOff>
                    <xdr:row>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5493" r:id="rId8" name="Button 5477">
              <controlPr defaultSize="0" print="0" autoFill="0" autoPict="0" macro="[0]!FileSave_X">
                <anchor moveWithCells="1" sizeWithCells="1">
                  <from>
                    <xdr:col>17</xdr:col>
                    <xdr:colOff>457200</xdr:colOff>
                    <xdr:row>5</xdr:row>
                    <xdr:rowOff>180975</xdr:rowOff>
                  </from>
                  <to>
                    <xdr:col>19</xdr:col>
                    <xdr:colOff>295275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57077" r:id="rId9" name="Button 10389">
              <controlPr defaultSize="0" print="0" autoFill="0" autoPict="0" macro="[0]!Save_New">
                <anchor moveWithCells="1" sizeWithCells="1">
                  <from>
                    <xdr:col>40</xdr:col>
                    <xdr:colOff>361950</xdr:colOff>
                    <xdr:row>2</xdr:row>
                    <xdr:rowOff>0</xdr:rowOff>
                  </from>
                  <to>
                    <xdr:col>42</xdr:col>
                    <xdr:colOff>209550</xdr:colOff>
                    <xdr:row>2</xdr:row>
                    <xdr:rowOff>295275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pageSetUpPr fitToPage="1"/>
  </sheetPr>
  <dimension ref="A1:BH37"/>
  <sheetViews>
    <sheetView topLeftCell="D1" zoomScaleNormal="100" workbookViewId="0">
      <selection activeCell="J12" sqref="J12"/>
    </sheetView>
  </sheetViews>
  <sheetFormatPr defaultRowHeight="54.75" customHeight="1"/>
  <cols>
    <col min="1" max="1" width="2.5703125" customWidth="1"/>
    <col min="2" max="2" width="17.42578125" customWidth="1"/>
    <col min="3" max="3" width="17.5703125" customWidth="1"/>
    <col min="4" max="5" width="14.42578125" customWidth="1"/>
    <col min="6" max="6" width="11.5703125" style="80" customWidth="1"/>
    <col min="7" max="11" width="9.42578125" style="80" customWidth="1"/>
    <col min="12" max="12" width="11.5703125" style="80" customWidth="1"/>
    <col min="13" max="13" width="11.42578125" style="80" customWidth="1"/>
    <col min="14" max="14" width="9.42578125" style="80" customWidth="1"/>
    <col min="15" max="15" width="7.5703125" style="80" customWidth="1"/>
    <col min="16" max="19" width="7.42578125" style="80" customWidth="1"/>
    <col min="20" max="20" width="10.42578125" style="80" customWidth="1"/>
    <col min="21" max="21" width="10.5703125" style="80" customWidth="1"/>
    <col min="22" max="22" width="15.5703125" customWidth="1"/>
    <col min="23" max="23" width="42.5703125" customWidth="1"/>
    <col min="24" max="24" width="10.5703125" customWidth="1"/>
    <col min="25" max="26" width="9.42578125" customWidth="1"/>
    <col min="38" max="39" width="3.5703125" customWidth="1"/>
    <col min="41" max="41" width="21.42578125" customWidth="1"/>
    <col min="42" max="42" width="11.42578125" customWidth="1"/>
    <col min="43" max="43" width="12.5703125" customWidth="1"/>
    <col min="44" max="44" width="17.42578125" customWidth="1"/>
    <col min="46" max="46" width="18.5703125" customWidth="1"/>
    <col min="48" max="48" width="10.5703125" customWidth="1"/>
    <col min="54" max="54" width="12.42578125" customWidth="1"/>
    <col min="55" max="55" width="9.42578125" customWidth="1"/>
    <col min="56" max="57" width="12.42578125" customWidth="1"/>
  </cols>
  <sheetData>
    <row r="1" spans="1:60" s="24" customFormat="1" ht="54.75" customHeight="1">
      <c r="A1" s="23"/>
      <c r="B1" s="930" t="s">
        <v>45</v>
      </c>
      <c r="C1" s="930"/>
      <c r="F1" s="142"/>
      <c r="G1" s="143"/>
      <c r="H1" s="143"/>
      <c r="I1" s="143"/>
      <c r="J1" s="143"/>
      <c r="K1" s="143"/>
      <c r="L1" s="143"/>
      <c r="M1" s="143"/>
      <c r="N1" s="143"/>
      <c r="O1" s="143"/>
      <c r="Q1" s="146"/>
      <c r="R1" s="146"/>
      <c r="S1" s="146"/>
      <c r="T1" s="146"/>
      <c r="U1" s="146"/>
      <c r="V1" s="146"/>
      <c r="AA1" s="25"/>
      <c r="AB1" s="25"/>
      <c r="AT1" s="73">
        <f>COUNTIF(DATATAG,"KHALDA_WELLTEST1")</f>
        <v>3</v>
      </c>
      <c r="AU1" s="73"/>
      <c r="AV1" s="73" t="str">
        <f>"AO3"&amp;":"&amp;"BF"&amp;COUNTIF(DATATAG,"&lt;&gt;0")+5</f>
        <v>AO3:BF8</v>
      </c>
      <c r="AW1" s="73"/>
      <c r="BA1" s="73"/>
      <c r="BF1" s="72"/>
    </row>
    <row r="2" spans="1:60" s="361" customFormat="1" ht="54.75" customHeight="1">
      <c r="B2" s="766" t="s">
        <v>1006</v>
      </c>
      <c r="C2" s="767" t="s">
        <v>5</v>
      </c>
      <c r="D2" s="768" t="s">
        <v>4</v>
      </c>
      <c r="E2" s="768" t="s">
        <v>1119</v>
      </c>
      <c r="F2" s="769" t="s">
        <v>12</v>
      </c>
      <c r="G2" s="769" t="s">
        <v>101</v>
      </c>
      <c r="H2" s="769" t="s">
        <v>1535</v>
      </c>
      <c r="I2" s="769" t="s">
        <v>43</v>
      </c>
      <c r="J2" s="769" t="s">
        <v>909</v>
      </c>
      <c r="K2" s="769" t="s">
        <v>44</v>
      </c>
      <c r="L2" s="769" t="s">
        <v>102</v>
      </c>
      <c r="M2" s="769" t="s">
        <v>800</v>
      </c>
      <c r="N2" s="769" t="s">
        <v>27</v>
      </c>
      <c r="O2" s="770" t="s">
        <v>28</v>
      </c>
      <c r="P2" s="769" t="s">
        <v>18</v>
      </c>
      <c r="Q2" s="770" t="s">
        <v>1</v>
      </c>
      <c r="R2" s="770" t="s">
        <v>1660</v>
      </c>
      <c r="S2" s="770" t="s">
        <v>1661</v>
      </c>
      <c r="T2" s="771" t="s">
        <v>14</v>
      </c>
      <c r="U2" s="771" t="s">
        <v>1007</v>
      </c>
      <c r="V2" s="771" t="s">
        <v>1953</v>
      </c>
      <c r="W2" s="771" t="s">
        <v>30</v>
      </c>
      <c r="X2" s="758" t="s">
        <v>8</v>
      </c>
      <c r="AO2" s="713" t="s">
        <v>66</v>
      </c>
      <c r="AP2" s="714" t="s">
        <v>17</v>
      </c>
      <c r="AQ2" s="714" t="s">
        <v>7</v>
      </c>
      <c r="AR2" s="714" t="s">
        <v>7</v>
      </c>
      <c r="AS2" s="714" t="s">
        <v>34</v>
      </c>
      <c r="AT2" s="714" t="s">
        <v>8</v>
      </c>
      <c r="AU2" s="714" t="s">
        <v>0</v>
      </c>
      <c r="AV2" s="714" t="s">
        <v>791</v>
      </c>
      <c r="AW2" s="714" t="s">
        <v>9</v>
      </c>
      <c r="AX2" s="714" t="s">
        <v>792</v>
      </c>
      <c r="AY2" s="714" t="s">
        <v>1536</v>
      </c>
      <c r="AZ2" s="714" t="s">
        <v>67</v>
      </c>
      <c r="BA2" s="714" t="s">
        <v>18</v>
      </c>
      <c r="BB2" s="714" t="s">
        <v>1</v>
      </c>
      <c r="BC2" s="714" t="s">
        <v>793</v>
      </c>
      <c r="BD2" s="714" t="s">
        <v>1660</v>
      </c>
      <c r="BE2" s="714" t="s">
        <v>1661</v>
      </c>
      <c r="BF2" s="714" t="s">
        <v>794</v>
      </c>
      <c r="BG2" s="715" t="s">
        <v>797</v>
      </c>
      <c r="BH2" s="714" t="s">
        <v>1953</v>
      </c>
    </row>
    <row r="3" spans="1:60" s="27" customFormat="1" ht="107.45" customHeight="1">
      <c r="A3" s="26"/>
      <c r="B3" s="655" t="s">
        <v>2024</v>
      </c>
      <c r="C3" s="655" t="s">
        <v>881</v>
      </c>
      <c r="D3" s="746" t="s">
        <v>25</v>
      </c>
      <c r="E3" s="655" t="s">
        <v>3</v>
      </c>
      <c r="F3" s="139" t="s">
        <v>1983</v>
      </c>
      <c r="G3" s="139">
        <v>100</v>
      </c>
      <c r="H3" s="139">
        <v>152</v>
      </c>
      <c r="I3" s="139">
        <v>88</v>
      </c>
      <c r="J3" s="45">
        <v>1180</v>
      </c>
      <c r="K3" s="499">
        <v>91.94</v>
      </c>
      <c r="L3" s="800">
        <f t="shared" ref="L3:L13" si="0">IF(WELLNAME="","",(FLUIDTOTAL*(1-(WC/100))))</f>
        <v>95.108000000000004</v>
      </c>
      <c r="M3" s="140"/>
      <c r="N3" s="800" t="str">
        <f t="shared" ref="N3:N10" si="1">IF(ISNUMBER(M3),(M3*10^6)/L3,"")</f>
        <v/>
      </c>
      <c r="O3" s="122">
        <v>9.5</v>
      </c>
      <c r="P3" s="45"/>
      <c r="Q3" s="45"/>
      <c r="R3" s="45">
        <v>881</v>
      </c>
      <c r="S3" s="45">
        <v>59</v>
      </c>
      <c r="T3" s="45" t="s">
        <v>2025</v>
      </c>
      <c r="U3" s="747" t="s">
        <v>2026</v>
      </c>
      <c r="V3" s="730">
        <v>64000</v>
      </c>
      <c r="W3" s="730" t="s">
        <v>2033</v>
      </c>
      <c r="X3" s="773"/>
      <c r="AN3" s="67">
        <v>9</v>
      </c>
      <c r="AO3" s="95" t="str">
        <f>IF(C2="",0,"KHALDA_WELLTEST1")</f>
        <v>KHALDA_WELLTEST1</v>
      </c>
      <c r="AP3" s="96">
        <f t="shared" ref="AP3:AP13" si="2">IF(AO3="","",REPORTDATE-1)</f>
        <v>46284</v>
      </c>
      <c r="AQ3" s="97" t="str">
        <f>UPPER(IF(AO3="","",$AN$3&amp;C3))</f>
        <v>9MRZK-76</v>
      </c>
      <c r="AR3" s="97" t="str">
        <f>UPPER(IF(AO3="","",$AN$3&amp;C3))</f>
        <v>9MRZK-76</v>
      </c>
      <c r="AS3" s="98">
        <f>IF(AO3="","",O3)</f>
        <v>9.5</v>
      </c>
      <c r="AT3" s="95">
        <f>IF(AO3=0,"",X3)</f>
        <v>0</v>
      </c>
      <c r="AU3" s="99">
        <f>IF(AO3="","",J3)</f>
        <v>1180</v>
      </c>
      <c r="AV3" s="99">
        <f>IF(AO3="","",M3*1000)</f>
        <v>0</v>
      </c>
      <c r="AW3" s="99" t="str">
        <f>IF(AO3="","",F3)</f>
        <v>SPOOL</v>
      </c>
      <c r="AX3" s="99">
        <f>IF(AO3="","",G3)</f>
        <v>100</v>
      </c>
      <c r="AY3" s="99">
        <f>IF(AO3="","",H3)</f>
        <v>152</v>
      </c>
      <c r="AZ3" s="99">
        <f>IF(AO3="","",I3)</f>
        <v>88</v>
      </c>
      <c r="BA3" s="99">
        <f>IF(AO3="","",P3)</f>
        <v>0</v>
      </c>
      <c r="BB3" s="99">
        <f>IF(AO3="","",Q3)</f>
        <v>0</v>
      </c>
      <c r="BC3" s="98">
        <f>IF(AO3="","",K3)</f>
        <v>91.94</v>
      </c>
      <c r="BD3" s="99"/>
      <c r="BE3" s="99"/>
      <c r="BF3" s="99">
        <f>IF(AO3=0,"",200)</f>
        <v>200</v>
      </c>
      <c r="BG3" s="99"/>
      <c r="BH3" s="99">
        <f>IF(AO3="","",V3)</f>
        <v>64000</v>
      </c>
    </row>
    <row r="4" spans="1:60" s="27" customFormat="1" ht="87" customHeight="1">
      <c r="A4" s="26"/>
      <c r="B4" s="655" t="s">
        <v>2028</v>
      </c>
      <c r="C4" s="655" t="s">
        <v>1084</v>
      </c>
      <c r="D4" s="746" t="s">
        <v>20</v>
      </c>
      <c r="E4" s="655" t="s">
        <v>3</v>
      </c>
      <c r="F4" s="139" t="s">
        <v>206</v>
      </c>
      <c r="G4" s="139">
        <v>170</v>
      </c>
      <c r="H4" s="139">
        <v>149</v>
      </c>
      <c r="I4" s="139">
        <v>156</v>
      </c>
      <c r="J4" s="45">
        <v>1039</v>
      </c>
      <c r="K4" s="499">
        <v>92.25</v>
      </c>
      <c r="L4" s="800">
        <f t="shared" si="0"/>
        <v>80.522500000000008</v>
      </c>
      <c r="M4" s="140"/>
      <c r="N4" s="800" t="str">
        <f t="shared" si="1"/>
        <v/>
      </c>
      <c r="O4" s="122">
        <v>5.5</v>
      </c>
      <c r="P4" s="45"/>
      <c r="Q4" s="45"/>
      <c r="R4" s="45">
        <v>779</v>
      </c>
      <c r="S4" s="45">
        <v>55</v>
      </c>
      <c r="T4" s="45">
        <v>0</v>
      </c>
      <c r="U4" s="747" t="s">
        <v>2030</v>
      </c>
      <c r="V4" s="730">
        <v>70000</v>
      </c>
      <c r="W4" s="730" t="s">
        <v>2034</v>
      </c>
      <c r="X4" s="773"/>
      <c r="AN4" s="67"/>
      <c r="AO4" s="95" t="str">
        <f t="shared" ref="AO4:AO13" si="3">IF(C3="",0,"KHALDA_WELLTEST1")</f>
        <v>KHALDA_WELLTEST1</v>
      </c>
      <c r="AP4" s="96">
        <f t="shared" si="2"/>
        <v>46284</v>
      </c>
      <c r="AQ4" s="97" t="str">
        <f t="shared" ref="AQ4:AQ13" si="4">UPPER(IF(AO4="","",$AN$3&amp;C4))</f>
        <v>9ERZK-163</v>
      </c>
      <c r="AR4" s="97" t="str">
        <f t="shared" ref="AR4:AR13" si="5">UPPER(IF(AO4="","",$AN$3&amp;C4))</f>
        <v>9ERZK-163</v>
      </c>
      <c r="AS4" s="98">
        <f t="shared" ref="AS4:AS13" si="6">IF(AO4="","",O4)</f>
        <v>5.5</v>
      </c>
      <c r="AT4" s="95">
        <f t="shared" ref="AT4:AT13" si="7">IF(AO4=0,"",X4)</f>
        <v>0</v>
      </c>
      <c r="AU4" s="99">
        <f t="shared" ref="AU4:AU13" si="8">IF(AO4="","",J4)</f>
        <v>1039</v>
      </c>
      <c r="AV4" s="99">
        <f t="shared" ref="AV4:AV13" si="9">IF(AO4="","",M4*1000)</f>
        <v>0</v>
      </c>
      <c r="AW4" s="99" t="str">
        <f t="shared" ref="AW4:AW13" si="10">IF(AO4="","",F4)</f>
        <v>OPEN</v>
      </c>
      <c r="AX4" s="99">
        <f t="shared" ref="AX4:AX13" si="11">IF(AO4="","",G4)</f>
        <v>170</v>
      </c>
      <c r="AY4" s="99">
        <f t="shared" ref="AY4:AY13" si="12">IF(AO4="","",H4)</f>
        <v>149</v>
      </c>
      <c r="AZ4" s="99">
        <f t="shared" ref="AZ4:AZ13" si="13">IF(AO4="","",I4)</f>
        <v>156</v>
      </c>
      <c r="BA4" s="99">
        <f t="shared" ref="BA4:BA13" si="14">IF(AO4="","",P4)</f>
        <v>0</v>
      </c>
      <c r="BB4" s="99">
        <f t="shared" ref="BB4:BB13" si="15">IF(AO4="","",Q4)</f>
        <v>0</v>
      </c>
      <c r="BC4" s="98">
        <f t="shared" ref="BC4:BC13" si="16">IF(AO4="","",K4)</f>
        <v>92.25</v>
      </c>
      <c r="BD4" s="99"/>
      <c r="BE4" s="99"/>
      <c r="BF4" s="99">
        <f t="shared" ref="BF4:BF13" si="17">IF(AO4=0,"",200)</f>
        <v>200</v>
      </c>
      <c r="BG4" s="99"/>
      <c r="BH4" s="99">
        <f t="shared" ref="BH4:BH13" si="18">IF(AO4="","",V4)</f>
        <v>70000</v>
      </c>
    </row>
    <row r="5" spans="1:60" s="27" customFormat="1" ht="102.75" customHeight="1">
      <c r="A5" s="26"/>
      <c r="B5" s="655"/>
      <c r="C5" s="655"/>
      <c r="D5" s="746"/>
      <c r="E5" s="655"/>
      <c r="F5" s="139"/>
      <c r="G5" s="139"/>
      <c r="H5" s="139"/>
      <c r="I5" s="139"/>
      <c r="J5" s="45"/>
      <c r="K5" s="499"/>
      <c r="L5" s="800" t="str">
        <f t="shared" si="0"/>
        <v/>
      </c>
      <c r="M5" s="140"/>
      <c r="N5" s="800" t="str">
        <f t="shared" si="1"/>
        <v/>
      </c>
      <c r="O5" s="122"/>
      <c r="P5" s="45"/>
      <c r="Q5" s="45"/>
      <c r="R5" s="45"/>
      <c r="S5" s="45"/>
      <c r="T5" s="45"/>
      <c r="U5" s="747"/>
      <c r="V5" s="730"/>
      <c r="W5" s="730"/>
      <c r="X5" s="773"/>
      <c r="AN5" s="67"/>
      <c r="AO5" s="95" t="str">
        <f t="shared" si="3"/>
        <v>KHALDA_WELLTEST1</v>
      </c>
      <c r="AP5" s="96">
        <f t="shared" si="2"/>
        <v>46284</v>
      </c>
      <c r="AQ5" s="97" t="str">
        <f t="shared" si="4"/>
        <v>9</v>
      </c>
      <c r="AR5" s="97" t="str">
        <f t="shared" si="5"/>
        <v>9</v>
      </c>
      <c r="AS5" s="98">
        <f t="shared" si="6"/>
        <v>0</v>
      </c>
      <c r="AT5" s="95">
        <f t="shared" si="7"/>
        <v>0</v>
      </c>
      <c r="AU5" s="99">
        <f t="shared" si="8"/>
        <v>0</v>
      </c>
      <c r="AV5" s="99">
        <f t="shared" si="9"/>
        <v>0</v>
      </c>
      <c r="AW5" s="99">
        <f t="shared" si="10"/>
        <v>0</v>
      </c>
      <c r="AX5" s="99">
        <f t="shared" si="11"/>
        <v>0</v>
      </c>
      <c r="AY5" s="99">
        <f t="shared" si="12"/>
        <v>0</v>
      </c>
      <c r="AZ5" s="99">
        <f t="shared" si="13"/>
        <v>0</v>
      </c>
      <c r="BA5" s="99">
        <f t="shared" si="14"/>
        <v>0</v>
      </c>
      <c r="BB5" s="99">
        <f t="shared" si="15"/>
        <v>0</v>
      </c>
      <c r="BC5" s="98">
        <f t="shared" si="16"/>
        <v>0</v>
      </c>
      <c r="BD5" s="99"/>
      <c r="BE5" s="99"/>
      <c r="BF5" s="99">
        <f t="shared" si="17"/>
        <v>200</v>
      </c>
      <c r="BG5" s="99"/>
      <c r="BH5" s="99">
        <f t="shared" si="18"/>
        <v>0</v>
      </c>
    </row>
    <row r="6" spans="1:60" s="27" customFormat="1" ht="80.25" customHeight="1">
      <c r="A6" s="26"/>
      <c r="B6" s="655"/>
      <c r="C6" s="655"/>
      <c r="D6" s="655"/>
      <c r="E6" s="655"/>
      <c r="F6" s="139"/>
      <c r="G6" s="139"/>
      <c r="H6" s="139"/>
      <c r="I6" s="139"/>
      <c r="J6" s="45"/>
      <c r="K6" s="499"/>
      <c r="L6" s="800" t="str">
        <f t="shared" si="0"/>
        <v/>
      </c>
      <c r="M6" s="140"/>
      <c r="N6" s="800" t="str">
        <f t="shared" si="1"/>
        <v/>
      </c>
      <c r="O6" s="122"/>
      <c r="P6" s="45"/>
      <c r="Q6" s="45"/>
      <c r="R6" s="45"/>
      <c r="S6" s="45"/>
      <c r="T6" s="45"/>
      <c r="U6" s="45"/>
      <c r="V6" s="730"/>
      <c r="W6" s="730"/>
      <c r="X6"/>
      <c r="AN6" s="67"/>
      <c r="AO6" s="95">
        <f t="shared" si="3"/>
        <v>0</v>
      </c>
      <c r="AP6" s="96">
        <f t="shared" si="2"/>
        <v>46284</v>
      </c>
      <c r="AQ6" s="97" t="str">
        <f t="shared" si="4"/>
        <v>9</v>
      </c>
      <c r="AR6" s="97" t="str">
        <f t="shared" si="5"/>
        <v>9</v>
      </c>
      <c r="AS6" s="98">
        <f t="shared" si="6"/>
        <v>0</v>
      </c>
      <c r="AT6" s="95" t="str">
        <f t="shared" si="7"/>
        <v/>
      </c>
      <c r="AU6" s="99">
        <f t="shared" si="8"/>
        <v>0</v>
      </c>
      <c r="AV6" s="99">
        <f t="shared" si="9"/>
        <v>0</v>
      </c>
      <c r="AW6" s="99">
        <f t="shared" si="10"/>
        <v>0</v>
      </c>
      <c r="AX6" s="99">
        <f t="shared" si="11"/>
        <v>0</v>
      </c>
      <c r="AY6" s="99">
        <f t="shared" si="12"/>
        <v>0</v>
      </c>
      <c r="AZ6" s="99">
        <f t="shared" si="13"/>
        <v>0</v>
      </c>
      <c r="BA6" s="99">
        <f t="shared" si="14"/>
        <v>0</v>
      </c>
      <c r="BB6" s="99">
        <f t="shared" si="15"/>
        <v>0</v>
      </c>
      <c r="BC6" s="98">
        <f t="shared" si="16"/>
        <v>0</v>
      </c>
      <c r="BD6" s="99"/>
      <c r="BE6" s="99"/>
      <c r="BF6" s="99" t="str">
        <f t="shared" si="17"/>
        <v/>
      </c>
      <c r="BG6" s="99"/>
      <c r="BH6" s="99">
        <f t="shared" si="18"/>
        <v>0</v>
      </c>
    </row>
    <row r="7" spans="1:60" s="27" customFormat="1" ht="84" customHeight="1">
      <c r="A7" s="26"/>
      <c r="B7" s="655"/>
      <c r="C7" s="655"/>
      <c r="D7" s="746"/>
      <c r="E7" s="655"/>
      <c r="F7" s="139"/>
      <c r="G7" s="139"/>
      <c r="H7" s="139"/>
      <c r="I7" s="139"/>
      <c r="J7" s="45"/>
      <c r="K7" s="499"/>
      <c r="L7" s="800" t="str">
        <f t="shared" si="0"/>
        <v/>
      </c>
      <c r="M7" s="140"/>
      <c r="N7" s="800" t="str">
        <f t="shared" si="1"/>
        <v/>
      </c>
      <c r="O7" s="122"/>
      <c r="P7" s="45"/>
      <c r="Q7" s="45"/>
      <c r="R7" s="45"/>
      <c r="S7" s="45"/>
      <c r="T7" s="45"/>
      <c r="U7" s="747"/>
      <c r="V7" s="730"/>
      <c r="W7" s="730"/>
      <c r="X7" s="773"/>
      <c r="AN7" s="67"/>
      <c r="AO7" s="95">
        <f t="shared" si="3"/>
        <v>0</v>
      </c>
      <c r="AP7" s="96">
        <f t="shared" si="2"/>
        <v>46284</v>
      </c>
      <c r="AQ7" s="97" t="str">
        <f t="shared" si="4"/>
        <v>9</v>
      </c>
      <c r="AR7" s="97" t="str">
        <f t="shared" si="5"/>
        <v>9</v>
      </c>
      <c r="AS7" s="98">
        <f t="shared" si="6"/>
        <v>0</v>
      </c>
      <c r="AT7" s="95" t="str">
        <f t="shared" si="7"/>
        <v/>
      </c>
      <c r="AU7" s="99">
        <f t="shared" si="8"/>
        <v>0</v>
      </c>
      <c r="AV7" s="99">
        <f t="shared" si="9"/>
        <v>0</v>
      </c>
      <c r="AW7" s="99">
        <f t="shared" si="10"/>
        <v>0</v>
      </c>
      <c r="AX7" s="99">
        <f t="shared" si="11"/>
        <v>0</v>
      </c>
      <c r="AY7" s="99">
        <f t="shared" si="12"/>
        <v>0</v>
      </c>
      <c r="AZ7" s="99">
        <f t="shared" si="13"/>
        <v>0</v>
      </c>
      <c r="BA7" s="99">
        <f t="shared" si="14"/>
        <v>0</v>
      </c>
      <c r="BB7" s="99">
        <f t="shared" si="15"/>
        <v>0</v>
      </c>
      <c r="BC7" s="98">
        <f t="shared" si="16"/>
        <v>0</v>
      </c>
      <c r="BD7" s="99"/>
      <c r="BE7" s="99"/>
      <c r="BF7" s="99" t="str">
        <f t="shared" si="17"/>
        <v/>
      </c>
      <c r="BG7" s="99"/>
      <c r="BH7" s="99">
        <f t="shared" si="18"/>
        <v>0</v>
      </c>
    </row>
    <row r="8" spans="1:60" s="27" customFormat="1" ht="14.25" customHeight="1">
      <c r="A8" s="26"/>
      <c r="B8" s="746"/>
      <c r="C8" s="655"/>
      <c r="D8" s="746"/>
      <c r="E8" s="655"/>
      <c r="F8" s="139"/>
      <c r="G8" s="139"/>
      <c r="H8" s="139"/>
      <c r="I8" s="139"/>
      <c r="J8" s="45"/>
      <c r="K8" s="499"/>
      <c r="L8" s="800" t="str">
        <f t="shared" si="0"/>
        <v/>
      </c>
      <c r="M8" s="140"/>
      <c r="N8" s="800" t="str">
        <f t="shared" si="1"/>
        <v/>
      </c>
      <c r="O8" s="122"/>
      <c r="P8" s="45"/>
      <c r="Q8" s="45"/>
      <c r="R8" s="45"/>
      <c r="S8" s="45"/>
      <c r="T8" s="45"/>
      <c r="U8" s="747"/>
      <c r="V8" s="751"/>
      <c r="W8" s="730"/>
      <c r="X8" s="773"/>
      <c r="AN8" s="67"/>
      <c r="AO8" s="95">
        <f t="shared" si="3"/>
        <v>0</v>
      </c>
      <c r="AP8" s="96">
        <f t="shared" si="2"/>
        <v>46284</v>
      </c>
      <c r="AQ8" s="97" t="str">
        <f t="shared" si="4"/>
        <v>9</v>
      </c>
      <c r="AR8" s="97" t="str">
        <f t="shared" si="5"/>
        <v>9</v>
      </c>
      <c r="AS8" s="98">
        <f t="shared" si="6"/>
        <v>0</v>
      </c>
      <c r="AT8" s="95" t="str">
        <f t="shared" si="7"/>
        <v/>
      </c>
      <c r="AU8" s="99">
        <f t="shared" si="8"/>
        <v>0</v>
      </c>
      <c r="AV8" s="99">
        <f t="shared" si="9"/>
        <v>0</v>
      </c>
      <c r="AW8" s="99">
        <f t="shared" si="10"/>
        <v>0</v>
      </c>
      <c r="AX8" s="99">
        <f t="shared" si="11"/>
        <v>0</v>
      </c>
      <c r="AY8" s="99">
        <f t="shared" si="12"/>
        <v>0</v>
      </c>
      <c r="AZ8" s="99">
        <f t="shared" si="13"/>
        <v>0</v>
      </c>
      <c r="BA8" s="99">
        <f t="shared" si="14"/>
        <v>0</v>
      </c>
      <c r="BB8" s="99">
        <f t="shared" si="15"/>
        <v>0</v>
      </c>
      <c r="BC8" s="98">
        <f t="shared" si="16"/>
        <v>0</v>
      </c>
      <c r="BD8" s="99"/>
      <c r="BE8" s="99"/>
      <c r="BF8" s="99" t="str">
        <f t="shared" si="17"/>
        <v/>
      </c>
      <c r="BG8" s="99"/>
      <c r="BH8" s="99">
        <f t="shared" si="18"/>
        <v>0</v>
      </c>
    </row>
    <row r="9" spans="1:60" s="27" customFormat="1" ht="12.75" customHeight="1">
      <c r="A9" s="26"/>
      <c r="B9" s="746"/>
      <c r="C9" s="655"/>
      <c r="D9" s="655"/>
      <c r="E9" s="730"/>
      <c r="F9" s="139"/>
      <c r="G9" s="45"/>
      <c r="H9" s="139"/>
      <c r="I9" s="139"/>
      <c r="J9" s="45"/>
      <c r="K9" s="499"/>
      <c r="L9" s="800" t="str">
        <f t="shared" si="0"/>
        <v/>
      </c>
      <c r="M9" s="140"/>
      <c r="N9" s="800" t="str">
        <f t="shared" si="1"/>
        <v/>
      </c>
      <c r="O9" s="122"/>
      <c r="P9" s="45"/>
      <c r="Q9" s="45"/>
      <c r="R9" s="45"/>
      <c r="S9" s="45"/>
      <c r="T9" s="45"/>
      <c r="U9" s="747"/>
      <c r="V9" s="730"/>
      <c r="W9" s="730"/>
      <c r="X9" s="773"/>
      <c r="AN9" s="67"/>
      <c r="AO9" s="95">
        <f t="shared" si="3"/>
        <v>0</v>
      </c>
      <c r="AP9" s="96">
        <f t="shared" si="2"/>
        <v>46284</v>
      </c>
      <c r="AQ9" s="97" t="str">
        <f t="shared" si="4"/>
        <v>9</v>
      </c>
      <c r="AR9" s="97" t="str">
        <f t="shared" si="5"/>
        <v>9</v>
      </c>
      <c r="AS9" s="98">
        <f t="shared" si="6"/>
        <v>0</v>
      </c>
      <c r="AT9" s="95" t="str">
        <f t="shared" si="7"/>
        <v/>
      </c>
      <c r="AU9" s="99">
        <f t="shared" si="8"/>
        <v>0</v>
      </c>
      <c r="AV9" s="99">
        <f t="shared" si="9"/>
        <v>0</v>
      </c>
      <c r="AW9" s="99">
        <f t="shared" si="10"/>
        <v>0</v>
      </c>
      <c r="AX9" s="99">
        <f t="shared" si="11"/>
        <v>0</v>
      </c>
      <c r="AY9" s="99">
        <f t="shared" si="12"/>
        <v>0</v>
      </c>
      <c r="AZ9" s="99">
        <f t="shared" si="13"/>
        <v>0</v>
      </c>
      <c r="BA9" s="99">
        <f t="shared" si="14"/>
        <v>0</v>
      </c>
      <c r="BB9" s="99">
        <f t="shared" si="15"/>
        <v>0</v>
      </c>
      <c r="BC9" s="98">
        <f t="shared" si="16"/>
        <v>0</v>
      </c>
      <c r="BD9" s="99"/>
      <c r="BE9" s="99"/>
      <c r="BF9" s="99" t="str">
        <f t="shared" si="17"/>
        <v/>
      </c>
      <c r="BG9" s="99"/>
      <c r="BH9" s="99">
        <f t="shared" si="18"/>
        <v>0</v>
      </c>
    </row>
    <row r="10" spans="1:60" s="27" customFormat="1" ht="0.75" hidden="1" customHeight="1">
      <c r="A10" s="26"/>
      <c r="B10" s="746"/>
      <c r="C10" s="655"/>
      <c r="D10" s="655"/>
      <c r="E10" s="655"/>
      <c r="F10" s="139"/>
      <c r="G10" s="139"/>
      <c r="H10" s="139"/>
      <c r="I10" s="139"/>
      <c r="J10" s="45"/>
      <c r="K10" s="499"/>
      <c r="L10" s="800" t="str">
        <f t="shared" si="0"/>
        <v/>
      </c>
      <c r="M10" s="140"/>
      <c r="N10" s="800" t="str">
        <f t="shared" si="1"/>
        <v/>
      </c>
      <c r="O10" s="122"/>
      <c r="P10" s="45"/>
      <c r="Q10" s="45"/>
      <c r="R10" s="45"/>
      <c r="S10" s="45"/>
      <c r="T10" s="45"/>
      <c r="U10" s="747"/>
      <c r="V10" s="730"/>
      <c r="W10" s="730"/>
      <c r="X10" s="773"/>
      <c r="AN10" s="67"/>
      <c r="AO10" s="95">
        <f t="shared" si="3"/>
        <v>0</v>
      </c>
      <c r="AP10" s="96">
        <f t="shared" si="2"/>
        <v>46284</v>
      </c>
      <c r="AQ10" s="97" t="str">
        <f t="shared" si="4"/>
        <v>9</v>
      </c>
      <c r="AR10" s="97" t="str">
        <f t="shared" si="5"/>
        <v>9</v>
      </c>
      <c r="AS10" s="98">
        <f t="shared" si="6"/>
        <v>0</v>
      </c>
      <c r="AT10" s="95" t="str">
        <f t="shared" si="7"/>
        <v/>
      </c>
      <c r="AU10" s="99">
        <f t="shared" si="8"/>
        <v>0</v>
      </c>
      <c r="AV10" s="99">
        <f t="shared" si="9"/>
        <v>0</v>
      </c>
      <c r="AW10" s="99">
        <f t="shared" si="10"/>
        <v>0</v>
      </c>
      <c r="AX10" s="99">
        <f t="shared" si="11"/>
        <v>0</v>
      </c>
      <c r="AY10" s="99">
        <f t="shared" si="12"/>
        <v>0</v>
      </c>
      <c r="AZ10" s="99">
        <f t="shared" si="13"/>
        <v>0</v>
      </c>
      <c r="BA10" s="99">
        <f t="shared" si="14"/>
        <v>0</v>
      </c>
      <c r="BB10" s="99">
        <f t="shared" si="15"/>
        <v>0</v>
      </c>
      <c r="BC10" s="98">
        <f t="shared" si="16"/>
        <v>0</v>
      </c>
      <c r="BD10" s="99"/>
      <c r="BE10" s="99"/>
      <c r="BF10" s="99" t="str">
        <f t="shared" si="17"/>
        <v/>
      </c>
      <c r="BG10" s="99"/>
      <c r="BH10" s="99">
        <f t="shared" si="18"/>
        <v>0</v>
      </c>
    </row>
    <row r="11" spans="1:60" s="27" customFormat="1" ht="10.5" hidden="1" customHeight="1">
      <c r="A11" s="26"/>
      <c r="B11" s="655"/>
      <c r="C11" s="655"/>
      <c r="D11" s="746"/>
      <c r="E11" s="655"/>
      <c r="F11" s="139"/>
      <c r="G11" s="45"/>
      <c r="H11" s="139"/>
      <c r="I11" s="45"/>
      <c r="J11" s="45"/>
      <c r="K11" s="499"/>
      <c r="L11" s="800" t="str">
        <f t="shared" si="0"/>
        <v/>
      </c>
      <c r="M11" s="140"/>
      <c r="N11" s="800" t="str">
        <f>IF(ISNUMBER(M11),(M11*10^6)/L11,"")</f>
        <v/>
      </c>
      <c r="O11" s="45"/>
      <c r="P11" s="45"/>
      <c r="Q11" s="45"/>
      <c r="R11" s="45"/>
      <c r="S11" s="45"/>
      <c r="T11" s="45"/>
      <c r="U11" s="45"/>
      <c r="V11" s="730"/>
      <c r="W11" s="730"/>
      <c r="X11" s="773"/>
      <c r="AN11" s="67"/>
      <c r="AO11" s="95">
        <f t="shared" si="3"/>
        <v>0</v>
      </c>
      <c r="AP11" s="96">
        <f t="shared" si="2"/>
        <v>46284</v>
      </c>
      <c r="AQ11" s="97" t="str">
        <f t="shared" si="4"/>
        <v>9</v>
      </c>
      <c r="AR11" s="97" t="str">
        <f t="shared" si="5"/>
        <v>9</v>
      </c>
      <c r="AS11" s="98">
        <f t="shared" si="6"/>
        <v>0</v>
      </c>
      <c r="AT11" s="95" t="str">
        <f t="shared" si="7"/>
        <v/>
      </c>
      <c r="AU11" s="99">
        <f t="shared" si="8"/>
        <v>0</v>
      </c>
      <c r="AV11" s="99">
        <f t="shared" si="9"/>
        <v>0</v>
      </c>
      <c r="AW11" s="99">
        <f t="shared" si="10"/>
        <v>0</v>
      </c>
      <c r="AX11" s="99">
        <f t="shared" si="11"/>
        <v>0</v>
      </c>
      <c r="AY11" s="99">
        <f t="shared" si="12"/>
        <v>0</v>
      </c>
      <c r="AZ11" s="99">
        <f t="shared" si="13"/>
        <v>0</v>
      </c>
      <c r="BA11" s="99">
        <f t="shared" si="14"/>
        <v>0</v>
      </c>
      <c r="BB11" s="99">
        <f t="shared" si="15"/>
        <v>0</v>
      </c>
      <c r="BC11" s="98">
        <f t="shared" si="16"/>
        <v>0</v>
      </c>
      <c r="BD11" s="99"/>
      <c r="BE11" s="99"/>
      <c r="BF11" s="99" t="str">
        <f t="shared" si="17"/>
        <v/>
      </c>
      <c r="BG11" s="99"/>
      <c r="BH11" s="99">
        <f t="shared" si="18"/>
        <v>0</v>
      </c>
    </row>
    <row r="12" spans="1:60" s="27" customFormat="1" ht="12.75" hidden="1" customHeight="1">
      <c r="A12" s="26"/>
      <c r="B12" s="655"/>
      <c r="C12" s="655"/>
      <c r="D12" s="746"/>
      <c r="E12" s="655"/>
      <c r="F12" s="139"/>
      <c r="G12" s="45"/>
      <c r="H12" s="139"/>
      <c r="I12" s="45"/>
      <c r="J12" s="45"/>
      <c r="K12" s="499"/>
      <c r="L12" s="800" t="str">
        <f t="shared" si="0"/>
        <v/>
      </c>
      <c r="M12" s="140"/>
      <c r="N12" s="800" t="str">
        <f>IF(ISNUMBER(M12),(M12*10^6)/L12,"")</f>
        <v/>
      </c>
      <c r="O12" s="45"/>
      <c r="P12" s="45"/>
      <c r="Q12" s="45"/>
      <c r="R12" s="45"/>
      <c r="S12" s="45"/>
      <c r="T12" s="45"/>
      <c r="U12" s="45"/>
      <c r="V12" s="730"/>
      <c r="W12" s="730"/>
      <c r="X12" s="773"/>
      <c r="AN12" s="67"/>
      <c r="AO12" s="95">
        <f t="shared" si="3"/>
        <v>0</v>
      </c>
      <c r="AP12" s="96">
        <f t="shared" si="2"/>
        <v>46284</v>
      </c>
      <c r="AQ12" s="97" t="str">
        <f t="shared" si="4"/>
        <v>9</v>
      </c>
      <c r="AR12" s="97" t="str">
        <f t="shared" si="5"/>
        <v>9</v>
      </c>
      <c r="AS12" s="98">
        <f t="shared" si="6"/>
        <v>0</v>
      </c>
      <c r="AT12" s="95" t="str">
        <f t="shared" si="7"/>
        <v/>
      </c>
      <c r="AU12" s="99">
        <f t="shared" si="8"/>
        <v>0</v>
      </c>
      <c r="AV12" s="99">
        <f t="shared" si="9"/>
        <v>0</v>
      </c>
      <c r="AW12" s="99">
        <f t="shared" si="10"/>
        <v>0</v>
      </c>
      <c r="AX12" s="99">
        <f t="shared" si="11"/>
        <v>0</v>
      </c>
      <c r="AY12" s="99">
        <f t="shared" si="12"/>
        <v>0</v>
      </c>
      <c r="AZ12" s="99">
        <f t="shared" si="13"/>
        <v>0</v>
      </c>
      <c r="BA12" s="99">
        <f t="shared" si="14"/>
        <v>0</v>
      </c>
      <c r="BB12" s="99">
        <f t="shared" si="15"/>
        <v>0</v>
      </c>
      <c r="BC12" s="98">
        <f t="shared" si="16"/>
        <v>0</v>
      </c>
      <c r="BD12" s="99"/>
      <c r="BE12" s="99"/>
      <c r="BF12" s="99" t="str">
        <f t="shared" si="17"/>
        <v/>
      </c>
      <c r="BG12" s="99"/>
      <c r="BH12" s="99">
        <f t="shared" si="18"/>
        <v>0</v>
      </c>
    </row>
    <row r="13" spans="1:60" s="27" customFormat="1" ht="12.75" hidden="1" customHeight="1">
      <c r="A13" s="26"/>
      <c r="B13" s="442"/>
      <c r="C13" s="442"/>
      <c r="D13" s="442"/>
      <c r="E13" s="457"/>
      <c r="F13" s="773"/>
      <c r="G13" s="443"/>
      <c r="H13" s="773"/>
      <c r="I13" s="443"/>
      <c r="J13" s="443"/>
      <c r="K13" s="773"/>
      <c r="L13" t="str">
        <f t="shared" si="0"/>
        <v/>
      </c>
      <c r="M13" s="491"/>
      <c r="N13" s="800" t="str">
        <f>IF(ISNUMBER(M13),(M13*10^6)/L13,"")</f>
        <v/>
      </c>
      <c r="O13" s="443"/>
      <c r="P13" s="443"/>
      <c r="Q13" s="443"/>
      <c r="R13" s="443"/>
      <c r="S13" s="443"/>
      <c r="T13" s="443"/>
      <c r="U13" s="443"/>
      <c r="V13" s="730"/>
      <c r="W13" s="730"/>
      <c r="X13" s="773"/>
      <c r="AN13" s="67"/>
      <c r="AO13" s="95">
        <f t="shared" si="3"/>
        <v>0</v>
      </c>
      <c r="AP13" s="96">
        <f t="shared" si="2"/>
        <v>46284</v>
      </c>
      <c r="AQ13" s="97" t="str">
        <f t="shared" si="4"/>
        <v>9</v>
      </c>
      <c r="AR13" s="97" t="str">
        <f t="shared" si="5"/>
        <v>9</v>
      </c>
      <c r="AS13" s="98">
        <f t="shared" si="6"/>
        <v>0</v>
      </c>
      <c r="AT13" s="95" t="str">
        <f t="shared" si="7"/>
        <v/>
      </c>
      <c r="AU13" s="99">
        <f t="shared" si="8"/>
        <v>0</v>
      </c>
      <c r="AV13" s="99">
        <f t="shared" si="9"/>
        <v>0</v>
      </c>
      <c r="AW13" s="99">
        <f t="shared" si="10"/>
        <v>0</v>
      </c>
      <c r="AX13" s="99">
        <f t="shared" si="11"/>
        <v>0</v>
      </c>
      <c r="AY13" s="99">
        <f t="shared" si="12"/>
        <v>0</v>
      </c>
      <c r="AZ13" s="99">
        <f t="shared" si="13"/>
        <v>0</v>
      </c>
      <c r="BA13" s="99">
        <f t="shared" si="14"/>
        <v>0</v>
      </c>
      <c r="BB13" s="99">
        <f t="shared" si="15"/>
        <v>0</v>
      </c>
      <c r="BC13" s="98">
        <f t="shared" si="16"/>
        <v>0</v>
      </c>
      <c r="BD13" s="99"/>
      <c r="BE13" s="99"/>
      <c r="BF13" s="99" t="str">
        <f t="shared" si="17"/>
        <v/>
      </c>
      <c r="BG13" s="99"/>
      <c r="BH13" s="99">
        <f t="shared" si="18"/>
        <v>0</v>
      </c>
    </row>
    <row r="14" spans="1:60" ht="54.75" customHeight="1">
      <c r="B14" s="53" t="s">
        <v>1004</v>
      </c>
      <c r="C14" s="448"/>
      <c r="D14" s="449"/>
      <c r="E14" s="449"/>
      <c r="F14" s="495"/>
      <c r="G14" s="454"/>
      <c r="H14" s="454"/>
      <c r="I14" s="449"/>
      <c r="J14" s="449"/>
      <c r="K14" s="449"/>
      <c r="L14" s="449"/>
      <c r="M14" s="455"/>
      <c r="N14" s="446"/>
      <c r="O14" s="453"/>
      <c r="P14" s="454"/>
      <c r="Q14" s="449"/>
      <c r="R14" s="449"/>
      <c r="S14" s="449"/>
      <c r="T14" s="449"/>
      <c r="U14" s="449"/>
      <c r="V14" s="449"/>
      <c r="W14" s="455"/>
      <c r="AO14" s="95"/>
      <c r="AP14" s="96"/>
      <c r="AQ14" s="97"/>
      <c r="AR14" s="97"/>
      <c r="AS14" s="98"/>
      <c r="AT14" s="95" t="str">
        <f t="shared" ref="AT14:AT27" si="19">IF(AO14=0,"",X14)</f>
        <v/>
      </c>
      <c r="AU14" s="99"/>
      <c r="AV14" s="99"/>
      <c r="AW14" s="99"/>
      <c r="AX14" s="99"/>
      <c r="AY14" s="99" t="str">
        <f t="shared" ref="AY14:AY27" si="20">IF(AO14="","",H14)</f>
        <v/>
      </c>
      <c r="AZ14" s="99"/>
      <c r="BA14" s="99"/>
      <c r="BB14" s="99"/>
      <c r="BC14" s="98"/>
      <c r="BD14" s="99"/>
      <c r="BE14" s="99"/>
      <c r="BF14" s="99"/>
      <c r="BG14" s="99"/>
      <c r="BH14" s="99" t="str">
        <f t="shared" ref="BH14:BH27" si="21">IF(AO14="","",V14)</f>
        <v/>
      </c>
    </row>
    <row r="15" spans="1:60" ht="54.75" customHeight="1">
      <c r="B15" s="766" t="s">
        <v>1006</v>
      </c>
      <c r="C15" s="766" t="s">
        <v>5</v>
      </c>
      <c r="D15" s="766" t="s">
        <v>4</v>
      </c>
      <c r="E15" s="766" t="s">
        <v>1119</v>
      </c>
      <c r="F15" s="766" t="s">
        <v>12</v>
      </c>
      <c r="G15" s="766" t="s">
        <v>101</v>
      </c>
      <c r="H15" s="766" t="s">
        <v>1535</v>
      </c>
      <c r="I15" s="766" t="s">
        <v>43</v>
      </c>
      <c r="J15" s="766" t="s">
        <v>909</v>
      </c>
      <c r="K15" s="766" t="s">
        <v>44</v>
      </c>
      <c r="L15" s="766" t="s">
        <v>102</v>
      </c>
      <c r="M15" s="766" t="s">
        <v>800</v>
      </c>
      <c r="N15" s="766" t="s">
        <v>27</v>
      </c>
      <c r="O15" s="766" t="s">
        <v>28</v>
      </c>
      <c r="P15" s="766" t="s">
        <v>18</v>
      </c>
      <c r="Q15" s="766" t="s">
        <v>1</v>
      </c>
      <c r="R15" s="766"/>
      <c r="S15" s="766"/>
      <c r="T15" s="766" t="s">
        <v>14</v>
      </c>
      <c r="U15" s="766" t="s">
        <v>1007</v>
      </c>
      <c r="V15" s="766" t="s">
        <v>1005</v>
      </c>
      <c r="W15" s="766" t="s">
        <v>30</v>
      </c>
      <c r="AO15" s="95"/>
      <c r="AP15" s="96"/>
      <c r="AQ15" s="97"/>
      <c r="AR15" s="97"/>
      <c r="AS15" s="98"/>
      <c r="AT15" s="95" t="str">
        <f t="shared" si="19"/>
        <v/>
      </c>
      <c r="AU15" s="99"/>
      <c r="AV15" s="99"/>
      <c r="AW15" s="99"/>
      <c r="AX15" s="99"/>
      <c r="AY15" s="99" t="str">
        <f t="shared" si="20"/>
        <v/>
      </c>
      <c r="AZ15" s="99"/>
      <c r="BA15" s="99"/>
      <c r="BB15" s="99"/>
      <c r="BC15" s="98"/>
      <c r="BD15" s="99"/>
      <c r="BE15" s="99"/>
      <c r="BF15" s="99"/>
      <c r="BG15" s="99"/>
      <c r="BH15" s="99" t="str">
        <f t="shared" si="21"/>
        <v/>
      </c>
    </row>
    <row r="16" spans="1:60" ht="103.5" customHeight="1">
      <c r="B16" s="655" t="s">
        <v>2024</v>
      </c>
      <c r="C16" s="655" t="s">
        <v>881</v>
      </c>
      <c r="D16" s="746" t="s">
        <v>25</v>
      </c>
      <c r="E16" s="655" t="s">
        <v>3</v>
      </c>
      <c r="F16" s="139" t="s">
        <v>1983</v>
      </c>
      <c r="G16" s="139">
        <v>110</v>
      </c>
      <c r="H16" s="139">
        <v>149</v>
      </c>
      <c r="I16" s="139">
        <v>91</v>
      </c>
      <c r="J16" s="139">
        <v>1146</v>
      </c>
      <c r="K16" s="499">
        <v>92</v>
      </c>
      <c r="L16" s="800">
        <f t="shared" ref="L16:L25" si="22">J16*(1-K16/100)</f>
        <v>91.67999999999995</v>
      </c>
      <c r="M16" s="140"/>
      <c r="N16" s="490" t="s">
        <v>2011</v>
      </c>
      <c r="O16" s="122">
        <v>7</v>
      </c>
      <c r="P16" s="45"/>
      <c r="Q16" s="45"/>
      <c r="R16" s="45">
        <v>888</v>
      </c>
      <c r="S16" s="45">
        <v>59</v>
      </c>
      <c r="T16" s="45" t="s">
        <v>2025</v>
      </c>
      <c r="U16" s="747" t="s">
        <v>2026</v>
      </c>
      <c r="V16" s="751">
        <v>46269</v>
      </c>
      <c r="W16" s="730" t="s">
        <v>2027</v>
      </c>
      <c r="AO16" s="95" t="str">
        <f>IF(C16="",0,"KHALDA_WELLTEST1")</f>
        <v>KHALDA_WELLTEST1</v>
      </c>
      <c r="AP16" s="96">
        <f t="shared" ref="AP16:AP27" si="23">IF(AO16="","",REPORTDATE-1)</f>
        <v>46284</v>
      </c>
      <c r="AQ16" s="97" t="str">
        <f>UPPER(IF(AO16="","",$AN$3&amp;C16))</f>
        <v>9MRZK-76</v>
      </c>
      <c r="AR16" s="97" t="str">
        <f>UPPER(IF(AO16="","",$AN$3&amp;C16))</f>
        <v>9MRZK-76</v>
      </c>
      <c r="AS16" s="98" t="e">
        <f>IF(AO16="","",#REF!)</f>
        <v>#REF!</v>
      </c>
      <c r="AT16" s="95">
        <f t="shared" si="19"/>
        <v>0</v>
      </c>
      <c r="AU16" s="99">
        <f>IF(AO16="","",J16)</f>
        <v>1146</v>
      </c>
      <c r="AV16" s="99" t="e">
        <f>IF(AO16="","",N16*1000)</f>
        <v>#VALUE!</v>
      </c>
      <c r="AW16" s="99" t="str">
        <f>IF(AO16="","",E16)</f>
        <v>ESP</v>
      </c>
      <c r="AX16" s="99">
        <f>IF(AO16="","",G16)</f>
        <v>110</v>
      </c>
      <c r="AY16" s="99">
        <f>IF(AO16="","",H16)</f>
        <v>149</v>
      </c>
      <c r="AZ16" s="99">
        <f>IF(AO16="","",I16)</f>
        <v>91</v>
      </c>
      <c r="BA16" s="99">
        <f>IF(AO16="","",P16)</f>
        <v>0</v>
      </c>
      <c r="BB16" s="99">
        <f>IF(AO16="","",Q16)</f>
        <v>0</v>
      </c>
      <c r="BC16" s="98">
        <f>IF(AO16="","",K16)</f>
        <v>92</v>
      </c>
      <c r="BD16" s="99"/>
      <c r="BE16" s="99"/>
      <c r="BF16" s="99">
        <f t="shared" ref="BF16:BF27" si="24">IF(AO16=0,"",200)</f>
        <v>200</v>
      </c>
      <c r="BG16" s="99"/>
      <c r="BH16" s="99">
        <f>IF(AO16="","",V16)</f>
        <v>46269</v>
      </c>
    </row>
    <row r="17" spans="2:60" ht="104.25" customHeight="1">
      <c r="B17" s="655" t="s">
        <v>2028</v>
      </c>
      <c r="C17" s="655" t="s">
        <v>1084</v>
      </c>
      <c r="D17" s="746" t="s">
        <v>20</v>
      </c>
      <c r="E17" s="655" t="s">
        <v>3</v>
      </c>
      <c r="F17" s="139" t="s">
        <v>206</v>
      </c>
      <c r="G17" s="139">
        <v>170</v>
      </c>
      <c r="H17" s="139">
        <v>145</v>
      </c>
      <c r="I17" s="139">
        <v>155</v>
      </c>
      <c r="J17" s="45">
        <v>1032</v>
      </c>
      <c r="K17" s="499">
        <v>91.6</v>
      </c>
      <c r="L17" s="800">
        <f>J17*(1-K17/100)</f>
        <v>86.688000000000073</v>
      </c>
      <c r="M17" s="140"/>
      <c r="N17" s="490" t="s">
        <v>2011</v>
      </c>
      <c r="O17" s="122">
        <v>7</v>
      </c>
      <c r="P17" s="45"/>
      <c r="Q17" s="45"/>
      <c r="R17" s="45">
        <v>790</v>
      </c>
      <c r="S17" s="45">
        <v>55</v>
      </c>
      <c r="T17" s="45">
        <v>0</v>
      </c>
      <c r="U17" s="747" t="s">
        <v>300</v>
      </c>
      <c r="V17" s="751">
        <v>46226</v>
      </c>
      <c r="W17" s="730" t="s">
        <v>2029</v>
      </c>
      <c r="AO17" s="95"/>
      <c r="AP17" s="96"/>
      <c r="AQ17" s="97"/>
      <c r="AR17" s="97"/>
      <c r="AS17" s="98"/>
      <c r="AT17" s="95" t="str">
        <f t="shared" si="19"/>
        <v/>
      </c>
      <c r="AU17" s="99"/>
      <c r="AV17" s="99"/>
      <c r="AW17" s="99"/>
      <c r="AX17" s="99"/>
      <c r="AY17" s="99" t="str">
        <f>IF(AO17="","",H17)</f>
        <v/>
      </c>
      <c r="AZ17" s="99"/>
      <c r="BA17" s="99"/>
      <c r="BB17" s="99"/>
      <c r="BC17" s="98"/>
      <c r="BD17" s="99"/>
      <c r="BE17" s="99"/>
      <c r="BF17" s="99"/>
      <c r="BG17" s="99"/>
      <c r="BH17" s="99" t="str">
        <f>IF(AO17="","",V17)</f>
        <v/>
      </c>
    </row>
    <row r="18" spans="2:60" ht="126.75" customHeight="1">
      <c r="B18" s="655"/>
      <c r="C18" s="655"/>
      <c r="D18" s="655"/>
      <c r="E18" s="655"/>
      <c r="F18" s="139"/>
      <c r="G18" s="139"/>
      <c r="H18" s="139"/>
      <c r="I18" s="139"/>
      <c r="J18" s="45"/>
      <c r="K18" s="499"/>
      <c r="L18" s="800">
        <f>J18*(1-K18/100)</f>
        <v>0</v>
      </c>
      <c r="M18" s="140"/>
      <c r="N18" s="490"/>
      <c r="O18" s="122"/>
      <c r="P18" s="45"/>
      <c r="Q18" s="45"/>
      <c r="R18" s="45"/>
      <c r="S18" s="45"/>
      <c r="T18" s="45"/>
      <c r="U18" s="747"/>
      <c r="V18" s="751"/>
      <c r="W18" s="730"/>
      <c r="AO18" s="95">
        <f>IF(C18="",0,"KHALDA_WELLTEST1")</f>
        <v>0</v>
      </c>
      <c r="AP18" s="96">
        <f t="shared" si="23"/>
        <v>46284</v>
      </c>
      <c r="AQ18" s="97" t="str">
        <f>UPPER(IF(AO18="","",$AN$3&amp;C18))</f>
        <v>9</v>
      </c>
      <c r="AR18" s="97" t="str">
        <f>UPPER(IF(AO18="","",$AN$3&amp;C18))</f>
        <v>9</v>
      </c>
      <c r="AS18" s="98">
        <f>IF(AO18="","",O18)</f>
        <v>0</v>
      </c>
      <c r="AT18" s="95" t="str">
        <f t="shared" si="19"/>
        <v/>
      </c>
      <c r="AU18" s="99">
        <f>IF(AO18="","",J18)</f>
        <v>0</v>
      </c>
      <c r="AV18" s="99">
        <f>IF(AO18="","",M18*1000)</f>
        <v>0</v>
      </c>
      <c r="AW18" s="99">
        <f>IF(AO18="","",E18)</f>
        <v>0</v>
      </c>
      <c r="AX18" s="99">
        <f>IF(AO18="","",G18)</f>
        <v>0</v>
      </c>
      <c r="AY18" s="99">
        <f>IF(AO18="","",H18)</f>
        <v>0</v>
      </c>
      <c r="AZ18" s="99">
        <f>IF(AO18="","",I18)</f>
        <v>0</v>
      </c>
      <c r="BA18" s="99">
        <f>IF(AO18="","",P18)</f>
        <v>0</v>
      </c>
      <c r="BB18" s="99">
        <f>IF(AO18="","",Q18)</f>
        <v>0</v>
      </c>
      <c r="BC18" s="98">
        <f>IF(AO18="","",K18)</f>
        <v>0</v>
      </c>
      <c r="BD18" s="99"/>
      <c r="BE18" s="99"/>
      <c r="BF18" s="99" t="str">
        <f t="shared" si="24"/>
        <v/>
      </c>
      <c r="BG18" s="99"/>
      <c r="BH18" s="99">
        <f>IF(AO18="","",V18)</f>
        <v>0</v>
      </c>
    </row>
    <row r="19" spans="2:60" ht="89.25" customHeight="1">
      <c r="B19" s="655"/>
      <c r="C19" s="655"/>
      <c r="D19" s="655"/>
      <c r="E19" s="655"/>
      <c r="F19" s="139"/>
      <c r="G19" s="139"/>
      <c r="H19" s="139"/>
      <c r="I19" s="139"/>
      <c r="J19" s="45"/>
      <c r="K19" s="499"/>
      <c r="L19" s="800">
        <f t="shared" si="22"/>
        <v>0</v>
      </c>
      <c r="M19" s="140"/>
      <c r="N19" s="490" t="str">
        <f>IF(ISNUMBER(M19),(M19*10^6)/L19,"")</f>
        <v/>
      </c>
      <c r="O19" s="122"/>
      <c r="P19" s="45"/>
      <c r="Q19" s="45"/>
      <c r="R19" s="45"/>
      <c r="S19" s="45"/>
      <c r="T19" s="45"/>
      <c r="U19" s="45"/>
      <c r="V19" s="751"/>
      <c r="W19" s="730"/>
      <c r="AO19" s="95">
        <f>IF(C19="",0,"KHALDA_WELLTEST1")</f>
        <v>0</v>
      </c>
      <c r="AP19" s="96">
        <f t="shared" si="23"/>
        <v>46284</v>
      </c>
      <c r="AQ19" s="97" t="str">
        <f>UPPER(IF(AO19="","",$AN$3&amp;C19))</f>
        <v>9</v>
      </c>
      <c r="AR19" s="97" t="str">
        <f>UPPER(IF(AO19="","",$AN$3&amp;C19))</f>
        <v>9</v>
      </c>
      <c r="AS19" s="98">
        <f t="shared" ref="AS19:AS27" si="25">IF(AO19="","",O19)</f>
        <v>0</v>
      </c>
      <c r="AT19" s="95" t="str">
        <f t="shared" si="19"/>
        <v/>
      </c>
      <c r="AU19" s="99">
        <f>IF(AO19="","",J19)</f>
        <v>0</v>
      </c>
      <c r="AV19" s="99">
        <f t="shared" ref="AV19:AV27" si="26">IF(AO19="","",M19*1000)</f>
        <v>0</v>
      </c>
      <c r="AW19" s="99">
        <f>IF(AO19="","",E19)</f>
        <v>0</v>
      </c>
      <c r="AX19" s="99">
        <f>IF(AO19="","",G19)</f>
        <v>0</v>
      </c>
      <c r="AY19" s="99">
        <f>IF(AO19="","",H19)</f>
        <v>0</v>
      </c>
      <c r="AZ19" s="99">
        <f>IF(AO19="","",I19)</f>
        <v>0</v>
      </c>
      <c r="BA19" s="99">
        <f t="shared" ref="BA19:BA27" si="27">IF(AO19="","",P19)</f>
        <v>0</v>
      </c>
      <c r="BB19" s="99">
        <f t="shared" ref="BB19:BB27" si="28">IF(AO19="","",Q19)</f>
        <v>0</v>
      </c>
      <c r="BC19" s="98">
        <f t="shared" ref="BC19:BC27" si="29">IF(AO19="","",K19)</f>
        <v>0</v>
      </c>
      <c r="BD19" s="99"/>
      <c r="BE19" s="99"/>
      <c r="BF19" s="99" t="str">
        <f t="shared" si="24"/>
        <v/>
      </c>
      <c r="BG19" s="99"/>
      <c r="BH19" s="99">
        <f t="shared" si="21"/>
        <v>0</v>
      </c>
    </row>
    <row r="20" spans="2:60" ht="63" customHeight="1">
      <c r="B20" s="655"/>
      <c r="C20" s="655"/>
      <c r="D20" s="746"/>
      <c r="E20" s="655"/>
      <c r="F20" s="139"/>
      <c r="G20" s="139"/>
      <c r="H20" s="139"/>
      <c r="I20" s="139"/>
      <c r="J20" s="45"/>
      <c r="K20" s="499"/>
      <c r="L20" s="800">
        <f t="shared" si="22"/>
        <v>0</v>
      </c>
      <c r="M20" s="140"/>
      <c r="N20" s="490" t="str">
        <f t="shared" ref="N20:N25" si="30">IF(ISNUMBER(M20),(M20*10^6)/L20,"")</f>
        <v/>
      </c>
      <c r="O20" s="122"/>
      <c r="P20" s="45"/>
      <c r="Q20" s="45"/>
      <c r="R20" s="45"/>
      <c r="S20" s="45"/>
      <c r="T20" s="45"/>
      <c r="U20" s="747"/>
      <c r="V20" s="751"/>
      <c r="W20" s="730"/>
      <c r="AO20" s="95">
        <f t="shared" ref="AO20:AO27" si="31">IF(C20="",0,"KHALDA_WELLTEST1")</f>
        <v>0</v>
      </c>
      <c r="AP20" s="96">
        <f t="shared" si="23"/>
        <v>46284</v>
      </c>
      <c r="AQ20" s="97" t="str">
        <f t="shared" ref="AQ20:AQ27" si="32">UPPER(IF(AO20="","",$AN$3&amp;C20))</f>
        <v>9</v>
      </c>
      <c r="AR20" s="97" t="str">
        <f t="shared" ref="AR20:AR27" si="33">UPPER(IF(AO20="","",$AN$3&amp;C20))</f>
        <v>9</v>
      </c>
      <c r="AS20" s="98">
        <f t="shared" si="25"/>
        <v>0</v>
      </c>
      <c r="AT20" s="95" t="str">
        <f t="shared" si="19"/>
        <v/>
      </c>
      <c r="AU20" s="99">
        <f>IF(AO20="","",J20)</f>
        <v>0</v>
      </c>
      <c r="AV20" s="99">
        <f t="shared" si="26"/>
        <v>0</v>
      </c>
      <c r="AW20" s="99">
        <f>IF(AO20="","",E20)</f>
        <v>0</v>
      </c>
      <c r="AX20" s="99">
        <f t="shared" ref="AX20:AX27" si="34">IF(AO20="","",G20)</f>
        <v>0</v>
      </c>
      <c r="AY20" s="99">
        <f t="shared" si="20"/>
        <v>0</v>
      </c>
      <c r="AZ20" s="99">
        <f>IF(AO20="","",I20)</f>
        <v>0</v>
      </c>
      <c r="BA20" s="99">
        <f t="shared" si="27"/>
        <v>0</v>
      </c>
      <c r="BB20" s="99">
        <f t="shared" si="28"/>
        <v>0</v>
      </c>
      <c r="BC20" s="98">
        <f t="shared" si="29"/>
        <v>0</v>
      </c>
      <c r="BD20" s="99"/>
      <c r="BE20" s="99"/>
      <c r="BF20" s="99" t="str">
        <f t="shared" si="24"/>
        <v/>
      </c>
      <c r="BG20" s="99"/>
      <c r="BH20" s="99">
        <f t="shared" si="21"/>
        <v>0</v>
      </c>
    </row>
    <row r="21" spans="2:60" ht="55.5" customHeight="1">
      <c r="B21" s="655"/>
      <c r="C21" s="655"/>
      <c r="D21" s="655"/>
      <c r="E21" s="655"/>
      <c r="F21" s="139"/>
      <c r="G21" s="139"/>
      <c r="H21" s="139"/>
      <c r="I21" s="139"/>
      <c r="J21" s="45"/>
      <c r="K21" s="499"/>
      <c r="L21" s="800">
        <f t="shared" si="22"/>
        <v>0</v>
      </c>
      <c r="M21" s="140"/>
      <c r="N21" s="490" t="str">
        <f t="shared" si="30"/>
        <v/>
      </c>
      <c r="O21" s="122"/>
      <c r="P21" s="45"/>
      <c r="Q21" s="45"/>
      <c r="R21" s="45"/>
      <c r="S21" s="45"/>
      <c r="T21" s="45"/>
      <c r="U21" s="747"/>
      <c r="V21" s="751"/>
      <c r="W21" s="730"/>
      <c r="AO21" s="95">
        <f t="shared" si="31"/>
        <v>0</v>
      </c>
      <c r="AP21" s="96">
        <f t="shared" si="23"/>
        <v>46284</v>
      </c>
      <c r="AQ21" s="97" t="str">
        <f t="shared" si="32"/>
        <v>9</v>
      </c>
      <c r="AR21" s="97" t="str">
        <f t="shared" si="33"/>
        <v>9</v>
      </c>
      <c r="AS21" s="98">
        <f t="shared" si="25"/>
        <v>0</v>
      </c>
      <c r="AT21" s="95" t="str">
        <f t="shared" si="19"/>
        <v/>
      </c>
      <c r="AU21" s="99">
        <f>IF(AO21="","",J21)</f>
        <v>0</v>
      </c>
      <c r="AV21" s="99">
        <f t="shared" si="26"/>
        <v>0</v>
      </c>
      <c r="AW21" s="99">
        <f t="shared" ref="AW21:AW27" si="35">IF(AO21="","",F21)</f>
        <v>0</v>
      </c>
      <c r="AX21" s="99">
        <f t="shared" si="34"/>
        <v>0</v>
      </c>
      <c r="AY21" s="99">
        <f t="shared" si="20"/>
        <v>0</v>
      </c>
      <c r="AZ21" s="99">
        <f>IF(AO21="","",I21)</f>
        <v>0</v>
      </c>
      <c r="BA21" s="99">
        <f t="shared" si="27"/>
        <v>0</v>
      </c>
      <c r="BB21" s="99">
        <f t="shared" si="28"/>
        <v>0</v>
      </c>
      <c r="BC21" s="98">
        <f t="shared" si="29"/>
        <v>0</v>
      </c>
      <c r="BD21" s="99"/>
      <c r="BE21" s="99"/>
      <c r="BF21" s="99" t="str">
        <f t="shared" si="24"/>
        <v/>
      </c>
      <c r="BG21" s="99"/>
      <c r="BH21" s="99">
        <f t="shared" si="21"/>
        <v>0</v>
      </c>
    </row>
    <row r="22" spans="2:60" ht="63.75" customHeight="1">
      <c r="B22" s="655"/>
      <c r="C22" s="655"/>
      <c r="D22" s="655"/>
      <c r="E22" s="655"/>
      <c r="F22" s="139"/>
      <c r="G22" s="45"/>
      <c r="H22" s="139"/>
      <c r="I22" s="45"/>
      <c r="J22" s="45"/>
      <c r="K22" s="499"/>
      <c r="L22" s="800">
        <f t="shared" si="22"/>
        <v>0</v>
      </c>
      <c r="M22" s="140"/>
      <c r="N22" s="490" t="str">
        <f t="shared" si="30"/>
        <v/>
      </c>
      <c r="O22" s="45"/>
      <c r="P22" s="45"/>
      <c r="Q22" s="45"/>
      <c r="R22" s="45"/>
      <c r="S22" s="45"/>
      <c r="T22" s="45"/>
      <c r="U22" s="747"/>
      <c r="V22" s="751"/>
      <c r="W22" s="730"/>
      <c r="AO22" s="95">
        <f t="shared" si="31"/>
        <v>0</v>
      </c>
      <c r="AP22" s="96">
        <f t="shared" si="23"/>
        <v>46284</v>
      </c>
      <c r="AQ22" s="97" t="str">
        <f t="shared" si="32"/>
        <v>9</v>
      </c>
      <c r="AR22" s="97" t="str">
        <f t="shared" si="33"/>
        <v>9</v>
      </c>
      <c r="AS22" s="98">
        <f t="shared" si="25"/>
        <v>0</v>
      </c>
      <c r="AT22" s="95" t="str">
        <f t="shared" si="19"/>
        <v/>
      </c>
      <c r="AU22" s="99">
        <f t="shared" ref="AU22:AU27" si="36">IF(AO22="","",J22)</f>
        <v>0</v>
      </c>
      <c r="AV22" s="99">
        <f t="shared" si="26"/>
        <v>0</v>
      </c>
      <c r="AW22" s="99">
        <f t="shared" si="35"/>
        <v>0</v>
      </c>
      <c r="AX22" s="99">
        <f t="shared" si="34"/>
        <v>0</v>
      </c>
      <c r="AY22" s="99">
        <f t="shared" si="20"/>
        <v>0</v>
      </c>
      <c r="AZ22" s="99">
        <f t="shared" ref="AZ22:AZ27" si="37">IF(AO22="","",I22)</f>
        <v>0</v>
      </c>
      <c r="BA22" s="99">
        <f t="shared" si="27"/>
        <v>0</v>
      </c>
      <c r="BB22" s="99">
        <f t="shared" si="28"/>
        <v>0</v>
      </c>
      <c r="BC22" s="98">
        <f t="shared" si="29"/>
        <v>0</v>
      </c>
      <c r="BD22" s="99"/>
      <c r="BE22" s="99"/>
      <c r="BF22" s="99" t="str">
        <f t="shared" si="24"/>
        <v/>
      </c>
      <c r="BG22" s="99"/>
      <c r="BH22" s="99">
        <f t="shared" si="21"/>
        <v>0</v>
      </c>
    </row>
    <row r="23" spans="2:60" ht="26.25" hidden="1" customHeight="1">
      <c r="B23" s="442"/>
      <c r="C23" s="442"/>
      <c r="D23" s="457"/>
      <c r="E23" s="456"/>
      <c r="F23" s="443"/>
      <c r="G23" s="443"/>
      <c r="H23" s="443"/>
      <c r="I23" s="443"/>
      <c r="J23" s="443"/>
      <c r="K23" s="489"/>
      <c r="L23" s="800">
        <f t="shared" si="22"/>
        <v>0</v>
      </c>
      <c r="M23" s="491"/>
      <c r="N23" s="490" t="str">
        <f t="shared" si="30"/>
        <v/>
      </c>
      <c r="O23" s="122"/>
      <c r="P23" s="443"/>
      <c r="Q23" s="443"/>
      <c r="R23" s="443"/>
      <c r="S23" s="443"/>
      <c r="T23" s="493"/>
      <c r="U23" s="444"/>
      <c r="V23" s="752"/>
      <c r="W23" s="494"/>
      <c r="AO23" s="95">
        <f t="shared" si="31"/>
        <v>0</v>
      </c>
      <c r="AP23" s="96">
        <f t="shared" si="23"/>
        <v>46284</v>
      </c>
      <c r="AQ23" s="97" t="str">
        <f t="shared" si="32"/>
        <v>9</v>
      </c>
      <c r="AR23" s="97" t="str">
        <f t="shared" si="33"/>
        <v>9</v>
      </c>
      <c r="AS23" s="98">
        <f t="shared" si="25"/>
        <v>0</v>
      </c>
      <c r="AT23" s="95" t="str">
        <f t="shared" si="19"/>
        <v/>
      </c>
      <c r="AU23" s="99">
        <f t="shared" si="36"/>
        <v>0</v>
      </c>
      <c r="AV23" s="99">
        <f t="shared" si="26"/>
        <v>0</v>
      </c>
      <c r="AW23" s="99">
        <f t="shared" si="35"/>
        <v>0</v>
      </c>
      <c r="AX23" s="99">
        <f t="shared" si="34"/>
        <v>0</v>
      </c>
      <c r="AY23" s="99">
        <f t="shared" si="20"/>
        <v>0</v>
      </c>
      <c r="AZ23" s="99">
        <f t="shared" si="37"/>
        <v>0</v>
      </c>
      <c r="BA23" s="99">
        <f t="shared" si="27"/>
        <v>0</v>
      </c>
      <c r="BB23" s="99">
        <f t="shared" si="28"/>
        <v>0</v>
      </c>
      <c r="BC23" s="98">
        <f t="shared" si="29"/>
        <v>0</v>
      </c>
      <c r="BD23" s="99"/>
      <c r="BE23" s="99"/>
      <c r="BF23" s="99" t="str">
        <f t="shared" si="24"/>
        <v/>
      </c>
      <c r="BG23" s="99"/>
      <c r="BH23" s="99">
        <f t="shared" si="21"/>
        <v>0</v>
      </c>
    </row>
    <row r="24" spans="2:60" ht="25.5" hidden="1" customHeight="1">
      <c r="B24" s="442"/>
      <c r="C24" s="442"/>
      <c r="D24" s="457"/>
      <c r="E24" s="456"/>
      <c r="F24" s="443"/>
      <c r="G24" s="443"/>
      <c r="H24" s="443"/>
      <c r="I24" s="443"/>
      <c r="J24" s="443"/>
      <c r="K24" s="489"/>
      <c r="L24" s="800">
        <f t="shared" si="22"/>
        <v>0</v>
      </c>
      <c r="M24" s="491"/>
      <c r="N24" s="490" t="str">
        <f t="shared" si="30"/>
        <v/>
      </c>
      <c r="O24" s="492"/>
      <c r="P24" s="443"/>
      <c r="Q24" s="443"/>
      <c r="R24" s="443"/>
      <c r="S24" s="443"/>
      <c r="T24" s="493"/>
      <c r="U24" s="444"/>
      <c r="V24" s="752"/>
      <c r="W24" s="494"/>
      <c r="AO24" s="95">
        <f t="shared" si="31"/>
        <v>0</v>
      </c>
      <c r="AP24" s="96">
        <f t="shared" si="23"/>
        <v>46284</v>
      </c>
      <c r="AQ24" s="97" t="str">
        <f t="shared" si="32"/>
        <v>9</v>
      </c>
      <c r="AR24" s="97" t="str">
        <f t="shared" si="33"/>
        <v>9</v>
      </c>
      <c r="AS24" s="98">
        <f t="shared" si="25"/>
        <v>0</v>
      </c>
      <c r="AT24" s="95" t="str">
        <f t="shared" si="19"/>
        <v/>
      </c>
      <c r="AU24" s="99">
        <f t="shared" si="36"/>
        <v>0</v>
      </c>
      <c r="AV24" s="99">
        <f t="shared" si="26"/>
        <v>0</v>
      </c>
      <c r="AW24" s="99">
        <f t="shared" si="35"/>
        <v>0</v>
      </c>
      <c r="AX24" s="99">
        <f t="shared" si="34"/>
        <v>0</v>
      </c>
      <c r="AY24" s="99">
        <f t="shared" si="20"/>
        <v>0</v>
      </c>
      <c r="AZ24" s="99">
        <f t="shared" si="37"/>
        <v>0</v>
      </c>
      <c r="BA24" s="99">
        <f t="shared" si="27"/>
        <v>0</v>
      </c>
      <c r="BB24" s="99">
        <f t="shared" si="28"/>
        <v>0</v>
      </c>
      <c r="BC24" s="98">
        <f t="shared" si="29"/>
        <v>0</v>
      </c>
      <c r="BD24" s="99"/>
      <c r="BE24" s="99"/>
      <c r="BF24" s="99" t="str">
        <f t="shared" si="24"/>
        <v/>
      </c>
      <c r="BG24" s="99"/>
      <c r="BH24" s="99">
        <f t="shared" si="21"/>
        <v>0</v>
      </c>
    </row>
    <row r="25" spans="2:60" ht="54.75" hidden="1" customHeight="1">
      <c r="B25" s="442"/>
      <c r="C25" s="442"/>
      <c r="D25" s="457"/>
      <c r="E25" s="456"/>
      <c r="F25" s="443"/>
      <c r="G25" s="443"/>
      <c r="H25" s="443"/>
      <c r="I25" s="443"/>
      <c r="J25" s="443"/>
      <c r="K25" s="489"/>
      <c r="L25" s="800">
        <f t="shared" si="22"/>
        <v>0</v>
      </c>
      <c r="M25" s="491"/>
      <c r="N25" s="490" t="str">
        <f t="shared" si="30"/>
        <v/>
      </c>
      <c r="O25" s="492"/>
      <c r="P25" s="443"/>
      <c r="Q25" s="443"/>
      <c r="R25" s="443"/>
      <c r="S25" s="443"/>
      <c r="T25" s="493"/>
      <c r="U25" s="444"/>
      <c r="V25" s="752" t="s">
        <v>1372</v>
      </c>
      <c r="W25" s="494"/>
      <c r="AO25" s="95">
        <f t="shared" si="31"/>
        <v>0</v>
      </c>
      <c r="AP25" s="96">
        <f t="shared" si="23"/>
        <v>46284</v>
      </c>
      <c r="AQ25" s="97" t="str">
        <f t="shared" si="32"/>
        <v>9</v>
      </c>
      <c r="AR25" s="97" t="str">
        <f t="shared" si="33"/>
        <v>9</v>
      </c>
      <c r="AS25" s="98">
        <f t="shared" si="25"/>
        <v>0</v>
      </c>
      <c r="AT25" s="95" t="str">
        <f t="shared" si="19"/>
        <v/>
      </c>
      <c r="AU25" s="99">
        <f t="shared" si="36"/>
        <v>0</v>
      </c>
      <c r="AV25" s="99">
        <f t="shared" si="26"/>
        <v>0</v>
      </c>
      <c r="AW25" s="99">
        <f t="shared" si="35"/>
        <v>0</v>
      </c>
      <c r="AX25" s="99">
        <f t="shared" si="34"/>
        <v>0</v>
      </c>
      <c r="AY25" s="99">
        <f t="shared" si="20"/>
        <v>0</v>
      </c>
      <c r="AZ25" s="99">
        <f t="shared" si="37"/>
        <v>0</v>
      </c>
      <c r="BA25" s="99">
        <f t="shared" si="27"/>
        <v>0</v>
      </c>
      <c r="BB25" s="99">
        <f t="shared" si="28"/>
        <v>0</v>
      </c>
      <c r="BC25" s="98">
        <f t="shared" si="29"/>
        <v>0</v>
      </c>
      <c r="BD25" s="99"/>
      <c r="BE25" s="99"/>
      <c r="BF25" s="99" t="str">
        <f t="shared" si="24"/>
        <v/>
      </c>
      <c r="BG25" s="99"/>
      <c r="BH25" s="99" t="str">
        <f t="shared" si="21"/>
        <v>`</v>
      </c>
    </row>
    <row r="26" spans="2:60" ht="54.75" customHeight="1">
      <c r="C26" s="447"/>
      <c r="D26" s="447"/>
      <c r="E26" s="447"/>
      <c r="F26" s="448"/>
      <c r="G26" s="449"/>
      <c r="H26" s="449"/>
      <c r="I26" s="449"/>
      <c r="J26" s="449"/>
      <c r="K26" s="450"/>
      <c r="L26" s="451"/>
      <c r="M26" s="452"/>
      <c r="N26" s="451"/>
      <c r="O26" s="454"/>
      <c r="P26" s="449"/>
      <c r="Q26" s="449"/>
      <c r="R26" s="449"/>
      <c r="S26" s="449"/>
      <c r="T26" s="449"/>
      <c r="U26" s="449"/>
      <c r="V26" s="455"/>
      <c r="W26" s="446"/>
      <c r="AO26" s="95">
        <f t="shared" si="31"/>
        <v>0</v>
      </c>
      <c r="AP26" s="96">
        <f t="shared" si="23"/>
        <v>46284</v>
      </c>
      <c r="AQ26" s="97" t="str">
        <f t="shared" si="32"/>
        <v>9</v>
      </c>
      <c r="AR26" s="97" t="str">
        <f t="shared" si="33"/>
        <v>9</v>
      </c>
      <c r="AS26" s="98">
        <f t="shared" si="25"/>
        <v>0</v>
      </c>
      <c r="AT26" s="95" t="str">
        <f t="shared" si="19"/>
        <v/>
      </c>
      <c r="AU26" s="99">
        <f t="shared" si="36"/>
        <v>0</v>
      </c>
      <c r="AV26" s="99">
        <f t="shared" si="26"/>
        <v>0</v>
      </c>
      <c r="AW26" s="99">
        <f t="shared" si="35"/>
        <v>0</v>
      </c>
      <c r="AX26" s="99">
        <f t="shared" si="34"/>
        <v>0</v>
      </c>
      <c r="AY26" s="99">
        <f t="shared" si="20"/>
        <v>0</v>
      </c>
      <c r="AZ26" s="99">
        <f t="shared" si="37"/>
        <v>0</v>
      </c>
      <c r="BA26" s="99">
        <f t="shared" si="27"/>
        <v>0</v>
      </c>
      <c r="BB26" s="99">
        <f t="shared" si="28"/>
        <v>0</v>
      </c>
      <c r="BC26" s="98">
        <f t="shared" si="29"/>
        <v>0</v>
      </c>
      <c r="BD26" s="99"/>
      <c r="BE26" s="99"/>
      <c r="BF26" s="99" t="str">
        <f t="shared" si="24"/>
        <v/>
      </c>
      <c r="BG26" s="99"/>
      <c r="BH26" s="99">
        <f t="shared" si="21"/>
        <v>0</v>
      </c>
    </row>
    <row r="27" spans="2:60" ht="54.75" customHeight="1">
      <c r="C27" s="447"/>
      <c r="D27" s="447"/>
      <c r="E27" s="447"/>
      <c r="F27" s="448"/>
      <c r="G27" s="449"/>
      <c r="H27" s="449"/>
      <c r="I27" s="449"/>
      <c r="J27" s="449"/>
      <c r="K27" s="450"/>
      <c r="L27" s="451"/>
      <c r="M27" s="452"/>
      <c r="N27" s="451"/>
      <c r="O27" s="454"/>
      <c r="P27" s="449"/>
      <c r="Q27" s="449"/>
      <c r="R27" s="449"/>
      <c r="S27" s="449"/>
      <c r="T27" s="449"/>
      <c r="U27" s="449"/>
      <c r="V27" s="455"/>
      <c r="W27" s="446"/>
      <c r="AO27" s="95">
        <f t="shared" si="31"/>
        <v>0</v>
      </c>
      <c r="AP27" s="96">
        <f t="shared" si="23"/>
        <v>46284</v>
      </c>
      <c r="AQ27" s="97" t="str">
        <f t="shared" si="32"/>
        <v>9</v>
      </c>
      <c r="AR27" s="97" t="str">
        <f t="shared" si="33"/>
        <v>9</v>
      </c>
      <c r="AS27" s="98">
        <f t="shared" si="25"/>
        <v>0</v>
      </c>
      <c r="AT27" s="95" t="str">
        <f t="shared" si="19"/>
        <v/>
      </c>
      <c r="AU27" s="99">
        <f t="shared" si="36"/>
        <v>0</v>
      </c>
      <c r="AV27" s="99">
        <f t="shared" si="26"/>
        <v>0</v>
      </c>
      <c r="AW27" s="99">
        <f t="shared" si="35"/>
        <v>0</v>
      </c>
      <c r="AX27" s="99">
        <f t="shared" si="34"/>
        <v>0</v>
      </c>
      <c r="AY27" s="99">
        <f t="shared" si="20"/>
        <v>0</v>
      </c>
      <c r="AZ27" s="99">
        <f t="shared" si="37"/>
        <v>0</v>
      </c>
      <c r="BA27" s="99">
        <f t="shared" si="27"/>
        <v>0</v>
      </c>
      <c r="BB27" s="99">
        <f t="shared" si="28"/>
        <v>0</v>
      </c>
      <c r="BC27" s="98">
        <f t="shared" si="29"/>
        <v>0</v>
      </c>
      <c r="BD27" s="99"/>
      <c r="BE27" s="99"/>
      <c r="BF27" s="99" t="str">
        <f t="shared" si="24"/>
        <v/>
      </c>
      <c r="BG27" s="99"/>
      <c r="BH27" s="99">
        <f t="shared" si="21"/>
        <v>0</v>
      </c>
    </row>
    <row r="28" spans="2:60" ht="54.75" customHeight="1">
      <c r="C28" s="447"/>
      <c r="D28" s="447"/>
      <c r="E28" s="447"/>
      <c r="F28" s="448"/>
      <c r="G28" s="449"/>
      <c r="H28" s="449"/>
      <c r="I28" s="449"/>
      <c r="J28" s="449"/>
      <c r="K28" s="450"/>
      <c r="L28" s="451"/>
      <c r="M28" s="452"/>
      <c r="N28" s="451"/>
      <c r="O28" s="454"/>
      <c r="P28" s="449"/>
      <c r="Q28" s="449"/>
      <c r="R28" s="449"/>
      <c r="S28" s="449"/>
      <c r="T28" s="449"/>
      <c r="U28" s="449"/>
      <c r="V28" s="455"/>
      <c r="W28" s="446"/>
    </row>
    <row r="29" spans="2:60" ht="54.75" customHeight="1">
      <c r="C29" s="447"/>
      <c r="D29" s="447"/>
      <c r="E29" s="447"/>
      <c r="F29" s="448"/>
      <c r="G29" s="449"/>
      <c r="H29" s="449"/>
      <c r="I29" s="449"/>
      <c r="J29" s="449"/>
      <c r="K29" s="450"/>
      <c r="L29" s="451"/>
      <c r="M29" s="452"/>
      <c r="N29" s="451"/>
      <c r="O29" s="454"/>
      <c r="P29" s="449"/>
      <c r="Q29" s="449"/>
      <c r="R29" s="449"/>
      <c r="S29" s="449"/>
      <c r="T29" s="449"/>
      <c r="U29" s="449"/>
      <c r="V29" s="455"/>
      <c r="W29" s="446"/>
    </row>
    <row r="30" spans="2:60" ht="54.75" customHeight="1">
      <c r="C30" s="447"/>
      <c r="D30" s="447"/>
      <c r="E30" s="447"/>
      <c r="F30" s="448"/>
      <c r="G30" s="449"/>
      <c r="H30" s="449"/>
      <c r="I30" s="449"/>
      <c r="J30" s="449"/>
      <c r="K30" s="450"/>
      <c r="L30" s="451"/>
      <c r="M30" s="452"/>
      <c r="N30" s="451"/>
      <c r="O30" s="454"/>
      <c r="P30" s="449"/>
      <c r="Q30" s="449"/>
      <c r="R30" s="449"/>
      <c r="S30" s="449"/>
      <c r="T30" s="449"/>
      <c r="U30" s="449"/>
      <c r="V30" s="445"/>
      <c r="W30" s="446"/>
    </row>
    <row r="31" spans="2:60" ht="54.75" customHeight="1">
      <c r="C31" s="447"/>
      <c r="D31" s="447"/>
      <c r="E31" s="447"/>
      <c r="F31" s="448"/>
      <c r="G31" s="449"/>
      <c r="H31" s="449"/>
      <c r="I31" s="449"/>
      <c r="J31" s="449"/>
      <c r="K31" s="451"/>
      <c r="L31" s="451"/>
      <c r="M31" s="452"/>
      <c r="N31" s="451"/>
      <c r="O31" s="449"/>
      <c r="P31" s="449"/>
      <c r="Q31" s="449"/>
      <c r="R31" s="449"/>
      <c r="S31" s="449"/>
      <c r="T31" s="449"/>
      <c r="U31" s="449"/>
      <c r="V31" s="445"/>
      <c r="W31" s="446"/>
    </row>
    <row r="32" spans="2:60" ht="54.75" customHeight="1">
      <c r="C32" s="447"/>
      <c r="D32" s="447"/>
      <c r="E32" s="447"/>
      <c r="F32" s="448"/>
      <c r="G32" s="449"/>
      <c r="H32" s="449"/>
      <c r="I32" s="449"/>
      <c r="J32" s="412"/>
      <c r="K32" s="451"/>
      <c r="L32" s="451"/>
      <c r="M32" s="452"/>
      <c r="N32" s="451"/>
      <c r="O32" s="453"/>
      <c r="P32" s="454"/>
      <c r="Q32" s="449"/>
      <c r="R32" s="449"/>
      <c r="S32" s="449"/>
      <c r="T32" s="449"/>
      <c r="U32" s="449"/>
      <c r="V32" s="445"/>
      <c r="W32" s="446"/>
    </row>
    <row r="33" spans="3:23" ht="54.75" customHeight="1">
      <c r="C33" s="447"/>
      <c r="D33" s="447"/>
      <c r="E33" s="447"/>
      <c r="F33" s="448"/>
      <c r="G33" s="449"/>
      <c r="H33" s="449"/>
      <c r="I33" s="449"/>
      <c r="J33" s="449"/>
      <c r="K33" s="450"/>
      <c r="L33" s="451"/>
      <c r="M33" s="452"/>
      <c r="N33" s="451"/>
      <c r="O33" s="454"/>
      <c r="P33" s="449"/>
      <c r="Q33" s="449"/>
      <c r="R33" s="449"/>
      <c r="S33" s="449"/>
      <c r="T33" s="449"/>
      <c r="U33" s="449"/>
      <c r="V33" s="445"/>
      <c r="W33" s="446"/>
    </row>
    <row r="34" spans="3:23" ht="54.75" customHeight="1">
      <c r="C34" s="447"/>
      <c r="D34" s="447"/>
      <c r="E34" s="447"/>
      <c r="F34" s="448"/>
      <c r="G34" s="449"/>
      <c r="H34" s="449"/>
      <c r="I34" s="449"/>
      <c r="J34" s="449"/>
      <c r="K34" s="450"/>
      <c r="L34" s="451"/>
      <c r="M34" s="452"/>
      <c r="N34" s="451"/>
      <c r="O34" s="454"/>
      <c r="P34" s="449"/>
      <c r="Q34" s="449"/>
      <c r="R34" s="449"/>
      <c r="S34" s="449"/>
      <c r="T34" s="449"/>
      <c r="U34" s="449"/>
      <c r="V34" s="445"/>
      <c r="W34" s="446"/>
    </row>
    <row r="35" spans="3:23" ht="54.75" customHeight="1">
      <c r="C35" s="447"/>
      <c r="D35" s="447"/>
      <c r="E35" s="447"/>
      <c r="F35" s="448"/>
      <c r="G35" s="449"/>
      <c r="H35" s="449"/>
      <c r="I35" s="449"/>
      <c r="J35" s="449"/>
      <c r="K35" s="450"/>
      <c r="L35" s="451"/>
      <c r="M35" s="452"/>
      <c r="N35" s="451"/>
      <c r="O35" s="454"/>
      <c r="P35" s="449"/>
      <c r="Q35" s="449"/>
      <c r="R35" s="449"/>
      <c r="S35" s="449"/>
      <c r="T35" s="449"/>
      <c r="U35" s="449"/>
      <c r="V35" s="445"/>
      <c r="W35" s="446"/>
    </row>
    <row r="36" spans="3:23" ht="54.75" customHeight="1">
      <c r="C36" s="447"/>
      <c r="D36" s="447"/>
      <c r="E36" s="447"/>
      <c r="F36" s="448"/>
      <c r="G36" s="449"/>
      <c r="H36" s="449"/>
      <c r="I36" s="449"/>
      <c r="J36" s="449"/>
      <c r="K36" s="450"/>
      <c r="L36" s="451"/>
      <c r="M36" s="452"/>
      <c r="N36" s="451"/>
      <c r="O36" s="454"/>
      <c r="P36" s="449"/>
      <c r="Q36" s="449"/>
      <c r="R36" s="449"/>
      <c r="S36" s="449"/>
      <c r="T36" s="449"/>
      <c r="U36" s="449"/>
      <c r="V36" s="445"/>
      <c r="W36" s="446"/>
    </row>
    <row r="37" spans="3:23" ht="54.75" customHeight="1">
      <c r="C37" s="447"/>
      <c r="D37" s="447"/>
      <c r="E37" s="447"/>
      <c r="F37" s="448"/>
      <c r="G37" s="449"/>
      <c r="H37" s="449"/>
      <c r="I37" s="449"/>
      <c r="J37" s="449"/>
      <c r="K37" s="451"/>
      <c r="L37" s="451"/>
      <c r="M37" s="452"/>
      <c r="N37" s="451"/>
      <c r="O37" s="449"/>
      <c r="P37" s="449"/>
      <c r="Q37" s="449"/>
      <c r="R37" s="449"/>
      <c r="S37" s="449"/>
      <c r="T37" s="449"/>
      <c r="U37" s="449"/>
      <c r="V37" s="445"/>
      <c r="W37" s="446"/>
    </row>
  </sheetData>
  <sheetProtection password="ECEC" sheet="1" objects="1" scenarios="1" formatRows="0" insertRows="0"/>
  <mergeCells count="1">
    <mergeCell ref="B1:C1"/>
  </mergeCells>
  <phoneticPr fontId="2" type="noConversion"/>
  <dataValidations xWindow="1019" yWindow="631" count="10">
    <dataValidation type="whole" allowBlank="1" showInputMessage="1" showErrorMessage="1" errorTitle="WELL TEST DATA" error="Value must be a whole number.  Text is not permitted." sqref="G3:J3 G20:J27 G13:J13 G9:G11 I9:J11 H4:H12 I7 J5:J6">
      <formula1>0</formula1>
      <formula2>50000</formula2>
    </dataValidation>
    <dataValidation type="decimal" allowBlank="1" showInputMessage="1" showErrorMessage="1" errorTitle="WELL TEST DATA" error="Must be a value between 0 and 24" sqref="O13 O18:O27 O7:O11 O3">
      <formula1>0</formula1>
      <formula2>24</formula2>
    </dataValidation>
    <dataValidation type="decimal" allowBlank="1" showInputMessage="1" showErrorMessage="1" promptTitle="GAS VOLUME" prompt="Decimal &gt;=0" sqref="M13 M18:M27 M3:M11">
      <formula1>0</formula1>
      <formula2>1000000</formula2>
    </dataValidation>
    <dataValidation type="decimal" allowBlank="1" showInputMessage="1" showErrorMessage="1" errorTitle="BS&amp;W" error="Value must be a number between 0 and 100" sqref="K20:K27 K13 K9:K11 K3 K5:K6">
      <formula1>0</formula1>
      <formula2>100</formula2>
    </dataValidation>
    <dataValidation type="whole" allowBlank="1" showErrorMessage="1" errorTitle="WELL TEST DATA" error="Value must be a whole number.  Text is not permitted." promptTitle="DFL DATA" prompt="Value must be a whole number &gt;=0_x000a_Text is not permitted" sqref="P7:T7 P13:U13 P9:T11 U10:U11 U8 T3">
      <formula1>0</formula1>
      <formula2>50000</formula2>
    </dataValidation>
    <dataValidation type="list" allowBlank="1" showInputMessage="1" showErrorMessage="1" errorTitle="WELL NAME" error="You have entered a well that is not on the master well list.  Please select the well name from the dropdown." sqref="C16:C21 C23:C25 C3:C13">
      <formula1>WELL_NAME</formula1>
    </dataValidation>
    <dataValidation allowBlank="1" showInputMessage="1" showErrorMessage="1" errorTitle="CHOKE SIZE" error="Please select the choke size from the dropdown list." sqref="F13 F11 F21:F27 F7:F9 E20"/>
    <dataValidation type="list" allowBlank="1" showInputMessage="1" showErrorMessage="1" errorTitle="WELL NAME" error="You have entered a well that is not on the master well list.  Please select the well name from the dropdown." sqref="D20:D25 D3:D4 D7:D13">
      <formula1>ZONE</formula1>
    </dataValidation>
    <dataValidation type="list" allowBlank="1" showInputMessage="1" showErrorMessage="1" errorTitle="WELL NAME" error="You have entered a well that is not on the master well list.  Please select the well name from the dropdown." sqref="E21:E25 E11:E13 E3:E4 E7:E9">
      <formula1>WELL_STATUS</formula1>
    </dataValidation>
    <dataValidation type="list" allowBlank="1" showInputMessage="1" showErrorMessage="1" sqref="X3:X13">
      <formula1>TEST_TYPE</formula1>
    </dataValidation>
  </dataValidations>
  <printOptions horizontalCentered="1"/>
  <pageMargins left="0" right="0" top="0" bottom="0" header="0" footer="0"/>
  <pageSetup paperSize="9" scale="44" orientation="landscape" r:id="rId1"/>
  <headerFooter alignWithMargins="0">
    <oddHeader>&amp;C&amp;"Verdana,Bold"&amp;12DAILY PRODUCTION REPORT - RAZZAK FIELDS</oddHeader>
    <oddFooter>&amp;CPage &amp;P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pageSetUpPr autoPageBreaks="0"/>
  </sheetPr>
  <dimension ref="A1:FB285"/>
  <sheetViews>
    <sheetView tabSelected="1" zoomScaleNormal="100" workbookViewId="0">
      <pane xSplit="2" ySplit="4" topLeftCell="C14" activePane="bottomRight" state="frozen"/>
      <selection activeCell="J12" sqref="J12"/>
      <selection pane="topRight" activeCell="J12" sqref="J12"/>
      <selection pane="bottomLeft" activeCell="J12" sqref="J12"/>
      <selection pane="bottomRight" activeCell="H19" sqref="H19"/>
    </sheetView>
  </sheetViews>
  <sheetFormatPr defaultRowHeight="16.5" customHeight="1"/>
  <cols>
    <col min="1" max="1" width="2.5703125" customWidth="1"/>
    <col min="2" max="2" width="21.5703125" customWidth="1"/>
    <col min="3" max="3" width="14" customWidth="1"/>
    <col min="4" max="4" width="19" hidden="1" customWidth="1"/>
    <col min="5" max="5" width="10.5703125" customWidth="1"/>
    <col min="6" max="6" width="9" style="80" customWidth="1"/>
    <col min="7" max="7" width="11.5703125" customWidth="1"/>
    <col min="8" max="8" width="35.5703125" customWidth="1"/>
    <col min="9" max="9" width="9.42578125" customWidth="1"/>
    <col min="10" max="10" width="8.5703125" style="80" customWidth="1"/>
    <col min="11" max="15" width="8.42578125" style="80" customWidth="1"/>
    <col min="16" max="16" width="16.42578125" style="80" bestFit="1" customWidth="1"/>
    <col min="17" max="18" width="10.42578125" style="80" customWidth="1"/>
    <col min="19" max="19" width="11" style="80" customWidth="1"/>
    <col min="20" max="21" width="10.42578125" style="80" customWidth="1"/>
    <col min="22" max="22" width="10.42578125" style="181" customWidth="1"/>
    <col min="23" max="24" width="10.5703125" style="181" customWidth="1"/>
    <col min="25" max="25" width="10" style="181" customWidth="1"/>
    <col min="26" max="26" width="10.5703125" style="181" customWidth="1"/>
    <col min="27" max="30" width="10.42578125" style="80" customWidth="1"/>
    <col min="31" max="31" width="7.42578125" customWidth="1"/>
    <col min="32" max="33" width="9" customWidth="1"/>
    <col min="34" max="34" width="10.5703125" customWidth="1"/>
    <col min="35" max="35" width="12.42578125" style="80" customWidth="1"/>
    <col min="36" max="36" width="17" style="519" customWidth="1"/>
    <col min="37" max="37" width="12.5703125" customWidth="1"/>
    <col min="38" max="38" width="12.42578125" customWidth="1"/>
    <col min="39" max="39" width="11.5703125" customWidth="1"/>
    <col min="40" max="41" width="9.5703125" customWidth="1"/>
    <col min="42" max="42" width="49.5703125" customWidth="1"/>
    <col min="43" max="43" width="10.5703125" bestFit="1" customWidth="1"/>
    <col min="62" max="62" width="9.42578125" bestFit="1" customWidth="1"/>
    <col min="90" max="90" width="16.5703125" customWidth="1"/>
    <col min="91" max="91" width="12.42578125" customWidth="1"/>
    <col min="92" max="93" width="10.42578125" customWidth="1"/>
    <col min="94" max="99" width="6.42578125" customWidth="1"/>
    <col min="101" max="101" width="14.5703125" customWidth="1"/>
    <col min="102" max="102" width="12.42578125" customWidth="1"/>
    <col min="103" max="103" width="13.5703125" customWidth="1"/>
    <col min="104" max="104" width="15" customWidth="1"/>
    <col min="105" max="106" width="9.42578125" bestFit="1" customWidth="1"/>
    <col min="110" max="115" width="9.42578125" bestFit="1" customWidth="1"/>
    <col min="118" max="118" width="9.42578125" bestFit="1" customWidth="1"/>
    <col min="119" max="119" width="11.42578125" bestFit="1" customWidth="1"/>
    <col min="120" max="120" width="32.5703125" customWidth="1"/>
    <col min="121" max="121" width="11.42578125" bestFit="1" customWidth="1"/>
    <col min="122" max="122" width="11" customWidth="1"/>
    <col min="123" max="123" width="17.5703125" style="71" customWidth="1"/>
    <col min="129" max="129" width="15" bestFit="1" customWidth="1"/>
    <col min="130" max="130" width="12.42578125" bestFit="1" customWidth="1"/>
    <col min="133" max="134" width="9.42578125" bestFit="1" customWidth="1"/>
    <col min="136" max="137" width="0" hidden="1" customWidth="1"/>
    <col min="138" max="138" width="18.5703125" customWidth="1"/>
    <col min="139" max="139" width="9.42578125" bestFit="1" customWidth="1"/>
    <col min="141" max="141" width="9.42578125" bestFit="1" customWidth="1"/>
    <col min="142" max="143" width="0" hidden="1" customWidth="1"/>
    <col min="144" max="144" width="9.42578125" bestFit="1" customWidth="1"/>
    <col min="145" max="145" width="15.42578125" hidden="1" customWidth="1"/>
    <col min="146" max="147" width="9.42578125" bestFit="1" customWidth="1"/>
    <col min="150" max="151" width="9.42578125" bestFit="1" customWidth="1"/>
    <col min="153" max="156" width="9.42578125" bestFit="1" customWidth="1"/>
  </cols>
  <sheetData>
    <row r="1" spans="1:158" s="9" customFormat="1" ht="24" customHeight="1">
      <c r="B1" s="930" t="s">
        <v>10</v>
      </c>
      <c r="C1" s="930"/>
      <c r="D1" s="930"/>
      <c r="E1" s="930"/>
      <c r="F1" s="167">
        <f>SUMIF(WSTATUS,"=SI",HOURS)</f>
        <v>0</v>
      </c>
      <c r="G1" s="8"/>
      <c r="H1" s="8"/>
      <c r="I1" s="8"/>
      <c r="J1" s="308" t="s">
        <v>757</v>
      </c>
      <c r="K1" s="126"/>
      <c r="L1" s="182"/>
      <c r="M1" s="182"/>
      <c r="N1" s="182"/>
      <c r="O1" s="126"/>
      <c r="P1" s="126"/>
      <c r="Q1" s="930" t="e">
        <f>REPORT!#REF!</f>
        <v>#REF!</v>
      </c>
      <c r="R1" s="930"/>
      <c r="S1" s="930"/>
      <c r="T1" s="930"/>
      <c r="U1" s="930"/>
      <c r="V1" s="930"/>
      <c r="W1" s="930"/>
      <c r="X1" s="930"/>
      <c r="Y1" s="930"/>
      <c r="Z1" s="930"/>
      <c r="AA1" s="930"/>
      <c r="AC1" s="796" t="s">
        <v>848</v>
      </c>
      <c r="AD1" s="797">
        <f>REPORT!M8/(SUMIF(FIELD,"NRQ",EST_PROD))</f>
        <v>0.77925306543012562</v>
      </c>
      <c r="AE1" s="930"/>
      <c r="AF1" s="930"/>
      <c r="AG1" s="472"/>
      <c r="AH1" s="472"/>
      <c r="AI1" s="798">
        <f>REPORT!M7/((SUMIF(FIELD,"MAIN",EST_PROD))+(SUMIF(FIELD,"EAST",EST_PROD))+(SUMIF(FIELD,"NORTH",EST_PROD))+(SUMIF(FIELD,"WEST",EST_PROD)))</f>
        <v>1.094436053912569</v>
      </c>
      <c r="AJ1" s="515"/>
      <c r="AK1" s="4" t="s">
        <v>152</v>
      </c>
      <c r="AL1" s="4"/>
      <c r="AM1" s="7"/>
      <c r="AN1" s="7"/>
      <c r="AO1" s="7"/>
      <c r="BJ1" s="50"/>
      <c r="CR1" s="10"/>
      <c r="CS1" s="11"/>
      <c r="CT1" s="11"/>
      <c r="CU1" s="11"/>
      <c r="DH1" s="69"/>
      <c r="DI1" s="69"/>
      <c r="DJ1" s="183"/>
    </row>
    <row r="2" spans="1:158" s="795" customFormat="1" ht="22.5" customHeight="1">
      <c r="B2" s="930" t="s">
        <v>5</v>
      </c>
      <c r="C2" s="930" t="s">
        <v>4</v>
      </c>
      <c r="D2" s="930" t="s">
        <v>1012</v>
      </c>
      <c r="E2" s="930" t="s">
        <v>11</v>
      </c>
      <c r="F2" s="930" t="str">
        <f>IF(F1&gt;0,"CHECK HRS","HRS ONLINE")</f>
        <v>HRS ONLINE</v>
      </c>
      <c r="G2" s="930" t="s">
        <v>103</v>
      </c>
      <c r="H2" s="930" t="s">
        <v>615</v>
      </c>
      <c r="I2" s="930" t="s">
        <v>1079</v>
      </c>
      <c r="J2" s="930" t="s">
        <v>12</v>
      </c>
      <c r="K2" s="930" t="s">
        <v>13</v>
      </c>
      <c r="L2" s="930" t="s">
        <v>758</v>
      </c>
      <c r="M2" s="930" t="s">
        <v>759</v>
      </c>
      <c r="N2" s="930" t="s">
        <v>760</v>
      </c>
      <c r="O2" s="930" t="s">
        <v>73</v>
      </c>
      <c r="P2" s="930" t="s">
        <v>74</v>
      </c>
      <c r="Q2" s="930"/>
      <c r="R2" s="930"/>
      <c r="S2" s="930"/>
      <c r="T2" s="930"/>
      <c r="U2" s="930" t="s">
        <v>37</v>
      </c>
      <c r="V2" s="930" t="s">
        <v>285</v>
      </c>
      <c r="W2" s="930" t="s">
        <v>1074</v>
      </c>
      <c r="X2" s="930"/>
      <c r="Y2" s="930"/>
      <c r="Z2" s="930"/>
      <c r="AA2" s="930" t="s">
        <v>145</v>
      </c>
      <c r="AB2" s="930"/>
      <c r="AC2" s="930"/>
      <c r="AD2" s="930"/>
      <c r="AE2" s="930" t="s">
        <v>15</v>
      </c>
      <c r="AF2" s="930" t="s">
        <v>72</v>
      </c>
      <c r="AG2" s="930" t="s">
        <v>1013</v>
      </c>
      <c r="AH2" s="930" t="s">
        <v>1014</v>
      </c>
      <c r="AI2" s="930" t="s">
        <v>281</v>
      </c>
      <c r="AJ2" s="930" t="s">
        <v>75</v>
      </c>
      <c r="AK2" s="930"/>
      <c r="AL2" s="930"/>
      <c r="AM2" s="930"/>
      <c r="AN2" s="930"/>
      <c r="AO2"/>
      <c r="AP2" s="930" t="s">
        <v>30</v>
      </c>
      <c r="AQ2" s="30"/>
      <c r="BJ2" s="50"/>
      <c r="CV2" s="164">
        <f>CY153/CY158</f>
        <v>1.0786916139844769</v>
      </c>
      <c r="CW2" s="930" t="s">
        <v>61</v>
      </c>
      <c r="CX2" s="930" t="s">
        <v>17</v>
      </c>
      <c r="CY2" s="930" t="s">
        <v>5</v>
      </c>
      <c r="CZ2" s="930" t="s">
        <v>12</v>
      </c>
      <c r="DA2" s="930" t="s">
        <v>13</v>
      </c>
      <c r="DB2" s="930" t="s">
        <v>16</v>
      </c>
      <c r="DC2" s="930" t="s">
        <v>11</v>
      </c>
      <c r="DD2" s="930" t="s">
        <v>795</v>
      </c>
      <c r="DE2" s="930" t="s">
        <v>798</v>
      </c>
      <c r="DF2" s="930" t="s">
        <v>176</v>
      </c>
      <c r="DG2" s="930" t="s">
        <v>146</v>
      </c>
      <c r="DH2" s="930" t="s">
        <v>147</v>
      </c>
      <c r="DI2" s="930" t="s">
        <v>148</v>
      </c>
      <c r="DJ2" s="930" t="s">
        <v>149</v>
      </c>
      <c r="DK2" s="930" t="s">
        <v>177</v>
      </c>
      <c r="DL2" s="930" t="s">
        <v>178</v>
      </c>
      <c r="DM2" s="930" t="s">
        <v>179</v>
      </c>
      <c r="DN2" s="930" t="s">
        <v>180</v>
      </c>
      <c r="DO2" s="930" t="s">
        <v>183</v>
      </c>
      <c r="DP2" s="930" t="s">
        <v>114</v>
      </c>
      <c r="DQ2" s="930" t="s">
        <v>184</v>
      </c>
      <c r="DR2" s="930" t="s">
        <v>754</v>
      </c>
      <c r="DS2" s="930" t="s">
        <v>6</v>
      </c>
      <c r="DY2" s="930" t="s">
        <v>61</v>
      </c>
      <c r="DZ2" s="930" t="s">
        <v>17</v>
      </c>
      <c r="EA2" s="930" t="s">
        <v>5</v>
      </c>
      <c r="EB2" s="930" t="s">
        <v>12</v>
      </c>
      <c r="EC2" s="930" t="s">
        <v>13</v>
      </c>
      <c r="ED2" s="930" t="s">
        <v>16</v>
      </c>
      <c r="EE2" s="930" t="s">
        <v>11</v>
      </c>
      <c r="EF2" s="930" t="s">
        <v>33</v>
      </c>
      <c r="EG2" s="930" t="s">
        <v>1129</v>
      </c>
      <c r="EH2" s="930" t="s">
        <v>1130</v>
      </c>
      <c r="EI2" s="930" t="s">
        <v>183</v>
      </c>
      <c r="EJ2" s="930" t="s">
        <v>1131</v>
      </c>
      <c r="EK2" s="930" t="s">
        <v>1132</v>
      </c>
      <c r="EL2" s="930" t="s">
        <v>1133</v>
      </c>
      <c r="EM2" s="930" t="s">
        <v>1134</v>
      </c>
      <c r="EN2" s="930" t="s">
        <v>1135</v>
      </c>
      <c r="EO2" s="930" t="s">
        <v>1136</v>
      </c>
      <c r="EP2" s="930" t="s">
        <v>1137</v>
      </c>
      <c r="EQ2" s="930" t="s">
        <v>1138</v>
      </c>
      <c r="ER2" s="930" t="s">
        <v>1139</v>
      </c>
      <c r="ES2" s="930" t="s">
        <v>1140</v>
      </c>
      <c r="ET2" s="930" t="s">
        <v>149</v>
      </c>
      <c r="EU2" s="930" t="s">
        <v>180</v>
      </c>
      <c r="EV2" s="930" t="s">
        <v>1141</v>
      </c>
      <c r="EW2" s="930" t="s">
        <v>1075</v>
      </c>
      <c r="EX2" s="930" t="s">
        <v>1076</v>
      </c>
      <c r="EY2" s="930" t="s">
        <v>1077</v>
      </c>
      <c r="EZ2" s="930" t="s">
        <v>1078</v>
      </c>
      <c r="FA2" s="930" t="s">
        <v>30</v>
      </c>
      <c r="FB2" s="930" t="s">
        <v>6</v>
      </c>
    </row>
    <row r="3" spans="1:158" s="795" customFormat="1" ht="22.5" customHeight="1">
      <c r="B3" s="930"/>
      <c r="C3" s="930"/>
      <c r="D3" s="930"/>
      <c r="E3" s="930"/>
      <c r="F3" s="930"/>
      <c r="G3" s="930"/>
      <c r="H3" s="930"/>
      <c r="I3" s="930"/>
      <c r="J3" s="930"/>
      <c r="K3" s="930"/>
      <c r="L3" s="930"/>
      <c r="M3" s="930"/>
      <c r="N3" s="930"/>
      <c r="O3" s="930"/>
      <c r="P3" s="762" t="s">
        <v>1066</v>
      </c>
      <c r="Q3" s="664" t="s">
        <v>18</v>
      </c>
      <c r="R3" s="664" t="s">
        <v>100</v>
      </c>
      <c r="S3" s="664" t="s">
        <v>1</v>
      </c>
      <c r="T3" s="664" t="s">
        <v>99</v>
      </c>
      <c r="U3" s="930"/>
      <c r="V3" s="930"/>
      <c r="W3" s="763" t="s">
        <v>1075</v>
      </c>
      <c r="X3" s="764" t="s">
        <v>1076</v>
      </c>
      <c r="Y3" s="765" t="s">
        <v>1077</v>
      </c>
      <c r="Z3" s="765" t="s">
        <v>1078</v>
      </c>
      <c r="AA3" s="664" t="s">
        <v>1067</v>
      </c>
      <c r="AB3" s="664" t="s">
        <v>147</v>
      </c>
      <c r="AC3" s="664" t="s">
        <v>148</v>
      </c>
      <c r="AD3" s="664" t="s">
        <v>149</v>
      </c>
      <c r="AE3" s="930"/>
      <c r="AF3" s="930"/>
      <c r="AG3" s="930"/>
      <c r="AH3" s="930"/>
      <c r="AI3" s="930"/>
      <c r="AJ3" s="664" t="s">
        <v>17</v>
      </c>
      <c r="AK3" s="664" t="s">
        <v>0</v>
      </c>
      <c r="AL3" s="664" t="s">
        <v>830</v>
      </c>
      <c r="AM3" s="762" t="s">
        <v>76</v>
      </c>
      <c r="AN3" t="s">
        <v>26</v>
      </c>
      <c r="AO3" s="818" t="s">
        <v>1953</v>
      </c>
      <c r="AP3" s="930"/>
      <c r="AQ3" s="30"/>
      <c r="BJ3" s="50"/>
      <c r="CV3" s="164">
        <v>9</v>
      </c>
      <c r="CW3" s="930"/>
      <c r="CX3" s="930"/>
      <c r="CY3" s="930"/>
      <c r="CZ3" s="930"/>
      <c r="DA3" s="930"/>
      <c r="DB3" s="930"/>
      <c r="DC3" s="930"/>
      <c r="DD3" s="930"/>
      <c r="DE3" s="930"/>
      <c r="DF3" s="930"/>
      <c r="DG3" s="930"/>
      <c r="DH3" s="930"/>
      <c r="DI3" s="930"/>
      <c r="DJ3" s="930"/>
      <c r="DK3" s="930"/>
      <c r="DL3" s="930"/>
      <c r="DM3" s="930"/>
      <c r="DN3" s="930"/>
      <c r="DO3" s="930"/>
      <c r="DP3" s="930"/>
      <c r="DQ3" s="930"/>
      <c r="DR3" s="930"/>
      <c r="DS3" s="930"/>
      <c r="DY3" s="930"/>
      <c r="DZ3" s="930"/>
      <c r="EA3" s="930"/>
      <c r="EB3" s="930"/>
      <c r="EC3" s="930"/>
      <c r="ED3" s="930"/>
      <c r="EE3" s="930"/>
      <c r="EF3" s="930"/>
      <c r="EG3" s="930"/>
      <c r="EH3" s="930"/>
      <c r="EI3" s="930"/>
      <c r="EJ3" s="930"/>
      <c r="EK3" s="930"/>
      <c r="EL3" s="930"/>
      <c r="EM3" s="930"/>
      <c r="EN3" s="930"/>
      <c r="EO3" s="930"/>
      <c r="EP3" s="930"/>
      <c r="EQ3" s="930"/>
      <c r="ER3" s="930"/>
      <c r="ES3" s="930"/>
      <c r="ET3" s="930"/>
      <c r="EU3" s="930"/>
      <c r="EV3" s="930"/>
      <c r="EW3" s="930"/>
      <c r="EX3" s="930"/>
      <c r="EY3" s="930"/>
      <c r="EZ3" s="930"/>
      <c r="FA3" s="930"/>
      <c r="FB3" s="930"/>
    </row>
    <row r="4" spans="1:158" s="30" customFormat="1" ht="32.25" hidden="1" customHeight="1">
      <c r="A4" s="3"/>
      <c r="B4" s="21"/>
      <c r="C4" s="21" t="s">
        <v>245</v>
      </c>
      <c r="D4" s="471" t="s">
        <v>22</v>
      </c>
      <c r="E4" s="12"/>
      <c r="F4" s="122" t="s">
        <v>1053</v>
      </c>
      <c r="G4" s="76" t="e">
        <f t="shared" ref="G4:G80" si="0">IF(OR(WSTATUS="T&amp;A",DTCAUSE="PUMP OFF MODE",DTCAUSE="UNDER LOAD"),0,BOPD/24*(24-HOURS))</f>
        <v>#VALUE!</v>
      </c>
      <c r="H4" s="267"/>
      <c r="I4" s="13"/>
      <c r="J4" s="45"/>
      <c r="K4" s="22"/>
      <c r="L4" s="22"/>
      <c r="M4" s="22"/>
      <c r="N4" s="22"/>
      <c r="O4" s="22"/>
      <c r="P4" s="22"/>
      <c r="Q4" s="22"/>
      <c r="R4" s="22"/>
      <c r="S4" s="22"/>
      <c r="T4" s="772" t="s">
        <v>1551</v>
      </c>
      <c r="U4" s="22"/>
      <c r="V4" s="14"/>
      <c r="W4" s="14"/>
      <c r="X4" s="14"/>
      <c r="Y4" s="14"/>
      <c r="Z4" s="14"/>
      <c r="AA4" s="125"/>
      <c r="AB4" s="125"/>
      <c r="AC4" s="45"/>
      <c r="AD4" s="45"/>
      <c r="AE4" s="45"/>
      <c r="AF4" s="117"/>
      <c r="AG4" s="117"/>
      <c r="AH4" s="117"/>
      <c r="AI4" s="799" t="e">
        <f t="shared" ref="AI4:AI80" si="1">AN4/24*F4</f>
        <v>#VALUE!</v>
      </c>
      <c r="AJ4" s="516"/>
      <c r="AK4" s="13"/>
      <c r="AL4" s="13" t="s">
        <v>829</v>
      </c>
      <c r="AM4" s="15"/>
      <c r="AN4" s="76">
        <f t="shared" ref="AN4:AN69" si="2">IF(BFPD=0,0,BFPD*(1-BSW/100))</f>
        <v>0</v>
      </c>
      <c r="AO4" s="817"/>
      <c r="AP4" s="132"/>
      <c r="AQ4" s="781"/>
      <c r="BJ4" s="50"/>
      <c r="CW4" s="57" t="s">
        <v>210</v>
      </c>
      <c r="CX4" s="58">
        <f t="shared" ref="CX4:CX119" si="3">REPORTDATE-1</f>
        <v>46284</v>
      </c>
      <c r="CY4" s="59" t="str">
        <f>$CV$3&amp;B4</f>
        <v>9</v>
      </c>
      <c r="CZ4" s="60">
        <f>J4</f>
        <v>0</v>
      </c>
      <c r="DA4" s="60">
        <f>K4</f>
        <v>0</v>
      </c>
      <c r="DB4" s="60" t="str">
        <f>F4</f>
        <v>Spool</v>
      </c>
      <c r="DC4" s="60">
        <f>IF(DB4=0,"SI",E4)</f>
        <v>0</v>
      </c>
      <c r="DD4" s="60"/>
      <c r="DF4" s="60">
        <f>O4</f>
        <v>0</v>
      </c>
      <c r="DG4" s="60">
        <f>AA4</f>
        <v>0</v>
      </c>
      <c r="DH4" s="60">
        <f>AB4</f>
        <v>0</v>
      </c>
      <c r="DI4" s="60">
        <f>AC4</f>
        <v>0</v>
      </c>
      <c r="DJ4" s="60">
        <f>AD4</f>
        <v>0</v>
      </c>
      <c r="DK4" s="60">
        <f>AE4</f>
        <v>0</v>
      </c>
      <c r="DL4" s="60"/>
      <c r="DM4" s="60"/>
      <c r="DN4" s="60">
        <f>AF4</f>
        <v>0</v>
      </c>
      <c r="DO4" s="186" t="e">
        <f>AI4</f>
        <v>#VALUE!</v>
      </c>
      <c r="DP4" s="60" t="str">
        <f>IF(H4="","",H4)</f>
        <v/>
      </c>
      <c r="DQ4" s="60" t="e">
        <f t="shared" ref="DQ4:DQ35" si="4">AN4/24*HOURS</f>
        <v>#VALUE!</v>
      </c>
      <c r="DR4" s="60">
        <f>I4</f>
        <v>0</v>
      </c>
      <c r="DS4" s="68" t="str">
        <f t="shared" ref="DS4:DS35" si="5">IF(OR(E4="SI",B4="",E4="T&amp;A"),"",VLOOKUP(B4,WELL_FIELD,2))</f>
        <v/>
      </c>
    </row>
    <row r="5" spans="1:158" s="30" customFormat="1" ht="24" customHeight="1">
      <c r="A5" s="3"/>
      <c r="B5" s="264" t="s">
        <v>808</v>
      </c>
      <c r="C5" s="265" t="s">
        <v>1288</v>
      </c>
      <c r="D5" s="265"/>
      <c r="E5" s="266" t="s">
        <v>19</v>
      </c>
      <c r="F5" s="122">
        <v>0</v>
      </c>
      <c r="G5" s="76">
        <f t="shared" si="0"/>
        <v>0</v>
      </c>
      <c r="H5" s="267"/>
      <c r="I5" s="13">
        <v>24000</v>
      </c>
      <c r="J5" s="45"/>
      <c r="K5" s="22">
        <v>0</v>
      </c>
      <c r="L5" s="22"/>
      <c r="M5" s="22"/>
      <c r="N5" s="22"/>
      <c r="O5" s="22"/>
      <c r="P5" s="248"/>
      <c r="Q5" s="22"/>
      <c r="R5" s="22"/>
      <c r="S5" s="649" t="s">
        <v>1408</v>
      </c>
      <c r="T5" s="22"/>
      <c r="U5" s="22">
        <v>3479</v>
      </c>
      <c r="V5" s="125">
        <v>1.75</v>
      </c>
      <c r="W5" s="654"/>
      <c r="X5" s="654"/>
      <c r="Y5" s="654"/>
      <c r="Z5" s="654"/>
      <c r="AA5" s="125" t="s">
        <v>1069</v>
      </c>
      <c r="AB5" s="125"/>
      <c r="AC5" s="45"/>
      <c r="AD5" s="45"/>
      <c r="AE5" s="45"/>
      <c r="AF5" s="117"/>
      <c r="AG5" s="117"/>
      <c r="AH5" s="117" t="str">
        <f t="shared" ref="AH5:AH78" si="6">IF(AG5="","",AE5/AG5*100)</f>
        <v/>
      </c>
      <c r="AI5" s="799">
        <f t="shared" si="1"/>
        <v>0</v>
      </c>
      <c r="AJ5" s="749"/>
      <c r="AK5" s="45"/>
      <c r="AL5" s="306"/>
      <c r="AM5" s="15"/>
      <c r="AN5" s="76">
        <f t="shared" si="2"/>
        <v>0</v>
      </c>
      <c r="AO5" s="817">
        <v>0</v>
      </c>
      <c r="AP5" s="631" t="s">
        <v>1547</v>
      </c>
      <c r="AQ5" s="781"/>
      <c r="BJ5" s="50">
        <f>+IF(E5="SI",0,AK5*AM5/100)</f>
        <v>0</v>
      </c>
      <c r="CW5" s="57" t="s">
        <v>210</v>
      </c>
      <c r="CX5" s="58">
        <f t="shared" si="3"/>
        <v>46284</v>
      </c>
      <c r="CY5" s="59" t="str">
        <f t="shared" ref="CY5:CY68" si="7">$CV$3&amp;B5</f>
        <v>9ERZK-17</v>
      </c>
      <c r="CZ5" s="60">
        <f t="shared" ref="CZ5:CZ68" si="8">J5</f>
        <v>0</v>
      </c>
      <c r="DA5" s="60">
        <f t="shared" ref="DA5:DA68" si="9">K5</f>
        <v>0</v>
      </c>
      <c r="DB5" s="60">
        <f t="shared" ref="DB5:DB68" si="10">F5</f>
        <v>0</v>
      </c>
      <c r="DC5" s="60" t="str">
        <f t="shared" ref="DC5:DC68" si="11">IF(DB5=0,"SI",E5)</f>
        <v>SI</v>
      </c>
      <c r="DD5" s="60"/>
      <c r="DF5" s="60">
        <f t="shared" ref="DF5:DF68" si="12">O5</f>
        <v>0</v>
      </c>
      <c r="DG5" s="60" t="str">
        <f t="shared" ref="DG5:DG68" si="13">AA5</f>
        <v>C-456</v>
      </c>
      <c r="DH5" s="60">
        <f t="shared" ref="DH5:DH68" si="14">AB5</f>
        <v>0</v>
      </c>
      <c r="DI5" s="60">
        <f t="shared" ref="DI5:DI68" si="15">AC5</f>
        <v>0</v>
      </c>
      <c r="DJ5" s="60">
        <f t="shared" ref="DJ5:DJ68" si="16">AD5</f>
        <v>0</v>
      </c>
      <c r="DK5" s="60">
        <f t="shared" ref="DK5:DK68" si="17">AE5</f>
        <v>0</v>
      </c>
      <c r="DL5" s="60"/>
      <c r="DM5" s="60"/>
      <c r="DN5" s="60">
        <f t="shared" ref="DN5:DN68" si="18">AF5</f>
        <v>0</v>
      </c>
      <c r="DO5" s="186">
        <f t="shared" ref="DO5:DO68" si="19">AI5</f>
        <v>0</v>
      </c>
      <c r="DP5" s="60" t="str">
        <f t="shared" ref="DP5:DP68" si="20">IF(H5="","",H5)</f>
        <v/>
      </c>
      <c r="DQ5" s="60">
        <f t="shared" si="4"/>
        <v>0</v>
      </c>
      <c r="DR5" s="60">
        <f t="shared" ref="DR5:DR68" si="21">I5</f>
        <v>24000</v>
      </c>
      <c r="DS5" s="68" t="str">
        <f t="shared" si="5"/>
        <v/>
      </c>
      <c r="DY5" s="57" t="str">
        <f t="shared" ref="DY5:DY11" si="22">IF(B5="","","KHALDA_WELL")</f>
        <v>KHALDA_WELL</v>
      </c>
      <c r="DZ5" s="58">
        <f t="shared" ref="DZ5:DZ77" si="23">REPORTDATE-1</f>
        <v>46284</v>
      </c>
      <c r="EA5" s="59" t="str">
        <f t="shared" ref="EA5:EA11" si="24">B5</f>
        <v>ERZK-17</v>
      </c>
      <c r="EB5" s="60">
        <f t="shared" ref="EB5:EC11" si="25">J5</f>
        <v>0</v>
      </c>
      <c r="EC5" s="60">
        <f t="shared" si="25"/>
        <v>0</v>
      </c>
      <c r="ED5" s="60">
        <f t="shared" ref="ED5:ED11" si="26">F5</f>
        <v>0</v>
      </c>
      <c r="EE5" s="60" t="str">
        <f t="shared" ref="EE5:EE11" si="27">IF(DB5=0,"SI",E5)</f>
        <v>SI</v>
      </c>
      <c r="EF5" s="64"/>
      <c r="EG5" s="63"/>
      <c r="EH5" s="59" t="str">
        <f>IF(H5="","",H5)</f>
        <v/>
      </c>
      <c r="EI5" s="60">
        <f t="shared" ref="EI5:EI11" si="28">AI5</f>
        <v>0</v>
      </c>
      <c r="EJ5" s="60">
        <f t="shared" ref="EJ5:EJ11" si="29">V5</f>
        <v>1.75</v>
      </c>
      <c r="EK5" s="60">
        <f t="shared" ref="EK5:EK11" si="30">G5</f>
        <v>0</v>
      </c>
      <c r="EL5" s="60"/>
      <c r="EN5" s="60">
        <f t="shared" ref="EN5:EN11" si="31">AB5</f>
        <v>0</v>
      </c>
      <c r="EP5" s="60">
        <f t="shared" ref="EP5:EP11" si="32">AC5</f>
        <v>0</v>
      </c>
      <c r="EQ5" s="60">
        <f t="shared" ref="EQ5:EQ11" si="33">AE5</f>
        <v>0</v>
      </c>
      <c r="ER5" s="60"/>
      <c r="ES5" s="60"/>
      <c r="ET5" s="60">
        <f t="shared" ref="ET5:ET11" si="34">AD5</f>
        <v>0</v>
      </c>
      <c r="EU5" s="60">
        <f t="shared" ref="EU5:EU11" si="35">AF5</f>
        <v>0</v>
      </c>
      <c r="EV5" s="60"/>
      <c r="EW5" s="60">
        <f t="shared" ref="EW5:EZ11" si="36">W5</f>
        <v>0</v>
      </c>
      <c r="EX5" s="60">
        <f t="shared" si="36"/>
        <v>0</v>
      </c>
      <c r="EY5" s="60">
        <f t="shared" si="36"/>
        <v>0</v>
      </c>
      <c r="EZ5" s="60">
        <f t="shared" si="36"/>
        <v>0</v>
      </c>
      <c r="FA5" s="60" t="str">
        <f t="shared" ref="FA5:FA11" si="37">AP5</f>
        <v>DH Problem 31-10-22
Last W/O 08/2021 (R/C - Acidize Apollonia Reservoir Interval), started up 03/09/2021.</v>
      </c>
      <c r="FB5" s="57" t="str">
        <f t="shared" ref="FB5:FB11" si="38">IF(OR(E5="SI",B5="",E5="T&amp;A"),"",VLOOKUP(B5,WELL_FIELD,2))</f>
        <v/>
      </c>
    </row>
    <row r="6" spans="1:158" s="3" customFormat="1" ht="28.5" customHeight="1">
      <c r="B6" s="264" t="s">
        <v>224</v>
      </c>
      <c r="C6" s="265" t="s">
        <v>25</v>
      </c>
      <c r="D6" s="265" t="s">
        <v>2</v>
      </c>
      <c r="E6" s="266" t="s">
        <v>19</v>
      </c>
      <c r="F6" s="122">
        <v>0</v>
      </c>
      <c r="G6" s="76">
        <f t="shared" si="0"/>
        <v>0</v>
      </c>
      <c r="H6" s="267"/>
      <c r="I6" s="13"/>
      <c r="J6" s="45"/>
      <c r="K6" s="22">
        <v>0</v>
      </c>
      <c r="L6" s="22"/>
      <c r="M6" s="22"/>
      <c r="N6" s="22"/>
      <c r="O6" s="22"/>
      <c r="P6" s="248"/>
      <c r="Q6" s="22"/>
      <c r="R6" s="22"/>
      <c r="S6" s="649" t="s">
        <v>1408</v>
      </c>
      <c r="T6" s="22"/>
      <c r="U6" s="22">
        <v>5511</v>
      </c>
      <c r="V6" s="125" t="s">
        <v>1037</v>
      </c>
      <c r="W6" s="654"/>
      <c r="X6" s="654"/>
      <c r="Y6" s="654"/>
      <c r="Z6" s="654"/>
      <c r="AA6" s="125"/>
      <c r="AB6" s="125"/>
      <c r="AC6" s="45"/>
      <c r="AD6" s="45"/>
      <c r="AE6" s="45"/>
      <c r="AF6" s="117"/>
      <c r="AG6" s="117"/>
      <c r="AH6" s="117"/>
      <c r="AI6" s="799">
        <f t="shared" si="1"/>
        <v>0</v>
      </c>
      <c r="AJ6" s="749"/>
      <c r="AK6" s="45"/>
      <c r="AL6" s="392"/>
      <c r="AM6" s="15"/>
      <c r="AN6" s="76">
        <f t="shared" si="2"/>
        <v>0</v>
      </c>
      <c r="AO6" s="817"/>
      <c r="AP6" s="631" t="s">
        <v>1928</v>
      </c>
      <c r="AQ6" s="184"/>
      <c r="BJ6">
        <f t="shared" ref="BJ6:BJ73" si="39">+IF(E6="SI",0,AK6*AM6/100)</f>
        <v>0</v>
      </c>
      <c r="CV6" s="30"/>
      <c r="CW6" s="57" t="s">
        <v>210</v>
      </c>
      <c r="CX6" s="58">
        <f t="shared" si="3"/>
        <v>46284</v>
      </c>
      <c r="CY6" s="59" t="str">
        <f t="shared" si="7"/>
        <v>9ERZK-18</v>
      </c>
      <c r="CZ6" s="60">
        <f t="shared" si="8"/>
        <v>0</v>
      </c>
      <c r="DA6" s="60">
        <f t="shared" si="9"/>
        <v>0</v>
      </c>
      <c r="DB6" s="60">
        <f t="shared" si="10"/>
        <v>0</v>
      </c>
      <c r="DC6" s="60" t="str">
        <f t="shared" si="11"/>
        <v>SI</v>
      </c>
      <c r="DD6" s="60"/>
      <c r="DE6" s="30"/>
      <c r="DF6" s="60">
        <f t="shared" si="12"/>
        <v>0</v>
      </c>
      <c r="DG6" s="60">
        <f t="shared" si="13"/>
        <v>0</v>
      </c>
      <c r="DH6" s="60">
        <f t="shared" si="14"/>
        <v>0</v>
      </c>
      <c r="DI6" s="60">
        <f t="shared" si="15"/>
        <v>0</v>
      </c>
      <c r="DJ6" s="60">
        <f t="shared" si="16"/>
        <v>0</v>
      </c>
      <c r="DK6" s="60">
        <f t="shared" si="17"/>
        <v>0</v>
      </c>
      <c r="DL6" s="60"/>
      <c r="DM6" s="60"/>
      <c r="DN6" s="60">
        <f t="shared" si="18"/>
        <v>0</v>
      </c>
      <c r="DO6" s="186">
        <f t="shared" si="19"/>
        <v>0</v>
      </c>
      <c r="DP6" s="60" t="str">
        <f t="shared" si="20"/>
        <v/>
      </c>
      <c r="DQ6" s="60">
        <f t="shared" si="4"/>
        <v>0</v>
      </c>
      <c r="DR6" s="60">
        <f t="shared" si="21"/>
        <v>0</v>
      </c>
      <c r="DS6" s="68" t="str">
        <f t="shared" si="5"/>
        <v/>
      </c>
      <c r="DY6" s="57" t="str">
        <f t="shared" si="22"/>
        <v>KHALDA_WELL</v>
      </c>
      <c r="DZ6" s="58">
        <f t="shared" si="23"/>
        <v>46284</v>
      </c>
      <c r="EA6" s="59" t="str">
        <f t="shared" si="24"/>
        <v>ERZK-18</v>
      </c>
      <c r="EB6" s="60">
        <f t="shared" si="25"/>
        <v>0</v>
      </c>
      <c r="EC6" s="60">
        <f t="shared" si="25"/>
        <v>0</v>
      </c>
      <c r="ED6" s="60">
        <f t="shared" si="26"/>
        <v>0</v>
      </c>
      <c r="EE6" s="60" t="str">
        <f t="shared" si="27"/>
        <v>SI</v>
      </c>
      <c r="EF6" s="64"/>
      <c r="EG6" s="63"/>
      <c r="EH6" s="59" t="str">
        <f t="shared" ref="EH6:EH68" si="40">IF(H6="","",H6)</f>
        <v/>
      </c>
      <c r="EI6" s="60">
        <f t="shared" si="28"/>
        <v>0</v>
      </c>
      <c r="EJ6" s="60" t="str">
        <f t="shared" si="29"/>
        <v>GN2100</v>
      </c>
      <c r="EK6" s="60">
        <f t="shared" si="30"/>
        <v>0</v>
      </c>
      <c r="EL6" s="60"/>
      <c r="EN6" s="60">
        <f t="shared" si="31"/>
        <v>0</v>
      </c>
      <c r="EP6" s="60">
        <f t="shared" si="32"/>
        <v>0</v>
      </c>
      <c r="EQ6" s="60">
        <f t="shared" si="33"/>
        <v>0</v>
      </c>
      <c r="ER6" s="60"/>
      <c r="ES6" s="60"/>
      <c r="ET6" s="60">
        <f t="shared" si="34"/>
        <v>0</v>
      </c>
      <c r="EU6" s="60">
        <f t="shared" si="35"/>
        <v>0</v>
      </c>
      <c r="EV6" s="60"/>
      <c r="EW6" s="60">
        <f t="shared" si="36"/>
        <v>0</v>
      </c>
      <c r="EX6" s="60">
        <f t="shared" si="36"/>
        <v>0</v>
      </c>
      <c r="EY6" s="60">
        <f t="shared" si="36"/>
        <v>0</v>
      </c>
      <c r="EZ6" s="60">
        <f t="shared" si="36"/>
        <v>0</v>
      </c>
      <c r="FA6" s="60" t="str">
        <f t="shared" si="37"/>
        <v xml:space="preserve">S/D on 17-02-2023 due to DH Problem
Last W/O 02/2021 (R/C), started up 07/02/2021. </v>
      </c>
      <c r="FB6" s="57" t="str">
        <f t="shared" si="38"/>
        <v/>
      </c>
    </row>
    <row r="7" spans="1:158" s="3" customFormat="1" ht="24" customHeight="1">
      <c r="B7" s="264" t="s">
        <v>225</v>
      </c>
      <c r="C7" s="265" t="s">
        <v>897</v>
      </c>
      <c r="D7" s="265" t="s">
        <v>2</v>
      </c>
      <c r="E7" s="266" t="s">
        <v>3</v>
      </c>
      <c r="F7" s="122">
        <v>24</v>
      </c>
      <c r="G7" s="76">
        <f t="shared" si="0"/>
        <v>0</v>
      </c>
      <c r="H7" s="267"/>
      <c r="I7" s="13">
        <v>6</v>
      </c>
      <c r="J7" s="45">
        <v>128</v>
      </c>
      <c r="K7" s="22">
        <v>170</v>
      </c>
      <c r="L7" s="22">
        <v>160</v>
      </c>
      <c r="M7" s="22">
        <v>0</v>
      </c>
      <c r="N7" s="22" t="s">
        <v>300</v>
      </c>
      <c r="O7" s="22">
        <v>156</v>
      </c>
      <c r="P7" s="248">
        <v>46113</v>
      </c>
      <c r="Q7" s="22">
        <v>3695.66</v>
      </c>
      <c r="R7" s="22">
        <v>100</v>
      </c>
      <c r="S7" s="22">
        <v>1725</v>
      </c>
      <c r="T7" s="22"/>
      <c r="U7" s="22">
        <v>5421</v>
      </c>
      <c r="V7" s="125" t="s">
        <v>1039</v>
      </c>
      <c r="W7" s="654"/>
      <c r="X7" s="654"/>
      <c r="Y7" s="654"/>
      <c r="Z7" s="654"/>
      <c r="AA7" s="125"/>
      <c r="AB7" s="125"/>
      <c r="AC7" s="45"/>
      <c r="AD7" s="45"/>
      <c r="AE7" s="45">
        <v>50</v>
      </c>
      <c r="AF7" s="117">
        <v>50</v>
      </c>
      <c r="AG7" s="117">
        <v>61.7</v>
      </c>
      <c r="AH7" s="117">
        <f t="shared" si="6"/>
        <v>81.037277147487842</v>
      </c>
      <c r="AI7" s="799">
        <f t="shared" si="1"/>
        <v>76.760000000000062</v>
      </c>
      <c r="AJ7" s="750">
        <v>46277</v>
      </c>
      <c r="AK7" s="45">
        <v>1919</v>
      </c>
      <c r="AL7" s="306"/>
      <c r="AM7" s="15">
        <v>96</v>
      </c>
      <c r="AN7" s="76">
        <f t="shared" si="2"/>
        <v>76.760000000000062</v>
      </c>
      <c r="AO7" s="817">
        <v>72000</v>
      </c>
      <c r="AP7" s="631" t="s">
        <v>1617</v>
      </c>
      <c r="AQ7" s="184"/>
      <c r="BJ7">
        <f t="shared" si="39"/>
        <v>1842.24</v>
      </c>
      <c r="CV7" s="30"/>
      <c r="CW7" s="57" t="s">
        <v>210</v>
      </c>
      <c r="CX7" s="58">
        <f t="shared" si="3"/>
        <v>46284</v>
      </c>
      <c r="CY7" s="59" t="str">
        <f t="shared" si="7"/>
        <v>9ERZK-21</v>
      </c>
      <c r="CZ7" s="60">
        <f t="shared" si="8"/>
        <v>128</v>
      </c>
      <c r="DA7" s="60">
        <f t="shared" si="9"/>
        <v>170</v>
      </c>
      <c r="DB7" s="60">
        <f t="shared" si="10"/>
        <v>24</v>
      </c>
      <c r="DC7" s="60" t="str">
        <f t="shared" si="11"/>
        <v>ESP</v>
      </c>
      <c r="DD7" s="60"/>
      <c r="DE7" s="30"/>
      <c r="DF7" s="60">
        <f t="shared" si="12"/>
        <v>156</v>
      </c>
      <c r="DG7" s="60">
        <f t="shared" si="13"/>
        <v>0</v>
      </c>
      <c r="DH7" s="60">
        <f t="shared" si="14"/>
        <v>0</v>
      </c>
      <c r="DI7" s="60">
        <f t="shared" si="15"/>
        <v>0</v>
      </c>
      <c r="DJ7" s="60">
        <f t="shared" si="16"/>
        <v>0</v>
      </c>
      <c r="DK7" s="60">
        <f t="shared" si="17"/>
        <v>50</v>
      </c>
      <c r="DL7" s="60"/>
      <c r="DM7" s="60"/>
      <c r="DN7" s="60">
        <f t="shared" si="18"/>
        <v>50</v>
      </c>
      <c r="DO7" s="186">
        <f t="shared" si="19"/>
        <v>76.760000000000062</v>
      </c>
      <c r="DP7" s="60" t="str">
        <f t="shared" si="20"/>
        <v/>
      </c>
      <c r="DQ7" s="60">
        <f t="shared" si="4"/>
        <v>76.760000000000062</v>
      </c>
      <c r="DR7" s="60">
        <f t="shared" si="21"/>
        <v>6</v>
      </c>
      <c r="DS7" s="68" t="str">
        <f t="shared" si="5"/>
        <v>EAST</v>
      </c>
      <c r="DY7" s="57" t="str">
        <f t="shared" si="22"/>
        <v>KHALDA_WELL</v>
      </c>
      <c r="DZ7" s="58">
        <f t="shared" si="23"/>
        <v>46284</v>
      </c>
      <c r="EA7" s="59" t="str">
        <f t="shared" si="24"/>
        <v>ERZK-21</v>
      </c>
      <c r="EB7" s="60">
        <f t="shared" si="25"/>
        <v>128</v>
      </c>
      <c r="EC7" s="60">
        <f t="shared" si="25"/>
        <v>170</v>
      </c>
      <c r="ED7" s="60">
        <f t="shared" si="26"/>
        <v>24</v>
      </c>
      <c r="EE7" s="60" t="str">
        <f t="shared" si="27"/>
        <v>ESP</v>
      </c>
      <c r="EF7" s="64"/>
      <c r="EG7" s="63"/>
      <c r="EH7" s="59" t="str">
        <f t="shared" si="40"/>
        <v/>
      </c>
      <c r="EI7" s="60">
        <f t="shared" si="28"/>
        <v>76.760000000000062</v>
      </c>
      <c r="EJ7" s="60" t="str">
        <f t="shared" si="29"/>
        <v>SN3600</v>
      </c>
      <c r="EK7" s="60">
        <f t="shared" si="30"/>
        <v>0</v>
      </c>
      <c r="EL7" s="60"/>
      <c r="EN7" s="60">
        <f t="shared" si="31"/>
        <v>0</v>
      </c>
      <c r="EP7" s="60">
        <f t="shared" si="32"/>
        <v>0</v>
      </c>
      <c r="EQ7" s="60">
        <f t="shared" si="33"/>
        <v>50</v>
      </c>
      <c r="ER7" s="60"/>
      <c r="ES7" s="60"/>
      <c r="ET7" s="60">
        <f t="shared" si="34"/>
        <v>0</v>
      </c>
      <c r="EU7" s="60">
        <f t="shared" si="35"/>
        <v>50</v>
      </c>
      <c r="EV7" s="60"/>
      <c r="EW7" s="60">
        <f t="shared" si="36"/>
        <v>0</v>
      </c>
      <c r="EX7" s="60">
        <f t="shared" si="36"/>
        <v>0</v>
      </c>
      <c r="EY7" s="60">
        <f t="shared" si="36"/>
        <v>0</v>
      </c>
      <c r="EZ7" s="60">
        <f t="shared" si="36"/>
        <v>0</v>
      </c>
      <c r="FA7" s="60" t="str">
        <f t="shared" si="37"/>
        <v>Last W/O 08/2023 (ESP Upgrade),Started up On 25/08/2023</v>
      </c>
      <c r="FB7" s="57" t="str">
        <f t="shared" si="38"/>
        <v>EAST</v>
      </c>
    </row>
    <row r="8" spans="1:158" s="3" customFormat="1" ht="24" customHeight="1">
      <c r="B8" s="264" t="s">
        <v>878</v>
      </c>
      <c r="C8" s="265" t="s">
        <v>280</v>
      </c>
      <c r="D8" s="265" t="s">
        <v>1015</v>
      </c>
      <c r="E8" s="266" t="s">
        <v>19</v>
      </c>
      <c r="F8" s="122">
        <v>0</v>
      </c>
      <c r="G8" s="76">
        <f t="shared" si="0"/>
        <v>69.3</v>
      </c>
      <c r="H8" s="267"/>
      <c r="I8" s="13"/>
      <c r="J8" s="45"/>
      <c r="K8" s="22">
        <v>950</v>
      </c>
      <c r="L8" s="22"/>
      <c r="M8" s="22">
        <v>180</v>
      </c>
      <c r="N8" s="22"/>
      <c r="O8" s="22"/>
      <c r="P8" s="248"/>
      <c r="Q8" s="22"/>
      <c r="R8" s="22"/>
      <c r="S8" s="22"/>
      <c r="T8" s="22"/>
      <c r="U8" s="22"/>
      <c r="V8" s="125"/>
      <c r="W8" s="654"/>
      <c r="X8" s="654"/>
      <c r="Y8" s="654"/>
      <c r="Z8" s="654"/>
      <c r="AA8" s="125"/>
      <c r="AB8" s="125"/>
      <c r="AC8" s="45"/>
      <c r="AD8" s="45"/>
      <c r="AE8" s="45"/>
      <c r="AF8" s="117"/>
      <c r="AG8" s="117"/>
      <c r="AH8" s="117" t="str">
        <f t="shared" si="6"/>
        <v/>
      </c>
      <c r="AI8" s="799">
        <f t="shared" si="1"/>
        <v>0</v>
      </c>
      <c r="AJ8" s="749"/>
      <c r="AK8" s="45">
        <v>70</v>
      </c>
      <c r="AL8" s="743"/>
      <c r="AM8" s="15">
        <v>1</v>
      </c>
      <c r="AN8" s="76">
        <f t="shared" si="2"/>
        <v>69.3</v>
      </c>
      <c r="AO8" s="817"/>
      <c r="AP8" s="631" t="s">
        <v>1523</v>
      </c>
      <c r="AQ8" s="184"/>
      <c r="BJ8">
        <f t="shared" si="39"/>
        <v>0</v>
      </c>
      <c r="CV8" s="30"/>
      <c r="CW8" s="57" t="s">
        <v>210</v>
      </c>
      <c r="CX8" s="58">
        <f t="shared" si="3"/>
        <v>46284</v>
      </c>
      <c r="CY8" s="59" t="str">
        <f t="shared" si="7"/>
        <v>9ERZK-110</v>
      </c>
      <c r="CZ8" s="60">
        <f t="shared" si="8"/>
        <v>0</v>
      </c>
      <c r="DA8" s="60">
        <f t="shared" si="9"/>
        <v>950</v>
      </c>
      <c r="DB8" s="60">
        <f t="shared" si="10"/>
        <v>0</v>
      </c>
      <c r="DC8" s="60" t="str">
        <f t="shared" si="11"/>
        <v>SI</v>
      </c>
      <c r="DD8" s="60"/>
      <c r="DE8" s="30"/>
      <c r="DF8" s="60">
        <f t="shared" si="12"/>
        <v>0</v>
      </c>
      <c r="DG8" s="60">
        <f t="shared" si="13"/>
        <v>0</v>
      </c>
      <c r="DH8" s="60">
        <f t="shared" si="14"/>
        <v>0</v>
      </c>
      <c r="DI8" s="60">
        <f t="shared" si="15"/>
        <v>0</v>
      </c>
      <c r="DJ8" s="60">
        <f t="shared" si="16"/>
        <v>0</v>
      </c>
      <c r="DK8" s="60">
        <f t="shared" si="17"/>
        <v>0</v>
      </c>
      <c r="DL8" s="60"/>
      <c r="DM8" s="60"/>
      <c r="DN8" s="60">
        <f t="shared" si="18"/>
        <v>0</v>
      </c>
      <c r="DO8" s="186">
        <f t="shared" si="19"/>
        <v>0</v>
      </c>
      <c r="DP8" s="60" t="str">
        <f t="shared" si="20"/>
        <v/>
      </c>
      <c r="DQ8" s="60">
        <f t="shared" si="4"/>
        <v>0</v>
      </c>
      <c r="DR8" s="60">
        <f t="shared" si="21"/>
        <v>0</v>
      </c>
      <c r="DS8" s="68" t="str">
        <f t="shared" si="5"/>
        <v/>
      </c>
      <c r="DY8" s="57" t="str">
        <f t="shared" si="22"/>
        <v>KHALDA_WELL</v>
      </c>
      <c r="DZ8" s="58">
        <f t="shared" si="23"/>
        <v>46284</v>
      </c>
      <c r="EA8" s="59" t="str">
        <f t="shared" si="24"/>
        <v>ERZK-110</v>
      </c>
      <c r="EB8" s="60">
        <f t="shared" si="25"/>
        <v>0</v>
      </c>
      <c r="EC8" s="60">
        <f t="shared" si="25"/>
        <v>950</v>
      </c>
      <c r="ED8" s="60">
        <f t="shared" si="26"/>
        <v>0</v>
      </c>
      <c r="EE8" s="60" t="str">
        <f t="shared" si="27"/>
        <v>SI</v>
      </c>
      <c r="EF8" s="64"/>
      <c r="EG8" s="63"/>
      <c r="EH8" s="59" t="str">
        <f t="shared" si="40"/>
        <v/>
      </c>
      <c r="EI8" s="60">
        <f t="shared" si="28"/>
        <v>0</v>
      </c>
      <c r="EJ8" s="60">
        <f t="shared" si="29"/>
        <v>0</v>
      </c>
      <c r="EK8" s="60">
        <f t="shared" si="30"/>
        <v>69.3</v>
      </c>
      <c r="EL8" s="60"/>
      <c r="EN8" s="60">
        <f t="shared" si="31"/>
        <v>0</v>
      </c>
      <c r="EP8" s="60">
        <f t="shared" si="32"/>
        <v>0</v>
      </c>
      <c r="EQ8" s="60">
        <f t="shared" si="33"/>
        <v>0</v>
      </c>
      <c r="ER8" s="60"/>
      <c r="ES8" s="60"/>
      <c r="ET8" s="60">
        <f t="shared" si="34"/>
        <v>0</v>
      </c>
      <c r="EU8" s="60">
        <f t="shared" si="35"/>
        <v>0</v>
      </c>
      <c r="EV8" s="60"/>
      <c r="EW8" s="60">
        <f t="shared" si="36"/>
        <v>0</v>
      </c>
      <c r="EX8" s="60">
        <f t="shared" si="36"/>
        <v>0</v>
      </c>
      <c r="EY8" s="60">
        <f t="shared" si="36"/>
        <v>0</v>
      </c>
      <c r="EZ8" s="60">
        <f t="shared" si="36"/>
        <v>0</v>
      </c>
      <c r="FA8" s="60" t="str">
        <f t="shared" si="37"/>
        <v>S/D 14-07-2022 due to D.H.P
Last W/O 02/2015 (RC).
On 16/12/2019 Fully opened prod. CK</v>
      </c>
      <c r="FB8" s="57" t="str">
        <f t="shared" si="38"/>
        <v/>
      </c>
    </row>
    <row r="9" spans="1:158" s="3" customFormat="1" ht="24" customHeight="1">
      <c r="B9" s="734" t="s">
        <v>916</v>
      </c>
      <c r="C9" s="735" t="s">
        <v>280</v>
      </c>
      <c r="D9" s="735" t="s">
        <v>1032</v>
      </c>
      <c r="E9" s="736" t="s">
        <v>3</v>
      </c>
      <c r="F9" s="122">
        <v>24</v>
      </c>
      <c r="G9" s="76">
        <f t="shared" si="0"/>
        <v>0</v>
      </c>
      <c r="H9" s="267"/>
      <c r="I9" s="737">
        <v>5</v>
      </c>
      <c r="J9" s="738" t="s">
        <v>1053</v>
      </c>
      <c r="K9" s="739">
        <v>140</v>
      </c>
      <c r="L9" s="739">
        <v>130</v>
      </c>
      <c r="M9" s="739">
        <v>0</v>
      </c>
      <c r="N9" s="739" t="s">
        <v>301</v>
      </c>
      <c r="O9" s="739">
        <v>151</v>
      </c>
      <c r="P9" s="248">
        <v>46135</v>
      </c>
      <c r="Q9" s="739">
        <v>4560</v>
      </c>
      <c r="R9" s="739">
        <v>89</v>
      </c>
      <c r="S9" s="739">
        <v>1270</v>
      </c>
      <c r="T9" s="739"/>
      <c r="U9" s="739">
        <v>5991</v>
      </c>
      <c r="V9" s="740" t="s">
        <v>1480</v>
      </c>
      <c r="W9" s="741"/>
      <c r="X9" s="741"/>
      <c r="Y9" s="741"/>
      <c r="Z9" s="741"/>
      <c r="AA9" s="740"/>
      <c r="AB9" s="740"/>
      <c r="AC9" s="738"/>
      <c r="AD9" s="738"/>
      <c r="AE9" s="738">
        <v>42</v>
      </c>
      <c r="AF9" s="742">
        <v>56</v>
      </c>
      <c r="AG9" s="742">
        <v>44</v>
      </c>
      <c r="AH9" s="742">
        <f t="shared" si="6"/>
        <v>95.454545454545453</v>
      </c>
      <c r="AI9" s="799">
        <f t="shared" si="1"/>
        <v>91.560999999999922</v>
      </c>
      <c r="AJ9" s="750">
        <v>46276</v>
      </c>
      <c r="AK9" s="738">
        <v>1501</v>
      </c>
      <c r="AL9" s="306"/>
      <c r="AM9" s="744">
        <v>93.9</v>
      </c>
      <c r="AN9" s="76">
        <f t="shared" si="2"/>
        <v>91.560999999999922</v>
      </c>
      <c r="AO9" s="817">
        <v>66000</v>
      </c>
      <c r="AP9" s="631" t="s">
        <v>1507</v>
      </c>
      <c r="AQ9" s="184"/>
      <c r="BJ9">
        <f t="shared" si="39"/>
        <v>1409.4389999999999</v>
      </c>
      <c r="CV9" s="30"/>
      <c r="CW9" s="57" t="s">
        <v>210</v>
      </c>
      <c r="CX9" s="58">
        <f t="shared" si="3"/>
        <v>46284</v>
      </c>
      <c r="CY9" s="59" t="str">
        <f t="shared" si="7"/>
        <v>9ERZK-111</v>
      </c>
      <c r="CZ9" s="60" t="str">
        <f t="shared" si="8"/>
        <v>Spool</v>
      </c>
      <c r="DA9" s="60">
        <f t="shared" si="9"/>
        <v>140</v>
      </c>
      <c r="DB9" s="60">
        <f t="shared" si="10"/>
        <v>24</v>
      </c>
      <c r="DC9" s="60" t="str">
        <f t="shared" si="11"/>
        <v>ESP</v>
      </c>
      <c r="DD9" s="60"/>
      <c r="DE9" s="30"/>
      <c r="DF9" s="60">
        <f t="shared" si="12"/>
        <v>151</v>
      </c>
      <c r="DG9" s="60">
        <f t="shared" si="13"/>
        <v>0</v>
      </c>
      <c r="DH9" s="60">
        <f t="shared" si="14"/>
        <v>0</v>
      </c>
      <c r="DI9" s="60">
        <f t="shared" si="15"/>
        <v>0</v>
      </c>
      <c r="DJ9" s="60">
        <f t="shared" si="16"/>
        <v>0</v>
      </c>
      <c r="DK9" s="60">
        <f t="shared" si="17"/>
        <v>42</v>
      </c>
      <c r="DL9" s="60"/>
      <c r="DM9" s="60"/>
      <c r="DN9" s="60">
        <f t="shared" si="18"/>
        <v>56</v>
      </c>
      <c r="DO9" s="186">
        <f t="shared" si="19"/>
        <v>91.560999999999922</v>
      </c>
      <c r="DP9" s="60" t="str">
        <f t="shared" si="20"/>
        <v/>
      </c>
      <c r="DQ9" s="60">
        <f t="shared" si="4"/>
        <v>91.560999999999922</v>
      </c>
      <c r="DR9" s="60">
        <f t="shared" si="21"/>
        <v>5</v>
      </c>
      <c r="DS9" s="68" t="str">
        <f t="shared" si="5"/>
        <v>EAST</v>
      </c>
      <c r="DY9" s="61" t="str">
        <f t="shared" si="22"/>
        <v>KHALDA_WELL</v>
      </c>
      <c r="DZ9" s="62">
        <f t="shared" si="23"/>
        <v>46284</v>
      </c>
      <c r="EA9" s="63" t="str">
        <f t="shared" si="24"/>
        <v>ERZK-111</v>
      </c>
      <c r="EB9" s="64" t="str">
        <f t="shared" si="25"/>
        <v>Spool</v>
      </c>
      <c r="EC9" s="64">
        <f t="shared" si="25"/>
        <v>140</v>
      </c>
      <c r="ED9" s="64">
        <f t="shared" si="26"/>
        <v>24</v>
      </c>
      <c r="EE9" s="64" t="str">
        <f t="shared" si="27"/>
        <v>ESP</v>
      </c>
      <c r="EF9" s="64"/>
      <c r="EG9" s="63"/>
      <c r="EH9" s="59" t="str">
        <f t="shared" si="40"/>
        <v/>
      </c>
      <c r="EI9" s="64">
        <f t="shared" si="28"/>
        <v>91.560999999999922</v>
      </c>
      <c r="EJ9" s="64" t="str">
        <f t="shared" si="29"/>
        <v>Borets 400-2200</v>
      </c>
      <c r="EK9" s="64">
        <f t="shared" si="30"/>
        <v>0</v>
      </c>
      <c r="EL9" s="64"/>
      <c r="EN9" s="64">
        <f t="shared" si="31"/>
        <v>0</v>
      </c>
      <c r="EP9" s="64">
        <f t="shared" si="32"/>
        <v>0</v>
      </c>
      <c r="EQ9" s="64">
        <f t="shared" si="33"/>
        <v>42</v>
      </c>
      <c r="ER9" s="64"/>
      <c r="ES9" s="64"/>
      <c r="ET9" s="64">
        <f t="shared" si="34"/>
        <v>0</v>
      </c>
      <c r="EU9" s="64">
        <f t="shared" si="35"/>
        <v>56</v>
      </c>
      <c r="EV9" s="64"/>
      <c r="EW9" s="64">
        <f t="shared" si="36"/>
        <v>0</v>
      </c>
      <c r="EX9" s="64">
        <f t="shared" si="36"/>
        <v>0</v>
      </c>
      <c r="EY9" s="64">
        <f t="shared" si="36"/>
        <v>0</v>
      </c>
      <c r="EZ9" s="64">
        <f t="shared" si="36"/>
        <v>0</v>
      </c>
      <c r="FA9" s="64" t="str">
        <f t="shared" si="37"/>
        <v xml:space="preserve">Last W/O 02/2021 (RW-Pump upgrade),Perf &amp; Reperf UBAH-200&amp;210 / LBAH   
Start-up on 20-Feb-21 W/BORETS 400-2200 </v>
      </c>
      <c r="FB9" s="61" t="str">
        <f t="shared" si="38"/>
        <v>EAST</v>
      </c>
    </row>
    <row r="10" spans="1:158" s="3" customFormat="1" ht="24" customHeight="1">
      <c r="B10" s="264" t="s">
        <v>928</v>
      </c>
      <c r="C10" s="265" t="s">
        <v>21</v>
      </c>
      <c r="D10" s="265" t="s">
        <v>1015</v>
      </c>
      <c r="E10" s="266" t="s">
        <v>3</v>
      </c>
      <c r="F10" s="122">
        <v>24</v>
      </c>
      <c r="G10" s="76">
        <f t="shared" si="0"/>
        <v>0</v>
      </c>
      <c r="H10" s="267"/>
      <c r="I10" s="13">
        <v>1000</v>
      </c>
      <c r="J10" s="45" t="s">
        <v>1053</v>
      </c>
      <c r="K10" s="22">
        <v>300</v>
      </c>
      <c r="L10" s="22">
        <v>300</v>
      </c>
      <c r="M10" s="22">
        <v>200</v>
      </c>
      <c r="N10" s="22" t="s">
        <v>301</v>
      </c>
      <c r="O10" s="22">
        <v>170</v>
      </c>
      <c r="P10" s="248">
        <v>45229</v>
      </c>
      <c r="Q10" s="22">
        <v>2143</v>
      </c>
      <c r="R10" s="22">
        <v>100</v>
      </c>
      <c r="S10" s="22">
        <v>1878</v>
      </c>
      <c r="T10" s="22"/>
      <c r="U10" s="22">
        <v>4023</v>
      </c>
      <c r="V10" s="125" t="s">
        <v>1039</v>
      </c>
      <c r="W10" s="654"/>
      <c r="X10" s="654"/>
      <c r="Y10" s="654"/>
      <c r="Z10" s="654"/>
      <c r="AA10" s="125"/>
      <c r="AB10" s="125"/>
      <c r="AC10" s="45"/>
      <c r="AD10" s="45"/>
      <c r="AE10" s="45">
        <v>54</v>
      </c>
      <c r="AF10" s="117">
        <v>50</v>
      </c>
      <c r="AG10" s="117">
        <v>61.7</v>
      </c>
      <c r="AH10" s="117">
        <f t="shared" si="6"/>
        <v>87.520259319286865</v>
      </c>
      <c r="AI10" s="799">
        <f t="shared" si="1"/>
        <v>57.59600000000006</v>
      </c>
      <c r="AJ10" s="749">
        <v>46227</v>
      </c>
      <c r="AK10" s="45">
        <v>2618</v>
      </c>
      <c r="AL10" s="306"/>
      <c r="AM10" s="15">
        <v>97.8</v>
      </c>
      <c r="AN10" s="76">
        <f t="shared" si="2"/>
        <v>57.596000000000053</v>
      </c>
      <c r="AO10" s="817">
        <v>71000</v>
      </c>
      <c r="AP10" s="631" t="s">
        <v>1920</v>
      </c>
      <c r="AQ10" s="184"/>
      <c r="BJ10">
        <f t="shared" si="39"/>
        <v>2560.404</v>
      </c>
      <c r="CV10" s="30"/>
      <c r="CW10" s="57" t="s">
        <v>210</v>
      </c>
      <c r="CX10" s="58">
        <f t="shared" si="3"/>
        <v>46284</v>
      </c>
      <c r="CY10" s="59" t="str">
        <f t="shared" si="7"/>
        <v>9ERZK-127</v>
      </c>
      <c r="CZ10" s="60" t="str">
        <f t="shared" si="8"/>
        <v>Spool</v>
      </c>
      <c r="DA10" s="60">
        <f t="shared" si="9"/>
        <v>300</v>
      </c>
      <c r="DB10" s="60">
        <f t="shared" si="10"/>
        <v>24</v>
      </c>
      <c r="DC10" s="60" t="str">
        <f t="shared" si="11"/>
        <v>ESP</v>
      </c>
      <c r="DD10" s="60"/>
      <c r="DE10" s="30"/>
      <c r="DF10" s="60">
        <f t="shared" si="12"/>
        <v>170</v>
      </c>
      <c r="DG10" s="60">
        <f t="shared" si="13"/>
        <v>0</v>
      </c>
      <c r="DH10" s="60">
        <f t="shared" si="14"/>
        <v>0</v>
      </c>
      <c r="DI10" s="60">
        <f t="shared" si="15"/>
        <v>0</v>
      </c>
      <c r="DJ10" s="60">
        <f t="shared" si="16"/>
        <v>0</v>
      </c>
      <c r="DK10" s="60">
        <f t="shared" si="17"/>
        <v>54</v>
      </c>
      <c r="DL10" s="60"/>
      <c r="DM10" s="60"/>
      <c r="DN10" s="60">
        <f t="shared" si="18"/>
        <v>50</v>
      </c>
      <c r="DO10" s="186">
        <f t="shared" si="19"/>
        <v>57.59600000000006</v>
      </c>
      <c r="DP10" s="60" t="str">
        <f t="shared" si="20"/>
        <v/>
      </c>
      <c r="DQ10" s="60">
        <f t="shared" si="4"/>
        <v>57.59600000000006</v>
      </c>
      <c r="DR10" s="60">
        <f t="shared" si="21"/>
        <v>1000</v>
      </c>
      <c r="DS10" s="68" t="str">
        <f t="shared" si="5"/>
        <v>EAST</v>
      </c>
      <c r="DY10" s="57" t="str">
        <f t="shared" si="22"/>
        <v>KHALDA_WELL</v>
      </c>
      <c r="DZ10" s="58">
        <f t="shared" si="23"/>
        <v>46284</v>
      </c>
      <c r="EA10" s="59" t="str">
        <f t="shared" si="24"/>
        <v>ERZK-127</v>
      </c>
      <c r="EB10" s="60" t="str">
        <f t="shared" si="25"/>
        <v>Spool</v>
      </c>
      <c r="EC10" s="60">
        <f t="shared" si="25"/>
        <v>300</v>
      </c>
      <c r="ED10" s="60">
        <f t="shared" si="26"/>
        <v>24</v>
      </c>
      <c r="EE10" s="60" t="str">
        <f t="shared" si="27"/>
        <v>ESP</v>
      </c>
      <c r="EF10" s="64"/>
      <c r="EG10" s="63"/>
      <c r="EH10" s="59" t="str">
        <f t="shared" si="40"/>
        <v/>
      </c>
      <c r="EI10" s="60">
        <f t="shared" si="28"/>
        <v>57.59600000000006</v>
      </c>
      <c r="EJ10" s="60" t="str">
        <f t="shared" si="29"/>
        <v>SN3600</v>
      </c>
      <c r="EK10" s="60">
        <f t="shared" si="30"/>
        <v>0</v>
      </c>
      <c r="EL10" s="60"/>
      <c r="EN10" s="60">
        <f t="shared" si="31"/>
        <v>0</v>
      </c>
      <c r="EP10" s="60">
        <f t="shared" si="32"/>
        <v>0</v>
      </c>
      <c r="EQ10" s="60">
        <f t="shared" si="33"/>
        <v>54</v>
      </c>
      <c r="ER10" s="60"/>
      <c r="ES10" s="60"/>
      <c r="ET10" s="60">
        <f t="shared" si="34"/>
        <v>0</v>
      </c>
      <c r="EU10" s="60">
        <f t="shared" si="35"/>
        <v>50</v>
      </c>
      <c r="EV10" s="60"/>
      <c r="EW10" s="60">
        <f t="shared" si="36"/>
        <v>0</v>
      </c>
      <c r="EX10" s="60">
        <f t="shared" si="36"/>
        <v>0</v>
      </c>
      <c r="EY10" s="60">
        <f t="shared" si="36"/>
        <v>0</v>
      </c>
      <c r="EZ10" s="60">
        <f t="shared" si="36"/>
        <v>0</v>
      </c>
      <c r="FA10" s="60" t="str">
        <f t="shared" si="37"/>
        <v>Last W/O 10/2021 TBG Replacement &amp; Pump Upgrade, Started up 26/10/2021.</v>
      </c>
      <c r="FB10" s="57" t="str">
        <f t="shared" si="38"/>
        <v>EAST</v>
      </c>
    </row>
    <row r="11" spans="1:158" s="3" customFormat="1" ht="24" customHeight="1">
      <c r="B11" s="264" t="s">
        <v>923</v>
      </c>
      <c r="C11" s="265" t="s">
        <v>1435</v>
      </c>
      <c r="D11" s="265" t="s">
        <v>1017</v>
      </c>
      <c r="E11" s="266" t="s">
        <v>3</v>
      </c>
      <c r="F11" s="122">
        <v>24</v>
      </c>
      <c r="G11" s="76">
        <f t="shared" si="0"/>
        <v>0</v>
      </c>
      <c r="H11" s="267"/>
      <c r="I11" s="13">
        <v>0</v>
      </c>
      <c r="J11" s="45" t="s">
        <v>1053</v>
      </c>
      <c r="K11" s="22">
        <v>210</v>
      </c>
      <c r="L11" s="22">
        <v>200</v>
      </c>
      <c r="M11" s="22">
        <v>0</v>
      </c>
      <c r="N11" s="22" t="s">
        <v>301</v>
      </c>
      <c r="O11" s="22">
        <v>145</v>
      </c>
      <c r="P11" s="248">
        <v>46148</v>
      </c>
      <c r="Q11" s="22" t="s">
        <v>1989</v>
      </c>
      <c r="R11" s="22"/>
      <c r="S11" s="22"/>
      <c r="T11" s="22"/>
      <c r="U11" s="22">
        <v>6250</v>
      </c>
      <c r="V11" s="125" t="s">
        <v>1042</v>
      </c>
      <c r="W11" s="654"/>
      <c r="X11" s="654"/>
      <c r="Y11" s="654"/>
      <c r="Z11" s="654"/>
      <c r="AA11" s="125"/>
      <c r="AB11" s="125"/>
      <c r="AC11" s="45"/>
      <c r="AD11" s="45"/>
      <c r="AE11" s="45">
        <v>26</v>
      </c>
      <c r="AF11" s="117">
        <v>45</v>
      </c>
      <c r="AG11" s="117">
        <v>24.4</v>
      </c>
      <c r="AH11" s="117">
        <f t="shared" si="6"/>
        <v>106.55737704918033</v>
      </c>
      <c r="AI11" s="799">
        <f t="shared" si="1"/>
        <v>86.240000000000009</v>
      </c>
      <c r="AJ11" s="749">
        <v>46275</v>
      </c>
      <c r="AK11" s="45">
        <v>616</v>
      </c>
      <c r="AL11" s="306"/>
      <c r="AM11" s="15">
        <v>86</v>
      </c>
      <c r="AN11" s="76">
        <f t="shared" si="2"/>
        <v>86.240000000000009</v>
      </c>
      <c r="AO11" s="817">
        <v>79000</v>
      </c>
      <c r="AP11" s="132" t="s">
        <v>1952</v>
      </c>
      <c r="AQ11" s="184"/>
      <c r="BJ11">
        <f t="shared" si="39"/>
        <v>529.76</v>
      </c>
      <c r="CV11" s="30"/>
      <c r="CW11" s="57" t="s">
        <v>210</v>
      </c>
      <c r="CX11" s="58">
        <f t="shared" si="3"/>
        <v>46284</v>
      </c>
      <c r="CY11" s="59" t="str">
        <f t="shared" si="7"/>
        <v>9ERZK-129</v>
      </c>
      <c r="CZ11" s="60" t="str">
        <f t="shared" si="8"/>
        <v>Spool</v>
      </c>
      <c r="DA11" s="60">
        <f t="shared" si="9"/>
        <v>210</v>
      </c>
      <c r="DB11" s="60">
        <f t="shared" si="10"/>
        <v>24</v>
      </c>
      <c r="DC11" s="60" t="str">
        <f t="shared" si="11"/>
        <v>ESP</v>
      </c>
      <c r="DD11" s="60"/>
      <c r="DE11" s="30"/>
      <c r="DF11" s="60">
        <f t="shared" si="12"/>
        <v>145</v>
      </c>
      <c r="DG11" s="60">
        <f t="shared" si="13"/>
        <v>0</v>
      </c>
      <c r="DH11" s="60">
        <f t="shared" si="14"/>
        <v>0</v>
      </c>
      <c r="DI11" s="60">
        <f t="shared" si="15"/>
        <v>0</v>
      </c>
      <c r="DJ11" s="60">
        <f t="shared" si="16"/>
        <v>0</v>
      </c>
      <c r="DK11" s="60">
        <f t="shared" si="17"/>
        <v>26</v>
      </c>
      <c r="DL11" s="60"/>
      <c r="DM11" s="60"/>
      <c r="DN11" s="60">
        <f t="shared" si="18"/>
        <v>45</v>
      </c>
      <c r="DO11" s="186">
        <f t="shared" si="19"/>
        <v>86.240000000000009</v>
      </c>
      <c r="DP11" s="60" t="str">
        <f t="shared" si="20"/>
        <v/>
      </c>
      <c r="DQ11" s="60">
        <f t="shared" si="4"/>
        <v>86.240000000000009</v>
      </c>
      <c r="DR11" s="60">
        <f t="shared" si="21"/>
        <v>0</v>
      </c>
      <c r="DS11" s="68" t="str">
        <f t="shared" si="5"/>
        <v>EAST</v>
      </c>
      <c r="DY11" s="57" t="str">
        <f t="shared" si="22"/>
        <v>KHALDA_WELL</v>
      </c>
      <c r="DZ11" s="58">
        <f t="shared" si="23"/>
        <v>46284</v>
      </c>
      <c r="EA11" s="59" t="str">
        <f t="shared" si="24"/>
        <v>ERZK-129</v>
      </c>
      <c r="EB11" s="60" t="str">
        <f t="shared" si="25"/>
        <v>Spool</v>
      </c>
      <c r="EC11" s="60">
        <f t="shared" si="25"/>
        <v>210</v>
      </c>
      <c r="ED11" s="60">
        <f t="shared" si="26"/>
        <v>24</v>
      </c>
      <c r="EE11" s="60" t="str">
        <f t="shared" si="27"/>
        <v>ESP</v>
      </c>
      <c r="EF11" s="64"/>
      <c r="EG11" s="63"/>
      <c r="EH11" s="59" t="str">
        <f t="shared" si="40"/>
        <v/>
      </c>
      <c r="EI11" s="60">
        <f t="shared" si="28"/>
        <v>86.240000000000009</v>
      </c>
      <c r="EJ11" s="60" t="str">
        <f t="shared" si="29"/>
        <v>DN1150</v>
      </c>
      <c r="EK11" s="60">
        <f t="shared" si="30"/>
        <v>0</v>
      </c>
      <c r="EL11" s="60"/>
      <c r="EN11" s="60">
        <f t="shared" si="31"/>
        <v>0</v>
      </c>
      <c r="EP11" s="60">
        <f t="shared" si="32"/>
        <v>0</v>
      </c>
      <c r="EQ11" s="60">
        <f t="shared" si="33"/>
        <v>26</v>
      </c>
      <c r="ER11" s="60"/>
      <c r="ES11" s="60"/>
      <c r="ET11" s="60">
        <f t="shared" si="34"/>
        <v>0</v>
      </c>
      <c r="EU11" s="60">
        <f t="shared" si="35"/>
        <v>45</v>
      </c>
      <c r="EV11" s="60"/>
      <c r="EW11" s="60">
        <f t="shared" si="36"/>
        <v>0</v>
      </c>
      <c r="EX11" s="60">
        <f t="shared" si="36"/>
        <v>0</v>
      </c>
      <c r="EY11" s="60">
        <f t="shared" si="36"/>
        <v>0</v>
      </c>
      <c r="EZ11" s="60">
        <f t="shared" si="36"/>
        <v>0</v>
      </c>
      <c r="FA11" s="60" t="str">
        <f t="shared" si="37"/>
        <v xml:space="preserve">Last W/O 05/2025 (R/C), Started up 27/05/2025  </v>
      </c>
      <c r="FB11" s="57" t="str">
        <f t="shared" si="38"/>
        <v>EAST</v>
      </c>
    </row>
    <row r="12" spans="1:158" s="30" customFormat="1" ht="25.5">
      <c r="B12" s="264" t="s">
        <v>962</v>
      </c>
      <c r="C12" s="265" t="s">
        <v>25</v>
      </c>
      <c r="D12" s="265" t="s">
        <v>1031</v>
      </c>
      <c r="E12" s="266" t="s">
        <v>3</v>
      </c>
      <c r="F12" s="122">
        <v>24</v>
      </c>
      <c r="G12" s="76">
        <f t="shared" si="0"/>
        <v>0</v>
      </c>
      <c r="H12" s="267"/>
      <c r="I12" s="13">
        <v>5</v>
      </c>
      <c r="J12" s="45" t="s">
        <v>1053</v>
      </c>
      <c r="K12" s="22">
        <v>190</v>
      </c>
      <c r="L12" s="22">
        <v>170</v>
      </c>
      <c r="M12" s="22">
        <v>0</v>
      </c>
      <c r="N12" s="22" t="s">
        <v>301</v>
      </c>
      <c r="O12" s="22">
        <v>126</v>
      </c>
      <c r="P12" s="248">
        <v>46135</v>
      </c>
      <c r="Q12" s="22">
        <v>4266</v>
      </c>
      <c r="R12" s="22">
        <v>83</v>
      </c>
      <c r="S12" s="649">
        <v>1255</v>
      </c>
      <c r="T12" s="22"/>
      <c r="U12" s="22">
        <v>5885</v>
      </c>
      <c r="V12" s="125" t="s">
        <v>1969</v>
      </c>
      <c r="W12" s="654"/>
      <c r="X12" s="654"/>
      <c r="Y12" s="654"/>
      <c r="Z12" s="654"/>
      <c r="AA12" s="125"/>
      <c r="AB12" s="125"/>
      <c r="AC12" s="45"/>
      <c r="AD12" s="45"/>
      <c r="AE12" s="45">
        <v>16</v>
      </c>
      <c r="AF12" s="117">
        <v>50</v>
      </c>
      <c r="AG12" s="117">
        <v>30</v>
      </c>
      <c r="AH12" s="117">
        <f t="shared" si="6"/>
        <v>53.333333333333336</v>
      </c>
      <c r="AI12" s="799">
        <f t="shared" si="1"/>
        <v>33.480000000000032</v>
      </c>
      <c r="AJ12" s="750">
        <v>46277</v>
      </c>
      <c r="AK12" s="45">
        <v>465</v>
      </c>
      <c r="AL12" s="392"/>
      <c r="AM12" s="15">
        <v>92.8</v>
      </c>
      <c r="AN12" s="76">
        <f t="shared" si="2"/>
        <v>33.480000000000032</v>
      </c>
      <c r="AO12" s="817">
        <v>62000</v>
      </c>
      <c r="AP12" s="631" t="s">
        <v>1972</v>
      </c>
      <c r="AQ12" s="781"/>
      <c r="BJ12" s="50">
        <f t="shared" si="39"/>
        <v>431.52</v>
      </c>
      <c r="CW12" s="57" t="s">
        <v>210</v>
      </c>
      <c r="CX12" s="58">
        <f t="shared" si="3"/>
        <v>46284</v>
      </c>
      <c r="CY12" s="59" t="str">
        <f t="shared" si="7"/>
        <v>9ERZK-130</v>
      </c>
      <c r="CZ12" s="60" t="str">
        <f t="shared" si="8"/>
        <v>Spool</v>
      </c>
      <c r="DA12" s="60">
        <f t="shared" si="9"/>
        <v>190</v>
      </c>
      <c r="DB12" s="60">
        <f t="shared" si="10"/>
        <v>24</v>
      </c>
      <c r="DC12" s="60" t="str">
        <f t="shared" si="11"/>
        <v>ESP</v>
      </c>
      <c r="DD12" s="60"/>
      <c r="DF12" s="60">
        <f t="shared" si="12"/>
        <v>126</v>
      </c>
      <c r="DG12" s="60">
        <f t="shared" si="13"/>
        <v>0</v>
      </c>
      <c r="DH12" s="60">
        <f t="shared" si="14"/>
        <v>0</v>
      </c>
      <c r="DI12" s="60">
        <f t="shared" si="15"/>
        <v>0</v>
      </c>
      <c r="DJ12" s="60">
        <f t="shared" si="16"/>
        <v>0</v>
      </c>
      <c r="DK12" s="60">
        <f t="shared" si="17"/>
        <v>16</v>
      </c>
      <c r="DL12" s="60"/>
      <c r="DM12" s="60"/>
      <c r="DN12" s="60">
        <f t="shared" si="18"/>
        <v>50</v>
      </c>
      <c r="DO12" s="186">
        <f t="shared" si="19"/>
        <v>33.480000000000032</v>
      </c>
      <c r="DP12" s="60" t="str">
        <f t="shared" si="20"/>
        <v/>
      </c>
      <c r="DQ12" s="60">
        <f t="shared" si="4"/>
        <v>33.480000000000032</v>
      </c>
      <c r="DR12" s="60">
        <f t="shared" si="21"/>
        <v>5</v>
      </c>
      <c r="DS12" s="68" t="str">
        <f t="shared" si="5"/>
        <v>EAST</v>
      </c>
      <c r="DY12" s="57" t="str">
        <f t="shared" ref="DY12:DY77" si="41">IF(B12="","","KHALDA_WELL")</f>
        <v>KHALDA_WELL</v>
      </c>
      <c r="DZ12" s="58">
        <f t="shared" si="23"/>
        <v>46284</v>
      </c>
      <c r="EA12" s="59" t="str">
        <f t="shared" ref="EA12:EA77" si="42">B12</f>
        <v>ERZK-130</v>
      </c>
      <c r="EB12" s="60" t="str">
        <f t="shared" ref="EB12:EB77" si="43">J12</f>
        <v>Spool</v>
      </c>
      <c r="EC12" s="60">
        <f t="shared" ref="EC12:EC77" si="44">K12</f>
        <v>190</v>
      </c>
      <c r="ED12" s="60">
        <f t="shared" ref="ED12:ED77" si="45">F12</f>
        <v>24</v>
      </c>
      <c r="EE12" s="60" t="str">
        <f t="shared" ref="EE12:EE77" si="46">IF(DB12=0,"SI",E12)</f>
        <v>ESP</v>
      </c>
      <c r="EF12" s="64"/>
      <c r="EG12" s="63"/>
      <c r="EH12" s="59" t="str">
        <f t="shared" si="40"/>
        <v/>
      </c>
      <c r="EI12" s="60">
        <f t="shared" ref="EI12:EI77" si="47">AI12</f>
        <v>33.480000000000032</v>
      </c>
      <c r="EJ12" s="60" t="str">
        <f t="shared" ref="EJ12:EJ77" si="48">V12</f>
        <v>WD650</v>
      </c>
      <c r="EK12" s="60">
        <f t="shared" ref="EK12:EK77" si="49">G12</f>
        <v>0</v>
      </c>
      <c r="EL12" s="60"/>
      <c r="EN12" s="60">
        <f t="shared" ref="EN12:EN77" si="50">AB12</f>
        <v>0</v>
      </c>
      <c r="EP12" s="60">
        <f t="shared" ref="EP12:EP77" si="51">AC12</f>
        <v>0</v>
      </c>
      <c r="EQ12" s="60">
        <f t="shared" ref="EQ12:EQ77" si="52">AE12</f>
        <v>16</v>
      </c>
      <c r="ER12" s="60"/>
      <c r="ES12" s="60"/>
      <c r="ET12" s="60">
        <f t="shared" ref="ET12:ET77" si="53">AD12</f>
        <v>0</v>
      </c>
      <c r="EU12" s="60">
        <f t="shared" ref="EU12:EU77" si="54">AF12</f>
        <v>50</v>
      </c>
      <c r="EV12" s="60"/>
      <c r="EW12" s="60">
        <f t="shared" ref="EW12:EW77" si="55">W12</f>
        <v>0</v>
      </c>
      <c r="EX12" s="60">
        <f t="shared" ref="EX12:EX77" si="56">X12</f>
        <v>0</v>
      </c>
      <c r="EY12" s="60">
        <f t="shared" ref="EY12:EY77" si="57">Y12</f>
        <v>0</v>
      </c>
      <c r="EZ12" s="60">
        <f t="shared" ref="EZ12:EZ77" si="58">Z12</f>
        <v>0</v>
      </c>
      <c r="FA12" s="60" t="str">
        <f t="shared" ref="FA12:FA77" si="59">AP12</f>
        <v xml:space="preserve"> Started up to production 17-11-2025 after w/o pump down grade F/DN800 T/WD650</v>
      </c>
      <c r="FB12" s="57" t="str">
        <f t="shared" ref="FB12:FB77" si="60">IF(OR(E12="SI",B12="",E12="T&amp;A"),"",VLOOKUP(B12,WELL_FIELD,2))</f>
        <v>EAST</v>
      </c>
    </row>
    <row r="13" spans="1:158" s="30" customFormat="1" ht="24" customHeight="1">
      <c r="B13" s="266" t="s">
        <v>1300</v>
      </c>
      <c r="C13" s="265" t="s">
        <v>1499</v>
      </c>
      <c r="D13" s="265"/>
      <c r="E13" s="266" t="s">
        <v>3</v>
      </c>
      <c r="F13" s="122">
        <v>24</v>
      </c>
      <c r="G13" s="76">
        <f t="shared" si="0"/>
        <v>0</v>
      </c>
      <c r="H13" s="267"/>
      <c r="I13" s="13">
        <v>0</v>
      </c>
      <c r="J13" s="45">
        <v>128</v>
      </c>
      <c r="K13" s="22">
        <v>180</v>
      </c>
      <c r="L13" s="22">
        <v>120</v>
      </c>
      <c r="M13" s="22">
        <v>0</v>
      </c>
      <c r="N13" s="22" t="s">
        <v>301</v>
      </c>
      <c r="O13" s="22">
        <v>129</v>
      </c>
      <c r="P13" s="248">
        <v>46148</v>
      </c>
      <c r="Q13" s="22">
        <v>4342.8100000000004</v>
      </c>
      <c r="R13" s="22">
        <v>88</v>
      </c>
      <c r="S13" s="22">
        <v>1076</v>
      </c>
      <c r="T13" s="22"/>
      <c r="U13" s="22">
        <v>5570</v>
      </c>
      <c r="V13" s="125" t="s">
        <v>1630</v>
      </c>
      <c r="W13" s="654"/>
      <c r="X13" s="654"/>
      <c r="Y13" s="654"/>
      <c r="Z13" s="654"/>
      <c r="AA13" s="125"/>
      <c r="AB13" s="125"/>
      <c r="AC13" s="45"/>
      <c r="AD13" s="45"/>
      <c r="AE13" s="45">
        <v>26</v>
      </c>
      <c r="AF13" s="117">
        <v>50</v>
      </c>
      <c r="AG13" s="117">
        <v>34</v>
      </c>
      <c r="AH13" s="117">
        <f t="shared" si="6"/>
        <v>76.470588235294116</v>
      </c>
      <c r="AI13" s="799">
        <f t="shared" si="1"/>
        <v>33.79200000000003</v>
      </c>
      <c r="AJ13" s="749">
        <v>46227</v>
      </c>
      <c r="AK13" s="45">
        <v>528</v>
      </c>
      <c r="AL13" s="306"/>
      <c r="AM13" s="15">
        <v>93.6</v>
      </c>
      <c r="AN13" s="76">
        <f t="shared" si="2"/>
        <v>33.79200000000003</v>
      </c>
      <c r="AO13" s="817">
        <v>65000</v>
      </c>
      <c r="AP13" s="631" t="s">
        <v>1727</v>
      </c>
      <c r="AQ13" s="781"/>
      <c r="BJ13" s="50">
        <f t="shared" si="39"/>
        <v>494.20799999999997</v>
      </c>
      <c r="CW13" s="57" t="s">
        <v>210</v>
      </c>
      <c r="CX13" s="58">
        <f t="shared" si="3"/>
        <v>46284</v>
      </c>
      <c r="CY13" s="59" t="str">
        <f t="shared" si="7"/>
        <v>9ERZK-153</v>
      </c>
      <c r="CZ13" s="60">
        <f t="shared" si="8"/>
        <v>128</v>
      </c>
      <c r="DA13" s="60">
        <f t="shared" si="9"/>
        <v>180</v>
      </c>
      <c r="DB13" s="60">
        <f t="shared" si="10"/>
        <v>24</v>
      </c>
      <c r="DC13" s="60" t="str">
        <f t="shared" si="11"/>
        <v>ESP</v>
      </c>
      <c r="DD13" s="60"/>
      <c r="DF13" s="60">
        <f t="shared" si="12"/>
        <v>129</v>
      </c>
      <c r="DG13" s="60">
        <f t="shared" si="13"/>
        <v>0</v>
      </c>
      <c r="DH13" s="60">
        <f t="shared" si="14"/>
        <v>0</v>
      </c>
      <c r="DI13" s="60">
        <f t="shared" si="15"/>
        <v>0</v>
      </c>
      <c r="DJ13" s="60">
        <f t="shared" si="16"/>
        <v>0</v>
      </c>
      <c r="DK13" s="60">
        <f t="shared" si="17"/>
        <v>26</v>
      </c>
      <c r="DL13" s="60"/>
      <c r="DM13" s="60"/>
      <c r="DN13" s="60">
        <f t="shared" si="18"/>
        <v>50</v>
      </c>
      <c r="DO13" s="186">
        <f t="shared" si="19"/>
        <v>33.79200000000003</v>
      </c>
      <c r="DP13" s="60" t="str">
        <f t="shared" si="20"/>
        <v/>
      </c>
      <c r="DQ13" s="60">
        <f t="shared" si="4"/>
        <v>33.79200000000003</v>
      </c>
      <c r="DR13" s="60">
        <f t="shared" si="21"/>
        <v>0</v>
      </c>
      <c r="DS13" s="68" t="str">
        <f t="shared" si="5"/>
        <v>EAST</v>
      </c>
      <c r="DY13" s="57" t="str">
        <f t="shared" si="41"/>
        <v>KHALDA_WELL</v>
      </c>
      <c r="DZ13" s="58">
        <f t="shared" si="23"/>
        <v>46284</v>
      </c>
      <c r="EA13" s="59" t="str">
        <f t="shared" si="42"/>
        <v>ERZK-153</v>
      </c>
      <c r="EB13" s="60">
        <f t="shared" si="43"/>
        <v>128</v>
      </c>
      <c r="EC13" s="60">
        <f t="shared" si="44"/>
        <v>180</v>
      </c>
      <c r="ED13" s="60">
        <f t="shared" si="45"/>
        <v>24</v>
      </c>
      <c r="EE13" s="60" t="str">
        <f t="shared" si="46"/>
        <v>ESP</v>
      </c>
      <c r="EF13" s="64"/>
      <c r="EG13" s="63"/>
      <c r="EH13" s="59" t="str">
        <f t="shared" si="40"/>
        <v/>
      </c>
      <c r="EI13" s="60">
        <f t="shared" si="47"/>
        <v>33.79200000000003</v>
      </c>
      <c r="EJ13" s="60" t="str">
        <f t="shared" si="48"/>
        <v>FLEX-10</v>
      </c>
      <c r="EK13" s="60">
        <f t="shared" si="49"/>
        <v>0</v>
      </c>
      <c r="EL13" s="60"/>
      <c r="EN13" s="60">
        <f t="shared" si="50"/>
        <v>0</v>
      </c>
      <c r="EP13" s="60">
        <f t="shared" si="51"/>
        <v>0</v>
      </c>
      <c r="EQ13" s="60">
        <f t="shared" si="52"/>
        <v>26</v>
      </c>
      <c r="ER13" s="60"/>
      <c r="ES13" s="60"/>
      <c r="ET13" s="60">
        <f t="shared" si="53"/>
        <v>0</v>
      </c>
      <c r="EU13" s="60">
        <f t="shared" si="54"/>
        <v>50</v>
      </c>
      <c r="EV13" s="60"/>
      <c r="EW13" s="60">
        <f t="shared" si="55"/>
        <v>0</v>
      </c>
      <c r="EX13" s="60">
        <f t="shared" si="56"/>
        <v>0</v>
      </c>
      <c r="EY13" s="60">
        <f t="shared" si="57"/>
        <v>0</v>
      </c>
      <c r="EZ13" s="60">
        <f t="shared" si="58"/>
        <v>0</v>
      </c>
      <c r="FA13" s="60" t="str">
        <f t="shared" si="59"/>
        <v>Sarted up 31-01-2025
Last W/O 01/2025 (R/W)</v>
      </c>
      <c r="FB13" s="57" t="str">
        <f t="shared" si="60"/>
        <v>EAST</v>
      </c>
    </row>
    <row r="14" spans="1:158" s="30" customFormat="1" ht="24" customHeight="1">
      <c r="B14" s="264" t="s">
        <v>1084</v>
      </c>
      <c r="C14" s="265" t="s">
        <v>20</v>
      </c>
      <c r="D14" s="265"/>
      <c r="E14" s="266" t="s">
        <v>3</v>
      </c>
      <c r="F14" s="122">
        <v>24</v>
      </c>
      <c r="G14" s="76">
        <f t="shared" si="0"/>
        <v>0</v>
      </c>
      <c r="H14" s="267"/>
      <c r="I14" s="13">
        <v>3</v>
      </c>
      <c r="J14" s="45">
        <v>128</v>
      </c>
      <c r="K14" s="22">
        <v>140</v>
      </c>
      <c r="L14" s="22">
        <v>130</v>
      </c>
      <c r="M14" s="22">
        <v>0</v>
      </c>
      <c r="N14" s="22" t="s">
        <v>301</v>
      </c>
      <c r="O14" s="22">
        <v>149</v>
      </c>
      <c r="P14" s="248"/>
      <c r="Q14" s="22"/>
      <c r="R14" s="22"/>
      <c r="S14" s="22"/>
      <c r="T14" s="22"/>
      <c r="U14" s="22">
        <v>5500</v>
      </c>
      <c r="V14" s="125" t="s">
        <v>1520</v>
      </c>
      <c r="W14" s="654"/>
      <c r="X14" s="654"/>
      <c r="Y14" s="654"/>
      <c r="Z14" s="654"/>
      <c r="AA14" s="125"/>
      <c r="AB14" s="125"/>
      <c r="AC14" s="45"/>
      <c r="AD14" s="45"/>
      <c r="AE14" s="45">
        <v>23</v>
      </c>
      <c r="AF14" s="117">
        <v>55</v>
      </c>
      <c r="AG14" s="117">
        <v>24.5</v>
      </c>
      <c r="AH14" s="117">
        <f t="shared" si="6"/>
        <v>93.877551020408163</v>
      </c>
      <c r="AI14" s="799">
        <f t="shared" si="1"/>
        <v>80.522500000000008</v>
      </c>
      <c r="AJ14" s="749">
        <v>46285</v>
      </c>
      <c r="AK14" s="45">
        <v>1039</v>
      </c>
      <c r="AL14" s="743"/>
      <c r="AM14" s="15">
        <v>92.25</v>
      </c>
      <c r="AN14" s="76">
        <f t="shared" si="2"/>
        <v>80.522500000000008</v>
      </c>
      <c r="AO14" s="817">
        <v>70000</v>
      </c>
      <c r="AP14" s="631" t="s">
        <v>1655</v>
      </c>
      <c r="AQ14" s="781"/>
      <c r="BJ14" s="50">
        <f t="shared" si="39"/>
        <v>958.47749999999996</v>
      </c>
      <c r="CW14" s="57" t="s">
        <v>210</v>
      </c>
      <c r="CX14" s="58">
        <f t="shared" si="3"/>
        <v>46284</v>
      </c>
      <c r="CY14" s="59" t="str">
        <f t="shared" si="7"/>
        <v>9ERZK-163</v>
      </c>
      <c r="CZ14" s="60">
        <f t="shared" si="8"/>
        <v>128</v>
      </c>
      <c r="DA14" s="60">
        <f t="shared" si="9"/>
        <v>140</v>
      </c>
      <c r="DB14" s="60">
        <f t="shared" si="10"/>
        <v>24</v>
      </c>
      <c r="DC14" s="60" t="str">
        <f t="shared" si="11"/>
        <v>ESP</v>
      </c>
      <c r="DD14" s="60"/>
      <c r="DF14" s="60">
        <f t="shared" si="12"/>
        <v>149</v>
      </c>
      <c r="DG14" s="60">
        <f t="shared" si="13"/>
        <v>0</v>
      </c>
      <c r="DH14" s="60">
        <f t="shared" si="14"/>
        <v>0</v>
      </c>
      <c r="DI14" s="60">
        <f t="shared" si="15"/>
        <v>0</v>
      </c>
      <c r="DJ14" s="60">
        <f t="shared" si="16"/>
        <v>0</v>
      </c>
      <c r="DK14" s="60">
        <f t="shared" si="17"/>
        <v>23</v>
      </c>
      <c r="DL14" s="60"/>
      <c r="DM14" s="60"/>
      <c r="DN14" s="60">
        <f t="shared" si="18"/>
        <v>55</v>
      </c>
      <c r="DO14" s="186">
        <f t="shared" si="19"/>
        <v>80.522500000000008</v>
      </c>
      <c r="DP14" s="60" t="str">
        <f t="shared" si="20"/>
        <v/>
      </c>
      <c r="DQ14" s="60">
        <f t="shared" si="4"/>
        <v>80.522500000000008</v>
      </c>
      <c r="DR14" s="60">
        <f t="shared" si="21"/>
        <v>3</v>
      </c>
      <c r="DS14" s="68" t="str">
        <f t="shared" si="5"/>
        <v>EAST</v>
      </c>
      <c r="DY14" s="57" t="str">
        <f t="shared" si="41"/>
        <v>KHALDA_WELL</v>
      </c>
      <c r="DZ14" s="58">
        <f t="shared" si="23"/>
        <v>46284</v>
      </c>
      <c r="EA14" s="59" t="str">
        <f t="shared" si="42"/>
        <v>ERZK-163</v>
      </c>
      <c r="EB14" s="60">
        <f t="shared" si="43"/>
        <v>128</v>
      </c>
      <c r="EC14" s="60">
        <f t="shared" si="44"/>
        <v>140</v>
      </c>
      <c r="ED14" s="60">
        <f t="shared" si="45"/>
        <v>24</v>
      </c>
      <c r="EE14" s="60" t="str">
        <f t="shared" si="46"/>
        <v>ESP</v>
      </c>
      <c r="EF14" s="64"/>
      <c r="EG14" s="63"/>
      <c r="EH14" s="59" t="str">
        <f t="shared" si="40"/>
        <v/>
      </c>
      <c r="EI14" s="60">
        <f t="shared" si="47"/>
        <v>80.522500000000008</v>
      </c>
      <c r="EJ14" s="60" t="str">
        <f t="shared" si="48"/>
        <v>400-1050</v>
      </c>
      <c r="EK14" s="60">
        <f t="shared" si="49"/>
        <v>0</v>
      </c>
      <c r="EL14" s="60"/>
      <c r="EN14" s="60">
        <f t="shared" si="50"/>
        <v>0</v>
      </c>
      <c r="EP14" s="60">
        <f t="shared" si="51"/>
        <v>0</v>
      </c>
      <c r="EQ14" s="60">
        <f t="shared" si="52"/>
        <v>23</v>
      </c>
      <c r="ER14" s="60"/>
      <c r="ES14" s="60"/>
      <c r="ET14" s="60">
        <f t="shared" si="53"/>
        <v>0</v>
      </c>
      <c r="EU14" s="60">
        <f t="shared" si="54"/>
        <v>55</v>
      </c>
      <c r="EV14" s="60"/>
      <c r="EW14" s="60">
        <f t="shared" si="55"/>
        <v>0</v>
      </c>
      <c r="EX14" s="60">
        <f t="shared" si="56"/>
        <v>0</v>
      </c>
      <c r="EY14" s="60">
        <f t="shared" si="57"/>
        <v>0</v>
      </c>
      <c r="EZ14" s="60">
        <f t="shared" si="58"/>
        <v>0</v>
      </c>
      <c r="FA14" s="60" t="str">
        <f t="shared" si="59"/>
        <v>Started up 23/6/2024
Last W/O 06/2024 (Replaced SRP W/ ESP)</v>
      </c>
      <c r="FB14" s="57" t="str">
        <f t="shared" si="60"/>
        <v>EAST</v>
      </c>
    </row>
    <row r="15" spans="1:158" s="30" customFormat="1" ht="24" customHeight="1">
      <c r="B15" s="734" t="s">
        <v>1301</v>
      </c>
      <c r="C15" s="735" t="s">
        <v>1288</v>
      </c>
      <c r="D15" s="735"/>
      <c r="E15" s="736" t="s">
        <v>19</v>
      </c>
      <c r="F15" s="122">
        <v>0</v>
      </c>
      <c r="G15" s="76">
        <f t="shared" si="0"/>
        <v>570</v>
      </c>
      <c r="H15" s="267"/>
      <c r="I15" s="737">
        <v>6000</v>
      </c>
      <c r="J15" s="738" t="s">
        <v>1053</v>
      </c>
      <c r="K15" s="739">
        <v>170</v>
      </c>
      <c r="L15" s="739">
        <v>150</v>
      </c>
      <c r="M15" s="739"/>
      <c r="N15" s="739" t="s">
        <v>301</v>
      </c>
      <c r="O15" s="739">
        <v>121</v>
      </c>
      <c r="P15" s="248">
        <v>45967</v>
      </c>
      <c r="Q15" s="739">
        <v>2561</v>
      </c>
      <c r="R15" s="739">
        <v>100</v>
      </c>
      <c r="S15" s="739">
        <v>1082</v>
      </c>
      <c r="T15" s="739"/>
      <c r="U15" s="739">
        <v>3665</v>
      </c>
      <c r="V15" s="740">
        <v>2.25</v>
      </c>
      <c r="W15" s="741">
        <v>100</v>
      </c>
      <c r="X15" s="741">
        <v>569</v>
      </c>
      <c r="Y15" s="741">
        <v>98</v>
      </c>
      <c r="Z15" s="741">
        <v>80</v>
      </c>
      <c r="AA15" s="740" t="s">
        <v>1071</v>
      </c>
      <c r="AB15" s="740">
        <v>6.8</v>
      </c>
      <c r="AC15" s="738">
        <v>169</v>
      </c>
      <c r="AD15" s="738">
        <v>950</v>
      </c>
      <c r="AE15" s="738"/>
      <c r="AF15" s="742"/>
      <c r="AG15" s="742"/>
      <c r="AH15" s="117" t="str">
        <f t="shared" si="6"/>
        <v/>
      </c>
      <c r="AI15" s="799">
        <f t="shared" si="1"/>
        <v>0</v>
      </c>
      <c r="AJ15" s="750">
        <v>45968</v>
      </c>
      <c r="AK15" s="738">
        <v>570</v>
      </c>
      <c r="AL15" s="306"/>
      <c r="AM15" s="744"/>
      <c r="AN15" s="76">
        <f t="shared" si="2"/>
        <v>570</v>
      </c>
      <c r="AO15" s="817">
        <v>62000</v>
      </c>
      <c r="AP15" s="631" t="s">
        <v>1929</v>
      </c>
      <c r="AQ15" s="781"/>
      <c r="BJ15" s="50">
        <f t="shared" si="39"/>
        <v>0</v>
      </c>
      <c r="CW15" s="57" t="s">
        <v>210</v>
      </c>
      <c r="CX15" s="58">
        <f t="shared" si="3"/>
        <v>46284</v>
      </c>
      <c r="CY15" s="59" t="str">
        <f t="shared" si="7"/>
        <v>9ERZK-180</v>
      </c>
      <c r="CZ15" s="60" t="str">
        <f t="shared" si="8"/>
        <v>Spool</v>
      </c>
      <c r="DA15" s="60">
        <f t="shared" si="9"/>
        <v>170</v>
      </c>
      <c r="DB15" s="60">
        <f t="shared" si="10"/>
        <v>0</v>
      </c>
      <c r="DC15" s="60" t="str">
        <f t="shared" si="11"/>
        <v>SI</v>
      </c>
      <c r="DD15" s="60"/>
      <c r="DF15" s="60">
        <f t="shared" si="12"/>
        <v>121</v>
      </c>
      <c r="DG15" s="60" t="str">
        <f t="shared" si="13"/>
        <v>C-912</v>
      </c>
      <c r="DH15" s="60">
        <f t="shared" si="14"/>
        <v>6.8</v>
      </c>
      <c r="DI15" s="60">
        <f t="shared" si="15"/>
        <v>169</v>
      </c>
      <c r="DJ15" s="60">
        <f t="shared" si="16"/>
        <v>950</v>
      </c>
      <c r="DK15" s="60">
        <f t="shared" si="17"/>
        <v>0</v>
      </c>
      <c r="DL15" s="60"/>
      <c r="DM15" s="60"/>
      <c r="DN15" s="60">
        <f t="shared" si="18"/>
        <v>0</v>
      </c>
      <c r="DO15" s="186">
        <f t="shared" si="19"/>
        <v>0</v>
      </c>
      <c r="DP15" s="60" t="str">
        <f t="shared" si="20"/>
        <v/>
      </c>
      <c r="DQ15" s="60">
        <f t="shared" si="4"/>
        <v>0</v>
      </c>
      <c r="DR15" s="60">
        <f t="shared" si="21"/>
        <v>6000</v>
      </c>
      <c r="DS15" s="68" t="str">
        <f t="shared" si="5"/>
        <v/>
      </c>
      <c r="DY15" s="61" t="str">
        <f t="shared" si="41"/>
        <v>KHALDA_WELL</v>
      </c>
      <c r="DZ15" s="62">
        <f t="shared" si="23"/>
        <v>46284</v>
      </c>
      <c r="EA15" s="63" t="str">
        <f t="shared" si="42"/>
        <v>ERZK-180</v>
      </c>
      <c r="EB15" s="64" t="str">
        <f t="shared" si="43"/>
        <v>Spool</v>
      </c>
      <c r="EC15" s="64">
        <f t="shared" si="44"/>
        <v>170</v>
      </c>
      <c r="ED15" s="64">
        <f t="shared" si="45"/>
        <v>0</v>
      </c>
      <c r="EE15" s="64" t="str">
        <f t="shared" si="46"/>
        <v>SI</v>
      </c>
      <c r="EF15" s="64"/>
      <c r="EG15" s="63"/>
      <c r="EH15" s="59" t="str">
        <f t="shared" si="40"/>
        <v/>
      </c>
      <c r="EI15" s="64">
        <f t="shared" si="47"/>
        <v>0</v>
      </c>
      <c r="EJ15" s="64">
        <f t="shared" si="48"/>
        <v>2.25</v>
      </c>
      <c r="EK15" s="64">
        <f t="shared" si="49"/>
        <v>570</v>
      </c>
      <c r="EL15" s="64"/>
      <c r="EN15" s="64">
        <f t="shared" si="50"/>
        <v>6.8</v>
      </c>
      <c r="EP15" s="64">
        <f t="shared" si="51"/>
        <v>169</v>
      </c>
      <c r="EQ15" s="64">
        <f t="shared" si="52"/>
        <v>0</v>
      </c>
      <c r="ER15" s="64"/>
      <c r="ES15" s="64"/>
      <c r="ET15" s="64">
        <f t="shared" si="53"/>
        <v>950</v>
      </c>
      <c r="EU15" s="64">
        <f t="shared" si="54"/>
        <v>0</v>
      </c>
      <c r="EV15" s="64"/>
      <c r="EW15" s="64">
        <f t="shared" si="55"/>
        <v>100</v>
      </c>
      <c r="EX15" s="64">
        <f t="shared" si="56"/>
        <v>569</v>
      </c>
      <c r="EY15" s="64">
        <f t="shared" si="57"/>
        <v>98</v>
      </c>
      <c r="EZ15" s="64">
        <f t="shared" si="58"/>
        <v>80</v>
      </c>
      <c r="FA15" s="64" t="str">
        <f t="shared" si="59"/>
        <v>Rerun on 18-01-2025, was S/I on 25/06/2024- due to uneconomic oil production.</v>
      </c>
      <c r="FB15" s="61" t="str">
        <f t="shared" si="60"/>
        <v/>
      </c>
    </row>
    <row r="16" spans="1:158" s="30" customFormat="1" ht="24" customHeight="1">
      <c r="B16" s="264" t="s">
        <v>1406</v>
      </c>
      <c r="C16" s="265" t="s">
        <v>1099</v>
      </c>
      <c r="D16" s="265"/>
      <c r="E16" s="266" t="s">
        <v>3</v>
      </c>
      <c r="F16" s="122">
        <v>24</v>
      </c>
      <c r="G16" s="76">
        <f t="shared" si="0"/>
        <v>0</v>
      </c>
      <c r="H16" s="267"/>
      <c r="I16" s="13">
        <v>13</v>
      </c>
      <c r="J16" s="45">
        <v>14</v>
      </c>
      <c r="K16" s="22">
        <v>410</v>
      </c>
      <c r="L16" s="22">
        <v>160</v>
      </c>
      <c r="M16" s="22">
        <v>0</v>
      </c>
      <c r="N16" s="22" t="s">
        <v>301</v>
      </c>
      <c r="O16" s="22">
        <v>131</v>
      </c>
      <c r="P16" s="248">
        <v>46113</v>
      </c>
      <c r="Q16" s="22">
        <v>3676.06</v>
      </c>
      <c r="R16" s="22">
        <v>33</v>
      </c>
      <c r="S16" s="22">
        <v>572</v>
      </c>
      <c r="T16" s="22"/>
      <c r="U16" s="22">
        <v>5474</v>
      </c>
      <c r="V16" s="125" t="s">
        <v>1520</v>
      </c>
      <c r="W16" s="654"/>
      <c r="X16" s="654"/>
      <c r="Y16" s="654"/>
      <c r="Z16" s="654"/>
      <c r="AA16" s="125"/>
      <c r="AB16" s="125"/>
      <c r="AC16" s="45"/>
      <c r="AD16" s="45"/>
      <c r="AE16" s="45">
        <v>18</v>
      </c>
      <c r="AF16" s="117">
        <v>56</v>
      </c>
      <c r="AG16" s="117">
        <v>28</v>
      </c>
      <c r="AH16" s="117">
        <f t="shared" si="6"/>
        <v>64.285714285714292</v>
      </c>
      <c r="AI16" s="799">
        <f t="shared" si="1"/>
        <v>239.47500000000002</v>
      </c>
      <c r="AJ16" s="749">
        <v>46279</v>
      </c>
      <c r="AK16" s="45">
        <v>515</v>
      </c>
      <c r="AL16" s="306"/>
      <c r="AM16" s="15">
        <v>53.5</v>
      </c>
      <c r="AN16" s="76">
        <f t="shared" si="2"/>
        <v>239.47499999999999</v>
      </c>
      <c r="AO16" s="817">
        <v>56000</v>
      </c>
      <c r="AP16" s="631" t="s">
        <v>1648</v>
      </c>
      <c r="AQ16" s="781"/>
      <c r="BJ16" s="50">
        <f t="shared" si="39"/>
        <v>275.52499999999998</v>
      </c>
      <c r="CW16" s="57" t="s">
        <v>210</v>
      </c>
      <c r="CX16" s="58">
        <f t="shared" si="3"/>
        <v>46284</v>
      </c>
      <c r="CY16" s="59" t="str">
        <f t="shared" si="7"/>
        <v>9ERZK-199</v>
      </c>
      <c r="CZ16" s="60">
        <f t="shared" si="8"/>
        <v>14</v>
      </c>
      <c r="DA16" s="60">
        <f t="shared" si="9"/>
        <v>410</v>
      </c>
      <c r="DB16" s="60">
        <f t="shared" si="10"/>
        <v>24</v>
      </c>
      <c r="DC16" s="60" t="str">
        <f t="shared" si="11"/>
        <v>ESP</v>
      </c>
      <c r="DD16" s="60"/>
      <c r="DF16" s="60">
        <f t="shared" si="12"/>
        <v>131</v>
      </c>
      <c r="DG16" s="60">
        <f t="shared" si="13"/>
        <v>0</v>
      </c>
      <c r="DH16" s="60">
        <f t="shared" si="14"/>
        <v>0</v>
      </c>
      <c r="DI16" s="60">
        <f t="shared" si="15"/>
        <v>0</v>
      </c>
      <c r="DJ16" s="60">
        <f t="shared" si="16"/>
        <v>0</v>
      </c>
      <c r="DK16" s="60">
        <f t="shared" si="17"/>
        <v>18</v>
      </c>
      <c r="DL16" s="60"/>
      <c r="DM16" s="60"/>
      <c r="DN16" s="60">
        <f t="shared" si="18"/>
        <v>56</v>
      </c>
      <c r="DO16" s="186">
        <f t="shared" si="19"/>
        <v>239.47500000000002</v>
      </c>
      <c r="DP16" s="60" t="str">
        <f t="shared" si="20"/>
        <v/>
      </c>
      <c r="DQ16" s="60">
        <f t="shared" si="4"/>
        <v>239.47500000000002</v>
      </c>
      <c r="DR16" s="60">
        <f t="shared" si="21"/>
        <v>13</v>
      </c>
      <c r="DS16" s="68" t="str">
        <f t="shared" si="5"/>
        <v>EAST</v>
      </c>
      <c r="DY16" s="57" t="str">
        <f t="shared" si="41"/>
        <v>KHALDA_WELL</v>
      </c>
      <c r="DZ16" s="58">
        <f t="shared" si="23"/>
        <v>46284</v>
      </c>
      <c r="EA16" s="59" t="str">
        <f t="shared" si="42"/>
        <v>ERZK-199</v>
      </c>
      <c r="EB16" s="60">
        <f t="shared" si="43"/>
        <v>14</v>
      </c>
      <c r="EC16" s="60">
        <f t="shared" si="44"/>
        <v>410</v>
      </c>
      <c r="ED16" s="60">
        <f t="shared" si="45"/>
        <v>24</v>
      </c>
      <c r="EE16" s="60" t="str">
        <f t="shared" si="46"/>
        <v>ESP</v>
      </c>
      <c r="EF16" s="64"/>
      <c r="EG16" s="63"/>
      <c r="EH16" s="59" t="str">
        <f t="shared" si="40"/>
        <v/>
      </c>
      <c r="EI16" s="60">
        <f t="shared" si="47"/>
        <v>239.47500000000002</v>
      </c>
      <c r="EJ16" s="60" t="str">
        <f t="shared" si="48"/>
        <v>400-1050</v>
      </c>
      <c r="EK16" s="60">
        <f t="shared" si="49"/>
        <v>0</v>
      </c>
      <c r="EL16" s="60"/>
      <c r="EN16" s="60">
        <f t="shared" si="50"/>
        <v>0</v>
      </c>
      <c r="EP16" s="60">
        <f t="shared" si="51"/>
        <v>0</v>
      </c>
      <c r="EQ16" s="60">
        <f t="shared" si="52"/>
        <v>18</v>
      </c>
      <c r="ER16" s="60"/>
      <c r="ES16" s="60"/>
      <c r="ET16" s="60">
        <f t="shared" si="53"/>
        <v>0</v>
      </c>
      <c r="EU16" s="60">
        <f t="shared" si="54"/>
        <v>56</v>
      </c>
      <c r="EV16" s="60"/>
      <c r="EW16" s="60">
        <f t="shared" si="55"/>
        <v>0</v>
      </c>
      <c r="EX16" s="60">
        <f t="shared" si="56"/>
        <v>0</v>
      </c>
      <c r="EY16" s="60">
        <f t="shared" si="57"/>
        <v>0</v>
      </c>
      <c r="EZ16" s="60">
        <f t="shared" si="58"/>
        <v>0</v>
      </c>
      <c r="FA16" s="60" t="str">
        <f t="shared" si="59"/>
        <v xml:space="preserve">Last W/O 03/2024 (R/C), Started up 20/03/2024 </v>
      </c>
      <c r="FB16" s="57" t="str">
        <f t="shared" si="60"/>
        <v>EAST</v>
      </c>
    </row>
    <row r="17" spans="2:158" s="30" customFormat="1" ht="24" customHeight="1">
      <c r="B17" s="264" t="s">
        <v>1518</v>
      </c>
      <c r="C17" s="265" t="s">
        <v>22</v>
      </c>
      <c r="D17" s="265"/>
      <c r="E17" s="266" t="s">
        <v>19</v>
      </c>
      <c r="F17" s="122">
        <v>0</v>
      </c>
      <c r="G17" s="76">
        <f t="shared" si="0"/>
        <v>0</v>
      </c>
      <c r="H17" s="267"/>
      <c r="I17" s="13">
        <v>5</v>
      </c>
      <c r="J17" s="45" t="s">
        <v>1053</v>
      </c>
      <c r="K17" s="22">
        <v>60</v>
      </c>
      <c r="L17" s="22">
        <v>140</v>
      </c>
      <c r="M17" s="22">
        <v>10</v>
      </c>
      <c r="N17" s="22" t="s">
        <v>301</v>
      </c>
      <c r="O17" s="22">
        <v>109</v>
      </c>
      <c r="P17" s="248">
        <v>45921</v>
      </c>
      <c r="Q17" s="22"/>
      <c r="R17" s="22">
        <v>100</v>
      </c>
      <c r="S17" s="22">
        <v>3377</v>
      </c>
      <c r="T17" s="22">
        <v>1601</v>
      </c>
      <c r="U17" s="22">
        <v>5378</v>
      </c>
      <c r="V17" s="125" t="s">
        <v>1083</v>
      </c>
      <c r="W17" s="654"/>
      <c r="X17" s="654"/>
      <c r="Y17" s="654"/>
      <c r="Z17" s="654"/>
      <c r="AA17" s="125"/>
      <c r="AB17" s="125"/>
      <c r="AC17" s="45"/>
      <c r="AD17" s="45"/>
      <c r="AE17" s="45"/>
      <c r="AF17" s="117"/>
      <c r="AG17" s="117"/>
      <c r="AH17" s="117"/>
      <c r="AI17" s="799">
        <f t="shared" si="1"/>
        <v>0</v>
      </c>
      <c r="AJ17" s="749"/>
      <c r="AK17" s="45"/>
      <c r="AL17" s="306"/>
      <c r="AM17" s="15"/>
      <c r="AN17" s="76">
        <f t="shared" si="2"/>
        <v>0</v>
      </c>
      <c r="AO17" s="817"/>
      <c r="AP17" s="631" t="s">
        <v>1930</v>
      </c>
      <c r="AQ17" s="781"/>
      <c r="BJ17" s="50">
        <f t="shared" si="39"/>
        <v>0</v>
      </c>
      <c r="CW17" s="57" t="s">
        <v>210</v>
      </c>
      <c r="CX17" s="58">
        <f t="shared" si="3"/>
        <v>46284</v>
      </c>
      <c r="CY17" s="59" t="str">
        <f t="shared" si="7"/>
        <v>9ERZK-202</v>
      </c>
      <c r="CZ17" s="60" t="str">
        <f t="shared" si="8"/>
        <v>Spool</v>
      </c>
      <c r="DA17" s="60">
        <f t="shared" si="9"/>
        <v>60</v>
      </c>
      <c r="DB17" s="60">
        <f t="shared" si="10"/>
        <v>0</v>
      </c>
      <c r="DC17" s="60" t="str">
        <f t="shared" si="11"/>
        <v>SI</v>
      </c>
      <c r="DD17" s="60"/>
      <c r="DF17" s="60">
        <f t="shared" si="12"/>
        <v>109</v>
      </c>
      <c r="DG17" s="60">
        <f t="shared" si="13"/>
        <v>0</v>
      </c>
      <c r="DH17" s="60">
        <f t="shared" si="14"/>
        <v>0</v>
      </c>
      <c r="DI17" s="60">
        <f t="shared" si="15"/>
        <v>0</v>
      </c>
      <c r="DJ17" s="60">
        <f t="shared" si="16"/>
        <v>0</v>
      </c>
      <c r="DK17" s="60">
        <f t="shared" si="17"/>
        <v>0</v>
      </c>
      <c r="DL17" s="60"/>
      <c r="DM17" s="60"/>
      <c r="DN17" s="60">
        <f t="shared" si="18"/>
        <v>0</v>
      </c>
      <c r="DO17" s="186">
        <f t="shared" si="19"/>
        <v>0</v>
      </c>
      <c r="DP17" s="60" t="str">
        <f t="shared" si="20"/>
        <v/>
      </c>
      <c r="DQ17" s="60">
        <f t="shared" si="4"/>
        <v>0</v>
      </c>
      <c r="DR17" s="60">
        <f t="shared" si="21"/>
        <v>5</v>
      </c>
      <c r="DS17" s="68" t="str">
        <f t="shared" si="5"/>
        <v/>
      </c>
      <c r="DY17" s="57" t="str">
        <f t="shared" si="41"/>
        <v>KHALDA_WELL</v>
      </c>
      <c r="DZ17" s="58">
        <f t="shared" si="23"/>
        <v>46284</v>
      </c>
      <c r="EA17" s="59" t="str">
        <f t="shared" si="42"/>
        <v>ERZK-202</v>
      </c>
      <c r="EB17" s="60" t="str">
        <f t="shared" si="43"/>
        <v>Spool</v>
      </c>
      <c r="EC17" s="60">
        <f t="shared" si="44"/>
        <v>60</v>
      </c>
      <c r="ED17" s="60">
        <f t="shared" si="45"/>
        <v>0</v>
      </c>
      <c r="EE17" s="60" t="str">
        <f t="shared" si="46"/>
        <v>SI</v>
      </c>
      <c r="EF17" s="64"/>
      <c r="EG17" s="63"/>
      <c r="EH17" s="59" t="str">
        <f t="shared" si="40"/>
        <v/>
      </c>
      <c r="EI17" s="60">
        <f t="shared" si="47"/>
        <v>0</v>
      </c>
      <c r="EJ17" s="60" t="str">
        <f t="shared" si="48"/>
        <v>D1150N</v>
      </c>
      <c r="EK17" s="60">
        <f t="shared" si="49"/>
        <v>0</v>
      </c>
      <c r="EL17" s="60"/>
      <c r="EN17" s="60">
        <f t="shared" si="50"/>
        <v>0</v>
      </c>
      <c r="EP17" s="60">
        <f t="shared" si="51"/>
        <v>0</v>
      </c>
      <c r="EQ17" s="60">
        <f t="shared" si="52"/>
        <v>0</v>
      </c>
      <c r="ER17" s="60"/>
      <c r="ES17" s="60"/>
      <c r="ET17" s="60">
        <f t="shared" si="53"/>
        <v>0</v>
      </c>
      <c r="EU17" s="60">
        <f t="shared" si="54"/>
        <v>0</v>
      </c>
      <c r="EV17" s="60"/>
      <c r="EW17" s="60">
        <f t="shared" si="55"/>
        <v>0</v>
      </c>
      <c r="EX17" s="60">
        <f t="shared" si="56"/>
        <v>0</v>
      </c>
      <c r="EY17" s="60">
        <f t="shared" si="57"/>
        <v>0</v>
      </c>
      <c r="EZ17" s="60">
        <f t="shared" si="58"/>
        <v>0</v>
      </c>
      <c r="FA17" s="60" t="str">
        <f t="shared" si="59"/>
        <v xml:space="preserve">S/D on 08-08-2024 due to high Tm &amp; gas lock to save DH Pump
Last W/O 09/2022 (Isolate U&amp;LBAH and R/C acidize ARG-DOL.), Started up to production 29-9-2022 after W/O </v>
      </c>
      <c r="FB17" s="57" t="str">
        <f t="shared" si="60"/>
        <v/>
      </c>
    </row>
    <row r="18" spans="2:158" s="30" customFormat="1" ht="34.5" customHeight="1">
      <c r="B18" s="264" t="s">
        <v>1549</v>
      </c>
      <c r="C18" s="265" t="s">
        <v>278</v>
      </c>
      <c r="D18" s="265" t="s">
        <v>299</v>
      </c>
      <c r="E18" s="266" t="s">
        <v>299</v>
      </c>
      <c r="F18" s="122">
        <v>24</v>
      </c>
      <c r="G18" s="76">
        <f t="shared" si="0"/>
        <v>0</v>
      </c>
      <c r="H18" s="267"/>
      <c r="I18" s="13">
        <v>0</v>
      </c>
      <c r="J18" s="45">
        <v>36</v>
      </c>
      <c r="K18" s="22">
        <v>1140</v>
      </c>
      <c r="L18" s="22">
        <v>100</v>
      </c>
      <c r="M18" s="22"/>
      <c r="N18" s="22" t="s">
        <v>300</v>
      </c>
      <c r="O18" s="22">
        <v>127</v>
      </c>
      <c r="P18" s="248"/>
      <c r="Q18" s="22"/>
      <c r="R18" s="22"/>
      <c r="S18" s="22" t="s">
        <v>1031</v>
      </c>
      <c r="T18" s="22"/>
      <c r="U18" s="22"/>
      <c r="V18" s="125"/>
      <c r="W18" s="654"/>
      <c r="X18" s="654"/>
      <c r="Y18" s="654"/>
      <c r="Z18" s="654"/>
      <c r="AA18" s="125"/>
      <c r="AB18" s="125"/>
      <c r="AC18" s="45"/>
      <c r="AD18" s="45"/>
      <c r="AE18" s="45"/>
      <c r="AF18" s="117"/>
      <c r="AG18" s="117"/>
      <c r="AH18" s="117" t="str">
        <f t="shared" si="6"/>
        <v/>
      </c>
      <c r="AI18" s="799">
        <f t="shared" si="1"/>
        <v>243.25000000000006</v>
      </c>
      <c r="AJ18" s="749">
        <v>46285</v>
      </c>
      <c r="AK18" s="45">
        <v>1390</v>
      </c>
      <c r="AL18" s="306">
        <v>1.9910000000000001</v>
      </c>
      <c r="AM18" s="15">
        <v>82.5</v>
      </c>
      <c r="AN18" s="76">
        <f t="shared" si="2"/>
        <v>243.25000000000006</v>
      </c>
      <c r="AO18" s="817">
        <v>96000</v>
      </c>
      <c r="AP18" s="631" t="s">
        <v>2004</v>
      </c>
      <c r="AQ18" s="781"/>
      <c r="BJ18" s="50">
        <f t="shared" si="39"/>
        <v>1146.75</v>
      </c>
      <c r="CW18" s="57" t="s">
        <v>210</v>
      </c>
      <c r="CX18" s="58">
        <f t="shared" si="3"/>
        <v>46284</v>
      </c>
      <c r="CY18" s="59" t="str">
        <f t="shared" si="7"/>
        <v>9AKIK-NE01</v>
      </c>
      <c r="CZ18" s="60">
        <f t="shared" si="8"/>
        <v>36</v>
      </c>
      <c r="DA18" s="60">
        <f t="shared" si="9"/>
        <v>1140</v>
      </c>
      <c r="DB18" s="60">
        <f t="shared" si="10"/>
        <v>24</v>
      </c>
      <c r="DC18" s="60" t="str">
        <f t="shared" si="11"/>
        <v>NF</v>
      </c>
      <c r="DD18" s="60"/>
      <c r="DF18" s="60">
        <f t="shared" si="12"/>
        <v>127</v>
      </c>
      <c r="DG18" s="60">
        <f t="shared" si="13"/>
        <v>0</v>
      </c>
      <c r="DH18" s="60">
        <f t="shared" si="14"/>
        <v>0</v>
      </c>
      <c r="DI18" s="60">
        <f t="shared" si="15"/>
        <v>0</v>
      </c>
      <c r="DJ18" s="60">
        <f t="shared" si="16"/>
        <v>0</v>
      </c>
      <c r="DK18" s="60">
        <f t="shared" si="17"/>
        <v>0</v>
      </c>
      <c r="DL18" s="60"/>
      <c r="DM18" s="60"/>
      <c r="DN18" s="60">
        <f t="shared" si="18"/>
        <v>0</v>
      </c>
      <c r="DO18" s="186">
        <f t="shared" si="19"/>
        <v>243.25000000000006</v>
      </c>
      <c r="DP18" s="60" t="str">
        <f t="shared" si="20"/>
        <v/>
      </c>
      <c r="DQ18" s="60">
        <f t="shared" si="4"/>
        <v>243.25000000000006</v>
      </c>
      <c r="DR18" s="60">
        <f t="shared" si="21"/>
        <v>0</v>
      </c>
      <c r="DS18" s="68" t="str">
        <f t="shared" si="5"/>
        <v>AKIK-NE</v>
      </c>
      <c r="DY18" s="57" t="str">
        <f t="shared" si="41"/>
        <v>KHALDA_WELL</v>
      </c>
      <c r="DZ18" s="58">
        <f t="shared" si="23"/>
        <v>46284</v>
      </c>
      <c r="EA18" s="59" t="str">
        <f t="shared" si="42"/>
        <v>AKIK-NE01</v>
      </c>
      <c r="EB18" s="60">
        <f t="shared" si="43"/>
        <v>36</v>
      </c>
      <c r="EC18" s="60">
        <f t="shared" si="44"/>
        <v>1140</v>
      </c>
      <c r="ED18" s="60">
        <f t="shared" si="45"/>
        <v>24</v>
      </c>
      <c r="EE18" s="60" t="str">
        <f t="shared" si="46"/>
        <v>NF</v>
      </c>
      <c r="EF18" s="64"/>
      <c r="EG18" s="63"/>
      <c r="EH18" s="59" t="str">
        <f t="shared" si="40"/>
        <v/>
      </c>
      <c r="EI18" s="60">
        <f t="shared" si="47"/>
        <v>243.25000000000006</v>
      </c>
      <c r="EJ18" s="60">
        <f t="shared" si="48"/>
        <v>0</v>
      </c>
      <c r="EK18" s="60">
        <f t="shared" si="49"/>
        <v>0</v>
      </c>
      <c r="EL18" s="60"/>
      <c r="EN18" s="60">
        <f t="shared" si="50"/>
        <v>0</v>
      </c>
      <c r="EP18" s="60">
        <f t="shared" si="51"/>
        <v>0</v>
      </c>
      <c r="EQ18" s="60">
        <f t="shared" si="52"/>
        <v>0</v>
      </c>
      <c r="ER18" s="60"/>
      <c r="ES18" s="60"/>
      <c r="ET18" s="60">
        <f t="shared" si="53"/>
        <v>0</v>
      </c>
      <c r="EU18" s="60">
        <f t="shared" si="54"/>
        <v>0</v>
      </c>
      <c r="EV18" s="60"/>
      <c r="EW18" s="60">
        <f t="shared" si="55"/>
        <v>0</v>
      </c>
      <c r="EX18" s="60">
        <f t="shared" si="56"/>
        <v>0</v>
      </c>
      <c r="EY18" s="60">
        <f t="shared" si="57"/>
        <v>0</v>
      </c>
      <c r="EZ18" s="60">
        <f t="shared" si="58"/>
        <v>0</v>
      </c>
      <c r="FA18" s="60" t="str">
        <f t="shared" si="59"/>
        <v>Last W/O 08/2026, Isolated AEB, Perf. ALMDOL</v>
      </c>
      <c r="FB18" s="57" t="str">
        <f t="shared" si="60"/>
        <v>AKIK-NE</v>
      </c>
    </row>
    <row r="19" spans="2:158" s="30" customFormat="1" ht="24" customHeight="1">
      <c r="B19" s="264" t="s">
        <v>1626</v>
      </c>
      <c r="C19" s="265" t="s">
        <v>278</v>
      </c>
      <c r="D19" s="265"/>
      <c r="E19" s="266" t="s">
        <v>19</v>
      </c>
      <c r="F19" s="122">
        <v>0</v>
      </c>
      <c r="G19" s="76">
        <f t="shared" si="0"/>
        <v>112.52000000000001</v>
      </c>
      <c r="H19" s="267"/>
      <c r="I19" s="13"/>
      <c r="J19" s="45"/>
      <c r="K19" s="22"/>
      <c r="L19" s="22"/>
      <c r="M19" s="22">
        <v>1080</v>
      </c>
      <c r="N19" s="22" t="s">
        <v>301</v>
      </c>
      <c r="O19" s="22">
        <v>62</v>
      </c>
      <c r="P19" s="248"/>
      <c r="Q19" s="22"/>
      <c r="R19" s="22"/>
      <c r="S19" s="22"/>
      <c r="T19" s="22"/>
      <c r="U19" s="22">
        <v>5885</v>
      </c>
      <c r="V19" s="125" t="s">
        <v>1632</v>
      </c>
      <c r="W19" s="654"/>
      <c r="X19" s="654"/>
      <c r="Y19" s="654"/>
      <c r="Z19" s="654"/>
      <c r="AA19" s="125"/>
      <c r="AB19" s="125"/>
      <c r="AC19" s="45"/>
      <c r="AD19" s="45"/>
      <c r="AE19" s="45"/>
      <c r="AF19" s="117"/>
      <c r="AG19" s="117">
        <v>51</v>
      </c>
      <c r="AH19" s="117">
        <f t="shared" si="6"/>
        <v>0</v>
      </c>
      <c r="AI19" s="799">
        <f t="shared" si="1"/>
        <v>0</v>
      </c>
      <c r="AJ19" s="749">
        <v>45809</v>
      </c>
      <c r="AK19" s="45">
        <v>116</v>
      </c>
      <c r="AL19" s="306"/>
      <c r="AM19" s="15">
        <v>3</v>
      </c>
      <c r="AN19" s="76">
        <f t="shared" si="2"/>
        <v>112.52</v>
      </c>
      <c r="AO19" s="817"/>
      <c r="AP19" s="631" t="s">
        <v>1931</v>
      </c>
      <c r="AQ19" s="781"/>
      <c r="BJ19" s="50">
        <f t="shared" si="39"/>
        <v>0</v>
      </c>
      <c r="CW19" s="57" t="s">
        <v>210</v>
      </c>
      <c r="CX19" s="58">
        <f t="shared" si="3"/>
        <v>46284</v>
      </c>
      <c r="CY19" s="59" t="str">
        <f t="shared" si="7"/>
        <v>9TANZ-02</v>
      </c>
      <c r="CZ19" s="60">
        <f t="shared" si="8"/>
        <v>0</v>
      </c>
      <c r="DA19" s="60">
        <f t="shared" si="9"/>
        <v>0</v>
      </c>
      <c r="DB19" s="60">
        <f t="shared" si="10"/>
        <v>0</v>
      </c>
      <c r="DC19" s="60" t="str">
        <f t="shared" si="11"/>
        <v>SI</v>
      </c>
      <c r="DD19" s="60"/>
      <c r="DF19" s="60">
        <f t="shared" si="12"/>
        <v>62</v>
      </c>
      <c r="DG19" s="60">
        <f t="shared" si="13"/>
        <v>0</v>
      </c>
      <c r="DH19" s="60">
        <f t="shared" si="14"/>
        <v>0</v>
      </c>
      <c r="DI19" s="60">
        <f t="shared" si="15"/>
        <v>0</v>
      </c>
      <c r="DJ19" s="60">
        <f t="shared" si="16"/>
        <v>0</v>
      </c>
      <c r="DK19" s="60">
        <f t="shared" si="17"/>
        <v>0</v>
      </c>
      <c r="DL19" s="60"/>
      <c r="DM19" s="60"/>
      <c r="DN19" s="60">
        <f t="shared" si="18"/>
        <v>0</v>
      </c>
      <c r="DO19" s="186">
        <f t="shared" si="19"/>
        <v>0</v>
      </c>
      <c r="DP19" s="60" t="str">
        <f t="shared" si="20"/>
        <v/>
      </c>
      <c r="DQ19" s="60">
        <f t="shared" si="4"/>
        <v>0</v>
      </c>
      <c r="DR19" s="60">
        <f t="shared" si="21"/>
        <v>0</v>
      </c>
      <c r="DS19" s="68" t="str">
        <f t="shared" si="5"/>
        <v/>
      </c>
      <c r="DY19" s="57" t="str">
        <f>IF(B19="","","KHALDA_WELL")</f>
        <v>KHALDA_WELL</v>
      </c>
      <c r="DZ19" s="58">
        <f t="shared" si="23"/>
        <v>46284</v>
      </c>
      <c r="EA19" s="59" t="str">
        <f>B19</f>
        <v>TANZ-02</v>
      </c>
      <c r="EB19" s="60">
        <f>J19</f>
        <v>0</v>
      </c>
      <c r="EC19" s="60">
        <f>K19</f>
        <v>0</v>
      </c>
      <c r="ED19" s="60">
        <f>F19</f>
        <v>0</v>
      </c>
      <c r="EE19" s="60" t="str">
        <f>IF(DB19=0,"SI",E19)</f>
        <v>SI</v>
      </c>
      <c r="EF19" s="64"/>
      <c r="EG19" s="63"/>
      <c r="EH19" s="59" t="str">
        <f t="shared" si="40"/>
        <v/>
      </c>
      <c r="EI19" s="60">
        <f>AI19</f>
        <v>0</v>
      </c>
      <c r="EJ19" s="60" t="str">
        <f>V19</f>
        <v>538-1500</v>
      </c>
      <c r="EK19" s="60">
        <f>G19</f>
        <v>112.52000000000001</v>
      </c>
      <c r="EL19" s="60"/>
      <c r="EN19" s="60">
        <f>AB19</f>
        <v>0</v>
      </c>
      <c r="EP19" s="60">
        <f>AC19</f>
        <v>0</v>
      </c>
      <c r="EQ19" s="60">
        <f>AE19</f>
        <v>0</v>
      </c>
      <c r="ER19" s="60"/>
      <c r="ES19" s="60"/>
      <c r="ET19" s="60">
        <f>AD19</f>
        <v>0</v>
      </c>
      <c r="EU19" s="60">
        <f>AF19</f>
        <v>0</v>
      </c>
      <c r="EV19" s="60"/>
      <c r="EW19" s="60">
        <f>W19</f>
        <v>0</v>
      </c>
      <c r="EX19" s="60">
        <f>X19</f>
        <v>0</v>
      </c>
      <c r="EY19" s="60">
        <f>Y19</f>
        <v>0</v>
      </c>
      <c r="EZ19" s="60">
        <f>Z19</f>
        <v>0</v>
      </c>
      <c r="FA19" s="60" t="str">
        <f>AP19</f>
        <v xml:space="preserve">On 23-03-2025 bled off well through CSG to MTU
S/D On 08-02-2024 due to uneconomic oil production
Started up 15-12-2022 via EXPRO EPF, </v>
      </c>
      <c r="FB19" s="57" t="str">
        <f>IF(OR(E19="SI",B19="",E19="T&amp;A"),"",VLOOKUP(B19,WELL_FIELD,2))</f>
        <v/>
      </c>
    </row>
    <row r="20" spans="2:158" s="30" customFormat="1" ht="30.75" customHeight="1">
      <c r="B20" s="264" t="s">
        <v>1533</v>
      </c>
      <c r="C20" s="265" t="s">
        <v>21</v>
      </c>
      <c r="D20" s="265"/>
      <c r="E20" s="266" t="s">
        <v>3</v>
      </c>
      <c r="F20" s="122">
        <v>24</v>
      </c>
      <c r="G20" s="76">
        <f t="shared" si="0"/>
        <v>0</v>
      </c>
      <c r="H20" s="267"/>
      <c r="I20" s="13">
        <v>0</v>
      </c>
      <c r="J20" s="45">
        <v>128</v>
      </c>
      <c r="K20" s="22">
        <v>50</v>
      </c>
      <c r="L20" s="22">
        <v>50</v>
      </c>
      <c r="M20" s="22">
        <v>0</v>
      </c>
      <c r="N20" s="22" t="s">
        <v>301</v>
      </c>
      <c r="O20" s="22">
        <v>153</v>
      </c>
      <c r="P20" s="248"/>
      <c r="Q20" s="22"/>
      <c r="R20" s="22"/>
      <c r="S20" s="22"/>
      <c r="T20" s="22"/>
      <c r="U20" s="22">
        <v>6897</v>
      </c>
      <c r="V20" s="125" t="s">
        <v>1630</v>
      </c>
      <c r="W20" s="654"/>
      <c r="X20" s="654"/>
      <c r="Y20" s="654"/>
      <c r="Z20" s="654"/>
      <c r="AA20" s="125"/>
      <c r="AB20" s="125"/>
      <c r="AC20" s="45"/>
      <c r="AD20" s="45"/>
      <c r="AE20" s="45">
        <v>27</v>
      </c>
      <c r="AF20" s="117">
        <v>50</v>
      </c>
      <c r="AG20" s="117">
        <v>30</v>
      </c>
      <c r="AH20" s="117">
        <f t="shared" si="6"/>
        <v>90</v>
      </c>
      <c r="AI20" s="799">
        <f t="shared" si="1"/>
        <v>122.06743999999995</v>
      </c>
      <c r="AJ20" s="749">
        <v>46284</v>
      </c>
      <c r="AK20" s="45">
        <f>814*0.92</f>
        <v>748.88</v>
      </c>
      <c r="AL20" s="306"/>
      <c r="AM20" s="15">
        <v>83.7</v>
      </c>
      <c r="AN20" s="76">
        <f t="shared" si="2"/>
        <v>122.06743999999995</v>
      </c>
      <c r="AO20" s="817">
        <v>86000</v>
      </c>
      <c r="AP20" s="631" t="s">
        <v>1993</v>
      </c>
      <c r="AQ20" s="781"/>
      <c r="BJ20" s="50">
        <f t="shared" si="39"/>
        <v>626.81255999999996</v>
      </c>
      <c r="CW20" s="57" t="s">
        <v>210</v>
      </c>
      <c r="CX20" s="58">
        <f t="shared" si="3"/>
        <v>46284</v>
      </c>
      <c r="CY20" s="59" t="str">
        <f t="shared" si="7"/>
        <v>9LADICE-01</v>
      </c>
      <c r="CZ20" s="60">
        <f t="shared" si="8"/>
        <v>128</v>
      </c>
      <c r="DA20" s="60">
        <f t="shared" si="9"/>
        <v>50</v>
      </c>
      <c r="DB20" s="60">
        <f t="shared" si="10"/>
        <v>24</v>
      </c>
      <c r="DC20" s="60" t="str">
        <f t="shared" si="11"/>
        <v>ESP</v>
      </c>
      <c r="DD20" s="60"/>
      <c r="DF20" s="60">
        <f t="shared" si="12"/>
        <v>153</v>
      </c>
      <c r="DG20" s="60">
        <f t="shared" si="13"/>
        <v>0</v>
      </c>
      <c r="DH20" s="60">
        <f t="shared" si="14"/>
        <v>0</v>
      </c>
      <c r="DI20" s="60">
        <f t="shared" si="15"/>
        <v>0</v>
      </c>
      <c r="DJ20" s="60">
        <f t="shared" si="16"/>
        <v>0</v>
      </c>
      <c r="DK20" s="60">
        <f t="shared" si="17"/>
        <v>27</v>
      </c>
      <c r="DL20" s="60"/>
      <c r="DM20" s="60"/>
      <c r="DN20" s="60">
        <f t="shared" si="18"/>
        <v>50</v>
      </c>
      <c r="DO20" s="186">
        <f t="shared" si="19"/>
        <v>122.06743999999995</v>
      </c>
      <c r="DP20" s="60" t="str">
        <f t="shared" si="20"/>
        <v/>
      </c>
      <c r="DQ20" s="60">
        <f t="shared" si="4"/>
        <v>122.06743999999995</v>
      </c>
      <c r="DR20" s="60">
        <f t="shared" si="21"/>
        <v>0</v>
      </c>
      <c r="DS20" s="68" t="str">
        <f t="shared" si="5"/>
        <v>NWRZK</v>
      </c>
      <c r="DY20" s="57" t="str">
        <f t="shared" si="41"/>
        <v>KHALDA_WELL</v>
      </c>
      <c r="DZ20" s="58">
        <f t="shared" si="23"/>
        <v>46284</v>
      </c>
      <c r="EA20" s="59" t="str">
        <f t="shared" si="42"/>
        <v>LADICE-01</v>
      </c>
      <c r="EB20" s="60">
        <f t="shared" si="43"/>
        <v>128</v>
      </c>
      <c r="EC20" s="60">
        <f t="shared" si="44"/>
        <v>50</v>
      </c>
      <c r="ED20" s="60">
        <f t="shared" si="45"/>
        <v>24</v>
      </c>
      <c r="EE20" s="60" t="str">
        <f t="shared" si="46"/>
        <v>ESP</v>
      </c>
      <c r="EF20" s="64"/>
      <c r="EG20" s="63"/>
      <c r="EH20" s="59" t="str">
        <f t="shared" si="40"/>
        <v/>
      </c>
      <c r="EI20" s="60">
        <f t="shared" si="47"/>
        <v>122.06743999999995</v>
      </c>
      <c r="EJ20" s="60" t="str">
        <f t="shared" si="48"/>
        <v>FLEX-10</v>
      </c>
      <c r="EK20" s="60">
        <f t="shared" si="49"/>
        <v>0</v>
      </c>
      <c r="EL20" s="60"/>
      <c r="EN20" s="60">
        <f t="shared" si="50"/>
        <v>0</v>
      </c>
      <c r="EP20" s="60">
        <f t="shared" si="51"/>
        <v>0</v>
      </c>
      <c r="EQ20" s="60">
        <f t="shared" si="52"/>
        <v>27</v>
      </c>
      <c r="ER20" s="60"/>
      <c r="ES20" s="60"/>
      <c r="ET20" s="60">
        <f t="shared" si="53"/>
        <v>0</v>
      </c>
      <c r="EU20" s="60">
        <f t="shared" si="54"/>
        <v>50</v>
      </c>
      <c r="EV20" s="60"/>
      <c r="EW20" s="60">
        <f t="shared" si="55"/>
        <v>0</v>
      </c>
      <c r="EX20" s="60">
        <f t="shared" si="56"/>
        <v>0</v>
      </c>
      <c r="EY20" s="60">
        <f t="shared" si="57"/>
        <v>0</v>
      </c>
      <c r="EZ20" s="60">
        <f t="shared" si="58"/>
        <v>0</v>
      </c>
      <c r="FA20" s="60" t="str">
        <f t="shared" si="59"/>
        <v>W.C F/ collected WH samples Last W/O 06/2026 (ESPR Replaced B400-1050 W/Flex10), Started-up 22/06/2026</v>
      </c>
      <c r="FB20" s="57" t="str">
        <f t="shared" si="60"/>
        <v>NWRZK</v>
      </c>
    </row>
    <row r="21" spans="2:158" s="30" customFormat="1" ht="24" customHeight="1">
      <c r="B21" s="264" t="s">
        <v>1691</v>
      </c>
      <c r="C21" s="265" t="s">
        <v>1290</v>
      </c>
      <c r="D21" s="265"/>
      <c r="E21" s="266" t="s">
        <v>19</v>
      </c>
      <c r="F21" s="122">
        <v>0</v>
      </c>
      <c r="G21" s="76">
        <f t="shared" si="0"/>
        <v>0</v>
      </c>
      <c r="H21" s="267"/>
      <c r="I21" s="13"/>
      <c r="J21" s="45"/>
      <c r="K21" s="22"/>
      <c r="L21" s="22"/>
      <c r="M21" s="22"/>
      <c r="N21" s="22"/>
      <c r="O21" s="22"/>
      <c r="P21" s="248"/>
      <c r="Q21" s="22"/>
      <c r="R21" s="22"/>
      <c r="S21" s="22"/>
      <c r="T21" s="22"/>
      <c r="U21" s="22"/>
      <c r="V21" s="125"/>
      <c r="W21" s="654"/>
      <c r="X21" s="654"/>
      <c r="Y21" s="654"/>
      <c r="Z21" s="654"/>
      <c r="AA21" s="125"/>
      <c r="AB21" s="125"/>
      <c r="AC21" s="45"/>
      <c r="AD21" s="45"/>
      <c r="AE21" s="45"/>
      <c r="AF21" s="117"/>
      <c r="AG21" s="117"/>
      <c r="AH21" s="117"/>
      <c r="AI21" s="799">
        <f t="shared" si="1"/>
        <v>0</v>
      </c>
      <c r="AJ21" s="749"/>
      <c r="AK21" s="45"/>
      <c r="AL21" s="743"/>
      <c r="AM21" s="15"/>
      <c r="AN21" s="76">
        <f t="shared" si="2"/>
        <v>0</v>
      </c>
      <c r="AO21" s="817"/>
      <c r="AP21" s="631"/>
      <c r="AQ21" s="781"/>
      <c r="BJ21" s="50">
        <f t="shared" si="39"/>
        <v>0</v>
      </c>
      <c r="CW21" s="57" t="s">
        <v>210</v>
      </c>
      <c r="CX21" s="58">
        <f t="shared" si="3"/>
        <v>46284</v>
      </c>
      <c r="CY21" s="59" t="str">
        <f t="shared" si="7"/>
        <v>9WRIGHT-01ST2</v>
      </c>
      <c r="CZ21" s="60">
        <f t="shared" si="8"/>
        <v>0</v>
      </c>
      <c r="DA21" s="60">
        <f t="shared" si="9"/>
        <v>0</v>
      </c>
      <c r="DB21" s="60">
        <f t="shared" si="10"/>
        <v>0</v>
      </c>
      <c r="DC21" s="60" t="str">
        <f t="shared" si="11"/>
        <v>SI</v>
      </c>
      <c r="DD21" s="60"/>
      <c r="DF21" s="60">
        <f t="shared" si="12"/>
        <v>0</v>
      </c>
      <c r="DG21" s="60">
        <f t="shared" si="13"/>
        <v>0</v>
      </c>
      <c r="DH21" s="60">
        <f t="shared" si="14"/>
        <v>0</v>
      </c>
      <c r="DI21" s="60">
        <f t="shared" si="15"/>
        <v>0</v>
      </c>
      <c r="DJ21" s="60">
        <f t="shared" si="16"/>
        <v>0</v>
      </c>
      <c r="DK21" s="60">
        <f t="shared" si="17"/>
        <v>0</v>
      </c>
      <c r="DL21" s="60"/>
      <c r="DM21" s="60"/>
      <c r="DN21" s="60">
        <f t="shared" si="18"/>
        <v>0</v>
      </c>
      <c r="DO21" s="186">
        <f t="shared" si="19"/>
        <v>0</v>
      </c>
      <c r="DP21" s="60" t="str">
        <f t="shared" si="20"/>
        <v/>
      </c>
      <c r="DQ21" s="60">
        <f t="shared" si="4"/>
        <v>0</v>
      </c>
      <c r="DR21" s="60">
        <f t="shared" si="21"/>
        <v>0</v>
      </c>
      <c r="DS21" s="68" t="str">
        <f t="shared" si="5"/>
        <v/>
      </c>
      <c r="DY21" s="57" t="str">
        <f t="shared" si="41"/>
        <v>KHALDA_WELL</v>
      </c>
      <c r="DZ21" s="58">
        <f t="shared" si="23"/>
        <v>46284</v>
      </c>
      <c r="EA21" s="59" t="str">
        <f t="shared" si="42"/>
        <v>WRIGHT-01ST2</v>
      </c>
      <c r="EB21" s="60">
        <f t="shared" si="43"/>
        <v>0</v>
      </c>
      <c r="EC21" s="60">
        <f t="shared" si="44"/>
        <v>0</v>
      </c>
      <c r="ED21" s="60">
        <f t="shared" si="45"/>
        <v>0</v>
      </c>
      <c r="EE21" s="60" t="str">
        <f t="shared" si="46"/>
        <v>SI</v>
      </c>
      <c r="EF21" s="64"/>
      <c r="EG21" s="63"/>
      <c r="EH21" s="59" t="str">
        <f t="shared" si="40"/>
        <v/>
      </c>
      <c r="EI21" s="60">
        <f t="shared" si="47"/>
        <v>0</v>
      </c>
      <c r="EJ21" s="60">
        <f t="shared" si="48"/>
        <v>0</v>
      </c>
      <c r="EK21" s="60">
        <f t="shared" si="49"/>
        <v>0</v>
      </c>
      <c r="EL21" s="60"/>
      <c r="EN21" s="60">
        <f t="shared" si="50"/>
        <v>0</v>
      </c>
      <c r="EP21" s="60">
        <f t="shared" si="51"/>
        <v>0</v>
      </c>
      <c r="EQ21" s="60">
        <f t="shared" si="52"/>
        <v>0</v>
      </c>
      <c r="ER21" s="60"/>
      <c r="ES21" s="60"/>
      <c r="ET21" s="60">
        <f t="shared" si="53"/>
        <v>0</v>
      </c>
      <c r="EU21" s="60">
        <f t="shared" si="54"/>
        <v>0</v>
      </c>
      <c r="EV21" s="60"/>
      <c r="EW21" s="60">
        <f t="shared" si="55"/>
        <v>0</v>
      </c>
      <c r="EX21" s="60">
        <f t="shared" si="56"/>
        <v>0</v>
      </c>
      <c r="EY21" s="60">
        <f t="shared" si="57"/>
        <v>0</v>
      </c>
      <c r="EZ21" s="60">
        <f t="shared" si="58"/>
        <v>0</v>
      </c>
      <c r="FA21" s="60">
        <f t="shared" si="59"/>
        <v>0</v>
      </c>
      <c r="FB21" s="57" t="str">
        <f t="shared" si="60"/>
        <v/>
      </c>
    </row>
    <row r="22" spans="2:158" s="30" customFormat="1" ht="24" customHeight="1">
      <c r="B22" s="734" t="s">
        <v>1532</v>
      </c>
      <c r="C22" s="735" t="s">
        <v>276</v>
      </c>
      <c r="D22" s="735"/>
      <c r="E22" s="736" t="s">
        <v>19</v>
      </c>
      <c r="F22" s="122">
        <v>0</v>
      </c>
      <c r="G22" s="76">
        <f t="shared" si="0"/>
        <v>0</v>
      </c>
      <c r="H22" s="267"/>
      <c r="I22" s="737"/>
      <c r="J22" s="738"/>
      <c r="K22" s="739"/>
      <c r="L22" s="739"/>
      <c r="M22" s="739"/>
      <c r="N22" s="739"/>
      <c r="O22" s="739"/>
      <c r="P22" s="248"/>
      <c r="Q22" s="739"/>
      <c r="R22" s="739"/>
      <c r="S22" s="739"/>
      <c r="T22" s="739"/>
      <c r="U22" s="739"/>
      <c r="V22" s="740"/>
      <c r="W22" s="741"/>
      <c r="X22" s="741"/>
      <c r="Y22" s="741"/>
      <c r="Z22" s="741"/>
      <c r="AA22" s="740"/>
      <c r="AB22" s="740"/>
      <c r="AC22" s="738"/>
      <c r="AD22" s="738"/>
      <c r="AE22" s="738"/>
      <c r="AF22" s="742"/>
      <c r="AG22" s="742"/>
      <c r="AH22" s="742"/>
      <c r="AI22" s="799">
        <f t="shared" si="1"/>
        <v>0</v>
      </c>
      <c r="AJ22" s="750"/>
      <c r="AK22" s="738"/>
      <c r="AL22" s="306"/>
      <c r="AM22" s="744"/>
      <c r="AN22" s="76">
        <f t="shared" si="2"/>
        <v>0</v>
      </c>
      <c r="AO22" s="817"/>
      <c r="AP22" s="631" t="s">
        <v>1592</v>
      </c>
      <c r="AQ22" s="781"/>
      <c r="BJ22" s="50">
        <f t="shared" si="39"/>
        <v>0</v>
      </c>
      <c r="CW22" s="57" t="s">
        <v>210</v>
      </c>
      <c r="CX22" s="58">
        <f t="shared" si="3"/>
        <v>46284</v>
      </c>
      <c r="CY22" s="59" t="str">
        <f t="shared" si="7"/>
        <v>9MUSTANG-01</v>
      </c>
      <c r="CZ22" s="60">
        <f t="shared" si="8"/>
        <v>0</v>
      </c>
      <c r="DA22" s="60">
        <f t="shared" si="9"/>
        <v>0</v>
      </c>
      <c r="DB22" s="60">
        <f t="shared" si="10"/>
        <v>0</v>
      </c>
      <c r="DC22" s="60" t="str">
        <f t="shared" si="11"/>
        <v>SI</v>
      </c>
      <c r="DD22" s="60"/>
      <c r="DF22" s="60">
        <f t="shared" si="12"/>
        <v>0</v>
      </c>
      <c r="DG22" s="60">
        <f t="shared" si="13"/>
        <v>0</v>
      </c>
      <c r="DH22" s="60">
        <f t="shared" si="14"/>
        <v>0</v>
      </c>
      <c r="DI22" s="60">
        <f t="shared" si="15"/>
        <v>0</v>
      </c>
      <c r="DJ22" s="60">
        <f t="shared" si="16"/>
        <v>0</v>
      </c>
      <c r="DK22" s="60">
        <f t="shared" si="17"/>
        <v>0</v>
      </c>
      <c r="DL22" s="60"/>
      <c r="DM22" s="60"/>
      <c r="DN22" s="60">
        <f t="shared" si="18"/>
        <v>0</v>
      </c>
      <c r="DO22" s="186">
        <f t="shared" si="19"/>
        <v>0</v>
      </c>
      <c r="DP22" s="60" t="str">
        <f t="shared" si="20"/>
        <v/>
      </c>
      <c r="DQ22" s="60">
        <f t="shared" si="4"/>
        <v>0</v>
      </c>
      <c r="DR22" s="60">
        <f t="shared" si="21"/>
        <v>0</v>
      </c>
      <c r="DS22" s="68" t="str">
        <f t="shared" si="5"/>
        <v/>
      </c>
      <c r="DY22" s="61" t="str">
        <f t="shared" si="41"/>
        <v>KHALDA_WELL</v>
      </c>
      <c r="DZ22" s="62">
        <f t="shared" si="23"/>
        <v>46284</v>
      </c>
      <c r="EA22" s="63" t="str">
        <f t="shared" si="42"/>
        <v>MUSTANG-01</v>
      </c>
      <c r="EB22" s="64">
        <f t="shared" si="43"/>
        <v>0</v>
      </c>
      <c r="EC22" s="64">
        <f t="shared" si="44"/>
        <v>0</v>
      </c>
      <c r="ED22" s="64">
        <f t="shared" si="45"/>
        <v>0</v>
      </c>
      <c r="EE22" s="64" t="str">
        <f t="shared" si="46"/>
        <v>SI</v>
      </c>
      <c r="EF22" s="64"/>
      <c r="EG22" s="63"/>
      <c r="EH22" s="59" t="str">
        <f t="shared" si="40"/>
        <v/>
      </c>
      <c r="EI22" s="64">
        <f t="shared" si="47"/>
        <v>0</v>
      </c>
      <c r="EJ22" s="64">
        <f t="shared" si="48"/>
        <v>0</v>
      </c>
      <c r="EK22" s="64">
        <f t="shared" si="49"/>
        <v>0</v>
      </c>
      <c r="EL22" s="64"/>
      <c r="EN22" s="64">
        <f t="shared" si="50"/>
        <v>0</v>
      </c>
      <c r="EP22" s="64">
        <f t="shared" si="51"/>
        <v>0</v>
      </c>
      <c r="EQ22" s="64">
        <f t="shared" si="52"/>
        <v>0</v>
      </c>
      <c r="ER22" s="64"/>
      <c r="ES22" s="64"/>
      <c r="ET22" s="64">
        <f t="shared" si="53"/>
        <v>0</v>
      </c>
      <c r="EU22" s="64">
        <f t="shared" si="54"/>
        <v>0</v>
      </c>
      <c r="EV22" s="64"/>
      <c r="EW22" s="64">
        <f t="shared" si="55"/>
        <v>0</v>
      </c>
      <c r="EX22" s="64">
        <f t="shared" si="56"/>
        <v>0</v>
      </c>
      <c r="EY22" s="64">
        <f t="shared" si="57"/>
        <v>0</v>
      </c>
      <c r="EZ22" s="64">
        <f t="shared" si="58"/>
        <v>0</v>
      </c>
      <c r="FA22" s="64" t="str">
        <f t="shared" si="59"/>
        <v>Last W/O 07/2022 (I/C), Started-up 20/12/2022</v>
      </c>
      <c r="FB22" s="61" t="str">
        <f t="shared" si="60"/>
        <v/>
      </c>
    </row>
    <row r="23" spans="2:158" s="30" customFormat="1" ht="24" customHeight="1">
      <c r="B23" s="264" t="s">
        <v>1593</v>
      </c>
      <c r="C23" s="265" t="s">
        <v>278</v>
      </c>
      <c r="D23" s="265"/>
      <c r="E23" s="266" t="s">
        <v>19</v>
      </c>
      <c r="F23" s="122">
        <v>0</v>
      </c>
      <c r="G23" s="76">
        <f t="shared" si="0"/>
        <v>0</v>
      </c>
      <c r="H23" s="267"/>
      <c r="I23" s="13">
        <v>0</v>
      </c>
      <c r="J23" s="45"/>
      <c r="K23" s="22"/>
      <c r="L23" s="22"/>
      <c r="M23" s="22"/>
      <c r="N23" s="22"/>
      <c r="O23" s="22"/>
      <c r="P23" s="248"/>
      <c r="Q23" s="22"/>
      <c r="R23" s="22"/>
      <c r="S23" s="22"/>
      <c r="T23" s="22"/>
      <c r="U23" s="22"/>
      <c r="V23" s="125"/>
      <c r="W23" s="654"/>
      <c r="X23" s="654"/>
      <c r="Y23" s="654"/>
      <c r="Z23" s="654"/>
      <c r="AA23" s="125"/>
      <c r="AB23" s="125"/>
      <c r="AC23" s="45"/>
      <c r="AD23" s="45"/>
      <c r="AE23" s="45"/>
      <c r="AF23" s="117"/>
      <c r="AG23" s="117"/>
      <c r="AH23" s="117"/>
      <c r="AI23" s="799">
        <f t="shared" si="1"/>
        <v>0</v>
      </c>
      <c r="AJ23" s="749"/>
      <c r="AK23" s="45"/>
      <c r="AL23" s="306"/>
      <c r="AM23" s="15"/>
      <c r="AN23" s="76">
        <f t="shared" si="2"/>
        <v>0</v>
      </c>
      <c r="AO23" s="817"/>
      <c r="AP23" s="631"/>
      <c r="AQ23" s="781"/>
      <c r="BJ23" s="50">
        <f t="shared" si="39"/>
        <v>0</v>
      </c>
      <c r="CW23" s="57" t="s">
        <v>210</v>
      </c>
      <c r="CX23" s="58">
        <f t="shared" si="3"/>
        <v>46284</v>
      </c>
      <c r="CY23" s="59" t="str">
        <f t="shared" si="7"/>
        <v>9MUSTANG-03</v>
      </c>
      <c r="CZ23" s="60">
        <f t="shared" si="8"/>
        <v>0</v>
      </c>
      <c r="DA23" s="60">
        <f t="shared" si="9"/>
        <v>0</v>
      </c>
      <c r="DB23" s="60">
        <f t="shared" si="10"/>
        <v>0</v>
      </c>
      <c r="DC23" s="60" t="str">
        <f t="shared" si="11"/>
        <v>SI</v>
      </c>
      <c r="DD23" s="60"/>
      <c r="DF23" s="60">
        <f t="shared" si="12"/>
        <v>0</v>
      </c>
      <c r="DG23" s="60">
        <f t="shared" si="13"/>
        <v>0</v>
      </c>
      <c r="DH23" s="60">
        <f t="shared" si="14"/>
        <v>0</v>
      </c>
      <c r="DI23" s="60">
        <f t="shared" si="15"/>
        <v>0</v>
      </c>
      <c r="DJ23" s="60">
        <f t="shared" si="16"/>
        <v>0</v>
      </c>
      <c r="DK23" s="60">
        <f t="shared" si="17"/>
        <v>0</v>
      </c>
      <c r="DL23" s="60"/>
      <c r="DM23" s="60"/>
      <c r="DN23" s="60">
        <f t="shared" si="18"/>
        <v>0</v>
      </c>
      <c r="DO23" s="186">
        <f t="shared" si="19"/>
        <v>0</v>
      </c>
      <c r="DP23" s="60" t="str">
        <f t="shared" si="20"/>
        <v/>
      </c>
      <c r="DQ23" s="60">
        <f t="shared" si="4"/>
        <v>0</v>
      </c>
      <c r="DR23" s="60">
        <f t="shared" si="21"/>
        <v>0</v>
      </c>
      <c r="DS23" s="68" t="str">
        <f t="shared" si="5"/>
        <v/>
      </c>
      <c r="DY23" s="57" t="str">
        <f t="shared" si="41"/>
        <v>KHALDA_WELL</v>
      </c>
      <c r="DZ23" s="58">
        <f t="shared" si="23"/>
        <v>46284</v>
      </c>
      <c r="EA23" s="59" t="str">
        <f t="shared" si="42"/>
        <v>MUSTANG-03</v>
      </c>
      <c r="EB23" s="60">
        <f t="shared" si="43"/>
        <v>0</v>
      </c>
      <c r="EC23" s="60">
        <f t="shared" si="44"/>
        <v>0</v>
      </c>
      <c r="ED23" s="60">
        <f t="shared" si="45"/>
        <v>0</v>
      </c>
      <c r="EE23" s="60" t="str">
        <f t="shared" si="46"/>
        <v>SI</v>
      </c>
      <c r="EF23" s="64"/>
      <c r="EG23" s="63"/>
      <c r="EH23" s="59" t="str">
        <f t="shared" si="40"/>
        <v/>
      </c>
      <c r="EI23" s="60">
        <f t="shared" si="47"/>
        <v>0</v>
      </c>
      <c r="EJ23" s="60">
        <f t="shared" si="48"/>
        <v>0</v>
      </c>
      <c r="EK23" s="60">
        <f t="shared" si="49"/>
        <v>0</v>
      </c>
      <c r="EL23" s="60"/>
      <c r="EN23" s="60">
        <f t="shared" si="50"/>
        <v>0</v>
      </c>
      <c r="EP23" s="60">
        <f t="shared" si="51"/>
        <v>0</v>
      </c>
      <c r="EQ23" s="60">
        <f t="shared" si="52"/>
        <v>0</v>
      </c>
      <c r="ER23" s="60"/>
      <c r="ES23" s="60"/>
      <c r="ET23" s="60">
        <f t="shared" si="53"/>
        <v>0</v>
      </c>
      <c r="EU23" s="60">
        <f t="shared" si="54"/>
        <v>0</v>
      </c>
      <c r="EV23" s="60"/>
      <c r="EW23" s="60">
        <f t="shared" si="55"/>
        <v>0</v>
      </c>
      <c r="EX23" s="60">
        <f t="shared" si="56"/>
        <v>0</v>
      </c>
      <c r="EY23" s="60">
        <f t="shared" si="57"/>
        <v>0</v>
      </c>
      <c r="EZ23" s="60">
        <f t="shared" si="58"/>
        <v>0</v>
      </c>
      <c r="FA23" s="60">
        <f t="shared" si="59"/>
        <v>0</v>
      </c>
      <c r="FB23" s="57" t="str">
        <f t="shared" si="60"/>
        <v/>
      </c>
    </row>
    <row r="24" spans="2:158" s="30" customFormat="1" ht="26.25" customHeight="1">
      <c r="B24" s="264" t="s">
        <v>1570</v>
      </c>
      <c r="C24" s="265" t="s">
        <v>278</v>
      </c>
      <c r="D24" s="265"/>
      <c r="E24" s="266" t="s">
        <v>3</v>
      </c>
      <c r="F24" s="122">
        <v>24</v>
      </c>
      <c r="G24" s="76">
        <f t="shared" si="0"/>
        <v>0</v>
      </c>
      <c r="H24" s="267"/>
      <c r="I24" s="13">
        <v>0</v>
      </c>
      <c r="J24" s="45">
        <v>14</v>
      </c>
      <c r="K24" s="22">
        <v>70</v>
      </c>
      <c r="L24" s="22">
        <v>50</v>
      </c>
      <c r="M24" s="22">
        <v>80</v>
      </c>
      <c r="N24" s="22" t="s">
        <v>300</v>
      </c>
      <c r="O24" s="22">
        <v>131</v>
      </c>
      <c r="P24" s="248"/>
      <c r="Q24" s="22"/>
      <c r="R24" s="22"/>
      <c r="S24" s="22"/>
      <c r="T24" s="22"/>
      <c r="U24" s="22">
        <v>6902</v>
      </c>
      <c r="V24" s="789" t="s">
        <v>1580</v>
      </c>
      <c r="W24" s="654"/>
      <c r="X24" s="654"/>
      <c r="Y24" s="654"/>
      <c r="Z24" s="654"/>
      <c r="AA24" s="125"/>
      <c r="AB24" s="125"/>
      <c r="AC24" s="45"/>
      <c r="AD24" s="45"/>
      <c r="AE24" s="45">
        <v>44</v>
      </c>
      <c r="AF24" s="117">
        <v>40</v>
      </c>
      <c r="AG24" s="117">
        <v>88</v>
      </c>
      <c r="AH24" s="117">
        <f t="shared" si="6"/>
        <v>50</v>
      </c>
      <c r="AI24" s="799">
        <f t="shared" si="1"/>
        <v>118.2000000000001</v>
      </c>
      <c r="AJ24" s="749">
        <v>46285</v>
      </c>
      <c r="AK24" s="45">
        <v>3940</v>
      </c>
      <c r="AL24" s="306"/>
      <c r="AM24" s="15">
        <v>97</v>
      </c>
      <c r="AN24" s="76">
        <f t="shared" si="2"/>
        <v>118.2000000000001</v>
      </c>
      <c r="AO24" s="817">
        <v>85000</v>
      </c>
      <c r="AP24" s="631" t="s">
        <v>2013</v>
      </c>
      <c r="AQ24" s="781"/>
      <c r="BJ24" s="50">
        <f t="shared" si="39"/>
        <v>3821.8</v>
      </c>
      <c r="CW24" s="57" t="s">
        <v>210</v>
      </c>
      <c r="CX24" s="58">
        <f t="shared" si="3"/>
        <v>46284</v>
      </c>
      <c r="CY24" s="59" t="str">
        <f t="shared" si="7"/>
        <v>9RAFIKI-01</v>
      </c>
      <c r="CZ24" s="60">
        <f t="shared" si="8"/>
        <v>14</v>
      </c>
      <c r="DA24" s="60">
        <f t="shared" si="9"/>
        <v>70</v>
      </c>
      <c r="DB24" s="60">
        <f t="shared" si="10"/>
        <v>24</v>
      </c>
      <c r="DC24" s="60" t="str">
        <f t="shared" si="11"/>
        <v>ESP</v>
      </c>
      <c r="DD24" s="60"/>
      <c r="DF24" s="60">
        <f t="shared" si="12"/>
        <v>131</v>
      </c>
      <c r="DG24" s="60">
        <f t="shared" si="13"/>
        <v>0</v>
      </c>
      <c r="DH24" s="60">
        <f t="shared" si="14"/>
        <v>0</v>
      </c>
      <c r="DI24" s="60">
        <f t="shared" si="15"/>
        <v>0</v>
      </c>
      <c r="DJ24" s="60">
        <f t="shared" si="16"/>
        <v>0</v>
      </c>
      <c r="DK24" s="60">
        <f t="shared" si="17"/>
        <v>44</v>
      </c>
      <c r="DL24" s="60"/>
      <c r="DM24" s="60"/>
      <c r="DN24" s="60">
        <f t="shared" si="18"/>
        <v>40</v>
      </c>
      <c r="DO24" s="186">
        <f t="shared" si="19"/>
        <v>118.2000000000001</v>
      </c>
      <c r="DP24" s="60" t="str">
        <f t="shared" si="20"/>
        <v/>
      </c>
      <c r="DQ24" s="60">
        <f t="shared" si="4"/>
        <v>118.2000000000001</v>
      </c>
      <c r="DR24" s="60">
        <f t="shared" si="21"/>
        <v>0</v>
      </c>
      <c r="DS24" s="68" t="str">
        <f t="shared" si="5"/>
        <v>RAFIKI</v>
      </c>
      <c r="DY24" s="57" t="str">
        <f t="shared" si="41"/>
        <v>KHALDA_WELL</v>
      </c>
      <c r="DZ24" s="58">
        <f t="shared" si="23"/>
        <v>46284</v>
      </c>
      <c r="EA24" s="59" t="str">
        <f t="shared" si="42"/>
        <v>RAFIKI-01</v>
      </c>
      <c r="EB24" s="60">
        <f t="shared" si="43"/>
        <v>14</v>
      </c>
      <c r="EC24" s="60">
        <f t="shared" si="44"/>
        <v>70</v>
      </c>
      <c r="ED24" s="60">
        <f t="shared" si="45"/>
        <v>24</v>
      </c>
      <c r="EE24" s="60" t="str">
        <f t="shared" si="46"/>
        <v>ESP</v>
      </c>
      <c r="EF24" s="64"/>
      <c r="EG24" s="63"/>
      <c r="EH24" s="59" t="str">
        <f t="shared" si="40"/>
        <v/>
      </c>
      <c r="EI24" s="60">
        <f t="shared" si="47"/>
        <v>118.2000000000001</v>
      </c>
      <c r="EJ24" s="60" t="str">
        <f t="shared" si="48"/>
        <v>FLEX-80</v>
      </c>
      <c r="EK24" s="60">
        <f t="shared" si="49"/>
        <v>0</v>
      </c>
      <c r="EL24" s="60"/>
      <c r="EN24" s="60">
        <f t="shared" si="50"/>
        <v>0</v>
      </c>
      <c r="EP24" s="60">
        <f t="shared" si="51"/>
        <v>0</v>
      </c>
      <c r="EQ24" s="60">
        <f t="shared" si="52"/>
        <v>44</v>
      </c>
      <c r="ER24" s="60"/>
      <c r="ES24" s="60"/>
      <c r="ET24" s="60">
        <f t="shared" si="53"/>
        <v>0</v>
      </c>
      <c r="EU24" s="60">
        <f t="shared" si="54"/>
        <v>40</v>
      </c>
      <c r="EV24" s="60"/>
      <c r="EW24" s="60">
        <f t="shared" si="55"/>
        <v>0</v>
      </c>
      <c r="EX24" s="60">
        <f t="shared" si="56"/>
        <v>0</v>
      </c>
      <c r="EY24" s="60">
        <f t="shared" si="57"/>
        <v>0</v>
      </c>
      <c r="EZ24" s="60">
        <f t="shared" si="58"/>
        <v>0</v>
      </c>
      <c r="FA24" s="60" t="str">
        <f t="shared" si="59"/>
        <v>Rerun @ 16/09/2026
Figure from SIGMA EPF, W.C from RZK lab
Started up 8/2/2023
Last W/O 01/2023 (I/C to ALM-DOL), ON 20-02-2023 RAN ESP</v>
      </c>
      <c r="FB24" s="57" t="str">
        <f t="shared" si="60"/>
        <v>RAFIKI</v>
      </c>
    </row>
    <row r="25" spans="2:158" s="30" customFormat="1" ht="23.25" customHeight="1">
      <c r="B25" s="264" t="s">
        <v>1714</v>
      </c>
      <c r="C25" s="265" t="s">
        <v>21</v>
      </c>
      <c r="D25" s="265"/>
      <c r="E25" s="266" t="s">
        <v>2</v>
      </c>
      <c r="F25" s="122">
        <v>24</v>
      </c>
      <c r="G25" s="76">
        <f t="shared" si="0"/>
        <v>0</v>
      </c>
      <c r="H25" s="267"/>
      <c r="I25" s="13">
        <v>0</v>
      </c>
      <c r="J25" s="45" t="s">
        <v>1053</v>
      </c>
      <c r="K25" s="22">
        <v>20</v>
      </c>
      <c r="L25" s="22">
        <v>18</v>
      </c>
      <c r="M25" s="22">
        <v>0</v>
      </c>
      <c r="N25" s="22" t="s">
        <v>301</v>
      </c>
      <c r="O25" s="22">
        <v>108</v>
      </c>
      <c r="P25" s="248">
        <v>46142</v>
      </c>
      <c r="Q25" s="22">
        <v>5981</v>
      </c>
      <c r="R25" s="22">
        <v>100</v>
      </c>
      <c r="S25" s="22">
        <v>146</v>
      </c>
      <c r="T25" s="22"/>
      <c r="U25" s="22">
        <v>6163</v>
      </c>
      <c r="V25" s="789">
        <v>2.25</v>
      </c>
      <c r="W25" s="654">
        <v>100</v>
      </c>
      <c r="X25" s="654">
        <v>206</v>
      </c>
      <c r="Y25" s="654">
        <v>91</v>
      </c>
      <c r="Z25" s="654">
        <v>80</v>
      </c>
      <c r="AA25" s="125" t="s">
        <v>1071</v>
      </c>
      <c r="AB25" s="125">
        <v>4.2</v>
      </c>
      <c r="AC25" s="45">
        <v>146</v>
      </c>
      <c r="AD25" s="45"/>
      <c r="AE25" s="45"/>
      <c r="AF25" s="117"/>
      <c r="AG25" s="117"/>
      <c r="AH25" s="117"/>
      <c r="AI25" s="799">
        <f t="shared" si="1"/>
        <v>135.41999999999999</v>
      </c>
      <c r="AJ25" s="749">
        <v>46284</v>
      </c>
      <c r="AK25" s="45">
        <v>222</v>
      </c>
      <c r="AL25" s="306"/>
      <c r="AM25" s="15">
        <v>39</v>
      </c>
      <c r="AN25" s="76">
        <f t="shared" si="2"/>
        <v>135.41999999999999</v>
      </c>
      <c r="AO25" s="817">
        <v>61000</v>
      </c>
      <c r="AP25" s="132" t="s">
        <v>1966</v>
      </c>
      <c r="AQ25" s="781"/>
      <c r="BJ25" s="50">
        <f t="shared" si="39"/>
        <v>86.58</v>
      </c>
      <c r="CW25" s="57" t="s">
        <v>210</v>
      </c>
      <c r="CX25" s="58">
        <f t="shared" si="3"/>
        <v>46284</v>
      </c>
      <c r="CY25" s="59" t="str">
        <f t="shared" si="7"/>
        <v>9NERZK A-01X</v>
      </c>
      <c r="CZ25" s="60" t="str">
        <f t="shared" si="8"/>
        <v>Spool</v>
      </c>
      <c r="DA25" s="60">
        <f t="shared" si="9"/>
        <v>20</v>
      </c>
      <c r="DB25" s="60">
        <f t="shared" si="10"/>
        <v>24</v>
      </c>
      <c r="DC25" s="60" t="str">
        <f t="shared" si="11"/>
        <v>SRP</v>
      </c>
      <c r="DD25" s="60"/>
      <c r="DF25" s="60">
        <f t="shared" si="12"/>
        <v>108</v>
      </c>
      <c r="DG25" s="60" t="str">
        <f t="shared" si="13"/>
        <v>C-912</v>
      </c>
      <c r="DH25" s="60">
        <f t="shared" si="14"/>
        <v>4.2</v>
      </c>
      <c r="DI25" s="60">
        <f t="shared" si="15"/>
        <v>146</v>
      </c>
      <c r="DJ25" s="60">
        <f t="shared" si="16"/>
        <v>0</v>
      </c>
      <c r="DK25" s="60">
        <f t="shared" si="17"/>
        <v>0</v>
      </c>
      <c r="DL25" s="60"/>
      <c r="DM25" s="60"/>
      <c r="DN25" s="60">
        <f t="shared" si="18"/>
        <v>0</v>
      </c>
      <c r="DO25" s="186">
        <f t="shared" si="19"/>
        <v>135.41999999999999</v>
      </c>
      <c r="DP25" s="60" t="str">
        <f t="shared" si="20"/>
        <v/>
      </c>
      <c r="DQ25" s="60">
        <f t="shared" si="4"/>
        <v>135.41999999999999</v>
      </c>
      <c r="DR25" s="60">
        <f t="shared" si="21"/>
        <v>0</v>
      </c>
      <c r="DS25" s="68" t="str">
        <f t="shared" si="5"/>
        <v>NERZK A</v>
      </c>
      <c r="DY25" s="57" t="str">
        <f>IF(B25="","","KHALDA_WELL")</f>
        <v>KHALDA_WELL</v>
      </c>
      <c r="DZ25" s="58">
        <f t="shared" si="23"/>
        <v>46284</v>
      </c>
      <c r="EA25" s="59" t="str">
        <f>B25</f>
        <v>NERZK A-01X</v>
      </c>
      <c r="EB25" s="60" t="str">
        <f>J25</f>
        <v>Spool</v>
      </c>
      <c r="EC25" s="60">
        <f>K25</f>
        <v>20</v>
      </c>
      <c r="ED25" s="60">
        <f>F25</f>
        <v>24</v>
      </c>
      <c r="EE25" s="60" t="str">
        <f>IF(DB25=0,"SI",E25)</f>
        <v>SRP</v>
      </c>
      <c r="EF25" s="64"/>
      <c r="EG25" s="63"/>
      <c r="EH25" s="59" t="str">
        <f t="shared" si="40"/>
        <v/>
      </c>
      <c r="EI25" s="60">
        <f>AI25</f>
        <v>135.41999999999999</v>
      </c>
      <c r="EJ25" s="60">
        <f>V25</f>
        <v>2.25</v>
      </c>
      <c r="EK25" s="60">
        <f>G25</f>
        <v>0</v>
      </c>
      <c r="EL25" s="60"/>
      <c r="EN25" s="60">
        <f>AB25</f>
        <v>4.2</v>
      </c>
      <c r="EP25" s="60">
        <f>AC25</f>
        <v>146</v>
      </c>
      <c r="EQ25" s="60">
        <f>AE25</f>
        <v>0</v>
      </c>
      <c r="ER25" s="60"/>
      <c r="ES25" s="60"/>
      <c r="ET25" s="60">
        <f>AD25</f>
        <v>0</v>
      </c>
      <c r="EU25" s="60">
        <f>AF25</f>
        <v>0</v>
      </c>
      <c r="EV25" s="60"/>
      <c r="EW25" s="60">
        <f>W25</f>
        <v>100</v>
      </c>
      <c r="EX25" s="60">
        <f>X25</f>
        <v>206</v>
      </c>
      <c r="EY25" s="60">
        <f>Y25</f>
        <v>91</v>
      </c>
      <c r="EZ25" s="60">
        <f>Z25</f>
        <v>80</v>
      </c>
      <c r="FA25" s="60" t="str">
        <f>AP25</f>
        <v>Last W/O 11/2024 (I/C, ISRPI), Started up 09/12/2024</v>
      </c>
      <c r="FB25" s="57" t="str">
        <f>IF(OR(E25="SI",B25="",E25="T&amp;A"),"",VLOOKUP(B25,WELL_FIELD,2))</f>
        <v>NERZK A</v>
      </c>
    </row>
    <row r="26" spans="2:158" s="30" customFormat="1" ht="28.5" customHeight="1">
      <c r="B26" s="264" t="s">
        <v>874</v>
      </c>
      <c r="C26" s="265" t="s">
        <v>21</v>
      </c>
      <c r="D26" s="265" t="s">
        <v>1018</v>
      </c>
      <c r="E26" s="266" t="s">
        <v>3</v>
      </c>
      <c r="F26" s="122">
        <v>22</v>
      </c>
      <c r="G26" s="76">
        <f t="shared" si="0"/>
        <v>4.7096800240313152</v>
      </c>
      <c r="H26" s="267" t="s">
        <v>1794</v>
      </c>
      <c r="I26" s="13">
        <v>0</v>
      </c>
      <c r="J26" s="45" t="s">
        <v>1053</v>
      </c>
      <c r="K26" s="22">
        <v>70</v>
      </c>
      <c r="L26" s="22">
        <v>70</v>
      </c>
      <c r="M26" s="22">
        <v>70</v>
      </c>
      <c r="N26" s="22" t="s">
        <v>301</v>
      </c>
      <c r="O26" s="22">
        <v>170</v>
      </c>
      <c r="P26" s="248">
        <v>46211</v>
      </c>
      <c r="Q26" s="22">
        <v>447</v>
      </c>
      <c r="R26" s="22">
        <v>100</v>
      </c>
      <c r="S26" s="649">
        <v>3313</v>
      </c>
      <c r="T26" s="22"/>
      <c r="U26" s="22">
        <v>3760</v>
      </c>
      <c r="V26" s="125" t="s">
        <v>1039</v>
      </c>
      <c r="W26" s="654"/>
      <c r="X26" s="654"/>
      <c r="Y26" s="654"/>
      <c r="Z26" s="654"/>
      <c r="AA26" s="125"/>
      <c r="AB26" s="125"/>
      <c r="AC26" s="45"/>
      <c r="AD26" s="45"/>
      <c r="AE26" s="45">
        <v>27</v>
      </c>
      <c r="AF26" s="117">
        <v>50</v>
      </c>
      <c r="AG26" s="117">
        <v>36.700000000000003</v>
      </c>
      <c r="AH26" s="117">
        <f t="shared" si="6"/>
        <v>73.56948228882834</v>
      </c>
      <c r="AI26" s="799">
        <f t="shared" si="1"/>
        <v>51.806480264344465</v>
      </c>
      <c r="AJ26" s="749">
        <v>46181</v>
      </c>
      <c r="AK26" s="45">
        <v>3758</v>
      </c>
      <c r="AL26" s="392"/>
      <c r="AM26" s="15">
        <v>98.496110689505699</v>
      </c>
      <c r="AN26" s="76">
        <f t="shared" si="2"/>
        <v>56.516160288375779</v>
      </c>
      <c r="AO26" s="817">
        <v>55000</v>
      </c>
      <c r="AP26" s="631" t="s">
        <v>1448</v>
      </c>
      <c r="AQ26" s="781"/>
      <c r="BJ26" s="50">
        <f t="shared" si="39"/>
        <v>3701.4838397116241</v>
      </c>
      <c r="CW26" s="57" t="s">
        <v>210</v>
      </c>
      <c r="CX26" s="58">
        <f t="shared" si="3"/>
        <v>46284</v>
      </c>
      <c r="CY26" s="59" t="str">
        <f t="shared" si="7"/>
        <v>9MRZK-07</v>
      </c>
      <c r="CZ26" s="60" t="str">
        <f t="shared" si="8"/>
        <v>Spool</v>
      </c>
      <c r="DA26" s="60">
        <f t="shared" si="9"/>
        <v>70</v>
      </c>
      <c r="DB26" s="60">
        <f t="shared" si="10"/>
        <v>22</v>
      </c>
      <c r="DC26" s="60" t="str">
        <f t="shared" si="11"/>
        <v>ESP</v>
      </c>
      <c r="DD26" s="60"/>
      <c r="DF26" s="60">
        <f t="shared" si="12"/>
        <v>170</v>
      </c>
      <c r="DG26" s="60">
        <f t="shared" si="13"/>
        <v>0</v>
      </c>
      <c r="DH26" s="60">
        <f t="shared" si="14"/>
        <v>0</v>
      </c>
      <c r="DI26" s="60">
        <f t="shared" si="15"/>
        <v>0</v>
      </c>
      <c r="DJ26" s="60">
        <f t="shared" si="16"/>
        <v>0</v>
      </c>
      <c r="DK26" s="60">
        <f t="shared" si="17"/>
        <v>27</v>
      </c>
      <c r="DL26" s="60"/>
      <c r="DM26" s="60"/>
      <c r="DN26" s="60">
        <f t="shared" si="18"/>
        <v>50</v>
      </c>
      <c r="DO26" s="186">
        <f t="shared" si="19"/>
        <v>51.806480264344465</v>
      </c>
      <c r="DP26" s="60" t="str">
        <f t="shared" si="20"/>
        <v>Generator (Planned)</v>
      </c>
      <c r="DQ26" s="60">
        <f t="shared" si="4"/>
        <v>51.806480264344465</v>
      </c>
      <c r="DR26" s="60">
        <f t="shared" si="21"/>
        <v>0</v>
      </c>
      <c r="DS26" s="68" t="str">
        <f t="shared" si="5"/>
        <v>MAIN</v>
      </c>
      <c r="DY26" s="57" t="str">
        <f t="shared" si="41"/>
        <v>KHALDA_WELL</v>
      </c>
      <c r="DZ26" s="58">
        <f t="shared" si="23"/>
        <v>46284</v>
      </c>
      <c r="EA26" s="59" t="str">
        <f t="shared" si="42"/>
        <v>MRZK-07</v>
      </c>
      <c r="EB26" s="60" t="str">
        <f t="shared" si="43"/>
        <v>Spool</v>
      </c>
      <c r="EC26" s="60">
        <f t="shared" si="44"/>
        <v>70</v>
      </c>
      <c r="ED26" s="60">
        <f t="shared" si="45"/>
        <v>22</v>
      </c>
      <c r="EE26" s="60" t="str">
        <f t="shared" si="46"/>
        <v>ESP</v>
      </c>
      <c r="EF26" s="64"/>
      <c r="EG26" s="63"/>
      <c r="EH26" s="59" t="str">
        <f t="shared" si="40"/>
        <v>Generator (Planned)</v>
      </c>
      <c r="EI26" s="60">
        <f t="shared" si="47"/>
        <v>51.806480264344465</v>
      </c>
      <c r="EJ26" s="60" t="str">
        <f t="shared" si="48"/>
        <v>SN3600</v>
      </c>
      <c r="EK26" s="60">
        <f t="shared" si="49"/>
        <v>4.7096800240313152</v>
      </c>
      <c r="EL26" s="60"/>
      <c r="EN26" s="60">
        <f t="shared" si="50"/>
        <v>0</v>
      </c>
      <c r="EP26" s="60">
        <f t="shared" si="51"/>
        <v>0</v>
      </c>
      <c r="EQ26" s="60">
        <f t="shared" si="52"/>
        <v>27</v>
      </c>
      <c r="ER26" s="60"/>
      <c r="ES26" s="60"/>
      <c r="ET26" s="60">
        <f t="shared" si="53"/>
        <v>0</v>
      </c>
      <c r="EU26" s="60">
        <f t="shared" si="54"/>
        <v>50</v>
      </c>
      <c r="EV26" s="60"/>
      <c r="EW26" s="60">
        <f t="shared" si="55"/>
        <v>0</v>
      </c>
      <c r="EX26" s="60">
        <f t="shared" si="56"/>
        <v>0</v>
      </c>
      <c r="EY26" s="60">
        <f t="shared" si="57"/>
        <v>0</v>
      </c>
      <c r="EZ26" s="60">
        <f t="shared" si="58"/>
        <v>0</v>
      </c>
      <c r="FA26" s="60" t="str">
        <f t="shared" si="59"/>
        <v>Last W/O 06/2015 (P/R), Started up 10/06/2015</v>
      </c>
      <c r="FB26" s="57" t="str">
        <f t="shared" si="60"/>
        <v>MAIN</v>
      </c>
    </row>
    <row r="27" spans="2:158" s="30" customFormat="1" ht="24" customHeight="1">
      <c r="B27" s="266" t="s">
        <v>1374</v>
      </c>
      <c r="C27" s="265" t="s">
        <v>25</v>
      </c>
      <c r="D27" s="265" t="s">
        <v>3</v>
      </c>
      <c r="E27" s="266" t="s">
        <v>3</v>
      </c>
      <c r="F27" s="122">
        <v>24</v>
      </c>
      <c r="G27" s="76">
        <f t="shared" si="0"/>
        <v>0</v>
      </c>
      <c r="H27" s="267"/>
      <c r="I27" s="13">
        <v>0</v>
      </c>
      <c r="J27" s="45" t="s">
        <v>1708</v>
      </c>
      <c r="K27" s="22">
        <v>90</v>
      </c>
      <c r="L27" s="22">
        <v>80</v>
      </c>
      <c r="M27" s="22">
        <v>90</v>
      </c>
      <c r="N27" s="22" t="s">
        <v>301</v>
      </c>
      <c r="O27" s="22">
        <v>142</v>
      </c>
      <c r="P27" s="248">
        <v>46199</v>
      </c>
      <c r="Q27" s="22">
        <v>4384</v>
      </c>
      <c r="R27" s="22">
        <v>87</v>
      </c>
      <c r="S27" s="22">
        <v>915</v>
      </c>
      <c r="T27" s="22"/>
      <c r="U27" s="22">
        <v>5479</v>
      </c>
      <c r="V27" s="125" t="s">
        <v>1634</v>
      </c>
      <c r="W27" s="654"/>
      <c r="X27" s="654"/>
      <c r="Y27" s="654"/>
      <c r="Z27" s="654"/>
      <c r="AA27" s="125"/>
      <c r="AB27" s="125"/>
      <c r="AC27" s="45"/>
      <c r="AD27" s="45"/>
      <c r="AE27" s="45">
        <v>33</v>
      </c>
      <c r="AF27" s="117">
        <v>60</v>
      </c>
      <c r="AG27" s="117">
        <v>36</v>
      </c>
      <c r="AH27" s="117">
        <f t="shared" si="6"/>
        <v>91.666666666666657</v>
      </c>
      <c r="AI27" s="799">
        <f t="shared" si="1"/>
        <v>206.8</v>
      </c>
      <c r="AJ27" s="749">
        <v>46281</v>
      </c>
      <c r="AK27" s="45">
        <v>752</v>
      </c>
      <c r="AL27" s="306"/>
      <c r="AM27" s="15">
        <v>72.5</v>
      </c>
      <c r="AN27" s="76">
        <f t="shared" si="2"/>
        <v>206.8</v>
      </c>
      <c r="AO27" s="817">
        <v>43000</v>
      </c>
      <c r="AP27" s="631" t="s">
        <v>1639</v>
      </c>
      <c r="AQ27" s="781"/>
      <c r="BJ27" s="50">
        <f t="shared" si="39"/>
        <v>545.20000000000005</v>
      </c>
      <c r="CW27" s="57" t="s">
        <v>210</v>
      </c>
      <c r="CX27" s="58">
        <f t="shared" si="3"/>
        <v>46284</v>
      </c>
      <c r="CY27" s="59" t="str">
        <f t="shared" si="7"/>
        <v>9MRZK-28A</v>
      </c>
      <c r="CZ27" s="60" t="str">
        <f t="shared" si="8"/>
        <v>Open</v>
      </c>
      <c r="DA27" s="60">
        <f t="shared" si="9"/>
        <v>90</v>
      </c>
      <c r="DB27" s="60">
        <f t="shared" si="10"/>
        <v>24</v>
      </c>
      <c r="DC27" s="60" t="str">
        <f t="shared" si="11"/>
        <v>ESP</v>
      </c>
      <c r="DD27" s="60"/>
      <c r="DF27" s="60">
        <f t="shared" si="12"/>
        <v>142</v>
      </c>
      <c r="DG27" s="60">
        <f t="shared" si="13"/>
        <v>0</v>
      </c>
      <c r="DH27" s="60">
        <f t="shared" si="14"/>
        <v>0</v>
      </c>
      <c r="DI27" s="60">
        <f t="shared" si="15"/>
        <v>0</v>
      </c>
      <c r="DJ27" s="60">
        <f t="shared" si="16"/>
        <v>0</v>
      </c>
      <c r="DK27" s="60">
        <f t="shared" si="17"/>
        <v>33</v>
      </c>
      <c r="DL27" s="60"/>
      <c r="DM27" s="60"/>
      <c r="DN27" s="60">
        <f t="shared" si="18"/>
        <v>60</v>
      </c>
      <c r="DO27" s="186">
        <f t="shared" si="19"/>
        <v>206.8</v>
      </c>
      <c r="DP27" s="60" t="str">
        <f t="shared" si="20"/>
        <v/>
      </c>
      <c r="DQ27" s="60">
        <f t="shared" si="4"/>
        <v>206.8</v>
      </c>
      <c r="DR27" s="60">
        <f t="shared" si="21"/>
        <v>0</v>
      </c>
      <c r="DS27" s="68" t="str">
        <f t="shared" si="5"/>
        <v>MAIN</v>
      </c>
      <c r="DY27" s="57" t="str">
        <f t="shared" si="41"/>
        <v>KHALDA_WELL</v>
      </c>
      <c r="DZ27" s="58">
        <f t="shared" si="23"/>
        <v>46284</v>
      </c>
      <c r="EA27" s="59" t="str">
        <f t="shared" si="42"/>
        <v>MRZK-28A</v>
      </c>
      <c r="EB27" s="60" t="str">
        <f t="shared" si="43"/>
        <v>Open</v>
      </c>
      <c r="EC27" s="60">
        <f t="shared" si="44"/>
        <v>90</v>
      </c>
      <c r="ED27" s="60">
        <f t="shared" si="45"/>
        <v>24</v>
      </c>
      <c r="EE27" s="60" t="str">
        <f t="shared" si="46"/>
        <v>ESP</v>
      </c>
      <c r="EF27" s="64"/>
      <c r="EG27" s="63"/>
      <c r="EH27" s="59" t="str">
        <f t="shared" si="40"/>
        <v/>
      </c>
      <c r="EI27" s="60">
        <f t="shared" si="47"/>
        <v>206.8</v>
      </c>
      <c r="EJ27" s="60" t="str">
        <f t="shared" si="48"/>
        <v>400-1700</v>
      </c>
      <c r="EK27" s="60">
        <f t="shared" si="49"/>
        <v>0</v>
      </c>
      <c r="EL27" s="60"/>
      <c r="EN27" s="60">
        <f t="shared" si="50"/>
        <v>0</v>
      </c>
      <c r="EP27" s="60">
        <f t="shared" si="51"/>
        <v>0</v>
      </c>
      <c r="EQ27" s="60">
        <f t="shared" si="52"/>
        <v>33</v>
      </c>
      <c r="ER27" s="60"/>
      <c r="ES27" s="60"/>
      <c r="ET27" s="60">
        <f t="shared" si="53"/>
        <v>0</v>
      </c>
      <c r="EU27" s="60">
        <f t="shared" si="54"/>
        <v>60</v>
      </c>
      <c r="EV27" s="60"/>
      <c r="EW27" s="60">
        <f t="shared" si="55"/>
        <v>0</v>
      </c>
      <c r="EX27" s="60">
        <f t="shared" si="56"/>
        <v>0</v>
      </c>
      <c r="EY27" s="60">
        <f t="shared" si="57"/>
        <v>0</v>
      </c>
      <c r="EZ27" s="60">
        <f t="shared" si="58"/>
        <v>0</v>
      </c>
      <c r="FA27" s="60" t="str">
        <f t="shared" si="59"/>
        <v>Last W/O 01/2024 (R/C), Started up 25/1/2024</v>
      </c>
      <c r="FB27" s="57" t="str">
        <f t="shared" si="60"/>
        <v>MAIN</v>
      </c>
    </row>
    <row r="28" spans="2:158" s="30" customFormat="1" ht="24" customHeight="1">
      <c r="B28" s="264" t="s">
        <v>877</v>
      </c>
      <c r="C28" s="265" t="s">
        <v>278</v>
      </c>
      <c r="D28" s="265" t="s">
        <v>299</v>
      </c>
      <c r="E28" s="266" t="s">
        <v>299</v>
      </c>
      <c r="F28" s="122">
        <v>24</v>
      </c>
      <c r="G28" s="76">
        <f t="shared" si="0"/>
        <v>0</v>
      </c>
      <c r="H28" s="267"/>
      <c r="I28" s="13">
        <v>0</v>
      </c>
      <c r="J28" s="45">
        <v>20</v>
      </c>
      <c r="K28" s="22"/>
      <c r="L28" s="22">
        <v>80</v>
      </c>
      <c r="M28" s="22">
        <v>420</v>
      </c>
      <c r="N28" s="22" t="s">
        <v>301</v>
      </c>
      <c r="O28" s="22">
        <v>86</v>
      </c>
      <c r="P28" s="248"/>
      <c r="Q28" s="22"/>
      <c r="R28" s="22"/>
      <c r="S28" s="22" t="s">
        <v>1031</v>
      </c>
      <c r="T28" s="22"/>
      <c r="U28" s="22"/>
      <c r="V28" s="125"/>
      <c r="W28" s="654"/>
      <c r="X28" s="654"/>
      <c r="Y28" s="654"/>
      <c r="Z28" s="654"/>
      <c r="AA28" s="125"/>
      <c r="AB28" s="125"/>
      <c r="AC28" s="45"/>
      <c r="AD28" s="45"/>
      <c r="AE28" s="45"/>
      <c r="AF28" s="117"/>
      <c r="AG28" s="117"/>
      <c r="AH28" s="117" t="str">
        <f t="shared" si="6"/>
        <v/>
      </c>
      <c r="AI28" s="799">
        <f t="shared" si="1"/>
        <v>57.973500000000001</v>
      </c>
      <c r="AJ28" s="749">
        <v>45851</v>
      </c>
      <c r="AK28" s="45">
        <v>58.5</v>
      </c>
      <c r="AL28" s="743"/>
      <c r="AM28" s="15">
        <v>0.9</v>
      </c>
      <c r="AN28" s="76">
        <f t="shared" si="2"/>
        <v>57.973500000000001</v>
      </c>
      <c r="AO28" s="817"/>
      <c r="AP28" s="631" t="s">
        <v>1579</v>
      </c>
      <c r="AQ28" s="781"/>
      <c r="BJ28" s="50">
        <f t="shared" si="39"/>
        <v>0.52649999999999997</v>
      </c>
      <c r="CW28" s="57" t="s">
        <v>210</v>
      </c>
      <c r="CX28" s="58">
        <f t="shared" si="3"/>
        <v>46284</v>
      </c>
      <c r="CY28" s="59" t="str">
        <f t="shared" si="7"/>
        <v>9MRZK-29</v>
      </c>
      <c r="CZ28" s="60">
        <f t="shared" si="8"/>
        <v>20</v>
      </c>
      <c r="DA28" s="60">
        <f t="shared" si="9"/>
        <v>0</v>
      </c>
      <c r="DB28" s="60">
        <f t="shared" si="10"/>
        <v>24</v>
      </c>
      <c r="DC28" s="60" t="str">
        <f t="shared" si="11"/>
        <v>NF</v>
      </c>
      <c r="DD28" s="60"/>
      <c r="DF28" s="60">
        <f t="shared" si="12"/>
        <v>86</v>
      </c>
      <c r="DG28" s="60">
        <f t="shared" si="13"/>
        <v>0</v>
      </c>
      <c r="DH28" s="60">
        <f t="shared" si="14"/>
        <v>0</v>
      </c>
      <c r="DI28" s="60">
        <f t="shared" si="15"/>
        <v>0</v>
      </c>
      <c r="DJ28" s="60">
        <f t="shared" si="16"/>
        <v>0</v>
      </c>
      <c r="DK28" s="60">
        <f t="shared" si="17"/>
        <v>0</v>
      </c>
      <c r="DL28" s="60"/>
      <c r="DM28" s="60"/>
      <c r="DN28" s="60">
        <f t="shared" si="18"/>
        <v>0</v>
      </c>
      <c r="DO28" s="186">
        <f t="shared" si="19"/>
        <v>57.973500000000001</v>
      </c>
      <c r="DP28" s="60" t="str">
        <f t="shared" si="20"/>
        <v/>
      </c>
      <c r="DQ28" s="60">
        <f t="shared" si="4"/>
        <v>57.973500000000001</v>
      </c>
      <c r="DR28" s="60">
        <f t="shared" si="21"/>
        <v>0</v>
      </c>
      <c r="DS28" s="68" t="str">
        <f t="shared" si="5"/>
        <v>MAIN</v>
      </c>
      <c r="DY28" s="57" t="str">
        <f t="shared" si="41"/>
        <v>KHALDA_WELL</v>
      </c>
      <c r="DZ28" s="58">
        <f t="shared" si="23"/>
        <v>46284</v>
      </c>
      <c r="EA28" s="59" t="str">
        <f t="shared" si="42"/>
        <v>MRZK-29</v>
      </c>
      <c r="EB28" s="60">
        <f t="shared" si="43"/>
        <v>20</v>
      </c>
      <c r="EC28" s="60">
        <f t="shared" si="44"/>
        <v>0</v>
      </c>
      <c r="ED28" s="60">
        <f t="shared" si="45"/>
        <v>24</v>
      </c>
      <c r="EE28" s="60" t="str">
        <f t="shared" si="46"/>
        <v>NF</v>
      </c>
      <c r="EF28" s="64"/>
      <c r="EG28" s="63"/>
      <c r="EH28" s="59" t="str">
        <f t="shared" si="40"/>
        <v/>
      </c>
      <c r="EI28" s="60">
        <f t="shared" si="47"/>
        <v>57.973500000000001</v>
      </c>
      <c r="EJ28" s="60">
        <f t="shared" si="48"/>
        <v>0</v>
      </c>
      <c r="EK28" s="60">
        <f t="shared" si="49"/>
        <v>0</v>
      </c>
      <c r="EL28" s="60"/>
      <c r="EN28" s="60">
        <f t="shared" si="50"/>
        <v>0</v>
      </c>
      <c r="EP28" s="60">
        <f t="shared" si="51"/>
        <v>0</v>
      </c>
      <c r="EQ28" s="60">
        <f t="shared" si="52"/>
        <v>0</v>
      </c>
      <c r="ER28" s="60"/>
      <c r="ES28" s="60"/>
      <c r="ET28" s="60">
        <f t="shared" si="53"/>
        <v>0</v>
      </c>
      <c r="EU28" s="60">
        <f t="shared" si="54"/>
        <v>0</v>
      </c>
      <c r="EV28" s="60"/>
      <c r="EW28" s="60">
        <f t="shared" si="55"/>
        <v>0</v>
      </c>
      <c r="EX28" s="60">
        <f t="shared" si="56"/>
        <v>0</v>
      </c>
      <c r="EY28" s="60">
        <f t="shared" si="57"/>
        <v>0</v>
      </c>
      <c r="EZ28" s="60">
        <f t="shared" si="58"/>
        <v>0</v>
      </c>
      <c r="FA28" s="60" t="str">
        <f t="shared" si="59"/>
        <v xml:space="preserve"> Intermittent flow. </v>
      </c>
      <c r="FB28" s="57" t="str">
        <f t="shared" si="60"/>
        <v>MAIN</v>
      </c>
    </row>
    <row r="29" spans="2:158" s="30" customFormat="1" ht="23.25" customHeight="1">
      <c r="B29" s="734" t="s">
        <v>220</v>
      </c>
      <c r="C29" s="735" t="s">
        <v>21</v>
      </c>
      <c r="D29" s="735" t="s">
        <v>1018</v>
      </c>
      <c r="E29" s="736" t="s">
        <v>3</v>
      </c>
      <c r="F29" s="122">
        <v>24</v>
      </c>
      <c r="G29" s="76">
        <f t="shared" si="0"/>
        <v>0</v>
      </c>
      <c r="H29" s="267"/>
      <c r="I29" s="737">
        <v>0</v>
      </c>
      <c r="J29" s="738">
        <v>128</v>
      </c>
      <c r="K29" s="739">
        <v>200</v>
      </c>
      <c r="L29" s="739">
        <v>200</v>
      </c>
      <c r="M29" s="739">
        <v>0</v>
      </c>
      <c r="N29" s="739" t="s">
        <v>300</v>
      </c>
      <c r="O29" s="739">
        <v>176</v>
      </c>
      <c r="P29" s="248">
        <v>46211</v>
      </c>
      <c r="Q29" s="739">
        <v>1763</v>
      </c>
      <c r="R29" s="739">
        <v>100</v>
      </c>
      <c r="S29" s="739">
        <v>3708</v>
      </c>
      <c r="T29" s="739"/>
      <c r="U29" s="739">
        <v>5540</v>
      </c>
      <c r="V29" s="740" t="s">
        <v>1110</v>
      </c>
      <c r="W29" s="741"/>
      <c r="X29" s="741"/>
      <c r="Y29" s="741"/>
      <c r="Z29" s="741"/>
      <c r="AA29" s="740"/>
      <c r="AB29" s="740"/>
      <c r="AC29" s="738"/>
      <c r="AD29" s="738"/>
      <c r="AE29" s="738">
        <v>61</v>
      </c>
      <c r="AF29" s="742">
        <v>50</v>
      </c>
      <c r="AG29" s="742">
        <v>67.7</v>
      </c>
      <c r="AH29" s="742">
        <f t="shared" si="6"/>
        <v>90.10339734121122</v>
      </c>
      <c r="AI29" s="799">
        <f t="shared" si="1"/>
        <v>60.696885728611946</v>
      </c>
      <c r="AJ29" s="750">
        <v>46268</v>
      </c>
      <c r="AK29" s="738">
        <v>5608</v>
      </c>
      <c r="AL29" s="306"/>
      <c r="AM29" s="744">
        <v>98.917673221672402</v>
      </c>
      <c r="AN29" s="76">
        <f t="shared" si="2"/>
        <v>60.696885728611946</v>
      </c>
      <c r="AO29" s="817">
        <v>55000</v>
      </c>
      <c r="AP29" s="631" t="s">
        <v>1521</v>
      </c>
      <c r="AQ29" s="781"/>
      <c r="BJ29" s="50">
        <f t="shared" si="39"/>
        <v>5547.3031142713889</v>
      </c>
      <c r="CW29" s="57" t="s">
        <v>210</v>
      </c>
      <c r="CX29" s="58">
        <f t="shared" si="3"/>
        <v>46284</v>
      </c>
      <c r="CY29" s="59" t="str">
        <f t="shared" si="7"/>
        <v>9MRZK-44</v>
      </c>
      <c r="CZ29" s="60">
        <f t="shared" si="8"/>
        <v>128</v>
      </c>
      <c r="DA29" s="60">
        <f t="shared" si="9"/>
        <v>200</v>
      </c>
      <c r="DB29" s="60">
        <f t="shared" si="10"/>
        <v>24</v>
      </c>
      <c r="DC29" s="60" t="str">
        <f t="shared" si="11"/>
        <v>ESP</v>
      </c>
      <c r="DD29" s="60"/>
      <c r="DF29" s="60">
        <f t="shared" si="12"/>
        <v>176</v>
      </c>
      <c r="DG29" s="60">
        <f t="shared" si="13"/>
        <v>0</v>
      </c>
      <c r="DH29" s="60">
        <f t="shared" si="14"/>
        <v>0</v>
      </c>
      <c r="DI29" s="60">
        <f t="shared" si="15"/>
        <v>0</v>
      </c>
      <c r="DJ29" s="60">
        <f t="shared" si="16"/>
        <v>0</v>
      </c>
      <c r="DK29" s="60">
        <f t="shared" si="17"/>
        <v>61</v>
      </c>
      <c r="DL29" s="60"/>
      <c r="DM29" s="60"/>
      <c r="DN29" s="60">
        <f t="shared" si="18"/>
        <v>50</v>
      </c>
      <c r="DO29" s="186">
        <f t="shared" si="19"/>
        <v>60.696885728611946</v>
      </c>
      <c r="DP29" s="60" t="str">
        <f t="shared" si="20"/>
        <v/>
      </c>
      <c r="DQ29" s="60">
        <f t="shared" si="4"/>
        <v>60.696885728611946</v>
      </c>
      <c r="DR29" s="60">
        <f t="shared" si="21"/>
        <v>0</v>
      </c>
      <c r="DS29" s="68" t="str">
        <f t="shared" si="5"/>
        <v>MAIN</v>
      </c>
      <c r="DY29" s="61" t="str">
        <f t="shared" si="41"/>
        <v>KHALDA_WELL</v>
      </c>
      <c r="DZ29" s="62">
        <f t="shared" si="23"/>
        <v>46284</v>
      </c>
      <c r="EA29" s="63" t="str">
        <f t="shared" si="42"/>
        <v>MRZK-44</v>
      </c>
      <c r="EB29" s="64">
        <f t="shared" si="43"/>
        <v>128</v>
      </c>
      <c r="EC29" s="64">
        <f t="shared" si="44"/>
        <v>200</v>
      </c>
      <c r="ED29" s="64">
        <f t="shared" si="45"/>
        <v>24</v>
      </c>
      <c r="EE29" s="64" t="str">
        <f t="shared" si="46"/>
        <v>ESP</v>
      </c>
      <c r="EF29" s="64"/>
      <c r="EG29" s="63"/>
      <c r="EH29" s="59" t="str">
        <f t="shared" si="40"/>
        <v/>
      </c>
      <c r="EI29" s="64">
        <f t="shared" si="47"/>
        <v>60.696885728611946</v>
      </c>
      <c r="EJ29" s="64" t="str">
        <f t="shared" si="48"/>
        <v>G6200N</v>
      </c>
      <c r="EK29" s="64">
        <f t="shared" si="49"/>
        <v>0</v>
      </c>
      <c r="EL29" s="64"/>
      <c r="EN29" s="64">
        <f t="shared" si="50"/>
        <v>0</v>
      </c>
      <c r="EP29" s="64">
        <f t="shared" si="51"/>
        <v>0</v>
      </c>
      <c r="EQ29" s="64">
        <f t="shared" si="52"/>
        <v>61</v>
      </c>
      <c r="ER29" s="64"/>
      <c r="ES29" s="64"/>
      <c r="ET29" s="64">
        <f t="shared" si="53"/>
        <v>0</v>
      </c>
      <c r="EU29" s="64">
        <f t="shared" si="54"/>
        <v>50</v>
      </c>
      <c r="EV29" s="64"/>
      <c r="EW29" s="64">
        <f t="shared" si="55"/>
        <v>0</v>
      </c>
      <c r="EX29" s="64">
        <f t="shared" si="56"/>
        <v>0</v>
      </c>
      <c r="EY29" s="64">
        <f t="shared" si="57"/>
        <v>0</v>
      </c>
      <c r="EZ29" s="64">
        <f t="shared" si="58"/>
        <v>0</v>
      </c>
      <c r="FA29" s="64" t="str">
        <f t="shared" si="59"/>
        <v>Started up 14/06/2022
Last W/O 06/2022 (R/C to LBAH-R4)</v>
      </c>
      <c r="FB29" s="61" t="str">
        <f t="shared" si="60"/>
        <v>MAIN</v>
      </c>
    </row>
    <row r="30" spans="2:158" s="30" customFormat="1" ht="24" customHeight="1">
      <c r="B30" s="264" t="s">
        <v>221</v>
      </c>
      <c r="C30" s="265" t="s">
        <v>25</v>
      </c>
      <c r="D30" s="265" t="s">
        <v>1015</v>
      </c>
      <c r="E30" s="266" t="s">
        <v>2</v>
      </c>
      <c r="F30" s="122">
        <v>24</v>
      </c>
      <c r="G30" s="76">
        <f t="shared" si="0"/>
        <v>0</v>
      </c>
      <c r="H30" s="267"/>
      <c r="I30" s="13">
        <v>0</v>
      </c>
      <c r="J30" s="45" t="s">
        <v>1053</v>
      </c>
      <c r="K30" s="22">
        <v>150</v>
      </c>
      <c r="L30" s="22">
        <v>130</v>
      </c>
      <c r="M30" s="22"/>
      <c r="N30" s="22" t="s">
        <v>301</v>
      </c>
      <c r="O30" s="22">
        <v>85</v>
      </c>
      <c r="P30" s="248">
        <v>46262</v>
      </c>
      <c r="Q30" s="22">
        <v>5110</v>
      </c>
      <c r="R30" s="22">
        <v>73</v>
      </c>
      <c r="S30" s="22">
        <v>660</v>
      </c>
      <c r="T30" s="22"/>
      <c r="U30" s="22">
        <v>6586</v>
      </c>
      <c r="V30" s="125" t="s">
        <v>1973</v>
      </c>
      <c r="W30" s="654">
        <v>100</v>
      </c>
      <c r="X30" s="654">
        <v>141</v>
      </c>
      <c r="Y30" s="654">
        <v>96</v>
      </c>
      <c r="Z30" s="654">
        <v>80</v>
      </c>
      <c r="AA30" s="125" t="s">
        <v>1070</v>
      </c>
      <c r="AB30" s="125">
        <v>6.6</v>
      </c>
      <c r="AC30" s="45">
        <v>144</v>
      </c>
      <c r="AD30" s="45">
        <v>950</v>
      </c>
      <c r="AE30" s="45"/>
      <c r="AF30" s="117"/>
      <c r="AG30" s="117"/>
      <c r="AH30" s="117" t="str">
        <f t="shared" si="6"/>
        <v/>
      </c>
      <c r="AI30" s="799">
        <f t="shared" si="1"/>
        <v>64.25</v>
      </c>
      <c r="AJ30" s="750">
        <v>46246</v>
      </c>
      <c r="AK30" s="45">
        <v>125</v>
      </c>
      <c r="AL30" s="306"/>
      <c r="AM30" s="15">
        <v>48.6</v>
      </c>
      <c r="AN30" s="76">
        <f t="shared" si="2"/>
        <v>64.25</v>
      </c>
      <c r="AO30" s="817">
        <v>40000</v>
      </c>
      <c r="AP30" s="631" t="s">
        <v>1974</v>
      </c>
      <c r="AQ30" s="781"/>
      <c r="BJ30" s="50">
        <f t="shared" si="39"/>
        <v>60.75</v>
      </c>
      <c r="CW30" s="57" t="s">
        <v>210</v>
      </c>
      <c r="CX30" s="58">
        <f t="shared" si="3"/>
        <v>46284</v>
      </c>
      <c r="CY30" s="59" t="str">
        <f t="shared" si="7"/>
        <v>9MRZK-52</v>
      </c>
      <c r="CZ30" s="60" t="str">
        <f t="shared" si="8"/>
        <v>Spool</v>
      </c>
      <c r="DA30" s="60">
        <f t="shared" si="9"/>
        <v>150</v>
      </c>
      <c r="DB30" s="60">
        <f t="shared" si="10"/>
        <v>24</v>
      </c>
      <c r="DC30" s="60" t="str">
        <f t="shared" si="11"/>
        <v>SRP</v>
      </c>
      <c r="DD30" s="60"/>
      <c r="DF30" s="60">
        <f t="shared" si="12"/>
        <v>85</v>
      </c>
      <c r="DG30" s="60" t="str">
        <f t="shared" si="13"/>
        <v>C-640</v>
      </c>
      <c r="DH30" s="60">
        <f t="shared" si="14"/>
        <v>6.6</v>
      </c>
      <c r="DI30" s="60">
        <f t="shared" si="15"/>
        <v>144</v>
      </c>
      <c r="DJ30" s="60">
        <f t="shared" si="16"/>
        <v>950</v>
      </c>
      <c r="DK30" s="60">
        <f t="shared" si="17"/>
        <v>0</v>
      </c>
      <c r="DL30" s="60"/>
      <c r="DM30" s="60"/>
      <c r="DN30" s="60">
        <f t="shared" si="18"/>
        <v>0</v>
      </c>
      <c r="DO30" s="186">
        <f t="shared" si="19"/>
        <v>64.25</v>
      </c>
      <c r="DP30" s="60" t="str">
        <f t="shared" si="20"/>
        <v/>
      </c>
      <c r="DQ30" s="60">
        <f t="shared" si="4"/>
        <v>64.25</v>
      </c>
      <c r="DR30" s="60">
        <f t="shared" si="21"/>
        <v>0</v>
      </c>
      <c r="DS30" s="68" t="str">
        <f t="shared" si="5"/>
        <v>MAIN</v>
      </c>
      <c r="DY30" s="57" t="str">
        <f t="shared" si="41"/>
        <v>KHALDA_WELL</v>
      </c>
      <c r="DZ30" s="58">
        <f t="shared" si="23"/>
        <v>46284</v>
      </c>
      <c r="EA30" s="59" t="str">
        <f t="shared" si="42"/>
        <v>MRZK-52</v>
      </c>
      <c r="EB30" s="60" t="str">
        <f t="shared" si="43"/>
        <v>Spool</v>
      </c>
      <c r="EC30" s="60">
        <f t="shared" si="44"/>
        <v>150</v>
      </c>
      <c r="ED30" s="60">
        <f t="shared" si="45"/>
        <v>24</v>
      </c>
      <c r="EE30" s="60" t="str">
        <f t="shared" si="46"/>
        <v>SRP</v>
      </c>
      <c r="EF30" s="64"/>
      <c r="EG30" s="63"/>
      <c r="EH30" s="59" t="str">
        <f t="shared" si="40"/>
        <v/>
      </c>
      <c r="EI30" s="60">
        <f t="shared" si="47"/>
        <v>64.25</v>
      </c>
      <c r="EJ30" s="60" t="str">
        <f t="shared" si="48"/>
        <v>1.25"</v>
      </c>
      <c r="EK30" s="60">
        <f t="shared" si="49"/>
        <v>0</v>
      </c>
      <c r="EL30" s="60"/>
      <c r="EN30" s="60">
        <f t="shared" si="50"/>
        <v>6.6</v>
      </c>
      <c r="EP30" s="60">
        <f t="shared" si="51"/>
        <v>144</v>
      </c>
      <c r="EQ30" s="60">
        <f t="shared" si="52"/>
        <v>0</v>
      </c>
      <c r="ER30" s="60"/>
      <c r="ES30" s="60"/>
      <c r="ET30" s="60">
        <f t="shared" si="53"/>
        <v>950</v>
      </c>
      <c r="EU30" s="60">
        <f t="shared" si="54"/>
        <v>0</v>
      </c>
      <c r="EV30" s="60"/>
      <c r="EW30" s="60">
        <f t="shared" si="55"/>
        <v>100</v>
      </c>
      <c r="EX30" s="60">
        <f t="shared" si="56"/>
        <v>141</v>
      </c>
      <c r="EY30" s="60">
        <f t="shared" si="57"/>
        <v>96</v>
      </c>
      <c r="EZ30" s="60">
        <f t="shared" si="58"/>
        <v>80</v>
      </c>
      <c r="FA30" s="60" t="str">
        <f t="shared" si="59"/>
        <v>Started up 20/11/2025
Last W/O 11/2025 (R/C UBAH CMT Squeezed, LBAH reperforated)</v>
      </c>
      <c r="FB30" s="57" t="str">
        <f t="shared" si="60"/>
        <v>MAIN</v>
      </c>
    </row>
    <row r="31" spans="2:158" s="30" customFormat="1" ht="24" customHeight="1">
      <c r="B31" s="264" t="s">
        <v>222</v>
      </c>
      <c r="C31" s="265" t="s">
        <v>22</v>
      </c>
      <c r="D31" s="265" t="s">
        <v>1019</v>
      </c>
      <c r="E31" s="266" t="s">
        <v>3</v>
      </c>
      <c r="F31" s="122">
        <v>23</v>
      </c>
      <c r="G31" s="76">
        <f t="shared" si="0"/>
        <v>0.57878333333333454</v>
      </c>
      <c r="H31" s="267" t="s">
        <v>1794</v>
      </c>
      <c r="I31" s="13">
        <v>260</v>
      </c>
      <c r="J31" s="45" t="s">
        <v>1053</v>
      </c>
      <c r="K31" s="22">
        <v>80</v>
      </c>
      <c r="L31" s="22">
        <v>70</v>
      </c>
      <c r="M31" s="22"/>
      <c r="N31" s="22" t="s">
        <v>301</v>
      </c>
      <c r="O31" s="22">
        <v>109</v>
      </c>
      <c r="P31" s="248">
        <v>46204</v>
      </c>
      <c r="Q31" s="22">
        <v>3822.83</v>
      </c>
      <c r="R31" s="22">
        <v>82</v>
      </c>
      <c r="S31" s="22">
        <v>1642</v>
      </c>
      <c r="T31" s="22"/>
      <c r="U31" s="22">
        <v>5821</v>
      </c>
      <c r="V31" s="125" t="s">
        <v>1042</v>
      </c>
      <c r="W31" s="654"/>
      <c r="X31" s="654"/>
      <c r="Y31" s="654"/>
      <c r="Z31" s="654"/>
      <c r="AA31" s="125"/>
      <c r="AB31" s="125"/>
      <c r="AC31" s="45"/>
      <c r="AD31" s="45"/>
      <c r="AE31" s="45">
        <v>16</v>
      </c>
      <c r="AF31" s="117">
        <v>50</v>
      </c>
      <c r="AG31" s="117">
        <v>24.4</v>
      </c>
      <c r="AH31" s="117">
        <f t="shared" si="6"/>
        <v>65.573770491803288</v>
      </c>
      <c r="AI31" s="799">
        <f t="shared" si="1"/>
        <v>13.312016666666695</v>
      </c>
      <c r="AJ31" s="749">
        <v>46235</v>
      </c>
      <c r="AK31" s="45">
        <v>484</v>
      </c>
      <c r="AL31" s="306"/>
      <c r="AM31" s="15">
        <v>97.13</v>
      </c>
      <c r="AN31" s="76">
        <f t="shared" si="2"/>
        <v>13.890800000000029</v>
      </c>
      <c r="AO31" s="817">
        <v>54000</v>
      </c>
      <c r="AP31" s="631" t="s">
        <v>1493</v>
      </c>
      <c r="AQ31" s="781"/>
      <c r="BJ31" s="50">
        <f t="shared" si="39"/>
        <v>470.10919999999999</v>
      </c>
      <c r="CW31" s="57" t="s">
        <v>210</v>
      </c>
      <c r="CX31" s="58">
        <f t="shared" si="3"/>
        <v>46284</v>
      </c>
      <c r="CY31" s="59" t="str">
        <f t="shared" si="7"/>
        <v>9MRZK-75</v>
      </c>
      <c r="CZ31" s="60" t="str">
        <f t="shared" si="8"/>
        <v>Spool</v>
      </c>
      <c r="DA31" s="60">
        <f t="shared" si="9"/>
        <v>80</v>
      </c>
      <c r="DB31" s="60">
        <f t="shared" si="10"/>
        <v>23</v>
      </c>
      <c r="DC31" s="60" t="str">
        <f t="shared" si="11"/>
        <v>ESP</v>
      </c>
      <c r="DD31" s="60"/>
      <c r="DF31" s="60">
        <f t="shared" si="12"/>
        <v>109</v>
      </c>
      <c r="DG31" s="60">
        <f t="shared" si="13"/>
        <v>0</v>
      </c>
      <c r="DH31" s="60">
        <f t="shared" si="14"/>
        <v>0</v>
      </c>
      <c r="DI31" s="60">
        <f t="shared" si="15"/>
        <v>0</v>
      </c>
      <c r="DJ31" s="60">
        <f t="shared" si="16"/>
        <v>0</v>
      </c>
      <c r="DK31" s="60">
        <f t="shared" si="17"/>
        <v>16</v>
      </c>
      <c r="DL31" s="60"/>
      <c r="DM31" s="60"/>
      <c r="DN31" s="60">
        <f t="shared" si="18"/>
        <v>50</v>
      </c>
      <c r="DO31" s="186">
        <f t="shared" si="19"/>
        <v>13.312016666666695</v>
      </c>
      <c r="DP31" s="60" t="str">
        <f t="shared" si="20"/>
        <v>Generator (Planned)</v>
      </c>
      <c r="DQ31" s="60">
        <f t="shared" si="4"/>
        <v>13.312016666666695</v>
      </c>
      <c r="DR31" s="60">
        <f t="shared" si="21"/>
        <v>260</v>
      </c>
      <c r="DS31" s="68" t="str">
        <f t="shared" si="5"/>
        <v>MAIN</v>
      </c>
      <c r="DY31" s="57" t="str">
        <f t="shared" si="41"/>
        <v>KHALDA_WELL</v>
      </c>
      <c r="DZ31" s="58">
        <f t="shared" si="23"/>
        <v>46284</v>
      </c>
      <c r="EA31" s="59" t="str">
        <f t="shared" si="42"/>
        <v>MRZK-75</v>
      </c>
      <c r="EB31" s="60" t="str">
        <f t="shared" si="43"/>
        <v>Spool</v>
      </c>
      <c r="EC31" s="60">
        <f t="shared" si="44"/>
        <v>80</v>
      </c>
      <c r="ED31" s="60">
        <f t="shared" si="45"/>
        <v>23</v>
      </c>
      <c r="EE31" s="60" t="str">
        <f t="shared" si="46"/>
        <v>ESP</v>
      </c>
      <c r="EF31" s="64"/>
      <c r="EG31" s="63"/>
      <c r="EH31" s="59" t="str">
        <f t="shared" si="40"/>
        <v>Generator (Planned)</v>
      </c>
      <c r="EI31" s="60">
        <f t="shared" si="47"/>
        <v>13.312016666666695</v>
      </c>
      <c r="EJ31" s="60" t="str">
        <f t="shared" si="48"/>
        <v>DN1150</v>
      </c>
      <c r="EK31" s="60">
        <f t="shared" si="49"/>
        <v>0.57878333333333454</v>
      </c>
      <c r="EL31" s="60"/>
      <c r="EN31" s="60">
        <f t="shared" si="50"/>
        <v>0</v>
      </c>
      <c r="EP31" s="60">
        <f t="shared" si="51"/>
        <v>0</v>
      </c>
      <c r="EQ31" s="60">
        <f t="shared" si="52"/>
        <v>16</v>
      </c>
      <c r="ER31" s="60"/>
      <c r="ES31" s="60"/>
      <c r="ET31" s="60">
        <f t="shared" si="53"/>
        <v>0</v>
      </c>
      <c r="EU31" s="60">
        <f t="shared" si="54"/>
        <v>50</v>
      </c>
      <c r="EV31" s="60"/>
      <c r="EW31" s="60">
        <f t="shared" si="55"/>
        <v>0</v>
      </c>
      <c r="EX31" s="60">
        <f t="shared" si="56"/>
        <v>0</v>
      </c>
      <c r="EY31" s="60">
        <f t="shared" si="57"/>
        <v>0</v>
      </c>
      <c r="EZ31" s="60">
        <f t="shared" si="58"/>
        <v>0</v>
      </c>
      <c r="FA31" s="60" t="str">
        <f t="shared" si="59"/>
        <v>Last W/O 12/2018 (pump downgrade),
 Started up 31/12/2018</v>
      </c>
      <c r="FB31" s="57" t="str">
        <f t="shared" si="60"/>
        <v>MAIN</v>
      </c>
    </row>
    <row r="32" spans="2:158" s="30" customFormat="1" ht="28.5" customHeight="1">
      <c r="B32" s="264" t="s">
        <v>881</v>
      </c>
      <c r="C32" s="265" t="s">
        <v>25</v>
      </c>
      <c r="D32" s="265" t="s">
        <v>1015</v>
      </c>
      <c r="E32" s="266" t="s">
        <v>3</v>
      </c>
      <c r="F32" s="122">
        <v>22</v>
      </c>
      <c r="G32" s="76">
        <f t="shared" si="0"/>
        <v>7.9256666666666673</v>
      </c>
      <c r="H32" s="267" t="s">
        <v>1794</v>
      </c>
      <c r="I32" s="13">
        <v>0</v>
      </c>
      <c r="J32" s="45" t="s">
        <v>1053</v>
      </c>
      <c r="K32" s="22">
        <v>80</v>
      </c>
      <c r="L32" s="22">
        <v>75</v>
      </c>
      <c r="M32" s="22"/>
      <c r="N32" s="22" t="s">
        <v>301</v>
      </c>
      <c r="O32" s="22">
        <v>152</v>
      </c>
      <c r="P32" s="248">
        <v>46146</v>
      </c>
      <c r="Q32" s="22">
        <v>2901.38</v>
      </c>
      <c r="R32" s="22">
        <v>100</v>
      </c>
      <c r="S32" s="649">
        <v>2531</v>
      </c>
      <c r="T32" s="22"/>
      <c r="U32" s="22">
        <v>5469</v>
      </c>
      <c r="V32" s="125" t="s">
        <v>1491</v>
      </c>
      <c r="W32" s="654"/>
      <c r="X32" s="654"/>
      <c r="Y32" s="654"/>
      <c r="Z32" s="654"/>
      <c r="AA32" s="125"/>
      <c r="AB32" s="125"/>
      <c r="AC32" s="45"/>
      <c r="AD32" s="45"/>
      <c r="AE32" s="45">
        <v>26</v>
      </c>
      <c r="AF32" s="117">
        <v>59</v>
      </c>
      <c r="AG32" s="117">
        <v>34</v>
      </c>
      <c r="AH32" s="117">
        <f t="shared" si="6"/>
        <v>76.470588235294116</v>
      </c>
      <c r="AI32" s="799">
        <f t="shared" si="1"/>
        <v>87.182333333333347</v>
      </c>
      <c r="AJ32" s="749">
        <v>46285</v>
      </c>
      <c r="AK32" s="45">
        <v>1180</v>
      </c>
      <c r="AL32" s="392"/>
      <c r="AM32" s="15">
        <v>91.94</v>
      </c>
      <c r="AN32" s="76">
        <f t="shared" si="2"/>
        <v>95.108000000000004</v>
      </c>
      <c r="AO32" s="817">
        <v>64000</v>
      </c>
      <c r="AP32" s="631" t="s">
        <v>1576</v>
      </c>
      <c r="AQ32" s="781"/>
      <c r="BJ32" s="50">
        <f t="shared" si="39"/>
        <v>1084.8920000000001</v>
      </c>
      <c r="CW32" s="57" t="s">
        <v>210</v>
      </c>
      <c r="CX32" s="58">
        <f t="shared" si="3"/>
        <v>46284</v>
      </c>
      <c r="CY32" s="59" t="str">
        <f t="shared" si="7"/>
        <v>9MRZK-76</v>
      </c>
      <c r="CZ32" s="60" t="str">
        <f t="shared" si="8"/>
        <v>Spool</v>
      </c>
      <c r="DA32" s="60">
        <f t="shared" si="9"/>
        <v>80</v>
      </c>
      <c r="DB32" s="60">
        <f t="shared" si="10"/>
        <v>22</v>
      </c>
      <c r="DC32" s="60" t="str">
        <f t="shared" si="11"/>
        <v>ESP</v>
      </c>
      <c r="DD32" s="60"/>
      <c r="DF32" s="60">
        <f t="shared" si="12"/>
        <v>152</v>
      </c>
      <c r="DG32" s="60">
        <f t="shared" si="13"/>
        <v>0</v>
      </c>
      <c r="DH32" s="60">
        <f t="shared" si="14"/>
        <v>0</v>
      </c>
      <c r="DI32" s="60">
        <f t="shared" si="15"/>
        <v>0</v>
      </c>
      <c r="DJ32" s="60">
        <f t="shared" si="16"/>
        <v>0</v>
      </c>
      <c r="DK32" s="60">
        <f t="shared" si="17"/>
        <v>26</v>
      </c>
      <c r="DL32" s="60"/>
      <c r="DM32" s="60"/>
      <c r="DN32" s="60">
        <f t="shared" si="18"/>
        <v>59</v>
      </c>
      <c r="DO32" s="186">
        <f t="shared" si="19"/>
        <v>87.182333333333347</v>
      </c>
      <c r="DP32" s="60" t="str">
        <f t="shared" si="20"/>
        <v>Generator (Planned)</v>
      </c>
      <c r="DQ32" s="60">
        <f t="shared" si="4"/>
        <v>87.182333333333347</v>
      </c>
      <c r="DR32" s="60">
        <f t="shared" si="21"/>
        <v>0</v>
      </c>
      <c r="DS32" s="68" t="str">
        <f t="shared" si="5"/>
        <v>MAIN</v>
      </c>
      <c r="DY32" s="57" t="str">
        <f t="shared" si="41"/>
        <v>KHALDA_WELL</v>
      </c>
      <c r="DZ32" s="58">
        <f t="shared" si="23"/>
        <v>46284</v>
      </c>
      <c r="EA32" s="59" t="str">
        <f t="shared" si="42"/>
        <v>MRZK-76</v>
      </c>
      <c r="EB32" s="60" t="str">
        <f t="shared" si="43"/>
        <v>Spool</v>
      </c>
      <c r="EC32" s="60">
        <f t="shared" si="44"/>
        <v>80</v>
      </c>
      <c r="ED32" s="60">
        <f t="shared" si="45"/>
        <v>22</v>
      </c>
      <c r="EE32" s="60" t="str">
        <f t="shared" si="46"/>
        <v>ESP</v>
      </c>
      <c r="EF32" s="64"/>
      <c r="EG32" s="63"/>
      <c r="EH32" s="59" t="str">
        <f t="shared" si="40"/>
        <v>Generator (Planned)</v>
      </c>
      <c r="EI32" s="60">
        <f t="shared" si="47"/>
        <v>87.182333333333347</v>
      </c>
      <c r="EJ32" s="60" t="str">
        <f t="shared" si="48"/>
        <v>FLEX-17.5</v>
      </c>
      <c r="EK32" s="60">
        <f t="shared" si="49"/>
        <v>7.9256666666666673</v>
      </c>
      <c r="EL32" s="60"/>
      <c r="EN32" s="60">
        <f t="shared" si="50"/>
        <v>0</v>
      </c>
      <c r="EP32" s="60">
        <f t="shared" si="51"/>
        <v>0</v>
      </c>
      <c r="EQ32" s="60">
        <f t="shared" si="52"/>
        <v>26</v>
      </c>
      <c r="ER32" s="60"/>
      <c r="ES32" s="60"/>
      <c r="ET32" s="60">
        <f t="shared" si="53"/>
        <v>0</v>
      </c>
      <c r="EU32" s="60">
        <f t="shared" si="54"/>
        <v>59</v>
      </c>
      <c r="EV32" s="60"/>
      <c r="EW32" s="60">
        <f t="shared" si="55"/>
        <v>0</v>
      </c>
      <c r="EX32" s="60">
        <f t="shared" si="56"/>
        <v>0</v>
      </c>
      <c r="EY32" s="60">
        <f t="shared" si="57"/>
        <v>0</v>
      </c>
      <c r="EZ32" s="60">
        <f t="shared" si="58"/>
        <v>0</v>
      </c>
      <c r="FA32" s="60" t="str">
        <f t="shared" si="59"/>
        <v>On 10-10-2021, start up pump after W/O ( TBG &amp; pump replacment F/GN1600 T/FLEX-17.5)
ON 8-Dec-2021, step up Gen freq. F/50 T/52 HZ
ON 23-Dec-2021,Replaced the existing SWB by VSD, Step up VSD Freq. to 56 HZ
ON 10-June-2022, Step up VSD Freq. to 59 HZ</v>
      </c>
      <c r="FB32" s="57" t="str">
        <f t="shared" si="60"/>
        <v>MAIN</v>
      </c>
    </row>
    <row r="33" spans="2:158" s="30" customFormat="1" ht="26.25" customHeight="1">
      <c r="B33" s="264" t="s">
        <v>846</v>
      </c>
      <c r="C33" s="265" t="s">
        <v>22</v>
      </c>
      <c r="D33" s="265" t="s">
        <v>1020</v>
      </c>
      <c r="E33" s="266" t="s">
        <v>3</v>
      </c>
      <c r="F33" s="122">
        <v>23</v>
      </c>
      <c r="G33" s="76">
        <f t="shared" si="0"/>
        <v>0.40800000000000036</v>
      </c>
      <c r="H33" s="267" t="s">
        <v>1794</v>
      </c>
      <c r="I33" s="13">
        <v>90</v>
      </c>
      <c r="J33" s="45">
        <v>128</v>
      </c>
      <c r="K33" s="22">
        <v>80</v>
      </c>
      <c r="L33" s="22">
        <v>70</v>
      </c>
      <c r="M33" s="22"/>
      <c r="N33" s="22" t="s">
        <v>301</v>
      </c>
      <c r="O33" s="22">
        <v>117</v>
      </c>
      <c r="P33" s="248">
        <v>45974</v>
      </c>
      <c r="Q33" s="22">
        <v>3610.84</v>
      </c>
      <c r="R33" s="22">
        <v>91</v>
      </c>
      <c r="S33" s="22">
        <v>1882</v>
      </c>
      <c r="T33" s="22"/>
      <c r="U33" s="22">
        <v>5829</v>
      </c>
      <c r="V33" s="125" t="s">
        <v>1036</v>
      </c>
      <c r="W33" s="654"/>
      <c r="X33" s="654"/>
      <c r="Y33" s="654"/>
      <c r="Z33" s="654"/>
      <c r="AA33" s="125"/>
      <c r="AB33" s="125"/>
      <c r="AC33" s="45"/>
      <c r="AD33" s="45"/>
      <c r="AE33" s="45">
        <v>11</v>
      </c>
      <c r="AF33" s="117">
        <v>50</v>
      </c>
      <c r="AG33" s="117">
        <v>24.4</v>
      </c>
      <c r="AH33" s="117">
        <f t="shared" si="6"/>
        <v>45.081967213114751</v>
      </c>
      <c r="AI33" s="799">
        <f t="shared" si="1"/>
        <v>9.3840000000000074</v>
      </c>
      <c r="AJ33" s="749">
        <v>46235</v>
      </c>
      <c r="AK33" s="45">
        <v>288</v>
      </c>
      <c r="AL33" s="743"/>
      <c r="AM33" s="15">
        <v>96.6</v>
      </c>
      <c r="AN33" s="76">
        <f t="shared" si="2"/>
        <v>9.7920000000000087</v>
      </c>
      <c r="AO33" s="817">
        <v>55000</v>
      </c>
      <c r="AP33" s="631" t="s">
        <v>1449</v>
      </c>
      <c r="AQ33" s="781"/>
      <c r="BJ33" s="50">
        <f t="shared" si="39"/>
        <v>278.20799999999997</v>
      </c>
      <c r="CW33" s="57" t="s">
        <v>210</v>
      </c>
      <c r="CX33" s="58">
        <f t="shared" si="3"/>
        <v>46284</v>
      </c>
      <c r="CY33" s="59" t="str">
        <f t="shared" si="7"/>
        <v>9MRZK-97</v>
      </c>
      <c r="CZ33" s="60">
        <f t="shared" si="8"/>
        <v>128</v>
      </c>
      <c r="DA33" s="60">
        <f t="shared" si="9"/>
        <v>80</v>
      </c>
      <c r="DB33" s="60">
        <f t="shared" si="10"/>
        <v>23</v>
      </c>
      <c r="DC33" s="60" t="str">
        <f t="shared" si="11"/>
        <v>ESP</v>
      </c>
      <c r="DD33" s="60"/>
      <c r="DF33" s="60">
        <f t="shared" si="12"/>
        <v>117</v>
      </c>
      <c r="DG33" s="60">
        <f t="shared" si="13"/>
        <v>0</v>
      </c>
      <c r="DH33" s="60">
        <f t="shared" si="14"/>
        <v>0</v>
      </c>
      <c r="DI33" s="60">
        <f t="shared" si="15"/>
        <v>0</v>
      </c>
      <c r="DJ33" s="60">
        <f t="shared" si="16"/>
        <v>0</v>
      </c>
      <c r="DK33" s="60">
        <f t="shared" si="17"/>
        <v>11</v>
      </c>
      <c r="DL33" s="60"/>
      <c r="DM33" s="60"/>
      <c r="DN33" s="60">
        <f t="shared" si="18"/>
        <v>50</v>
      </c>
      <c r="DO33" s="186">
        <f t="shared" si="19"/>
        <v>9.3840000000000074</v>
      </c>
      <c r="DP33" s="60" t="str">
        <f t="shared" si="20"/>
        <v>Generator (Planned)</v>
      </c>
      <c r="DQ33" s="60">
        <f t="shared" si="4"/>
        <v>9.3840000000000074</v>
      </c>
      <c r="DR33" s="60">
        <f t="shared" si="21"/>
        <v>90</v>
      </c>
      <c r="DS33" s="68" t="str">
        <f t="shared" si="5"/>
        <v>MAIN</v>
      </c>
      <c r="DY33" s="57" t="str">
        <f t="shared" si="41"/>
        <v>KHALDA_WELL</v>
      </c>
      <c r="DZ33" s="58">
        <f t="shared" si="23"/>
        <v>46284</v>
      </c>
      <c r="EA33" s="59" t="str">
        <f t="shared" si="42"/>
        <v>MRZK-97</v>
      </c>
      <c r="EB33" s="60">
        <f t="shared" si="43"/>
        <v>128</v>
      </c>
      <c r="EC33" s="60">
        <f t="shared" si="44"/>
        <v>80</v>
      </c>
      <c r="ED33" s="60">
        <f t="shared" si="45"/>
        <v>23</v>
      </c>
      <c r="EE33" s="60" t="str">
        <f t="shared" si="46"/>
        <v>ESP</v>
      </c>
      <c r="EF33" s="64"/>
      <c r="EG33" s="63"/>
      <c r="EH33" s="59" t="str">
        <f t="shared" si="40"/>
        <v>Generator (Planned)</v>
      </c>
      <c r="EI33" s="60">
        <f t="shared" si="47"/>
        <v>9.3840000000000074</v>
      </c>
      <c r="EJ33" s="60" t="str">
        <f t="shared" si="48"/>
        <v>D800N</v>
      </c>
      <c r="EK33" s="60">
        <f t="shared" si="49"/>
        <v>0.40800000000000036</v>
      </c>
      <c r="EL33" s="60"/>
      <c r="EN33" s="60">
        <f t="shared" si="50"/>
        <v>0</v>
      </c>
      <c r="EP33" s="60">
        <f t="shared" si="51"/>
        <v>0</v>
      </c>
      <c r="EQ33" s="60">
        <f t="shared" si="52"/>
        <v>11</v>
      </c>
      <c r="ER33" s="60"/>
      <c r="ES33" s="60"/>
      <c r="ET33" s="60">
        <f t="shared" si="53"/>
        <v>0</v>
      </c>
      <c r="EU33" s="60">
        <f t="shared" si="54"/>
        <v>50</v>
      </c>
      <c r="EV33" s="60"/>
      <c r="EW33" s="60">
        <f t="shared" si="55"/>
        <v>0</v>
      </c>
      <c r="EX33" s="60">
        <f t="shared" si="56"/>
        <v>0</v>
      </c>
      <c r="EY33" s="60">
        <f t="shared" si="57"/>
        <v>0</v>
      </c>
      <c r="EZ33" s="60">
        <f t="shared" si="58"/>
        <v>0</v>
      </c>
      <c r="FA33" s="60" t="str">
        <f t="shared" si="59"/>
        <v>Last W/O 10/2017 (P/R), Started up 30/10/2017</v>
      </c>
      <c r="FB33" s="57" t="str">
        <f t="shared" si="60"/>
        <v>MAIN</v>
      </c>
    </row>
    <row r="34" spans="2:158" s="30" customFormat="1" ht="24" customHeight="1">
      <c r="B34" s="734" t="s">
        <v>1098</v>
      </c>
      <c r="C34" s="735" t="s">
        <v>22</v>
      </c>
      <c r="D34" s="735" t="s">
        <v>1019</v>
      </c>
      <c r="E34" s="736" t="s">
        <v>3</v>
      </c>
      <c r="F34" s="122">
        <v>24</v>
      </c>
      <c r="G34" s="76">
        <f t="shared" si="0"/>
        <v>0</v>
      </c>
      <c r="H34" s="267"/>
      <c r="I34" s="737">
        <v>300</v>
      </c>
      <c r="J34" s="738">
        <v>128</v>
      </c>
      <c r="K34" s="739">
        <v>160</v>
      </c>
      <c r="L34" s="739">
        <v>150</v>
      </c>
      <c r="M34" s="739"/>
      <c r="N34" s="739" t="s">
        <v>301</v>
      </c>
      <c r="O34" s="739">
        <v>158</v>
      </c>
      <c r="P34" s="248">
        <v>46264</v>
      </c>
      <c r="Q34" s="739">
        <v>3666.32</v>
      </c>
      <c r="R34" s="739">
        <v>86</v>
      </c>
      <c r="S34" s="739">
        <v>1130</v>
      </c>
      <c r="T34" s="739"/>
      <c r="U34" s="739">
        <v>5036</v>
      </c>
      <c r="V34" s="740" t="s">
        <v>1049</v>
      </c>
      <c r="W34" s="741"/>
      <c r="X34" s="741"/>
      <c r="Y34" s="741"/>
      <c r="Z34" s="741"/>
      <c r="AA34" s="740"/>
      <c r="AB34" s="740"/>
      <c r="AC34" s="738"/>
      <c r="AD34" s="738"/>
      <c r="AE34" s="738">
        <v>46</v>
      </c>
      <c r="AF34" s="742">
        <v>50</v>
      </c>
      <c r="AG34" s="742">
        <v>62</v>
      </c>
      <c r="AH34" s="117">
        <f t="shared" si="6"/>
        <v>74.193548387096769</v>
      </c>
      <c r="AI34" s="799">
        <f t="shared" si="1"/>
        <v>55.393200000000135</v>
      </c>
      <c r="AJ34" s="750">
        <v>46244</v>
      </c>
      <c r="AK34" s="738">
        <v>2007</v>
      </c>
      <c r="AL34" s="306"/>
      <c r="AM34" s="744">
        <v>97.24</v>
      </c>
      <c r="AN34" s="76">
        <f t="shared" si="2"/>
        <v>55.393200000000135</v>
      </c>
      <c r="AO34" s="817">
        <v>61000</v>
      </c>
      <c r="AP34" s="631" t="s">
        <v>1963</v>
      </c>
      <c r="AQ34" s="781"/>
      <c r="BJ34" s="50">
        <f t="shared" si="39"/>
        <v>1951.6068</v>
      </c>
      <c r="CW34" s="57" t="s">
        <v>210</v>
      </c>
      <c r="CX34" s="58">
        <f t="shared" si="3"/>
        <v>46284</v>
      </c>
      <c r="CY34" s="59" t="str">
        <f t="shared" si="7"/>
        <v>9MRZK-102H</v>
      </c>
      <c r="CZ34" s="60">
        <f t="shared" si="8"/>
        <v>128</v>
      </c>
      <c r="DA34" s="60">
        <f t="shared" si="9"/>
        <v>160</v>
      </c>
      <c r="DB34" s="60">
        <f t="shared" si="10"/>
        <v>24</v>
      </c>
      <c r="DC34" s="60" t="str">
        <f t="shared" si="11"/>
        <v>ESP</v>
      </c>
      <c r="DD34" s="60"/>
      <c r="DF34" s="60">
        <f t="shared" si="12"/>
        <v>158</v>
      </c>
      <c r="DG34" s="60">
        <f t="shared" si="13"/>
        <v>0</v>
      </c>
      <c r="DH34" s="60">
        <f t="shared" si="14"/>
        <v>0</v>
      </c>
      <c r="DI34" s="60">
        <f t="shared" si="15"/>
        <v>0</v>
      </c>
      <c r="DJ34" s="60">
        <f t="shared" si="16"/>
        <v>0</v>
      </c>
      <c r="DK34" s="60">
        <f t="shared" si="17"/>
        <v>46</v>
      </c>
      <c r="DL34" s="60"/>
      <c r="DM34" s="60"/>
      <c r="DN34" s="60">
        <f t="shared" si="18"/>
        <v>50</v>
      </c>
      <c r="DO34" s="186">
        <f t="shared" si="19"/>
        <v>55.393200000000135</v>
      </c>
      <c r="DP34" s="60" t="str">
        <f t="shared" si="20"/>
        <v/>
      </c>
      <c r="DQ34" s="60">
        <f t="shared" si="4"/>
        <v>55.393200000000135</v>
      </c>
      <c r="DR34" s="60">
        <f t="shared" si="21"/>
        <v>300</v>
      </c>
      <c r="DS34" s="68" t="str">
        <f t="shared" si="5"/>
        <v>MAIN</v>
      </c>
      <c r="DY34" s="61" t="str">
        <f t="shared" si="41"/>
        <v>KHALDA_WELL</v>
      </c>
      <c r="DZ34" s="62">
        <f t="shared" si="23"/>
        <v>46284</v>
      </c>
      <c r="EA34" s="63" t="str">
        <f t="shared" si="42"/>
        <v>MRZK-102H</v>
      </c>
      <c r="EB34" s="64">
        <f t="shared" si="43"/>
        <v>128</v>
      </c>
      <c r="EC34" s="64">
        <f t="shared" si="44"/>
        <v>160</v>
      </c>
      <c r="ED34" s="64">
        <f t="shared" si="45"/>
        <v>24</v>
      </c>
      <c r="EE34" s="64" t="str">
        <f t="shared" si="46"/>
        <v>ESP</v>
      </c>
      <c r="EF34" s="64"/>
      <c r="EG34" s="63"/>
      <c r="EH34" s="59" t="str">
        <f t="shared" si="40"/>
        <v/>
      </c>
      <c r="EI34" s="64">
        <f t="shared" si="47"/>
        <v>55.393200000000135</v>
      </c>
      <c r="EJ34" s="64" t="str">
        <f t="shared" si="48"/>
        <v>GN3200</v>
      </c>
      <c r="EK34" s="64">
        <f t="shared" si="49"/>
        <v>0</v>
      </c>
      <c r="EL34" s="64"/>
      <c r="EN34" s="64">
        <f t="shared" si="50"/>
        <v>0</v>
      </c>
      <c r="EP34" s="64">
        <f t="shared" si="51"/>
        <v>0</v>
      </c>
      <c r="EQ34" s="64">
        <f t="shared" si="52"/>
        <v>46</v>
      </c>
      <c r="ER34" s="64"/>
      <c r="ES34" s="64"/>
      <c r="ET34" s="64">
        <f t="shared" si="53"/>
        <v>0</v>
      </c>
      <c r="EU34" s="64">
        <f t="shared" si="54"/>
        <v>50</v>
      </c>
      <c r="EV34" s="64"/>
      <c r="EW34" s="64">
        <f t="shared" si="55"/>
        <v>0</v>
      </c>
      <c r="EX34" s="64">
        <f t="shared" si="56"/>
        <v>0</v>
      </c>
      <c r="EY34" s="64">
        <f t="shared" si="57"/>
        <v>0</v>
      </c>
      <c r="EZ34" s="64">
        <f t="shared" si="58"/>
        <v>0</v>
      </c>
      <c r="FA34" s="64" t="str">
        <f t="shared" si="59"/>
        <v>Last W/O 09/2025 (P/R).</v>
      </c>
      <c r="FB34" s="61" t="str">
        <f t="shared" si="60"/>
        <v>MAIN</v>
      </c>
    </row>
    <row r="35" spans="2:158" s="30" customFormat="1" ht="24" customHeight="1">
      <c r="B35" s="264" t="s">
        <v>837</v>
      </c>
      <c r="C35" s="265" t="s">
        <v>897</v>
      </c>
      <c r="D35" s="265" t="s">
        <v>1018</v>
      </c>
      <c r="E35" s="266" t="s">
        <v>2</v>
      </c>
      <c r="F35" s="122">
        <v>24</v>
      </c>
      <c r="G35" s="76">
        <f t="shared" si="0"/>
        <v>0</v>
      </c>
      <c r="H35" s="267"/>
      <c r="I35" s="13">
        <v>8</v>
      </c>
      <c r="J35" s="45" t="s">
        <v>1053</v>
      </c>
      <c r="K35" s="22">
        <v>110</v>
      </c>
      <c r="L35" s="22">
        <v>120</v>
      </c>
      <c r="M35" s="22">
        <v>0</v>
      </c>
      <c r="N35" s="22" t="s">
        <v>301</v>
      </c>
      <c r="O35" s="22">
        <v>123</v>
      </c>
      <c r="P35" s="248">
        <v>46264</v>
      </c>
      <c r="Q35" s="22">
        <v>2039.16</v>
      </c>
      <c r="R35" s="22">
        <v>100</v>
      </c>
      <c r="S35" s="22">
        <v>3619</v>
      </c>
      <c r="T35" s="22"/>
      <c r="U35" s="22">
        <v>5669</v>
      </c>
      <c r="V35" s="125">
        <v>2.25</v>
      </c>
      <c r="W35" s="654">
        <v>100</v>
      </c>
      <c r="X35" s="654">
        <v>418</v>
      </c>
      <c r="Y35" s="654">
        <v>99</v>
      </c>
      <c r="Z35" s="654">
        <v>80</v>
      </c>
      <c r="AA35" s="125" t="s">
        <v>1071</v>
      </c>
      <c r="AB35" s="125">
        <v>4.99</v>
      </c>
      <c r="AC35" s="45">
        <v>168</v>
      </c>
      <c r="AD35" s="45">
        <v>950</v>
      </c>
      <c r="AE35" s="45"/>
      <c r="AF35" s="117"/>
      <c r="AG35" s="117"/>
      <c r="AH35" s="117"/>
      <c r="AI35" s="799">
        <f t="shared" si="1"/>
        <v>42.929999999999993</v>
      </c>
      <c r="AJ35" s="749">
        <v>46241</v>
      </c>
      <c r="AK35" s="45">
        <v>405</v>
      </c>
      <c r="AL35" s="306"/>
      <c r="AM35" s="15">
        <v>89.4</v>
      </c>
      <c r="AN35" s="76">
        <f t="shared" si="2"/>
        <v>42.929999999999993</v>
      </c>
      <c r="AO35" s="817">
        <v>50000</v>
      </c>
      <c r="AP35" s="631" t="s">
        <v>1995</v>
      </c>
      <c r="AQ35" s="781"/>
      <c r="BJ35" s="50">
        <f t="shared" si="39"/>
        <v>362.07</v>
      </c>
      <c r="CW35" s="57" t="s">
        <v>210</v>
      </c>
      <c r="CX35" s="58">
        <f t="shared" si="3"/>
        <v>46284</v>
      </c>
      <c r="CY35" s="59" t="str">
        <f t="shared" si="7"/>
        <v>9MRZK-103</v>
      </c>
      <c r="CZ35" s="60" t="str">
        <f t="shared" si="8"/>
        <v>Spool</v>
      </c>
      <c r="DA35" s="60">
        <f t="shared" si="9"/>
        <v>110</v>
      </c>
      <c r="DB35" s="60">
        <f t="shared" si="10"/>
        <v>24</v>
      </c>
      <c r="DC35" s="60" t="str">
        <f t="shared" si="11"/>
        <v>SRP</v>
      </c>
      <c r="DD35" s="60"/>
      <c r="DF35" s="60">
        <f t="shared" si="12"/>
        <v>123</v>
      </c>
      <c r="DG35" s="60" t="str">
        <f t="shared" si="13"/>
        <v>C-912</v>
      </c>
      <c r="DH35" s="60">
        <f t="shared" si="14"/>
        <v>4.99</v>
      </c>
      <c r="DI35" s="60">
        <f t="shared" si="15"/>
        <v>168</v>
      </c>
      <c r="DJ35" s="60">
        <f t="shared" si="16"/>
        <v>950</v>
      </c>
      <c r="DK35" s="60">
        <f t="shared" si="17"/>
        <v>0</v>
      </c>
      <c r="DL35" s="60"/>
      <c r="DM35" s="60"/>
      <c r="DN35" s="60">
        <f t="shared" si="18"/>
        <v>0</v>
      </c>
      <c r="DO35" s="186">
        <f t="shared" si="19"/>
        <v>42.929999999999993</v>
      </c>
      <c r="DP35" s="60" t="str">
        <f t="shared" si="20"/>
        <v/>
      </c>
      <c r="DQ35" s="60">
        <f t="shared" si="4"/>
        <v>42.929999999999993</v>
      </c>
      <c r="DR35" s="60">
        <f t="shared" si="21"/>
        <v>8</v>
      </c>
      <c r="DS35" s="68" t="str">
        <f t="shared" si="5"/>
        <v>MAIN</v>
      </c>
      <c r="DY35" s="57" t="str">
        <f t="shared" si="41"/>
        <v>KHALDA_WELL</v>
      </c>
      <c r="DZ35" s="58">
        <f t="shared" si="23"/>
        <v>46284</v>
      </c>
      <c r="EA35" s="59" t="str">
        <f t="shared" si="42"/>
        <v>MRZK-103</v>
      </c>
      <c r="EB35" s="60" t="str">
        <f t="shared" si="43"/>
        <v>Spool</v>
      </c>
      <c r="EC35" s="60">
        <f t="shared" si="44"/>
        <v>110</v>
      </c>
      <c r="ED35" s="60">
        <f t="shared" si="45"/>
        <v>24</v>
      </c>
      <c r="EE35" s="60" t="str">
        <f t="shared" si="46"/>
        <v>SRP</v>
      </c>
      <c r="EF35" s="64"/>
      <c r="EG35" s="63"/>
      <c r="EH35" s="59" t="str">
        <f t="shared" si="40"/>
        <v/>
      </c>
      <c r="EI35" s="60">
        <f t="shared" si="47"/>
        <v>42.929999999999993</v>
      </c>
      <c r="EJ35" s="60">
        <f t="shared" si="48"/>
        <v>2.25</v>
      </c>
      <c r="EK35" s="60">
        <f t="shared" si="49"/>
        <v>0</v>
      </c>
      <c r="EL35" s="60"/>
      <c r="EN35" s="60">
        <f t="shared" si="50"/>
        <v>4.99</v>
      </c>
      <c r="EP35" s="60">
        <f t="shared" si="51"/>
        <v>168</v>
      </c>
      <c r="EQ35" s="60">
        <f t="shared" si="52"/>
        <v>0</v>
      </c>
      <c r="ER35" s="60"/>
      <c r="ES35" s="60"/>
      <c r="ET35" s="60">
        <f t="shared" si="53"/>
        <v>950</v>
      </c>
      <c r="EU35" s="60">
        <f t="shared" si="54"/>
        <v>0</v>
      </c>
      <c r="EV35" s="60"/>
      <c r="EW35" s="60">
        <f t="shared" si="55"/>
        <v>100</v>
      </c>
      <c r="EX35" s="60">
        <f t="shared" si="56"/>
        <v>418</v>
      </c>
      <c r="EY35" s="60">
        <f t="shared" si="57"/>
        <v>99</v>
      </c>
      <c r="EZ35" s="60">
        <f t="shared" si="58"/>
        <v>80</v>
      </c>
      <c r="FA35" s="60" t="str">
        <f t="shared" si="59"/>
        <v>Started up 08-07-2026
Last W/O June-2026 (RC &amp; SRPR)</v>
      </c>
      <c r="FB35" s="57" t="str">
        <f t="shared" si="60"/>
        <v>MAIN</v>
      </c>
    </row>
    <row r="36" spans="2:158" s="30" customFormat="1" ht="24" customHeight="1">
      <c r="B36" s="264" t="s">
        <v>912</v>
      </c>
      <c r="C36" s="265" t="s">
        <v>25</v>
      </c>
      <c r="D36" s="265"/>
      <c r="E36" s="266" t="s">
        <v>2</v>
      </c>
      <c r="F36" s="122">
        <v>24</v>
      </c>
      <c r="G36" s="76">
        <f t="shared" si="0"/>
        <v>0</v>
      </c>
      <c r="H36" s="267"/>
      <c r="I36" s="13">
        <v>20</v>
      </c>
      <c r="J36" s="45" t="s">
        <v>1053</v>
      </c>
      <c r="K36" s="22">
        <v>100</v>
      </c>
      <c r="L36" s="22"/>
      <c r="M36" s="22">
        <v>0</v>
      </c>
      <c r="N36" s="22" t="s">
        <v>301</v>
      </c>
      <c r="O36" s="22">
        <v>121</v>
      </c>
      <c r="P36" s="248">
        <v>46211</v>
      </c>
      <c r="Q36" s="22">
        <v>2735</v>
      </c>
      <c r="R36" s="22">
        <v>100</v>
      </c>
      <c r="S36" s="22">
        <v>2639</v>
      </c>
      <c r="T36" s="22"/>
      <c r="U36" s="22">
        <v>5385</v>
      </c>
      <c r="V36" s="125">
        <v>1.75</v>
      </c>
      <c r="W36" s="654">
        <v>100</v>
      </c>
      <c r="X36" s="654">
        <v>391</v>
      </c>
      <c r="Y36" s="654">
        <v>99</v>
      </c>
      <c r="Z36" s="654">
        <v>80</v>
      </c>
      <c r="AA36" s="125" t="s">
        <v>1071</v>
      </c>
      <c r="AB36" s="125">
        <v>7.6</v>
      </c>
      <c r="AC36" s="45">
        <v>168</v>
      </c>
      <c r="AD36" s="45">
        <v>950</v>
      </c>
      <c r="AE36" s="45"/>
      <c r="AF36" s="117"/>
      <c r="AG36" s="117"/>
      <c r="AH36" s="117" t="str">
        <f t="shared" si="6"/>
        <v/>
      </c>
      <c r="AI36" s="799">
        <f t="shared" si="1"/>
        <v>6.0010000000000048</v>
      </c>
      <c r="AJ36" s="749">
        <v>46150</v>
      </c>
      <c r="AK36" s="45">
        <v>353</v>
      </c>
      <c r="AL36" s="306"/>
      <c r="AM36" s="15">
        <v>98.3</v>
      </c>
      <c r="AN36" s="76">
        <f t="shared" si="2"/>
        <v>6.0010000000000057</v>
      </c>
      <c r="AO36" s="817">
        <v>49000</v>
      </c>
      <c r="AP36" s="132" t="s">
        <v>1450</v>
      </c>
      <c r="AQ36" s="781"/>
      <c r="BJ36" s="50">
        <f t="shared" si="39"/>
        <v>346.99900000000002</v>
      </c>
      <c r="CW36" s="57" t="s">
        <v>210</v>
      </c>
      <c r="CX36" s="58">
        <f t="shared" si="3"/>
        <v>46284</v>
      </c>
      <c r="CY36" s="59" t="str">
        <f t="shared" si="7"/>
        <v>9MRZK-104</v>
      </c>
      <c r="CZ36" s="60" t="str">
        <f t="shared" si="8"/>
        <v>Spool</v>
      </c>
      <c r="DA36" s="60">
        <f t="shared" si="9"/>
        <v>100</v>
      </c>
      <c r="DB36" s="60">
        <f t="shared" si="10"/>
        <v>24</v>
      </c>
      <c r="DC36" s="60" t="str">
        <f t="shared" si="11"/>
        <v>SRP</v>
      </c>
      <c r="DD36" s="60"/>
      <c r="DF36" s="60">
        <f t="shared" si="12"/>
        <v>121</v>
      </c>
      <c r="DG36" s="60" t="str">
        <f t="shared" si="13"/>
        <v>C-912</v>
      </c>
      <c r="DH36" s="60">
        <f t="shared" si="14"/>
        <v>7.6</v>
      </c>
      <c r="DI36" s="60">
        <f t="shared" si="15"/>
        <v>168</v>
      </c>
      <c r="DJ36" s="60">
        <f t="shared" si="16"/>
        <v>950</v>
      </c>
      <c r="DK36" s="60">
        <f t="shared" si="17"/>
        <v>0</v>
      </c>
      <c r="DL36" s="60"/>
      <c r="DM36" s="60"/>
      <c r="DN36" s="60">
        <f t="shared" si="18"/>
        <v>0</v>
      </c>
      <c r="DO36" s="186">
        <f t="shared" si="19"/>
        <v>6.0010000000000048</v>
      </c>
      <c r="DP36" s="60" t="str">
        <f t="shared" si="20"/>
        <v/>
      </c>
      <c r="DQ36" s="60">
        <f t="shared" ref="DQ36:DQ67" si="61">AN36/24*HOURS</f>
        <v>6.0010000000000048</v>
      </c>
      <c r="DR36" s="60">
        <f t="shared" si="21"/>
        <v>20</v>
      </c>
      <c r="DS36" s="68" t="str">
        <f t="shared" ref="DS36:DS67" si="62">IF(OR(E36="SI",B36="",E36="T&amp;A"),"",VLOOKUP(B36,WELL_FIELD,2))</f>
        <v>MAIN</v>
      </c>
      <c r="DY36" s="57" t="str">
        <f t="shared" si="41"/>
        <v>KHALDA_WELL</v>
      </c>
      <c r="DZ36" s="58">
        <f t="shared" si="23"/>
        <v>46284</v>
      </c>
      <c r="EA36" s="59" t="str">
        <f t="shared" si="42"/>
        <v>MRZK-104</v>
      </c>
      <c r="EB36" s="60" t="str">
        <f t="shared" si="43"/>
        <v>Spool</v>
      </c>
      <c r="EC36" s="60">
        <f t="shared" si="44"/>
        <v>100</v>
      </c>
      <c r="ED36" s="60">
        <f t="shared" si="45"/>
        <v>24</v>
      </c>
      <c r="EE36" s="60" t="str">
        <f t="shared" si="46"/>
        <v>SRP</v>
      </c>
      <c r="EF36" s="64"/>
      <c r="EG36" s="63"/>
      <c r="EH36" s="59" t="str">
        <f t="shared" si="40"/>
        <v/>
      </c>
      <c r="EI36" s="60">
        <f t="shared" si="47"/>
        <v>6.0010000000000048</v>
      </c>
      <c r="EJ36" s="60">
        <f t="shared" si="48"/>
        <v>1.75</v>
      </c>
      <c r="EK36" s="60">
        <f t="shared" si="49"/>
        <v>0</v>
      </c>
      <c r="EL36" s="60"/>
      <c r="EN36" s="60">
        <f t="shared" si="50"/>
        <v>7.6</v>
      </c>
      <c r="EP36" s="60">
        <f t="shared" si="51"/>
        <v>168</v>
      </c>
      <c r="EQ36" s="60">
        <f t="shared" si="52"/>
        <v>0</v>
      </c>
      <c r="ER36" s="60"/>
      <c r="ES36" s="60"/>
      <c r="ET36" s="60">
        <f t="shared" si="53"/>
        <v>950</v>
      </c>
      <c r="EU36" s="60">
        <f t="shared" si="54"/>
        <v>0</v>
      </c>
      <c r="EV36" s="60"/>
      <c r="EW36" s="60">
        <f t="shared" si="55"/>
        <v>100</v>
      </c>
      <c r="EX36" s="60">
        <f t="shared" si="56"/>
        <v>391</v>
      </c>
      <c r="EY36" s="60">
        <f t="shared" si="57"/>
        <v>99</v>
      </c>
      <c r="EZ36" s="60">
        <f t="shared" si="58"/>
        <v>80</v>
      </c>
      <c r="FA36" s="60" t="str">
        <f t="shared" si="59"/>
        <v>Last W/O 08/2019 (P/R), Started up 05/09/2020</v>
      </c>
      <c r="FB36" s="57" t="str">
        <f t="shared" si="60"/>
        <v>MAIN</v>
      </c>
    </row>
    <row r="37" spans="2:158" s="30" customFormat="1" ht="28.5" customHeight="1">
      <c r="B37" s="264" t="s">
        <v>967</v>
      </c>
      <c r="C37" s="265" t="s">
        <v>22</v>
      </c>
      <c r="D37" s="265" t="s">
        <v>1016</v>
      </c>
      <c r="E37" s="266" t="s">
        <v>3</v>
      </c>
      <c r="F37" s="122">
        <v>24</v>
      </c>
      <c r="G37" s="76">
        <f t="shared" si="0"/>
        <v>0</v>
      </c>
      <c r="H37" s="267"/>
      <c r="I37" s="13"/>
      <c r="J37" s="45" t="s">
        <v>1053</v>
      </c>
      <c r="K37" s="22">
        <v>110</v>
      </c>
      <c r="L37" s="22">
        <v>110</v>
      </c>
      <c r="M37" s="22"/>
      <c r="N37" s="22" t="s">
        <v>301</v>
      </c>
      <c r="O37" s="22">
        <v>149</v>
      </c>
      <c r="P37" s="248">
        <v>46204</v>
      </c>
      <c r="Q37" s="22">
        <v>5243.61</v>
      </c>
      <c r="R37" s="22">
        <v>57</v>
      </c>
      <c r="S37" s="649">
        <v>247</v>
      </c>
      <c r="T37" s="22"/>
      <c r="U37" s="22">
        <v>5793</v>
      </c>
      <c r="V37" s="125" t="s">
        <v>1042</v>
      </c>
      <c r="W37" s="654"/>
      <c r="X37" s="654"/>
      <c r="Y37" s="654"/>
      <c r="Z37" s="654"/>
      <c r="AA37" s="125"/>
      <c r="AB37" s="125"/>
      <c r="AC37" s="45"/>
      <c r="AD37" s="45"/>
      <c r="AE37" s="45">
        <v>33</v>
      </c>
      <c r="AF37" s="117">
        <v>50</v>
      </c>
      <c r="AG37" s="117">
        <v>61.1</v>
      </c>
      <c r="AH37" s="117">
        <f t="shared" si="6"/>
        <v>54.009819967266772</v>
      </c>
      <c r="AI37" s="799">
        <f t="shared" si="1"/>
        <v>32.214000000000027</v>
      </c>
      <c r="AJ37" s="749">
        <v>46244</v>
      </c>
      <c r="AK37" s="45">
        <v>767</v>
      </c>
      <c r="AL37" s="392"/>
      <c r="AM37" s="15">
        <v>95.8</v>
      </c>
      <c r="AN37" s="76">
        <f t="shared" si="2"/>
        <v>32.214000000000027</v>
      </c>
      <c r="AO37" s="817">
        <v>61000</v>
      </c>
      <c r="AP37" s="631" t="s">
        <v>1916</v>
      </c>
      <c r="AQ37" s="781"/>
      <c r="BJ37" s="50">
        <f t="shared" si="39"/>
        <v>734.78599999999994</v>
      </c>
      <c r="CW37" s="57" t="s">
        <v>210</v>
      </c>
      <c r="CX37" s="58">
        <f t="shared" si="3"/>
        <v>46284</v>
      </c>
      <c r="CY37" s="59" t="str">
        <f t="shared" si="7"/>
        <v>9MRZK-105</v>
      </c>
      <c r="CZ37" s="60" t="str">
        <f t="shared" si="8"/>
        <v>Spool</v>
      </c>
      <c r="DA37" s="60">
        <f t="shared" si="9"/>
        <v>110</v>
      </c>
      <c r="DB37" s="60">
        <f t="shared" si="10"/>
        <v>24</v>
      </c>
      <c r="DC37" s="60" t="str">
        <f t="shared" si="11"/>
        <v>ESP</v>
      </c>
      <c r="DD37" s="60"/>
      <c r="DF37" s="60">
        <f t="shared" si="12"/>
        <v>149</v>
      </c>
      <c r="DG37" s="60">
        <f t="shared" si="13"/>
        <v>0</v>
      </c>
      <c r="DH37" s="60">
        <f t="shared" si="14"/>
        <v>0</v>
      </c>
      <c r="DI37" s="60">
        <f t="shared" si="15"/>
        <v>0</v>
      </c>
      <c r="DJ37" s="60">
        <f t="shared" si="16"/>
        <v>0</v>
      </c>
      <c r="DK37" s="60">
        <f t="shared" si="17"/>
        <v>33</v>
      </c>
      <c r="DL37" s="60"/>
      <c r="DM37" s="60"/>
      <c r="DN37" s="60">
        <f t="shared" si="18"/>
        <v>50</v>
      </c>
      <c r="DO37" s="186">
        <f t="shared" si="19"/>
        <v>32.214000000000027</v>
      </c>
      <c r="DP37" s="60" t="str">
        <f t="shared" si="20"/>
        <v/>
      </c>
      <c r="DQ37" s="60">
        <f t="shared" si="61"/>
        <v>32.214000000000027</v>
      </c>
      <c r="DR37" s="60">
        <f t="shared" si="21"/>
        <v>0</v>
      </c>
      <c r="DS37" s="68" t="str">
        <f t="shared" si="62"/>
        <v>MAIN</v>
      </c>
      <c r="DY37" s="57" t="str">
        <f t="shared" si="41"/>
        <v>KHALDA_WELL</v>
      </c>
      <c r="DZ37" s="58">
        <f t="shared" si="23"/>
        <v>46284</v>
      </c>
      <c r="EA37" s="59" t="str">
        <f t="shared" si="42"/>
        <v>MRZK-105</v>
      </c>
      <c r="EB37" s="60" t="str">
        <f t="shared" si="43"/>
        <v>Spool</v>
      </c>
      <c r="EC37" s="60">
        <f t="shared" si="44"/>
        <v>110</v>
      </c>
      <c r="ED37" s="60">
        <f t="shared" si="45"/>
        <v>24</v>
      </c>
      <c r="EE37" s="60" t="str">
        <f t="shared" si="46"/>
        <v>ESP</v>
      </c>
      <c r="EF37" s="64"/>
      <c r="EG37" s="63"/>
      <c r="EH37" s="59" t="str">
        <f t="shared" si="40"/>
        <v/>
      </c>
      <c r="EI37" s="60">
        <f t="shared" si="47"/>
        <v>32.214000000000027</v>
      </c>
      <c r="EJ37" s="60" t="str">
        <f t="shared" si="48"/>
        <v>DN1150</v>
      </c>
      <c r="EK37" s="60">
        <f t="shared" si="49"/>
        <v>0</v>
      </c>
      <c r="EL37" s="60"/>
      <c r="EN37" s="60">
        <f t="shared" si="50"/>
        <v>0</v>
      </c>
      <c r="EP37" s="60">
        <f t="shared" si="51"/>
        <v>0</v>
      </c>
      <c r="EQ37" s="60">
        <f t="shared" si="52"/>
        <v>33</v>
      </c>
      <c r="ER37" s="60"/>
      <c r="ES37" s="60"/>
      <c r="ET37" s="60">
        <f t="shared" si="53"/>
        <v>0</v>
      </c>
      <c r="EU37" s="60">
        <f t="shared" si="54"/>
        <v>50</v>
      </c>
      <c r="EV37" s="60"/>
      <c r="EW37" s="60">
        <f t="shared" si="55"/>
        <v>0</v>
      </c>
      <c r="EX37" s="60">
        <f t="shared" si="56"/>
        <v>0</v>
      </c>
      <c r="EY37" s="60">
        <f t="shared" si="57"/>
        <v>0</v>
      </c>
      <c r="EZ37" s="60">
        <f t="shared" si="58"/>
        <v>0</v>
      </c>
      <c r="FA37" s="60" t="str">
        <f t="shared" si="59"/>
        <v>Last W/O 04/2025 (P/R), Started-up 30-04-2025</v>
      </c>
      <c r="FB37" s="57" t="str">
        <f t="shared" si="60"/>
        <v>MAIN</v>
      </c>
    </row>
    <row r="38" spans="2:158" s="30" customFormat="1" ht="24" customHeight="1">
      <c r="B38" s="266" t="s">
        <v>917</v>
      </c>
      <c r="C38" s="265" t="s">
        <v>278</v>
      </c>
      <c r="D38" s="265"/>
      <c r="E38" s="266" t="s">
        <v>19</v>
      </c>
      <c r="F38" s="122">
        <v>0</v>
      </c>
      <c r="G38" s="76">
        <f t="shared" si="0"/>
        <v>0</v>
      </c>
      <c r="H38" s="267"/>
      <c r="I38" s="13"/>
      <c r="J38" s="45"/>
      <c r="K38" s="22"/>
      <c r="L38" s="22"/>
      <c r="M38" s="22">
        <v>0</v>
      </c>
      <c r="N38" s="22" t="s">
        <v>300</v>
      </c>
      <c r="O38" s="22"/>
      <c r="P38" s="248">
        <v>45560</v>
      </c>
      <c r="Q38" s="22"/>
      <c r="R38" s="22">
        <v>100</v>
      </c>
      <c r="S38" s="22">
        <v>4703</v>
      </c>
      <c r="T38" s="22">
        <v>966</v>
      </c>
      <c r="U38" s="22"/>
      <c r="V38" s="125"/>
      <c r="W38" s="654"/>
      <c r="X38" s="654"/>
      <c r="Y38" s="654"/>
      <c r="Z38" s="654"/>
      <c r="AA38" s="125"/>
      <c r="AB38" s="125"/>
      <c r="AC38" s="45"/>
      <c r="AD38" s="45"/>
      <c r="AE38" s="45"/>
      <c r="AF38" s="117"/>
      <c r="AG38" s="117"/>
      <c r="AH38" s="117"/>
      <c r="AI38" s="799">
        <f t="shared" si="1"/>
        <v>0</v>
      </c>
      <c r="AJ38" s="749"/>
      <c r="AK38" s="45"/>
      <c r="AL38" s="306"/>
      <c r="AM38" s="15">
        <v>3</v>
      </c>
      <c r="AN38" s="76">
        <f t="shared" si="2"/>
        <v>0</v>
      </c>
      <c r="AO38" s="817"/>
      <c r="AP38" s="631" t="s">
        <v>1477</v>
      </c>
      <c r="AQ38" s="781"/>
      <c r="BJ38" s="50">
        <f t="shared" si="39"/>
        <v>0</v>
      </c>
      <c r="CW38" s="57" t="s">
        <v>210</v>
      </c>
      <c r="CX38" s="58">
        <f t="shared" si="3"/>
        <v>46284</v>
      </c>
      <c r="CY38" s="59" t="str">
        <f t="shared" si="7"/>
        <v>9MRZK-131</v>
      </c>
      <c r="CZ38" s="60">
        <f t="shared" si="8"/>
        <v>0</v>
      </c>
      <c r="DA38" s="60">
        <f t="shared" si="9"/>
        <v>0</v>
      </c>
      <c r="DB38" s="60">
        <f t="shared" si="10"/>
        <v>0</v>
      </c>
      <c r="DC38" s="60" t="str">
        <f t="shared" si="11"/>
        <v>SI</v>
      </c>
      <c r="DD38" s="60"/>
      <c r="DF38" s="60">
        <f t="shared" si="12"/>
        <v>0</v>
      </c>
      <c r="DG38" s="60">
        <f t="shared" si="13"/>
        <v>0</v>
      </c>
      <c r="DH38" s="60">
        <f t="shared" si="14"/>
        <v>0</v>
      </c>
      <c r="DI38" s="60">
        <f t="shared" si="15"/>
        <v>0</v>
      </c>
      <c r="DJ38" s="60">
        <f t="shared" si="16"/>
        <v>0</v>
      </c>
      <c r="DK38" s="60">
        <f t="shared" si="17"/>
        <v>0</v>
      </c>
      <c r="DL38" s="60"/>
      <c r="DM38" s="60"/>
      <c r="DN38" s="60">
        <f t="shared" si="18"/>
        <v>0</v>
      </c>
      <c r="DO38" s="186">
        <f t="shared" si="19"/>
        <v>0</v>
      </c>
      <c r="DP38" s="60" t="str">
        <f t="shared" si="20"/>
        <v/>
      </c>
      <c r="DQ38" s="60">
        <f t="shared" si="61"/>
        <v>0</v>
      </c>
      <c r="DR38" s="60">
        <f t="shared" si="21"/>
        <v>0</v>
      </c>
      <c r="DS38" s="68" t="str">
        <f t="shared" si="62"/>
        <v/>
      </c>
      <c r="DY38" s="57" t="str">
        <f t="shared" si="41"/>
        <v>KHALDA_WELL</v>
      </c>
      <c r="DZ38" s="58">
        <f t="shared" si="23"/>
        <v>46284</v>
      </c>
      <c r="EA38" s="59" t="str">
        <f t="shared" si="42"/>
        <v>MRZK-131</v>
      </c>
      <c r="EB38" s="60">
        <f t="shared" si="43"/>
        <v>0</v>
      </c>
      <c r="EC38" s="60">
        <f t="shared" si="44"/>
        <v>0</v>
      </c>
      <c r="ED38" s="60">
        <f t="shared" si="45"/>
        <v>0</v>
      </c>
      <c r="EE38" s="60" t="str">
        <f t="shared" si="46"/>
        <v>SI</v>
      </c>
      <c r="EF38" s="64"/>
      <c r="EG38" s="63"/>
      <c r="EH38" s="59" t="str">
        <f t="shared" si="40"/>
        <v/>
      </c>
      <c r="EI38" s="60">
        <f t="shared" si="47"/>
        <v>0</v>
      </c>
      <c r="EJ38" s="60">
        <f t="shared" si="48"/>
        <v>0</v>
      </c>
      <c r="EK38" s="60">
        <f t="shared" si="49"/>
        <v>0</v>
      </c>
      <c r="EL38" s="60"/>
      <c r="EN38" s="60">
        <f t="shared" si="50"/>
        <v>0</v>
      </c>
      <c r="EP38" s="60">
        <f t="shared" si="51"/>
        <v>0</v>
      </c>
      <c r="EQ38" s="60">
        <f t="shared" si="52"/>
        <v>0</v>
      </c>
      <c r="ER38" s="60"/>
      <c r="ES38" s="60"/>
      <c r="ET38" s="60">
        <f t="shared" si="53"/>
        <v>0</v>
      </c>
      <c r="EU38" s="60">
        <f t="shared" si="54"/>
        <v>0</v>
      </c>
      <c r="EV38" s="60"/>
      <c r="EW38" s="60">
        <f t="shared" si="55"/>
        <v>0</v>
      </c>
      <c r="EX38" s="60">
        <f t="shared" si="56"/>
        <v>0</v>
      </c>
      <c r="EY38" s="60">
        <f t="shared" si="57"/>
        <v>0</v>
      </c>
      <c r="EZ38" s="60">
        <f t="shared" si="58"/>
        <v>0</v>
      </c>
      <c r="FA38" s="60" t="str">
        <f t="shared" si="59"/>
        <v>Last W/O Nov. 2020, S/I 26/3/2020 due to unprofitable oil.</v>
      </c>
      <c r="FB38" s="57" t="str">
        <f t="shared" si="60"/>
        <v/>
      </c>
    </row>
    <row r="39" spans="2:158" s="30" customFormat="1" ht="24" customHeight="1">
      <c r="B39" s="264" t="s">
        <v>1064</v>
      </c>
      <c r="C39" s="265" t="s">
        <v>22</v>
      </c>
      <c r="D39" s="265" t="e">
        <v>#NAME?</v>
      </c>
      <c r="E39" s="266" t="s">
        <v>3</v>
      </c>
      <c r="F39" s="122">
        <v>24</v>
      </c>
      <c r="G39" s="76">
        <f t="shared" si="0"/>
        <v>0</v>
      </c>
      <c r="H39" s="267"/>
      <c r="I39" s="13">
        <v>40</v>
      </c>
      <c r="J39" s="45" t="s">
        <v>1708</v>
      </c>
      <c r="K39" s="22">
        <v>90</v>
      </c>
      <c r="L39" s="22">
        <v>90</v>
      </c>
      <c r="M39" s="22">
        <v>0</v>
      </c>
      <c r="N39" s="22" t="s">
        <v>301</v>
      </c>
      <c r="O39" s="22">
        <v>93</v>
      </c>
      <c r="P39" s="248">
        <v>46264</v>
      </c>
      <c r="Q39" s="22">
        <v>5067.0600000000004</v>
      </c>
      <c r="R39" s="22">
        <v>79</v>
      </c>
      <c r="S39" s="22">
        <v>486</v>
      </c>
      <c r="T39" s="22"/>
      <c r="U39" s="22">
        <v>5685</v>
      </c>
      <c r="V39" s="125" t="s">
        <v>1042</v>
      </c>
      <c r="W39" s="654"/>
      <c r="X39" s="654"/>
      <c r="Y39" s="654"/>
      <c r="Z39" s="654"/>
      <c r="AA39" s="125"/>
      <c r="AB39" s="125"/>
      <c r="AC39" s="45"/>
      <c r="AD39" s="45"/>
      <c r="AE39" s="45">
        <v>23</v>
      </c>
      <c r="AF39" s="117">
        <v>51</v>
      </c>
      <c r="AG39" s="117">
        <v>38.4</v>
      </c>
      <c r="AH39" s="117">
        <f t="shared" si="6"/>
        <v>59.895833333333336</v>
      </c>
      <c r="AI39" s="799">
        <f t="shared" si="1"/>
        <v>24.91500000000002</v>
      </c>
      <c r="AJ39" s="749">
        <v>46245</v>
      </c>
      <c r="AK39" s="45">
        <v>453</v>
      </c>
      <c r="AL39" s="743"/>
      <c r="AM39" s="15">
        <v>94.5</v>
      </c>
      <c r="AN39" s="76">
        <f t="shared" si="2"/>
        <v>24.91500000000002</v>
      </c>
      <c r="AO39" s="817">
        <v>48000</v>
      </c>
      <c r="AP39" s="631" t="s">
        <v>1905</v>
      </c>
      <c r="AQ39" s="781"/>
      <c r="BJ39" s="50">
        <f t="shared" si="39"/>
        <v>428.08499999999998</v>
      </c>
      <c r="CW39" s="57" t="s">
        <v>210</v>
      </c>
      <c r="CX39" s="58">
        <f t="shared" si="3"/>
        <v>46284</v>
      </c>
      <c r="CY39" s="59" t="str">
        <f t="shared" si="7"/>
        <v>9MRZK-133</v>
      </c>
      <c r="CZ39" s="60" t="str">
        <f t="shared" si="8"/>
        <v>Open</v>
      </c>
      <c r="DA39" s="60">
        <f t="shared" si="9"/>
        <v>90</v>
      </c>
      <c r="DB39" s="60">
        <f t="shared" si="10"/>
        <v>24</v>
      </c>
      <c r="DC39" s="60" t="str">
        <f t="shared" si="11"/>
        <v>ESP</v>
      </c>
      <c r="DD39" s="60"/>
      <c r="DF39" s="60">
        <f t="shared" si="12"/>
        <v>93</v>
      </c>
      <c r="DG39" s="60">
        <f t="shared" si="13"/>
        <v>0</v>
      </c>
      <c r="DH39" s="60">
        <f t="shared" si="14"/>
        <v>0</v>
      </c>
      <c r="DI39" s="60">
        <f t="shared" si="15"/>
        <v>0</v>
      </c>
      <c r="DJ39" s="60">
        <f t="shared" si="16"/>
        <v>0</v>
      </c>
      <c r="DK39" s="60">
        <f t="shared" si="17"/>
        <v>23</v>
      </c>
      <c r="DL39" s="60"/>
      <c r="DM39" s="60"/>
      <c r="DN39" s="60">
        <f t="shared" si="18"/>
        <v>51</v>
      </c>
      <c r="DO39" s="186">
        <f t="shared" si="19"/>
        <v>24.91500000000002</v>
      </c>
      <c r="DP39" s="60" t="str">
        <f t="shared" si="20"/>
        <v/>
      </c>
      <c r="DQ39" s="60">
        <f t="shared" si="61"/>
        <v>24.91500000000002</v>
      </c>
      <c r="DR39" s="60">
        <f t="shared" si="21"/>
        <v>40</v>
      </c>
      <c r="DS39" s="68" t="str">
        <f t="shared" si="62"/>
        <v>MAIN</v>
      </c>
      <c r="DY39" s="57" t="str">
        <f t="shared" si="41"/>
        <v>KHALDA_WELL</v>
      </c>
      <c r="DZ39" s="58">
        <f t="shared" si="23"/>
        <v>46284</v>
      </c>
      <c r="EA39" s="59" t="str">
        <f t="shared" si="42"/>
        <v>MRZK-133</v>
      </c>
      <c r="EB39" s="60" t="str">
        <f t="shared" si="43"/>
        <v>Open</v>
      </c>
      <c r="EC39" s="60">
        <f t="shared" si="44"/>
        <v>90</v>
      </c>
      <c r="ED39" s="60">
        <f t="shared" si="45"/>
        <v>24</v>
      </c>
      <c r="EE39" s="60" t="str">
        <f t="shared" si="46"/>
        <v>ESP</v>
      </c>
      <c r="EF39" s="64"/>
      <c r="EG39" s="63"/>
      <c r="EH39" s="59" t="str">
        <f t="shared" si="40"/>
        <v/>
      </c>
      <c r="EI39" s="60">
        <f t="shared" si="47"/>
        <v>24.91500000000002</v>
      </c>
      <c r="EJ39" s="60" t="str">
        <f t="shared" si="48"/>
        <v>DN1150</v>
      </c>
      <c r="EK39" s="60">
        <f t="shared" si="49"/>
        <v>0</v>
      </c>
      <c r="EL39" s="60"/>
      <c r="EN39" s="60">
        <f t="shared" si="50"/>
        <v>0</v>
      </c>
      <c r="EP39" s="60">
        <f t="shared" si="51"/>
        <v>0</v>
      </c>
      <c r="EQ39" s="60">
        <f t="shared" si="52"/>
        <v>23</v>
      </c>
      <c r="ER39" s="60"/>
      <c r="ES39" s="60"/>
      <c r="ET39" s="60">
        <f t="shared" si="53"/>
        <v>0</v>
      </c>
      <c r="EU39" s="60">
        <f t="shared" si="54"/>
        <v>51</v>
      </c>
      <c r="EV39" s="60"/>
      <c r="EW39" s="60">
        <f t="shared" si="55"/>
        <v>0</v>
      </c>
      <c r="EX39" s="60">
        <f t="shared" si="56"/>
        <v>0</v>
      </c>
      <c r="EY39" s="60">
        <f t="shared" si="57"/>
        <v>0</v>
      </c>
      <c r="EZ39" s="60">
        <f t="shared" si="58"/>
        <v>0</v>
      </c>
      <c r="FA39" s="60" t="str">
        <f t="shared" si="59"/>
        <v>Last W/O 3/2025 (Replace SRP by ESP), 
Started-up 12-03-2025</v>
      </c>
      <c r="FB39" s="57" t="str">
        <f t="shared" si="60"/>
        <v>MAIN</v>
      </c>
    </row>
    <row r="40" spans="2:158" s="30" customFormat="1" ht="24" customHeight="1">
      <c r="B40" s="734" t="s">
        <v>1081</v>
      </c>
      <c r="C40" s="735" t="s">
        <v>22</v>
      </c>
      <c r="D40" s="735"/>
      <c r="E40" s="736" t="s">
        <v>3</v>
      </c>
      <c r="F40" s="122">
        <v>24</v>
      </c>
      <c r="G40" s="76">
        <f t="shared" si="0"/>
        <v>0</v>
      </c>
      <c r="H40" s="267"/>
      <c r="I40" s="737">
        <v>0</v>
      </c>
      <c r="J40" s="738" t="s">
        <v>1053</v>
      </c>
      <c r="K40" s="739">
        <v>210</v>
      </c>
      <c r="L40" s="739">
        <v>130</v>
      </c>
      <c r="M40" s="739"/>
      <c r="N40" s="739" t="s">
        <v>301</v>
      </c>
      <c r="O40" s="739">
        <v>158</v>
      </c>
      <c r="P40" s="248">
        <v>46147</v>
      </c>
      <c r="Q40" s="739">
        <v>1620.1</v>
      </c>
      <c r="R40" s="739">
        <v>96</v>
      </c>
      <c r="S40" s="739">
        <v>3503</v>
      </c>
      <c r="T40" s="739"/>
      <c r="U40" s="739">
        <v>5410</v>
      </c>
      <c r="V40" s="740" t="s">
        <v>1035</v>
      </c>
      <c r="W40" s="741"/>
      <c r="X40" s="741"/>
      <c r="Y40" s="741"/>
      <c r="Z40" s="741"/>
      <c r="AA40" s="740"/>
      <c r="AB40" s="740"/>
      <c r="AC40" s="738"/>
      <c r="AD40" s="738"/>
      <c r="AE40" s="738">
        <v>37</v>
      </c>
      <c r="AF40" s="742">
        <v>50</v>
      </c>
      <c r="AG40" s="742">
        <v>46</v>
      </c>
      <c r="AH40" s="742">
        <f t="shared" si="6"/>
        <v>80.434782608695656</v>
      </c>
      <c r="AI40" s="799">
        <f t="shared" si="1"/>
        <v>71.71200000000006</v>
      </c>
      <c r="AJ40" s="750">
        <v>46243</v>
      </c>
      <c r="AK40" s="738">
        <v>2241</v>
      </c>
      <c r="AL40" s="306"/>
      <c r="AM40" s="744">
        <v>96.8</v>
      </c>
      <c r="AN40" s="76">
        <f t="shared" si="2"/>
        <v>71.71200000000006</v>
      </c>
      <c r="AO40" s="817">
        <v>60000</v>
      </c>
      <c r="AP40" s="631" t="s">
        <v>1506</v>
      </c>
      <c r="AQ40" s="781"/>
      <c r="BJ40" s="50">
        <f t="shared" si="39"/>
        <v>2169.288</v>
      </c>
      <c r="CW40" s="57" t="s">
        <v>210</v>
      </c>
      <c r="CX40" s="58">
        <f t="shared" si="3"/>
        <v>46284</v>
      </c>
      <c r="CY40" s="59" t="str">
        <f t="shared" si="7"/>
        <v>9MRZK-135B</v>
      </c>
      <c r="CZ40" s="60" t="str">
        <f t="shared" si="8"/>
        <v>Spool</v>
      </c>
      <c r="DA40" s="60">
        <f t="shared" si="9"/>
        <v>210</v>
      </c>
      <c r="DB40" s="60">
        <f t="shared" si="10"/>
        <v>24</v>
      </c>
      <c r="DC40" s="60" t="str">
        <f t="shared" si="11"/>
        <v>ESP</v>
      </c>
      <c r="DD40" s="60"/>
      <c r="DF40" s="60">
        <f t="shared" si="12"/>
        <v>158</v>
      </c>
      <c r="DG40" s="60">
        <f t="shared" si="13"/>
        <v>0</v>
      </c>
      <c r="DH40" s="60">
        <f t="shared" si="14"/>
        <v>0</v>
      </c>
      <c r="DI40" s="60">
        <f t="shared" si="15"/>
        <v>0</v>
      </c>
      <c r="DJ40" s="60">
        <f t="shared" si="16"/>
        <v>0</v>
      </c>
      <c r="DK40" s="60">
        <f t="shared" si="17"/>
        <v>37</v>
      </c>
      <c r="DL40" s="60"/>
      <c r="DM40" s="60"/>
      <c r="DN40" s="60">
        <f t="shared" si="18"/>
        <v>50</v>
      </c>
      <c r="DO40" s="186">
        <f t="shared" si="19"/>
        <v>71.71200000000006</v>
      </c>
      <c r="DP40" s="60" t="str">
        <f t="shared" si="20"/>
        <v/>
      </c>
      <c r="DQ40" s="60">
        <f t="shared" si="61"/>
        <v>71.71200000000006</v>
      </c>
      <c r="DR40" s="60">
        <f t="shared" si="21"/>
        <v>0</v>
      </c>
      <c r="DS40" s="68" t="str">
        <f t="shared" si="62"/>
        <v>MAIN</v>
      </c>
      <c r="DY40" s="61" t="str">
        <f t="shared" si="41"/>
        <v>KHALDA_WELL</v>
      </c>
      <c r="DZ40" s="62">
        <f t="shared" si="23"/>
        <v>46284</v>
      </c>
      <c r="EA40" s="63" t="str">
        <f t="shared" si="42"/>
        <v>MRZK-135B</v>
      </c>
      <c r="EB40" s="64" t="str">
        <f t="shared" si="43"/>
        <v>Spool</v>
      </c>
      <c r="EC40" s="64">
        <f t="shared" si="44"/>
        <v>210</v>
      </c>
      <c r="ED40" s="64">
        <f t="shared" si="45"/>
        <v>24</v>
      </c>
      <c r="EE40" s="64" t="str">
        <f t="shared" si="46"/>
        <v>ESP</v>
      </c>
      <c r="EF40" s="64"/>
      <c r="EG40" s="63"/>
      <c r="EH40" s="59" t="str">
        <f t="shared" si="40"/>
        <v/>
      </c>
      <c r="EI40" s="64">
        <f t="shared" si="47"/>
        <v>71.71200000000006</v>
      </c>
      <c r="EJ40" s="64" t="str">
        <f t="shared" si="48"/>
        <v>SN2600</v>
      </c>
      <c r="EK40" s="64">
        <f t="shared" si="49"/>
        <v>0</v>
      </c>
      <c r="EL40" s="64"/>
      <c r="EN40" s="64">
        <f t="shared" si="50"/>
        <v>0</v>
      </c>
      <c r="EP40" s="64">
        <f t="shared" si="51"/>
        <v>0</v>
      </c>
      <c r="EQ40" s="64">
        <f t="shared" si="52"/>
        <v>37</v>
      </c>
      <c r="ER40" s="64"/>
      <c r="ES40" s="64"/>
      <c r="ET40" s="64">
        <f t="shared" si="53"/>
        <v>0</v>
      </c>
      <c r="EU40" s="64">
        <f t="shared" si="54"/>
        <v>50</v>
      </c>
      <c r="EV40" s="64"/>
      <c r="EW40" s="64">
        <f t="shared" si="55"/>
        <v>0</v>
      </c>
      <c r="EX40" s="64">
        <f t="shared" si="56"/>
        <v>0</v>
      </c>
      <c r="EY40" s="64">
        <f t="shared" si="57"/>
        <v>0</v>
      </c>
      <c r="EZ40" s="64">
        <f t="shared" si="58"/>
        <v>0</v>
      </c>
      <c r="FA40" s="64" t="str">
        <f t="shared" si="59"/>
        <v>Last W/O 10/2021 (TBG replacment &amp; pump upgrade), Started-up 06-10-2021</v>
      </c>
      <c r="FB40" s="61" t="str">
        <f t="shared" si="60"/>
        <v>MAIN</v>
      </c>
    </row>
    <row r="41" spans="2:158" s="30" customFormat="1" ht="24" customHeight="1">
      <c r="B41" s="734" t="s">
        <v>1059</v>
      </c>
      <c r="C41" s="735" t="s">
        <v>924</v>
      </c>
      <c r="D41" s="735" t="s">
        <v>1072</v>
      </c>
      <c r="E41" s="736" t="s">
        <v>3</v>
      </c>
      <c r="F41" s="122">
        <v>24</v>
      </c>
      <c r="G41" s="76">
        <f t="shared" si="0"/>
        <v>0</v>
      </c>
      <c r="H41" s="267"/>
      <c r="I41" s="737">
        <v>2</v>
      </c>
      <c r="J41" s="738" t="s">
        <v>1053</v>
      </c>
      <c r="K41" s="739">
        <v>70</v>
      </c>
      <c r="L41" s="739">
        <v>60</v>
      </c>
      <c r="M41" s="739">
        <v>0</v>
      </c>
      <c r="N41" s="739" t="s">
        <v>301</v>
      </c>
      <c r="O41" s="739">
        <v>154</v>
      </c>
      <c r="P41" s="248">
        <v>46123</v>
      </c>
      <c r="Q41" s="739">
        <v>3417.34</v>
      </c>
      <c r="R41" s="739">
        <v>100</v>
      </c>
      <c r="S41" s="739">
        <v>2050</v>
      </c>
      <c r="T41" s="739"/>
      <c r="U41" s="739">
        <v>5500</v>
      </c>
      <c r="V41" s="740" t="s">
        <v>1724</v>
      </c>
      <c r="W41" s="741"/>
      <c r="X41" s="741"/>
      <c r="Y41" s="741"/>
      <c r="Z41" s="741"/>
      <c r="AA41" s="740"/>
      <c r="AB41" s="740"/>
      <c r="AC41" s="738"/>
      <c r="AD41" s="738"/>
      <c r="AE41" s="738">
        <v>28</v>
      </c>
      <c r="AF41" s="742">
        <v>52</v>
      </c>
      <c r="AG41" s="742">
        <v>34</v>
      </c>
      <c r="AH41" s="742">
        <f t="shared" si="6"/>
        <v>82.35294117647058</v>
      </c>
      <c r="AI41" s="799">
        <f t="shared" si="1"/>
        <v>78.369700000000094</v>
      </c>
      <c r="AJ41" s="750">
        <v>46284</v>
      </c>
      <c r="AK41" s="738">
        <v>2183</v>
      </c>
      <c r="AL41" s="306">
        <v>3.7999999999999999E-2</v>
      </c>
      <c r="AM41" s="744">
        <v>96.41</v>
      </c>
      <c r="AN41" s="76">
        <f t="shared" si="2"/>
        <v>78.369700000000094</v>
      </c>
      <c r="AO41" s="817">
        <v>66000</v>
      </c>
      <c r="AP41" s="631" t="s">
        <v>1723</v>
      </c>
      <c r="AQ41" s="781"/>
      <c r="BJ41" s="50">
        <f t="shared" si="39"/>
        <v>2104.6302999999998</v>
      </c>
      <c r="CW41" s="57" t="s">
        <v>210</v>
      </c>
      <c r="CX41" s="58">
        <f t="shared" si="3"/>
        <v>46284</v>
      </c>
      <c r="CY41" s="59" t="str">
        <f t="shared" si="7"/>
        <v>9MRZK-136</v>
      </c>
      <c r="CZ41" s="60" t="str">
        <f t="shared" si="8"/>
        <v>Spool</v>
      </c>
      <c r="DA41" s="60">
        <f t="shared" si="9"/>
        <v>70</v>
      </c>
      <c r="DB41" s="60">
        <f t="shared" si="10"/>
        <v>24</v>
      </c>
      <c r="DC41" s="60" t="str">
        <f t="shared" si="11"/>
        <v>ESP</v>
      </c>
      <c r="DD41" s="60"/>
      <c r="DF41" s="60">
        <f t="shared" si="12"/>
        <v>154</v>
      </c>
      <c r="DG41" s="60">
        <f t="shared" si="13"/>
        <v>0</v>
      </c>
      <c r="DH41" s="60">
        <f t="shared" si="14"/>
        <v>0</v>
      </c>
      <c r="DI41" s="60">
        <f t="shared" si="15"/>
        <v>0</v>
      </c>
      <c r="DJ41" s="60">
        <f t="shared" si="16"/>
        <v>0</v>
      </c>
      <c r="DK41" s="60">
        <f t="shared" si="17"/>
        <v>28</v>
      </c>
      <c r="DL41" s="60"/>
      <c r="DM41" s="60"/>
      <c r="DN41" s="60">
        <f t="shared" si="18"/>
        <v>52</v>
      </c>
      <c r="DO41" s="186">
        <f t="shared" si="19"/>
        <v>78.369700000000094</v>
      </c>
      <c r="DP41" s="60" t="str">
        <f t="shared" si="20"/>
        <v/>
      </c>
      <c r="DQ41" s="60">
        <f t="shared" si="61"/>
        <v>78.369700000000094</v>
      </c>
      <c r="DR41" s="60">
        <f t="shared" si="21"/>
        <v>2</v>
      </c>
      <c r="DS41" s="68" t="str">
        <f t="shared" si="62"/>
        <v>MAIN</v>
      </c>
      <c r="DY41" s="61" t="str">
        <f t="shared" si="41"/>
        <v>KHALDA_WELL</v>
      </c>
      <c r="DZ41" s="62">
        <f t="shared" si="23"/>
        <v>46284</v>
      </c>
      <c r="EA41" s="63" t="str">
        <f t="shared" si="42"/>
        <v>MRZK-136</v>
      </c>
      <c r="EB41" s="64" t="str">
        <f t="shared" si="43"/>
        <v>Spool</v>
      </c>
      <c r="EC41" s="64">
        <f t="shared" si="44"/>
        <v>70</v>
      </c>
      <c r="ED41" s="64">
        <f t="shared" si="45"/>
        <v>24</v>
      </c>
      <c r="EE41" s="64" t="str">
        <f t="shared" si="46"/>
        <v>ESP</v>
      </c>
      <c r="EF41" s="64"/>
      <c r="EG41" s="63"/>
      <c r="EH41" s="59" t="str">
        <f t="shared" si="40"/>
        <v/>
      </c>
      <c r="EI41" s="64">
        <f t="shared" si="47"/>
        <v>78.369700000000094</v>
      </c>
      <c r="EJ41" s="64" t="str">
        <f t="shared" si="48"/>
        <v>538-3600</v>
      </c>
      <c r="EK41" s="64">
        <f t="shared" si="49"/>
        <v>0</v>
      </c>
      <c r="EL41" s="64"/>
      <c r="EN41" s="64">
        <f t="shared" si="50"/>
        <v>0</v>
      </c>
      <c r="EP41" s="64">
        <f t="shared" si="51"/>
        <v>0</v>
      </c>
      <c r="EQ41" s="64">
        <f t="shared" si="52"/>
        <v>28</v>
      </c>
      <c r="ER41" s="64"/>
      <c r="ES41" s="64"/>
      <c r="ET41" s="64">
        <f t="shared" si="53"/>
        <v>0</v>
      </c>
      <c r="EU41" s="64">
        <f t="shared" si="54"/>
        <v>52</v>
      </c>
      <c r="EV41" s="64"/>
      <c r="EW41" s="64">
        <f t="shared" si="55"/>
        <v>0</v>
      </c>
      <c r="EX41" s="64">
        <f t="shared" si="56"/>
        <v>0</v>
      </c>
      <c r="EY41" s="64">
        <f t="shared" si="57"/>
        <v>0</v>
      </c>
      <c r="EZ41" s="64">
        <f t="shared" si="58"/>
        <v>0</v>
      </c>
      <c r="FA41" s="64" t="str">
        <f t="shared" si="59"/>
        <v>Last W/O 12/2024 (ESPR), 
Started-Up 27/12/2024.</v>
      </c>
      <c r="FB41" s="61" t="str">
        <f t="shared" si="60"/>
        <v>MAIN</v>
      </c>
    </row>
    <row r="42" spans="2:158" s="30" customFormat="1" ht="24" customHeight="1">
      <c r="B42" s="734" t="s">
        <v>922</v>
      </c>
      <c r="C42" s="735" t="s">
        <v>1613</v>
      </c>
      <c r="D42" s="735" t="s">
        <v>1020</v>
      </c>
      <c r="E42" s="736" t="s">
        <v>3</v>
      </c>
      <c r="F42" s="122">
        <v>24</v>
      </c>
      <c r="G42" s="76">
        <f t="shared" si="0"/>
        <v>0</v>
      </c>
      <c r="H42" s="267"/>
      <c r="I42" s="737">
        <v>5</v>
      </c>
      <c r="J42" s="738" t="s">
        <v>1053</v>
      </c>
      <c r="K42" s="739">
        <v>80</v>
      </c>
      <c r="L42" s="739">
        <v>70</v>
      </c>
      <c r="M42" s="739">
        <v>0</v>
      </c>
      <c r="N42" s="739" t="s">
        <v>301</v>
      </c>
      <c r="O42" s="739">
        <v>151</v>
      </c>
      <c r="P42" s="248">
        <v>46205</v>
      </c>
      <c r="Q42" s="739">
        <v>4009</v>
      </c>
      <c r="R42" s="739">
        <v>100</v>
      </c>
      <c r="S42" s="739">
        <v>1635</v>
      </c>
      <c r="T42" s="782"/>
      <c r="U42" s="739">
        <v>5644</v>
      </c>
      <c r="V42" s="740" t="s">
        <v>1083</v>
      </c>
      <c r="W42" s="741"/>
      <c r="X42" s="741"/>
      <c r="Y42" s="741"/>
      <c r="Z42" s="741"/>
      <c r="AA42" s="740"/>
      <c r="AB42" s="740"/>
      <c r="AC42" s="738"/>
      <c r="AD42" s="738"/>
      <c r="AE42" s="738">
        <v>23</v>
      </c>
      <c r="AF42" s="742">
        <v>50</v>
      </c>
      <c r="AG42" s="742">
        <v>30</v>
      </c>
      <c r="AH42" s="742">
        <f t="shared" si="6"/>
        <v>76.666666666666671</v>
      </c>
      <c r="AI42" s="799">
        <f t="shared" si="1"/>
        <v>65.393999999999949</v>
      </c>
      <c r="AJ42" s="749">
        <v>46242</v>
      </c>
      <c r="AK42" s="738">
        <v>1038</v>
      </c>
      <c r="AL42" s="306"/>
      <c r="AM42" s="744">
        <v>93.7</v>
      </c>
      <c r="AN42" s="76">
        <f t="shared" si="2"/>
        <v>65.393999999999949</v>
      </c>
      <c r="AO42" s="817">
        <v>64000</v>
      </c>
      <c r="AP42" s="631" t="s">
        <v>1932</v>
      </c>
      <c r="AQ42" s="781"/>
      <c r="BJ42" s="50">
        <f t="shared" si="39"/>
        <v>972.60600000000011</v>
      </c>
      <c r="CW42" s="57" t="s">
        <v>210</v>
      </c>
      <c r="CX42" s="58">
        <f t="shared" si="3"/>
        <v>46284</v>
      </c>
      <c r="CY42" s="59" t="str">
        <f t="shared" si="7"/>
        <v>9MRZK-146</v>
      </c>
      <c r="CZ42" s="60" t="str">
        <f t="shared" si="8"/>
        <v>Spool</v>
      </c>
      <c r="DA42" s="60">
        <f t="shared" si="9"/>
        <v>80</v>
      </c>
      <c r="DB42" s="60">
        <f t="shared" si="10"/>
        <v>24</v>
      </c>
      <c r="DC42" s="60" t="str">
        <f t="shared" si="11"/>
        <v>ESP</v>
      </c>
      <c r="DD42" s="60"/>
      <c r="DF42" s="60">
        <f t="shared" si="12"/>
        <v>151</v>
      </c>
      <c r="DG42" s="60">
        <f t="shared" si="13"/>
        <v>0</v>
      </c>
      <c r="DH42" s="60">
        <f t="shared" si="14"/>
        <v>0</v>
      </c>
      <c r="DI42" s="60">
        <f t="shared" si="15"/>
        <v>0</v>
      </c>
      <c r="DJ42" s="60">
        <f t="shared" si="16"/>
        <v>0</v>
      </c>
      <c r="DK42" s="60">
        <f t="shared" si="17"/>
        <v>23</v>
      </c>
      <c r="DL42" s="60"/>
      <c r="DM42" s="60"/>
      <c r="DN42" s="60">
        <f t="shared" si="18"/>
        <v>50</v>
      </c>
      <c r="DO42" s="186">
        <f t="shared" si="19"/>
        <v>65.393999999999949</v>
      </c>
      <c r="DP42" s="60" t="str">
        <f t="shared" si="20"/>
        <v/>
      </c>
      <c r="DQ42" s="60">
        <f t="shared" si="61"/>
        <v>65.393999999999949</v>
      </c>
      <c r="DR42" s="60">
        <f t="shared" si="21"/>
        <v>5</v>
      </c>
      <c r="DS42" s="68" t="str">
        <f t="shared" si="62"/>
        <v>MAIN</v>
      </c>
      <c r="DY42" s="61" t="str">
        <f t="shared" si="41"/>
        <v>KHALDA_WELL</v>
      </c>
      <c r="DZ42" s="62">
        <f t="shared" si="23"/>
        <v>46284</v>
      </c>
      <c r="EA42" s="63" t="str">
        <f t="shared" si="42"/>
        <v>MRZK-146</v>
      </c>
      <c r="EB42" s="64" t="str">
        <f t="shared" si="43"/>
        <v>Spool</v>
      </c>
      <c r="EC42" s="64">
        <f t="shared" si="44"/>
        <v>80</v>
      </c>
      <c r="ED42" s="64">
        <f t="shared" si="45"/>
        <v>24</v>
      </c>
      <c r="EE42" s="64" t="str">
        <f t="shared" si="46"/>
        <v>ESP</v>
      </c>
      <c r="EF42" s="64"/>
      <c r="EG42" s="63"/>
      <c r="EH42" s="59" t="str">
        <f t="shared" si="40"/>
        <v/>
      </c>
      <c r="EI42" s="64">
        <f t="shared" si="47"/>
        <v>65.393999999999949</v>
      </c>
      <c r="EJ42" s="64" t="str">
        <f t="shared" si="48"/>
        <v>D1150N</v>
      </c>
      <c r="EK42" s="64">
        <f t="shared" si="49"/>
        <v>0</v>
      </c>
      <c r="EL42" s="64"/>
      <c r="EN42" s="64">
        <f t="shared" si="50"/>
        <v>0</v>
      </c>
      <c r="EP42" s="64">
        <f t="shared" si="51"/>
        <v>0</v>
      </c>
      <c r="EQ42" s="64">
        <f t="shared" si="52"/>
        <v>23</v>
      </c>
      <c r="ER42" s="64"/>
      <c r="ES42" s="64"/>
      <c r="ET42" s="64">
        <f t="shared" si="53"/>
        <v>0</v>
      </c>
      <c r="EU42" s="64">
        <f t="shared" si="54"/>
        <v>50</v>
      </c>
      <c r="EV42" s="64"/>
      <c r="EW42" s="64">
        <f t="shared" si="55"/>
        <v>0</v>
      </c>
      <c r="EX42" s="64">
        <f t="shared" si="56"/>
        <v>0</v>
      </c>
      <c r="EY42" s="64">
        <f t="shared" si="57"/>
        <v>0</v>
      </c>
      <c r="EZ42" s="64">
        <f t="shared" si="58"/>
        <v>0</v>
      </c>
      <c r="FA42" s="64" t="str">
        <f t="shared" si="59"/>
        <v>Last W/O 07/2023 (ESPR), Started-up 25/07/2023.</v>
      </c>
      <c r="FB42" s="61" t="str">
        <f t="shared" si="60"/>
        <v>MAIN</v>
      </c>
    </row>
    <row r="43" spans="2:158" s="30" customFormat="1" ht="24" customHeight="1">
      <c r="B43" s="734" t="s">
        <v>1381</v>
      </c>
      <c r="C43" s="735" t="s">
        <v>21</v>
      </c>
      <c r="D43" s="735"/>
      <c r="E43" s="736" t="s">
        <v>19</v>
      </c>
      <c r="F43" s="122">
        <v>0</v>
      </c>
      <c r="G43" s="76">
        <f t="shared" si="0"/>
        <v>0</v>
      </c>
      <c r="H43" s="267"/>
      <c r="I43" s="737"/>
      <c r="J43" s="738"/>
      <c r="K43" s="739"/>
      <c r="L43" s="739"/>
      <c r="M43" s="739">
        <v>0</v>
      </c>
      <c r="N43" s="739"/>
      <c r="O43" s="739"/>
      <c r="P43" s="248">
        <v>45549</v>
      </c>
      <c r="Q43" s="739"/>
      <c r="R43" s="739">
        <v>100</v>
      </c>
      <c r="S43" s="739">
        <v>4633</v>
      </c>
      <c r="T43" s="739">
        <v>562</v>
      </c>
      <c r="U43" s="739">
        <v>5195</v>
      </c>
      <c r="V43" s="740" t="s">
        <v>1452</v>
      </c>
      <c r="W43" s="741"/>
      <c r="X43" s="741"/>
      <c r="Y43" s="741"/>
      <c r="Z43" s="741"/>
      <c r="AA43" s="740"/>
      <c r="AB43" s="740"/>
      <c r="AC43" s="738"/>
      <c r="AD43" s="738"/>
      <c r="AE43" s="738"/>
      <c r="AF43" s="742"/>
      <c r="AG43" s="742"/>
      <c r="AH43" s="742" t="str">
        <f t="shared" si="6"/>
        <v/>
      </c>
      <c r="AI43" s="799">
        <f t="shared" si="1"/>
        <v>0</v>
      </c>
      <c r="AJ43" s="750"/>
      <c r="AK43" s="738"/>
      <c r="AL43" s="306"/>
      <c r="AM43" s="744"/>
      <c r="AN43" s="76">
        <f t="shared" si="2"/>
        <v>0</v>
      </c>
      <c r="AO43" s="817"/>
      <c r="AP43" s="631" t="s">
        <v>1933</v>
      </c>
      <c r="AQ43" s="781"/>
      <c r="BJ43" s="50">
        <f t="shared" si="39"/>
        <v>0</v>
      </c>
      <c r="CW43" s="57" t="s">
        <v>210</v>
      </c>
      <c r="CX43" s="58">
        <f t="shared" si="3"/>
        <v>46284</v>
      </c>
      <c r="CY43" s="59" t="str">
        <f t="shared" si="7"/>
        <v>9MRZK-155</v>
      </c>
      <c r="CZ43" s="60">
        <f t="shared" si="8"/>
        <v>0</v>
      </c>
      <c r="DA43" s="60">
        <f t="shared" si="9"/>
        <v>0</v>
      </c>
      <c r="DB43" s="60">
        <f t="shared" si="10"/>
        <v>0</v>
      </c>
      <c r="DC43" s="60" t="str">
        <f t="shared" si="11"/>
        <v>SI</v>
      </c>
      <c r="DD43" s="60"/>
      <c r="DF43" s="60">
        <f t="shared" si="12"/>
        <v>0</v>
      </c>
      <c r="DG43" s="60">
        <f t="shared" si="13"/>
        <v>0</v>
      </c>
      <c r="DH43" s="60">
        <f t="shared" si="14"/>
        <v>0</v>
      </c>
      <c r="DI43" s="60">
        <f t="shared" si="15"/>
        <v>0</v>
      </c>
      <c r="DJ43" s="60">
        <f t="shared" si="16"/>
        <v>0</v>
      </c>
      <c r="DK43" s="60">
        <f t="shared" si="17"/>
        <v>0</v>
      </c>
      <c r="DL43" s="60"/>
      <c r="DM43" s="60"/>
      <c r="DN43" s="60">
        <f t="shared" si="18"/>
        <v>0</v>
      </c>
      <c r="DO43" s="186">
        <f t="shared" si="19"/>
        <v>0</v>
      </c>
      <c r="DP43" s="60" t="str">
        <f t="shared" si="20"/>
        <v/>
      </c>
      <c r="DQ43" s="60">
        <f t="shared" si="61"/>
        <v>0</v>
      </c>
      <c r="DR43" s="60">
        <f t="shared" si="21"/>
        <v>0</v>
      </c>
      <c r="DS43" s="68" t="str">
        <f t="shared" si="62"/>
        <v/>
      </c>
      <c r="DY43" s="61" t="str">
        <f t="shared" si="41"/>
        <v>KHALDA_WELL</v>
      </c>
      <c r="DZ43" s="62">
        <f t="shared" si="23"/>
        <v>46284</v>
      </c>
      <c r="EA43" s="63" t="str">
        <f t="shared" si="42"/>
        <v>MRZK-155</v>
      </c>
      <c r="EB43" s="64">
        <f t="shared" si="43"/>
        <v>0</v>
      </c>
      <c r="EC43" s="64">
        <f t="shared" si="44"/>
        <v>0</v>
      </c>
      <c r="ED43" s="64">
        <f t="shared" si="45"/>
        <v>0</v>
      </c>
      <c r="EE43" s="64" t="str">
        <f t="shared" si="46"/>
        <v>SI</v>
      </c>
      <c r="EF43" s="64"/>
      <c r="EG43" s="63"/>
      <c r="EH43" s="59" t="str">
        <f t="shared" si="40"/>
        <v/>
      </c>
      <c r="EI43" s="64">
        <f t="shared" si="47"/>
        <v>0</v>
      </c>
      <c r="EJ43" s="64" t="str">
        <f t="shared" si="48"/>
        <v>27-1800</v>
      </c>
      <c r="EK43" s="64">
        <f t="shared" si="49"/>
        <v>0</v>
      </c>
      <c r="EL43" s="64"/>
      <c r="EN43" s="64">
        <f t="shared" si="50"/>
        <v>0</v>
      </c>
      <c r="EP43" s="64">
        <f t="shared" si="51"/>
        <v>0</v>
      </c>
      <c r="EQ43" s="64">
        <f t="shared" si="52"/>
        <v>0</v>
      </c>
      <c r="ER43" s="64"/>
      <c r="ES43" s="64"/>
      <c r="ET43" s="64">
        <f t="shared" si="53"/>
        <v>0</v>
      </c>
      <c r="EU43" s="64">
        <f t="shared" si="54"/>
        <v>0</v>
      </c>
      <c r="EV43" s="64"/>
      <c r="EW43" s="64">
        <f t="shared" si="55"/>
        <v>0</v>
      </c>
      <c r="EX43" s="64">
        <f t="shared" si="56"/>
        <v>0</v>
      </c>
      <c r="EY43" s="64">
        <f t="shared" si="57"/>
        <v>0</v>
      </c>
      <c r="EZ43" s="64">
        <f t="shared" si="58"/>
        <v>0</v>
      </c>
      <c r="FA43" s="64" t="str">
        <f t="shared" si="59"/>
        <v>S/D on 01-09-2022 due to DHP
Last W/O 01/2019 (N/C), Started-up 07-01-2019</v>
      </c>
      <c r="FB43" s="61" t="str">
        <f t="shared" si="60"/>
        <v/>
      </c>
    </row>
    <row r="44" spans="2:158" s="30" customFormat="1" ht="24" customHeight="1">
      <c r="B44" s="266" t="s">
        <v>1088</v>
      </c>
      <c r="C44" s="265" t="s">
        <v>22</v>
      </c>
      <c r="D44" s="265"/>
      <c r="E44" s="266" t="s">
        <v>3</v>
      </c>
      <c r="F44" s="122">
        <v>24</v>
      </c>
      <c r="G44" s="76">
        <f t="shared" si="0"/>
        <v>0</v>
      </c>
      <c r="H44" s="267"/>
      <c r="I44" s="13">
        <v>0</v>
      </c>
      <c r="J44" s="45" t="s">
        <v>1053</v>
      </c>
      <c r="K44" s="22">
        <v>110</v>
      </c>
      <c r="L44" s="22">
        <v>100</v>
      </c>
      <c r="M44" s="22"/>
      <c r="N44" s="22" t="s">
        <v>301</v>
      </c>
      <c r="O44" s="22">
        <v>134</v>
      </c>
      <c r="P44" s="248">
        <v>46178</v>
      </c>
      <c r="Q44" s="22">
        <v>4665.01</v>
      </c>
      <c r="R44" s="22">
        <v>74</v>
      </c>
      <c r="S44" s="22">
        <v>407</v>
      </c>
      <c r="T44" s="22"/>
      <c r="U44" s="22">
        <v>5233</v>
      </c>
      <c r="V44" s="125" t="s">
        <v>1040</v>
      </c>
      <c r="W44" s="654"/>
      <c r="X44" s="654"/>
      <c r="Y44" s="654"/>
      <c r="Z44" s="654"/>
      <c r="AA44" s="125"/>
      <c r="AB44" s="125"/>
      <c r="AC44" s="45"/>
      <c r="AD44" s="45"/>
      <c r="AE44" s="45">
        <v>26</v>
      </c>
      <c r="AF44" s="117">
        <v>50</v>
      </c>
      <c r="AG44" s="117">
        <v>36.700000000000003</v>
      </c>
      <c r="AH44" s="117">
        <f t="shared" si="6"/>
        <v>70.844686648501352</v>
      </c>
      <c r="AI44" s="799">
        <f t="shared" si="1"/>
        <v>47.609999999999928</v>
      </c>
      <c r="AJ44" s="749">
        <v>46244</v>
      </c>
      <c r="AK44" s="45">
        <v>1035</v>
      </c>
      <c r="AL44" s="306"/>
      <c r="AM44" s="15">
        <v>95.4</v>
      </c>
      <c r="AN44" s="76">
        <f t="shared" si="2"/>
        <v>47.609999999999928</v>
      </c>
      <c r="AO44" s="817">
        <v>60500</v>
      </c>
      <c r="AP44" s="631" t="s">
        <v>1482</v>
      </c>
      <c r="AQ44" s="781"/>
      <c r="BJ44" s="50">
        <f t="shared" si="39"/>
        <v>987.39</v>
      </c>
      <c r="CW44" s="57" t="s">
        <v>210</v>
      </c>
      <c r="CX44" s="58">
        <f t="shared" si="3"/>
        <v>46284</v>
      </c>
      <c r="CY44" s="59" t="str">
        <f t="shared" si="7"/>
        <v>9MRZK-165</v>
      </c>
      <c r="CZ44" s="60" t="str">
        <f t="shared" si="8"/>
        <v>Spool</v>
      </c>
      <c r="DA44" s="60">
        <f t="shared" si="9"/>
        <v>110</v>
      </c>
      <c r="DB44" s="60">
        <f t="shared" si="10"/>
        <v>24</v>
      </c>
      <c r="DC44" s="60" t="str">
        <f t="shared" si="11"/>
        <v>ESP</v>
      </c>
      <c r="DD44" s="60"/>
      <c r="DF44" s="60">
        <f t="shared" si="12"/>
        <v>134</v>
      </c>
      <c r="DG44" s="60">
        <f t="shared" si="13"/>
        <v>0</v>
      </c>
      <c r="DH44" s="60">
        <f t="shared" si="14"/>
        <v>0</v>
      </c>
      <c r="DI44" s="60">
        <f t="shared" si="15"/>
        <v>0</v>
      </c>
      <c r="DJ44" s="60">
        <f t="shared" si="16"/>
        <v>0</v>
      </c>
      <c r="DK44" s="60">
        <f t="shared" si="17"/>
        <v>26</v>
      </c>
      <c r="DL44" s="60"/>
      <c r="DM44" s="60"/>
      <c r="DN44" s="60">
        <f t="shared" si="18"/>
        <v>50</v>
      </c>
      <c r="DO44" s="186">
        <f t="shared" si="19"/>
        <v>47.609999999999928</v>
      </c>
      <c r="DP44" s="60" t="str">
        <f t="shared" si="20"/>
        <v/>
      </c>
      <c r="DQ44" s="60">
        <f t="shared" si="61"/>
        <v>47.609999999999928</v>
      </c>
      <c r="DR44" s="60">
        <f t="shared" si="21"/>
        <v>0</v>
      </c>
      <c r="DS44" s="68" t="str">
        <f t="shared" si="62"/>
        <v>MAIN</v>
      </c>
      <c r="DY44" s="57" t="str">
        <f t="shared" si="41"/>
        <v>KHALDA_WELL</v>
      </c>
      <c r="DZ44" s="58">
        <f t="shared" si="23"/>
        <v>46284</v>
      </c>
      <c r="EA44" s="59" t="str">
        <f t="shared" si="42"/>
        <v>MRZK-165</v>
      </c>
      <c r="EB44" s="60" t="str">
        <f t="shared" si="43"/>
        <v>Spool</v>
      </c>
      <c r="EC44" s="60">
        <f t="shared" si="44"/>
        <v>110</v>
      </c>
      <c r="ED44" s="60">
        <f t="shared" si="45"/>
        <v>24</v>
      </c>
      <c r="EE44" s="60" t="str">
        <f t="shared" si="46"/>
        <v>ESP</v>
      </c>
      <c r="EF44" s="64"/>
      <c r="EG44" s="63"/>
      <c r="EH44" s="59" t="str">
        <f t="shared" si="40"/>
        <v/>
      </c>
      <c r="EI44" s="60">
        <f t="shared" si="47"/>
        <v>47.609999999999928</v>
      </c>
      <c r="EJ44" s="60" t="str">
        <f t="shared" si="48"/>
        <v>GN1600</v>
      </c>
      <c r="EK44" s="60">
        <f t="shared" si="49"/>
        <v>0</v>
      </c>
      <c r="EL44" s="60"/>
      <c r="EN44" s="60">
        <f t="shared" si="50"/>
        <v>0</v>
      </c>
      <c r="EP44" s="60">
        <f t="shared" si="51"/>
        <v>0</v>
      </c>
      <c r="EQ44" s="60">
        <f t="shared" si="52"/>
        <v>26</v>
      </c>
      <c r="ER44" s="60"/>
      <c r="ES44" s="60"/>
      <c r="ET44" s="60">
        <f t="shared" si="53"/>
        <v>0</v>
      </c>
      <c r="EU44" s="60">
        <f t="shared" si="54"/>
        <v>50</v>
      </c>
      <c r="EV44" s="60"/>
      <c r="EW44" s="60">
        <f t="shared" si="55"/>
        <v>0</v>
      </c>
      <c r="EX44" s="60">
        <f t="shared" si="56"/>
        <v>0</v>
      </c>
      <c r="EY44" s="60">
        <f t="shared" si="57"/>
        <v>0</v>
      </c>
      <c r="EZ44" s="60">
        <f t="shared" si="58"/>
        <v>0</v>
      </c>
      <c r="FA44" s="60" t="str">
        <f t="shared" si="59"/>
        <v>Last W/O March-21 , ESP downgrade &amp; TBG replacement. 
Started up on 11-3-21</v>
      </c>
      <c r="FB44" s="57" t="str">
        <f t="shared" si="60"/>
        <v>MAIN</v>
      </c>
    </row>
    <row r="45" spans="2:158" s="30" customFormat="1" ht="24" customHeight="1">
      <c r="B45" s="264" t="s">
        <v>1375</v>
      </c>
      <c r="C45" s="265" t="s">
        <v>25</v>
      </c>
      <c r="D45" s="265"/>
      <c r="E45" s="266" t="s">
        <v>2</v>
      </c>
      <c r="F45" s="122">
        <v>24</v>
      </c>
      <c r="G45" s="76">
        <f t="shared" si="0"/>
        <v>0</v>
      </c>
      <c r="H45" s="267"/>
      <c r="I45" s="13"/>
      <c r="J45" s="45" t="s">
        <v>1053</v>
      </c>
      <c r="K45" s="22">
        <v>275</v>
      </c>
      <c r="L45" s="22">
        <v>265</v>
      </c>
      <c r="M45" s="22">
        <v>0</v>
      </c>
      <c r="N45" s="22" t="s">
        <v>301</v>
      </c>
      <c r="O45" s="22">
        <v>112</v>
      </c>
      <c r="P45" s="248">
        <v>46199</v>
      </c>
      <c r="Q45" s="22">
        <v>4939</v>
      </c>
      <c r="R45" s="22">
        <v>76</v>
      </c>
      <c r="S45" s="22">
        <v>487</v>
      </c>
      <c r="T45" s="22"/>
      <c r="U45" s="22">
        <v>5575</v>
      </c>
      <c r="V45" s="740">
        <v>1.75</v>
      </c>
      <c r="W45" s="654">
        <v>100</v>
      </c>
      <c r="X45" s="654">
        <v>132</v>
      </c>
      <c r="Y45" s="654">
        <v>90</v>
      </c>
      <c r="Z45" s="654">
        <v>80</v>
      </c>
      <c r="AA45" s="125" t="s">
        <v>1071</v>
      </c>
      <c r="AB45" s="125">
        <v>3.5</v>
      </c>
      <c r="AC45" s="45">
        <v>168</v>
      </c>
      <c r="AD45" s="45">
        <v>950</v>
      </c>
      <c r="AE45" s="45"/>
      <c r="AF45" s="117"/>
      <c r="AG45" s="117"/>
      <c r="AH45" s="117" t="str">
        <f t="shared" si="6"/>
        <v/>
      </c>
      <c r="AI45" s="799">
        <f t="shared" si="1"/>
        <v>78.78</v>
      </c>
      <c r="AJ45" s="749">
        <v>46279</v>
      </c>
      <c r="AK45" s="45">
        <v>101</v>
      </c>
      <c r="AL45" s="743"/>
      <c r="AM45" s="15">
        <v>22</v>
      </c>
      <c r="AN45" s="76">
        <f t="shared" si="2"/>
        <v>78.78</v>
      </c>
      <c r="AO45" s="817">
        <v>44000</v>
      </c>
      <c r="AP45" s="631" t="s">
        <v>1704</v>
      </c>
      <c r="AQ45" s="781"/>
      <c r="BJ45" s="50">
        <f t="shared" si="39"/>
        <v>22.22</v>
      </c>
      <c r="CW45" s="57" t="s">
        <v>210</v>
      </c>
      <c r="CX45" s="58">
        <f t="shared" si="3"/>
        <v>46284</v>
      </c>
      <c r="CY45" s="59" t="str">
        <f t="shared" si="7"/>
        <v>9MRZK-166</v>
      </c>
      <c r="CZ45" s="60" t="str">
        <f t="shared" si="8"/>
        <v>Spool</v>
      </c>
      <c r="DA45" s="60">
        <f t="shared" si="9"/>
        <v>275</v>
      </c>
      <c r="DB45" s="60">
        <f t="shared" si="10"/>
        <v>24</v>
      </c>
      <c r="DC45" s="60" t="str">
        <f t="shared" si="11"/>
        <v>SRP</v>
      </c>
      <c r="DD45" s="60"/>
      <c r="DF45" s="60">
        <f t="shared" si="12"/>
        <v>112</v>
      </c>
      <c r="DG45" s="60" t="str">
        <f t="shared" si="13"/>
        <v>C-912</v>
      </c>
      <c r="DH45" s="60">
        <f t="shared" si="14"/>
        <v>3.5</v>
      </c>
      <c r="DI45" s="60">
        <f t="shared" si="15"/>
        <v>168</v>
      </c>
      <c r="DJ45" s="60">
        <f t="shared" si="16"/>
        <v>950</v>
      </c>
      <c r="DK45" s="60">
        <f t="shared" si="17"/>
        <v>0</v>
      </c>
      <c r="DL45" s="60"/>
      <c r="DM45" s="60"/>
      <c r="DN45" s="60">
        <f t="shared" si="18"/>
        <v>0</v>
      </c>
      <c r="DO45" s="186">
        <f t="shared" si="19"/>
        <v>78.78</v>
      </c>
      <c r="DP45" s="60" t="str">
        <f t="shared" si="20"/>
        <v/>
      </c>
      <c r="DQ45" s="60">
        <f t="shared" si="61"/>
        <v>78.78</v>
      </c>
      <c r="DR45" s="60">
        <f t="shared" si="21"/>
        <v>0</v>
      </c>
      <c r="DS45" s="68" t="str">
        <f t="shared" si="62"/>
        <v>MAIN</v>
      </c>
      <c r="DY45" s="57" t="str">
        <f t="shared" si="41"/>
        <v>KHALDA_WELL</v>
      </c>
      <c r="DZ45" s="58">
        <f t="shared" si="23"/>
        <v>46284</v>
      </c>
      <c r="EA45" s="59" t="str">
        <f t="shared" si="42"/>
        <v>MRZK-166</v>
      </c>
      <c r="EB45" s="60" t="str">
        <f t="shared" si="43"/>
        <v>Spool</v>
      </c>
      <c r="EC45" s="60">
        <f t="shared" si="44"/>
        <v>275</v>
      </c>
      <c r="ED45" s="60">
        <f t="shared" si="45"/>
        <v>24</v>
      </c>
      <c r="EE45" s="60" t="str">
        <f t="shared" si="46"/>
        <v>SRP</v>
      </c>
      <c r="EF45" s="64"/>
      <c r="EG45" s="63"/>
      <c r="EH45" s="59" t="str">
        <f t="shared" si="40"/>
        <v/>
      </c>
      <c r="EI45" s="60">
        <f t="shared" si="47"/>
        <v>78.78</v>
      </c>
      <c r="EJ45" s="60">
        <f t="shared" si="48"/>
        <v>1.75</v>
      </c>
      <c r="EK45" s="60">
        <f t="shared" si="49"/>
        <v>0</v>
      </c>
      <c r="EL45" s="60"/>
      <c r="EN45" s="60">
        <f t="shared" si="50"/>
        <v>3.5</v>
      </c>
      <c r="EP45" s="60">
        <f t="shared" si="51"/>
        <v>168</v>
      </c>
      <c r="EQ45" s="60">
        <f t="shared" si="52"/>
        <v>0</v>
      </c>
      <c r="ER45" s="60"/>
      <c r="ES45" s="60"/>
      <c r="ET45" s="60">
        <f t="shared" si="53"/>
        <v>950</v>
      </c>
      <c r="EU45" s="60">
        <f t="shared" si="54"/>
        <v>0</v>
      </c>
      <c r="EV45" s="60"/>
      <c r="EW45" s="60">
        <f t="shared" si="55"/>
        <v>100</v>
      </c>
      <c r="EX45" s="60">
        <f t="shared" si="56"/>
        <v>132</v>
      </c>
      <c r="EY45" s="60">
        <f t="shared" si="57"/>
        <v>90</v>
      </c>
      <c r="EZ45" s="60">
        <f t="shared" si="58"/>
        <v>80</v>
      </c>
      <c r="FA45" s="60" t="str">
        <f t="shared" si="59"/>
        <v>Last W/O 04/2024 (Converted to SRP), Started-up 25/04/2024,</v>
      </c>
      <c r="FB45" s="57" t="str">
        <f t="shared" si="60"/>
        <v>MAIN</v>
      </c>
    </row>
    <row r="46" spans="2:158" s="30" customFormat="1" ht="24" customHeight="1">
      <c r="B46" s="734" t="s">
        <v>1307</v>
      </c>
      <c r="C46" s="735" t="s">
        <v>1288</v>
      </c>
      <c r="D46" s="735"/>
      <c r="E46" s="736" t="s">
        <v>19</v>
      </c>
      <c r="F46" s="122">
        <v>0</v>
      </c>
      <c r="G46" s="76">
        <f t="shared" si="0"/>
        <v>0</v>
      </c>
      <c r="H46" s="267"/>
      <c r="I46" s="737"/>
      <c r="J46" s="738"/>
      <c r="K46" s="739"/>
      <c r="L46" s="739"/>
      <c r="M46" s="739">
        <v>128.6</v>
      </c>
      <c r="N46" s="739" t="s">
        <v>300</v>
      </c>
      <c r="O46" s="739"/>
      <c r="P46" s="248">
        <v>45789</v>
      </c>
      <c r="Q46" s="739"/>
      <c r="R46" s="739">
        <v>100</v>
      </c>
      <c r="S46" s="739">
        <v>3591</v>
      </c>
      <c r="T46" s="739">
        <v>109.83</v>
      </c>
      <c r="U46" s="739">
        <v>3723</v>
      </c>
      <c r="V46" s="740">
        <v>1.75</v>
      </c>
      <c r="W46" s="741"/>
      <c r="X46" s="741"/>
      <c r="Y46" s="741"/>
      <c r="Z46" s="741"/>
      <c r="AA46" s="740" t="s">
        <v>1069</v>
      </c>
      <c r="AB46" s="740"/>
      <c r="AC46" s="738"/>
      <c r="AD46" s="738"/>
      <c r="AE46" s="738"/>
      <c r="AF46" s="742"/>
      <c r="AG46" s="742"/>
      <c r="AH46" s="742" t="str">
        <f t="shared" si="6"/>
        <v/>
      </c>
      <c r="AI46" s="799">
        <f t="shared" si="1"/>
        <v>0</v>
      </c>
      <c r="AJ46" s="750"/>
      <c r="AK46" s="738"/>
      <c r="AL46" s="306"/>
      <c r="AM46" s="744"/>
      <c r="AN46" s="76">
        <f t="shared" si="2"/>
        <v>0</v>
      </c>
      <c r="AO46" s="817"/>
      <c r="AP46" s="631" t="s">
        <v>1961</v>
      </c>
      <c r="AQ46" s="781"/>
      <c r="BJ46" s="50">
        <f t="shared" si="39"/>
        <v>0</v>
      </c>
      <c r="CW46" s="57" t="s">
        <v>210</v>
      </c>
      <c r="CX46" s="58">
        <f t="shared" si="3"/>
        <v>46284</v>
      </c>
      <c r="CY46" s="59" t="str">
        <f t="shared" si="7"/>
        <v>9MRZK-182</v>
      </c>
      <c r="CZ46" s="60">
        <f t="shared" si="8"/>
        <v>0</v>
      </c>
      <c r="DA46" s="60">
        <f t="shared" si="9"/>
        <v>0</v>
      </c>
      <c r="DB46" s="60">
        <f t="shared" si="10"/>
        <v>0</v>
      </c>
      <c r="DC46" s="60" t="str">
        <f t="shared" si="11"/>
        <v>SI</v>
      </c>
      <c r="DD46" s="60"/>
      <c r="DF46" s="60">
        <f t="shared" si="12"/>
        <v>0</v>
      </c>
      <c r="DG46" s="60" t="str">
        <f t="shared" si="13"/>
        <v>C-456</v>
      </c>
      <c r="DH46" s="60">
        <f t="shared" si="14"/>
        <v>0</v>
      </c>
      <c r="DI46" s="60">
        <f t="shared" si="15"/>
        <v>0</v>
      </c>
      <c r="DJ46" s="60">
        <f t="shared" si="16"/>
        <v>0</v>
      </c>
      <c r="DK46" s="60">
        <f t="shared" si="17"/>
        <v>0</v>
      </c>
      <c r="DL46" s="60"/>
      <c r="DM46" s="60"/>
      <c r="DN46" s="60">
        <f t="shared" si="18"/>
        <v>0</v>
      </c>
      <c r="DO46" s="186">
        <f t="shared" si="19"/>
        <v>0</v>
      </c>
      <c r="DP46" s="60" t="str">
        <f t="shared" si="20"/>
        <v/>
      </c>
      <c r="DQ46" s="60">
        <f t="shared" si="61"/>
        <v>0</v>
      </c>
      <c r="DR46" s="60">
        <f t="shared" si="21"/>
        <v>0</v>
      </c>
      <c r="DS46" s="68" t="str">
        <f t="shared" si="62"/>
        <v/>
      </c>
      <c r="DY46" s="61" t="str">
        <f t="shared" si="41"/>
        <v>KHALDA_WELL</v>
      </c>
      <c r="DZ46" s="62">
        <f t="shared" si="23"/>
        <v>46284</v>
      </c>
      <c r="EA46" s="63" t="str">
        <f t="shared" si="42"/>
        <v>MRZK-182</v>
      </c>
      <c r="EB46" s="64">
        <f t="shared" si="43"/>
        <v>0</v>
      </c>
      <c r="EC46" s="64">
        <f t="shared" si="44"/>
        <v>0</v>
      </c>
      <c r="ED46" s="64">
        <f t="shared" si="45"/>
        <v>0</v>
      </c>
      <c r="EE46" s="64" t="str">
        <f t="shared" si="46"/>
        <v>SI</v>
      </c>
      <c r="EF46" s="64"/>
      <c r="EG46" s="63"/>
      <c r="EH46" s="59" t="str">
        <f t="shared" si="40"/>
        <v/>
      </c>
      <c r="EI46" s="64">
        <f t="shared" si="47"/>
        <v>0</v>
      </c>
      <c r="EJ46" s="64">
        <f t="shared" si="48"/>
        <v>1.75</v>
      </c>
      <c r="EK46" s="64">
        <f t="shared" si="49"/>
        <v>0</v>
      </c>
      <c r="EL46" s="64"/>
      <c r="EN46" s="64">
        <f t="shared" si="50"/>
        <v>0</v>
      </c>
      <c r="EP46" s="64">
        <f t="shared" si="51"/>
        <v>0</v>
      </c>
      <c r="EQ46" s="64">
        <f t="shared" si="52"/>
        <v>0</v>
      </c>
      <c r="ER46" s="64"/>
      <c r="ES46" s="64"/>
      <c r="ET46" s="64">
        <f t="shared" si="53"/>
        <v>0</v>
      </c>
      <c r="EU46" s="64">
        <f t="shared" si="54"/>
        <v>0</v>
      </c>
      <c r="EV46" s="64"/>
      <c r="EW46" s="64">
        <f t="shared" si="55"/>
        <v>0</v>
      </c>
      <c r="EX46" s="64">
        <f t="shared" si="56"/>
        <v>0</v>
      </c>
      <c r="EY46" s="64">
        <f t="shared" si="57"/>
        <v>0</v>
      </c>
      <c r="EZ46" s="64">
        <f t="shared" si="58"/>
        <v>0</v>
      </c>
      <c r="FA46" s="64" t="str">
        <f t="shared" si="59"/>
        <v>Last W/O 12/2017 (I/C), Started-up 13/01/2018,
,S/I on 3/2020 due to low prod. &amp; high W.C%.</v>
      </c>
      <c r="FB46" s="61" t="str">
        <f t="shared" si="60"/>
        <v/>
      </c>
    </row>
    <row r="47" spans="2:158" s="30" customFormat="1" ht="24" customHeight="1">
      <c r="B47" s="264" t="s">
        <v>1308</v>
      </c>
      <c r="C47" s="265" t="s">
        <v>1288</v>
      </c>
      <c r="D47" s="265"/>
      <c r="E47" s="266" t="s">
        <v>19</v>
      </c>
      <c r="F47" s="122">
        <v>0</v>
      </c>
      <c r="G47" s="76">
        <f t="shared" si="0"/>
        <v>22.995000000000001</v>
      </c>
      <c r="H47" s="267"/>
      <c r="I47" s="13"/>
      <c r="J47" s="45" t="s">
        <v>1053</v>
      </c>
      <c r="K47" s="22">
        <v>90</v>
      </c>
      <c r="L47" s="22">
        <v>80</v>
      </c>
      <c r="M47" s="22">
        <v>4</v>
      </c>
      <c r="N47" s="22" t="s">
        <v>301</v>
      </c>
      <c r="O47" s="22">
        <v>74</v>
      </c>
      <c r="P47" s="248">
        <v>46282</v>
      </c>
      <c r="Q47" s="22"/>
      <c r="R47" s="22">
        <v>89</v>
      </c>
      <c r="S47" s="22">
        <v>1620</v>
      </c>
      <c r="T47" s="22">
        <v>1900</v>
      </c>
      <c r="U47" s="22">
        <v>3701</v>
      </c>
      <c r="V47" s="125">
        <v>1.25</v>
      </c>
      <c r="W47" s="654"/>
      <c r="X47" s="654"/>
      <c r="Y47" s="654">
        <v>98</v>
      </c>
      <c r="Z47" s="654">
        <v>80</v>
      </c>
      <c r="AA47" s="125" t="s">
        <v>1069</v>
      </c>
      <c r="AB47" s="125">
        <v>5.6</v>
      </c>
      <c r="AC47" s="45"/>
      <c r="AD47" s="45"/>
      <c r="AE47" s="45"/>
      <c r="AF47" s="117"/>
      <c r="AG47" s="117"/>
      <c r="AH47" s="117" t="str">
        <f t="shared" si="6"/>
        <v/>
      </c>
      <c r="AI47" s="799">
        <f t="shared" si="1"/>
        <v>0</v>
      </c>
      <c r="AJ47" s="749">
        <v>45919</v>
      </c>
      <c r="AK47" s="45">
        <v>63</v>
      </c>
      <c r="AL47" s="306"/>
      <c r="AM47" s="15">
        <v>63.5</v>
      </c>
      <c r="AN47" s="76">
        <f t="shared" si="2"/>
        <v>22.995000000000001</v>
      </c>
      <c r="AO47" s="817"/>
      <c r="AP47" s="631" t="s">
        <v>1965</v>
      </c>
      <c r="AQ47" s="781"/>
      <c r="BJ47" s="50">
        <f t="shared" si="39"/>
        <v>0</v>
      </c>
      <c r="CW47" s="57" t="s">
        <v>210</v>
      </c>
      <c r="CX47" s="58">
        <f t="shared" si="3"/>
        <v>46284</v>
      </c>
      <c r="CY47" s="59" t="str">
        <f t="shared" si="7"/>
        <v>9MRZK-183</v>
      </c>
      <c r="CZ47" s="60" t="str">
        <f t="shared" si="8"/>
        <v>Spool</v>
      </c>
      <c r="DA47" s="60">
        <f t="shared" si="9"/>
        <v>90</v>
      </c>
      <c r="DB47" s="60">
        <f t="shared" si="10"/>
        <v>0</v>
      </c>
      <c r="DC47" s="60" t="str">
        <f t="shared" si="11"/>
        <v>SI</v>
      </c>
      <c r="DD47" s="60"/>
      <c r="DF47" s="60">
        <f t="shared" si="12"/>
        <v>74</v>
      </c>
      <c r="DG47" s="60" t="str">
        <f t="shared" si="13"/>
        <v>C-456</v>
      </c>
      <c r="DH47" s="60">
        <f t="shared" si="14"/>
        <v>5.6</v>
      </c>
      <c r="DI47" s="60">
        <f t="shared" si="15"/>
        <v>0</v>
      </c>
      <c r="DJ47" s="60">
        <f t="shared" si="16"/>
        <v>0</v>
      </c>
      <c r="DK47" s="60">
        <f t="shared" si="17"/>
        <v>0</v>
      </c>
      <c r="DL47" s="60"/>
      <c r="DM47" s="60"/>
      <c r="DN47" s="60">
        <f t="shared" si="18"/>
        <v>0</v>
      </c>
      <c r="DO47" s="186">
        <f t="shared" si="19"/>
        <v>0</v>
      </c>
      <c r="DP47" s="60" t="str">
        <f t="shared" si="20"/>
        <v/>
      </c>
      <c r="DQ47" s="60">
        <f t="shared" si="61"/>
        <v>0</v>
      </c>
      <c r="DR47" s="60">
        <f t="shared" si="21"/>
        <v>0</v>
      </c>
      <c r="DS47" s="68" t="str">
        <f t="shared" si="62"/>
        <v/>
      </c>
      <c r="DY47" s="57" t="str">
        <f t="shared" si="41"/>
        <v>KHALDA_WELL</v>
      </c>
      <c r="DZ47" s="58">
        <f t="shared" si="23"/>
        <v>46284</v>
      </c>
      <c r="EA47" s="59" t="str">
        <f t="shared" si="42"/>
        <v>MRZK-183</v>
      </c>
      <c r="EB47" s="60" t="str">
        <f t="shared" si="43"/>
        <v>Spool</v>
      </c>
      <c r="EC47" s="60">
        <f t="shared" si="44"/>
        <v>90</v>
      </c>
      <c r="ED47" s="60">
        <f t="shared" si="45"/>
        <v>0</v>
      </c>
      <c r="EE47" s="60" t="str">
        <f t="shared" si="46"/>
        <v>SI</v>
      </c>
      <c r="EF47" s="64"/>
      <c r="EG47" s="63"/>
      <c r="EH47" s="59" t="str">
        <f t="shared" si="40"/>
        <v/>
      </c>
      <c r="EI47" s="60">
        <f t="shared" si="47"/>
        <v>0</v>
      </c>
      <c r="EJ47" s="60">
        <f t="shared" si="48"/>
        <v>1.25</v>
      </c>
      <c r="EK47" s="60">
        <f t="shared" si="49"/>
        <v>22.995000000000001</v>
      </c>
      <c r="EL47" s="60"/>
      <c r="EN47" s="60">
        <f t="shared" si="50"/>
        <v>5.6</v>
      </c>
      <c r="EP47" s="60">
        <f t="shared" si="51"/>
        <v>0</v>
      </c>
      <c r="EQ47" s="60">
        <f t="shared" si="52"/>
        <v>0</v>
      </c>
      <c r="ER47" s="60"/>
      <c r="ES47" s="60"/>
      <c r="ET47" s="60">
        <f t="shared" si="53"/>
        <v>0</v>
      </c>
      <c r="EU47" s="60">
        <f t="shared" si="54"/>
        <v>0</v>
      </c>
      <c r="EV47" s="60"/>
      <c r="EW47" s="60">
        <f t="shared" si="55"/>
        <v>0</v>
      </c>
      <c r="EX47" s="60">
        <f t="shared" si="56"/>
        <v>0</v>
      </c>
      <c r="EY47" s="60">
        <f t="shared" si="57"/>
        <v>98</v>
      </c>
      <c r="EZ47" s="60">
        <f t="shared" si="58"/>
        <v>80</v>
      </c>
      <c r="FA47" s="60" t="str">
        <f t="shared" si="59"/>
        <v>(Intermittent well)
Rerun to production on 30-Aug-25
S/I 08/04/2020 Intermittent flow (Low P.F, Low NLAP).</v>
      </c>
      <c r="FB47" s="57" t="str">
        <f t="shared" si="60"/>
        <v/>
      </c>
    </row>
    <row r="48" spans="2:158" s="30" customFormat="1" ht="28.5" customHeight="1">
      <c r="B48" s="264" t="s">
        <v>1399</v>
      </c>
      <c r="C48" s="265" t="s">
        <v>25</v>
      </c>
      <c r="D48" s="265"/>
      <c r="E48" s="266" t="s">
        <v>3</v>
      </c>
      <c r="F48" s="122">
        <v>22</v>
      </c>
      <c r="G48" s="76">
        <f t="shared" si="0"/>
        <v>13.793683333333332</v>
      </c>
      <c r="H48" s="267" t="s">
        <v>1794</v>
      </c>
      <c r="I48" s="13">
        <v>0</v>
      </c>
      <c r="J48" s="45" t="s">
        <v>1708</v>
      </c>
      <c r="K48" s="22">
        <v>75</v>
      </c>
      <c r="L48" s="22">
        <v>60</v>
      </c>
      <c r="M48" s="22">
        <v>60</v>
      </c>
      <c r="N48" s="22" t="s">
        <v>301</v>
      </c>
      <c r="O48" s="22">
        <v>150</v>
      </c>
      <c r="P48" s="248">
        <v>46198</v>
      </c>
      <c r="Q48" s="22">
        <v>5088</v>
      </c>
      <c r="R48" s="22">
        <v>24</v>
      </c>
      <c r="S48" s="22">
        <v>129</v>
      </c>
      <c r="T48" s="22"/>
      <c r="U48" s="22">
        <v>5783</v>
      </c>
      <c r="V48" s="125" t="s">
        <v>1491</v>
      </c>
      <c r="W48" s="654"/>
      <c r="X48" s="654"/>
      <c r="Y48" s="654"/>
      <c r="Z48" s="654"/>
      <c r="AA48" s="125"/>
      <c r="AB48" s="125"/>
      <c r="AC48" s="45"/>
      <c r="AD48" s="45"/>
      <c r="AE48" s="45">
        <v>32</v>
      </c>
      <c r="AF48" s="117">
        <v>50</v>
      </c>
      <c r="AG48" s="117">
        <v>28</v>
      </c>
      <c r="AH48" s="117">
        <f t="shared" si="6"/>
        <v>114.28571428571428</v>
      </c>
      <c r="AI48" s="799">
        <f t="shared" si="1"/>
        <v>151.73051666666666</v>
      </c>
      <c r="AJ48" s="749">
        <v>46281</v>
      </c>
      <c r="AK48" s="45">
        <v>1013</v>
      </c>
      <c r="AL48" s="306">
        <v>0.188</v>
      </c>
      <c r="AM48" s="15">
        <v>83.66</v>
      </c>
      <c r="AN48" s="76">
        <f t="shared" si="2"/>
        <v>165.52419999999998</v>
      </c>
      <c r="AO48" s="817">
        <v>55000</v>
      </c>
      <c r="AP48" s="631" t="s">
        <v>1962</v>
      </c>
      <c r="AQ48" s="781"/>
      <c r="BJ48" s="50">
        <f t="shared" si="39"/>
        <v>847.47580000000005</v>
      </c>
      <c r="CW48" s="57" t="s">
        <v>210</v>
      </c>
      <c r="CX48" s="58">
        <f t="shared" si="3"/>
        <v>46284</v>
      </c>
      <c r="CY48" s="59" t="str">
        <f t="shared" si="7"/>
        <v>9MRZK-186</v>
      </c>
      <c r="CZ48" s="60" t="str">
        <f t="shared" si="8"/>
        <v>Open</v>
      </c>
      <c r="DA48" s="60">
        <f t="shared" si="9"/>
        <v>75</v>
      </c>
      <c r="DB48" s="60">
        <f t="shared" si="10"/>
        <v>22</v>
      </c>
      <c r="DC48" s="60" t="str">
        <f t="shared" si="11"/>
        <v>ESP</v>
      </c>
      <c r="DD48" s="60"/>
      <c r="DF48" s="60">
        <f t="shared" si="12"/>
        <v>150</v>
      </c>
      <c r="DG48" s="60">
        <f t="shared" si="13"/>
        <v>0</v>
      </c>
      <c r="DH48" s="60">
        <f t="shared" si="14"/>
        <v>0</v>
      </c>
      <c r="DI48" s="60">
        <f t="shared" si="15"/>
        <v>0</v>
      </c>
      <c r="DJ48" s="60">
        <f t="shared" si="16"/>
        <v>0</v>
      </c>
      <c r="DK48" s="60">
        <f t="shared" si="17"/>
        <v>32</v>
      </c>
      <c r="DL48" s="60"/>
      <c r="DM48" s="60"/>
      <c r="DN48" s="60">
        <f t="shared" si="18"/>
        <v>50</v>
      </c>
      <c r="DO48" s="186">
        <f t="shared" si="19"/>
        <v>151.73051666666666</v>
      </c>
      <c r="DP48" s="60" t="str">
        <f t="shared" si="20"/>
        <v>Generator (Planned)</v>
      </c>
      <c r="DQ48" s="60">
        <f t="shared" si="61"/>
        <v>151.73051666666666</v>
      </c>
      <c r="DR48" s="60">
        <f t="shared" si="21"/>
        <v>0</v>
      </c>
      <c r="DS48" s="68" t="str">
        <f t="shared" si="62"/>
        <v>MAIN</v>
      </c>
      <c r="DY48" s="57" t="str">
        <f t="shared" si="41"/>
        <v>KHALDA_WELL</v>
      </c>
      <c r="DZ48" s="58">
        <f t="shared" si="23"/>
        <v>46284</v>
      </c>
      <c r="EA48" s="59" t="str">
        <f t="shared" si="42"/>
        <v>MRZK-186</v>
      </c>
      <c r="EB48" s="60" t="str">
        <f t="shared" si="43"/>
        <v>Open</v>
      </c>
      <c r="EC48" s="60">
        <f t="shared" si="44"/>
        <v>75</v>
      </c>
      <c r="ED48" s="60">
        <f t="shared" si="45"/>
        <v>22</v>
      </c>
      <c r="EE48" s="60" t="str">
        <f t="shared" si="46"/>
        <v>ESP</v>
      </c>
      <c r="EF48" s="64"/>
      <c r="EG48" s="63"/>
      <c r="EH48" s="59" t="str">
        <f t="shared" si="40"/>
        <v>Generator (Planned)</v>
      </c>
      <c r="EI48" s="60">
        <f t="shared" si="47"/>
        <v>151.73051666666666</v>
      </c>
      <c r="EJ48" s="60" t="str">
        <f t="shared" si="48"/>
        <v>FLEX-17.5</v>
      </c>
      <c r="EK48" s="60">
        <f t="shared" si="49"/>
        <v>13.793683333333332</v>
      </c>
      <c r="EL48" s="60"/>
      <c r="EN48" s="60">
        <f t="shared" si="50"/>
        <v>0</v>
      </c>
      <c r="EP48" s="60">
        <f t="shared" si="51"/>
        <v>0</v>
      </c>
      <c r="EQ48" s="60">
        <f t="shared" si="52"/>
        <v>32</v>
      </c>
      <c r="ER48" s="60"/>
      <c r="ES48" s="60"/>
      <c r="ET48" s="60">
        <f t="shared" si="53"/>
        <v>0</v>
      </c>
      <c r="EU48" s="60">
        <f t="shared" si="54"/>
        <v>50</v>
      </c>
      <c r="EV48" s="60"/>
      <c r="EW48" s="60">
        <f t="shared" si="55"/>
        <v>0</v>
      </c>
      <c r="EX48" s="60">
        <f t="shared" si="56"/>
        <v>0</v>
      </c>
      <c r="EY48" s="60">
        <f t="shared" si="57"/>
        <v>0</v>
      </c>
      <c r="EZ48" s="60">
        <f t="shared" si="58"/>
        <v>0</v>
      </c>
      <c r="FA48" s="60" t="str">
        <f t="shared" si="59"/>
        <v>Started up 21-08-2025
Last W/O 08/2025 (ESPU)</v>
      </c>
      <c r="FB48" s="57" t="str">
        <f t="shared" si="60"/>
        <v>MAIN</v>
      </c>
    </row>
    <row r="49" spans="2:158" s="30" customFormat="1" ht="28.5" customHeight="1">
      <c r="B49" s="264" t="s">
        <v>1397</v>
      </c>
      <c r="C49" s="265" t="s">
        <v>21</v>
      </c>
      <c r="D49" s="265"/>
      <c r="E49" s="266" t="s">
        <v>3</v>
      </c>
      <c r="F49" s="122">
        <v>24</v>
      </c>
      <c r="G49" s="76">
        <f t="shared" si="0"/>
        <v>0</v>
      </c>
      <c r="H49" s="267"/>
      <c r="I49" s="13">
        <v>0</v>
      </c>
      <c r="J49" s="45" t="s">
        <v>1708</v>
      </c>
      <c r="K49" s="22">
        <v>120</v>
      </c>
      <c r="L49" s="22">
        <v>110</v>
      </c>
      <c r="M49" s="22">
        <v>0</v>
      </c>
      <c r="N49" s="22" t="s">
        <v>300</v>
      </c>
      <c r="O49" s="22">
        <v>176</v>
      </c>
      <c r="P49" s="248">
        <v>46205</v>
      </c>
      <c r="Q49" s="22">
        <v>698.81</v>
      </c>
      <c r="R49" s="22">
        <v>100</v>
      </c>
      <c r="S49" s="649">
        <v>4678</v>
      </c>
      <c r="T49" s="22"/>
      <c r="U49" s="22">
        <v>5473</v>
      </c>
      <c r="V49" s="125" t="s">
        <v>1625</v>
      </c>
      <c r="W49" s="654"/>
      <c r="X49" s="654"/>
      <c r="Y49" s="654"/>
      <c r="Z49" s="654"/>
      <c r="AA49" s="125"/>
      <c r="AB49" s="125"/>
      <c r="AC49" s="45"/>
      <c r="AD49" s="45"/>
      <c r="AE49" s="45">
        <v>53</v>
      </c>
      <c r="AF49" s="117">
        <v>50</v>
      </c>
      <c r="AG49" s="117">
        <v>64</v>
      </c>
      <c r="AH49" s="117">
        <f t="shared" si="6"/>
        <v>82.8125</v>
      </c>
      <c r="AI49" s="799">
        <f t="shared" si="1"/>
        <v>109.60919999999993</v>
      </c>
      <c r="AJ49" s="749">
        <v>46278</v>
      </c>
      <c r="AK49" s="45">
        <v>6766</v>
      </c>
      <c r="AL49" s="392"/>
      <c r="AM49" s="15">
        <v>98.38</v>
      </c>
      <c r="AN49" s="76">
        <f t="shared" si="2"/>
        <v>109.60919999999994</v>
      </c>
      <c r="AO49" s="817">
        <v>49000</v>
      </c>
      <c r="AP49" s="631" t="s">
        <v>1994</v>
      </c>
      <c r="AQ49" s="781"/>
      <c r="BJ49" s="50">
        <f t="shared" si="39"/>
        <v>6656.3907999999992</v>
      </c>
      <c r="CW49" s="57" t="s">
        <v>210</v>
      </c>
      <c r="CX49" s="58">
        <f t="shared" si="3"/>
        <v>46284</v>
      </c>
      <c r="CY49" s="59" t="str">
        <f t="shared" si="7"/>
        <v>9MRZK-187</v>
      </c>
      <c r="CZ49" s="60" t="str">
        <f t="shared" si="8"/>
        <v>Open</v>
      </c>
      <c r="DA49" s="60">
        <f t="shared" si="9"/>
        <v>120</v>
      </c>
      <c r="DB49" s="60">
        <f t="shared" si="10"/>
        <v>24</v>
      </c>
      <c r="DC49" s="60" t="str">
        <f t="shared" si="11"/>
        <v>ESP</v>
      </c>
      <c r="DD49" s="60"/>
      <c r="DF49" s="60">
        <f t="shared" si="12"/>
        <v>176</v>
      </c>
      <c r="DG49" s="60">
        <f t="shared" si="13"/>
        <v>0</v>
      </c>
      <c r="DH49" s="60">
        <f t="shared" si="14"/>
        <v>0</v>
      </c>
      <c r="DI49" s="60">
        <f t="shared" si="15"/>
        <v>0</v>
      </c>
      <c r="DJ49" s="60">
        <f t="shared" si="16"/>
        <v>0</v>
      </c>
      <c r="DK49" s="60">
        <f t="shared" si="17"/>
        <v>53</v>
      </c>
      <c r="DL49" s="60"/>
      <c r="DM49" s="60"/>
      <c r="DN49" s="60">
        <f t="shared" si="18"/>
        <v>50</v>
      </c>
      <c r="DO49" s="186">
        <f t="shared" si="19"/>
        <v>109.60919999999993</v>
      </c>
      <c r="DP49" s="60" t="str">
        <f t="shared" si="20"/>
        <v/>
      </c>
      <c r="DQ49" s="60">
        <f t="shared" si="61"/>
        <v>109.60919999999993</v>
      </c>
      <c r="DR49" s="60">
        <f t="shared" si="21"/>
        <v>0</v>
      </c>
      <c r="DS49" s="68" t="str">
        <f t="shared" si="62"/>
        <v>MAIN</v>
      </c>
      <c r="DY49" s="57" t="str">
        <f t="shared" si="41"/>
        <v>KHALDA_WELL</v>
      </c>
      <c r="DZ49" s="58">
        <f t="shared" si="23"/>
        <v>46284</v>
      </c>
      <c r="EA49" s="59" t="str">
        <f t="shared" si="42"/>
        <v>MRZK-187</v>
      </c>
      <c r="EB49" s="60" t="str">
        <f t="shared" si="43"/>
        <v>Open</v>
      </c>
      <c r="EC49" s="60">
        <f t="shared" si="44"/>
        <v>120</v>
      </c>
      <c r="ED49" s="60">
        <f t="shared" si="45"/>
        <v>24</v>
      </c>
      <c r="EE49" s="60" t="str">
        <f t="shared" si="46"/>
        <v>ESP</v>
      </c>
      <c r="EF49" s="64"/>
      <c r="EG49" s="63"/>
      <c r="EH49" s="59" t="str">
        <f t="shared" si="40"/>
        <v/>
      </c>
      <c r="EI49" s="60">
        <f t="shared" si="47"/>
        <v>109.60919999999993</v>
      </c>
      <c r="EJ49" s="60" t="str">
        <f t="shared" si="48"/>
        <v>B538-7000</v>
      </c>
      <c r="EK49" s="60">
        <f t="shared" si="49"/>
        <v>0</v>
      </c>
      <c r="EL49" s="60"/>
      <c r="EN49" s="60">
        <f t="shared" si="50"/>
        <v>0</v>
      </c>
      <c r="EP49" s="60">
        <f t="shared" si="51"/>
        <v>0</v>
      </c>
      <c r="EQ49" s="60">
        <f t="shared" si="52"/>
        <v>53</v>
      </c>
      <c r="ER49" s="60"/>
      <c r="ES49" s="60"/>
      <c r="ET49" s="60">
        <f t="shared" si="53"/>
        <v>0</v>
      </c>
      <c r="EU49" s="60">
        <f t="shared" si="54"/>
        <v>50</v>
      </c>
      <c r="EV49" s="60"/>
      <c r="EW49" s="60">
        <f t="shared" si="55"/>
        <v>0</v>
      </c>
      <c r="EX49" s="60">
        <f t="shared" si="56"/>
        <v>0</v>
      </c>
      <c r="EY49" s="60">
        <f t="shared" si="57"/>
        <v>0</v>
      </c>
      <c r="EZ49" s="60">
        <f t="shared" si="58"/>
        <v>0</v>
      </c>
      <c r="FA49" s="60" t="str">
        <f t="shared" si="59"/>
        <v>Last W/O 6/2026 (ESPR), Started-up 29/6/2026</v>
      </c>
      <c r="FB49" s="57" t="str">
        <f t="shared" si="60"/>
        <v>MAIN</v>
      </c>
    </row>
    <row r="50" spans="2:158" s="30" customFormat="1" ht="24" customHeight="1">
      <c r="B50" s="266" t="s">
        <v>1392</v>
      </c>
      <c r="C50" s="266" t="s">
        <v>924</v>
      </c>
      <c r="D50" s="265"/>
      <c r="E50" s="266" t="s">
        <v>19</v>
      </c>
      <c r="F50" s="122">
        <v>0</v>
      </c>
      <c r="G50" s="76">
        <f t="shared" si="0"/>
        <v>0</v>
      </c>
      <c r="H50" s="267"/>
      <c r="I50" s="13"/>
      <c r="J50" s="45"/>
      <c r="K50" s="22">
        <v>220</v>
      </c>
      <c r="L50" s="22"/>
      <c r="M50" s="22">
        <v>80</v>
      </c>
      <c r="N50" s="22" t="s">
        <v>301</v>
      </c>
      <c r="O50" s="22"/>
      <c r="P50" s="248">
        <v>45789</v>
      </c>
      <c r="Q50" s="22"/>
      <c r="R50" s="22">
        <v>100</v>
      </c>
      <c r="S50" s="22">
        <v>3259</v>
      </c>
      <c r="T50" s="22">
        <v>246.1</v>
      </c>
      <c r="U50" s="22">
        <v>3505</v>
      </c>
      <c r="V50" s="125">
        <v>2.25</v>
      </c>
      <c r="W50" s="654">
        <v>100</v>
      </c>
      <c r="X50" s="654">
        <v>475</v>
      </c>
      <c r="Y50" s="654">
        <v>85</v>
      </c>
      <c r="Z50" s="654">
        <v>80</v>
      </c>
      <c r="AA50" s="125" t="s">
        <v>1070</v>
      </c>
      <c r="AB50" s="125"/>
      <c r="AC50" s="45"/>
      <c r="AD50" s="45"/>
      <c r="AE50" s="45"/>
      <c r="AF50" s="117"/>
      <c r="AG50" s="117"/>
      <c r="AH50" s="117" t="str">
        <f t="shared" si="6"/>
        <v/>
      </c>
      <c r="AI50" s="799">
        <f t="shared" si="1"/>
        <v>0</v>
      </c>
      <c r="AJ50" s="749"/>
      <c r="AK50" s="45"/>
      <c r="AL50" s="306"/>
      <c r="AM50" s="15"/>
      <c r="AN50" s="76">
        <f t="shared" si="2"/>
        <v>0</v>
      </c>
      <c r="AO50" s="817"/>
      <c r="AP50" s="631" t="s">
        <v>1934</v>
      </c>
      <c r="AQ50" s="781"/>
      <c r="BJ50" s="50">
        <f t="shared" si="39"/>
        <v>0</v>
      </c>
      <c r="CW50" s="57" t="s">
        <v>210</v>
      </c>
      <c r="CX50" s="58">
        <f t="shared" si="3"/>
        <v>46284</v>
      </c>
      <c r="CY50" s="59" t="str">
        <f t="shared" si="7"/>
        <v>9MRZK-188ST2</v>
      </c>
      <c r="CZ50" s="60">
        <f t="shared" si="8"/>
        <v>0</v>
      </c>
      <c r="DA50" s="60">
        <f t="shared" si="9"/>
        <v>220</v>
      </c>
      <c r="DB50" s="60">
        <f t="shared" si="10"/>
        <v>0</v>
      </c>
      <c r="DC50" s="60" t="str">
        <f t="shared" si="11"/>
        <v>SI</v>
      </c>
      <c r="DD50" s="60"/>
      <c r="DF50" s="60">
        <f t="shared" si="12"/>
        <v>0</v>
      </c>
      <c r="DG50" s="60" t="str">
        <f t="shared" si="13"/>
        <v>C-640</v>
      </c>
      <c r="DH50" s="60">
        <f t="shared" si="14"/>
        <v>0</v>
      </c>
      <c r="DI50" s="60">
        <f t="shared" si="15"/>
        <v>0</v>
      </c>
      <c r="DJ50" s="60">
        <f t="shared" si="16"/>
        <v>0</v>
      </c>
      <c r="DK50" s="60">
        <f t="shared" si="17"/>
        <v>0</v>
      </c>
      <c r="DL50" s="60"/>
      <c r="DM50" s="60"/>
      <c r="DN50" s="60">
        <f t="shared" si="18"/>
        <v>0</v>
      </c>
      <c r="DO50" s="186">
        <f t="shared" si="19"/>
        <v>0</v>
      </c>
      <c r="DP50" s="60" t="str">
        <f t="shared" si="20"/>
        <v/>
      </c>
      <c r="DQ50" s="60">
        <f t="shared" si="61"/>
        <v>0</v>
      </c>
      <c r="DR50" s="60">
        <f t="shared" si="21"/>
        <v>0</v>
      </c>
      <c r="DS50" s="68" t="str">
        <f t="shared" si="62"/>
        <v/>
      </c>
      <c r="DY50" s="57" t="str">
        <f t="shared" si="41"/>
        <v>KHALDA_WELL</v>
      </c>
      <c r="DZ50" s="58">
        <f t="shared" si="23"/>
        <v>46284</v>
      </c>
      <c r="EA50" s="59" t="str">
        <f t="shared" si="42"/>
        <v>MRZK-188ST2</v>
      </c>
      <c r="EB50" s="60">
        <f t="shared" si="43"/>
        <v>0</v>
      </c>
      <c r="EC50" s="60">
        <f t="shared" si="44"/>
        <v>220</v>
      </c>
      <c r="ED50" s="60">
        <f t="shared" si="45"/>
        <v>0</v>
      </c>
      <c r="EE50" s="60" t="str">
        <f t="shared" si="46"/>
        <v>SI</v>
      </c>
      <c r="EF50" s="64"/>
      <c r="EG50" s="63"/>
      <c r="EH50" s="59" t="str">
        <f t="shared" si="40"/>
        <v/>
      </c>
      <c r="EI50" s="60">
        <f t="shared" si="47"/>
        <v>0</v>
      </c>
      <c r="EJ50" s="60">
        <f t="shared" si="48"/>
        <v>2.25</v>
      </c>
      <c r="EK50" s="60">
        <f t="shared" si="49"/>
        <v>0</v>
      </c>
      <c r="EL50" s="60"/>
      <c r="EN50" s="60">
        <f t="shared" si="50"/>
        <v>0</v>
      </c>
      <c r="EP50" s="60">
        <f t="shared" si="51"/>
        <v>0</v>
      </c>
      <c r="EQ50" s="60">
        <f t="shared" si="52"/>
        <v>0</v>
      </c>
      <c r="ER50" s="60"/>
      <c r="ES50" s="60"/>
      <c r="ET50" s="60">
        <f t="shared" si="53"/>
        <v>0</v>
      </c>
      <c r="EU50" s="60">
        <f t="shared" si="54"/>
        <v>0</v>
      </c>
      <c r="EV50" s="60"/>
      <c r="EW50" s="60">
        <f t="shared" si="55"/>
        <v>100</v>
      </c>
      <c r="EX50" s="60">
        <f t="shared" si="56"/>
        <v>475</v>
      </c>
      <c r="EY50" s="60">
        <f t="shared" si="57"/>
        <v>85</v>
      </c>
      <c r="EZ50" s="60">
        <f t="shared" si="58"/>
        <v>80</v>
      </c>
      <c r="FA50" s="60" t="str">
        <f t="shared" si="59"/>
        <v xml:space="preserve">S/D on 17-08-2023 due to DHP
Last W/O 01/2019 (I.SRP.I), Started up 19-1-19 </v>
      </c>
      <c r="FB50" s="57" t="str">
        <f t="shared" si="60"/>
        <v/>
      </c>
    </row>
    <row r="51" spans="2:158" s="30" customFormat="1" ht="24" customHeight="1">
      <c r="B51" s="266" t="s">
        <v>1527</v>
      </c>
      <c r="C51" s="265" t="s">
        <v>20</v>
      </c>
      <c r="D51" s="265"/>
      <c r="E51" s="266" t="s">
        <v>3</v>
      </c>
      <c r="F51" s="122">
        <v>24</v>
      </c>
      <c r="G51" s="76">
        <f t="shared" si="0"/>
        <v>0</v>
      </c>
      <c r="H51" s="267"/>
      <c r="I51" s="13">
        <v>0</v>
      </c>
      <c r="J51" s="45" t="s">
        <v>206</v>
      </c>
      <c r="K51" s="22">
        <v>130</v>
      </c>
      <c r="L51" s="22">
        <v>130</v>
      </c>
      <c r="M51" s="22">
        <v>0</v>
      </c>
      <c r="N51" s="22" t="s">
        <v>301</v>
      </c>
      <c r="O51" s="22">
        <v>142</v>
      </c>
      <c r="P51" s="248">
        <v>46255</v>
      </c>
      <c r="Q51" s="22">
        <v>3159</v>
      </c>
      <c r="R51" s="22">
        <v>100</v>
      </c>
      <c r="S51" s="22">
        <v>2826</v>
      </c>
      <c r="T51" s="22"/>
      <c r="U51" s="22">
        <v>5997</v>
      </c>
      <c r="V51" s="125" t="s">
        <v>1630</v>
      </c>
      <c r="W51" s="654"/>
      <c r="X51" s="654"/>
      <c r="Y51" s="654"/>
      <c r="Z51" s="654"/>
      <c r="AA51" s="125"/>
      <c r="AB51" s="125"/>
      <c r="AC51" s="45"/>
      <c r="AD51" s="45"/>
      <c r="AE51" s="45">
        <v>32</v>
      </c>
      <c r="AF51" s="117">
        <v>53</v>
      </c>
      <c r="AG51" s="117">
        <v>38</v>
      </c>
      <c r="AH51" s="117">
        <f t="shared" si="6"/>
        <v>84.210526315789465</v>
      </c>
      <c r="AI51" s="799">
        <f t="shared" si="1"/>
        <v>30.255999999999919</v>
      </c>
      <c r="AJ51" s="749">
        <v>46199</v>
      </c>
      <c r="AK51" s="45">
        <v>976</v>
      </c>
      <c r="AL51" s="306"/>
      <c r="AM51" s="15">
        <v>96.9</v>
      </c>
      <c r="AN51" s="76">
        <f t="shared" si="2"/>
        <v>30.255999999999919</v>
      </c>
      <c r="AO51" s="817">
        <v>62000</v>
      </c>
      <c r="AP51" s="631" t="s">
        <v>1650</v>
      </c>
      <c r="AQ51" s="781"/>
      <c r="BJ51" s="50">
        <f t="shared" si="39"/>
        <v>945.74400000000014</v>
      </c>
      <c r="CW51" s="57" t="s">
        <v>210</v>
      </c>
      <c r="CX51" s="58">
        <f t="shared" si="3"/>
        <v>46284</v>
      </c>
      <c r="CY51" s="59" t="str">
        <f t="shared" si="7"/>
        <v>9MRZK-203</v>
      </c>
      <c r="CZ51" s="60" t="str">
        <f t="shared" si="8"/>
        <v>OPEN</v>
      </c>
      <c r="DA51" s="60">
        <f t="shared" si="9"/>
        <v>130</v>
      </c>
      <c r="DB51" s="60">
        <f t="shared" si="10"/>
        <v>24</v>
      </c>
      <c r="DC51" s="60" t="str">
        <f t="shared" si="11"/>
        <v>ESP</v>
      </c>
      <c r="DD51" s="60"/>
      <c r="DF51" s="60">
        <f t="shared" si="12"/>
        <v>142</v>
      </c>
      <c r="DG51" s="60">
        <f t="shared" si="13"/>
        <v>0</v>
      </c>
      <c r="DH51" s="60">
        <f t="shared" si="14"/>
        <v>0</v>
      </c>
      <c r="DI51" s="60">
        <f t="shared" si="15"/>
        <v>0</v>
      </c>
      <c r="DJ51" s="60">
        <f t="shared" si="16"/>
        <v>0</v>
      </c>
      <c r="DK51" s="60">
        <f t="shared" si="17"/>
        <v>32</v>
      </c>
      <c r="DL51" s="60"/>
      <c r="DM51" s="60"/>
      <c r="DN51" s="60">
        <f t="shared" si="18"/>
        <v>53</v>
      </c>
      <c r="DO51" s="186">
        <f t="shared" si="19"/>
        <v>30.255999999999919</v>
      </c>
      <c r="DP51" s="60" t="str">
        <f t="shared" si="20"/>
        <v/>
      </c>
      <c r="DQ51" s="60">
        <f t="shared" si="61"/>
        <v>30.255999999999919</v>
      </c>
      <c r="DR51" s="60">
        <f t="shared" si="21"/>
        <v>0</v>
      </c>
      <c r="DS51" s="68" t="str">
        <f t="shared" si="62"/>
        <v>MAIN</v>
      </c>
      <c r="DY51" s="57" t="str">
        <f t="shared" si="41"/>
        <v>KHALDA_WELL</v>
      </c>
      <c r="DZ51" s="58">
        <f t="shared" si="23"/>
        <v>46284</v>
      </c>
      <c r="EA51" s="59" t="str">
        <f t="shared" si="42"/>
        <v>MRZK-203</v>
      </c>
      <c r="EB51" s="60" t="str">
        <f t="shared" si="43"/>
        <v>OPEN</v>
      </c>
      <c r="EC51" s="60">
        <f t="shared" si="44"/>
        <v>130</v>
      </c>
      <c r="ED51" s="60">
        <f t="shared" si="45"/>
        <v>24</v>
      </c>
      <c r="EE51" s="60" t="str">
        <f t="shared" si="46"/>
        <v>ESP</v>
      </c>
      <c r="EF51" s="64"/>
      <c r="EG51" s="63"/>
      <c r="EH51" s="59" t="str">
        <f t="shared" si="40"/>
        <v/>
      </c>
      <c r="EI51" s="60">
        <f t="shared" si="47"/>
        <v>30.255999999999919</v>
      </c>
      <c r="EJ51" s="60" t="str">
        <f t="shared" si="48"/>
        <v>FLEX-10</v>
      </c>
      <c r="EK51" s="60">
        <f t="shared" si="49"/>
        <v>0</v>
      </c>
      <c r="EL51" s="60"/>
      <c r="EN51" s="60">
        <f t="shared" si="50"/>
        <v>0</v>
      </c>
      <c r="EP51" s="60">
        <f t="shared" si="51"/>
        <v>0</v>
      </c>
      <c r="EQ51" s="60">
        <f t="shared" si="52"/>
        <v>32</v>
      </c>
      <c r="ER51" s="60"/>
      <c r="ES51" s="60"/>
      <c r="ET51" s="60">
        <f t="shared" si="53"/>
        <v>0</v>
      </c>
      <c r="EU51" s="60">
        <f t="shared" si="54"/>
        <v>53</v>
      </c>
      <c r="EV51" s="60"/>
      <c r="EW51" s="60">
        <f t="shared" si="55"/>
        <v>0</v>
      </c>
      <c r="EX51" s="60">
        <f t="shared" si="56"/>
        <v>0</v>
      </c>
      <c r="EY51" s="60">
        <f t="shared" si="57"/>
        <v>0</v>
      </c>
      <c r="EZ51" s="60">
        <f t="shared" si="58"/>
        <v>0</v>
      </c>
      <c r="FA51" s="60" t="str">
        <f t="shared" si="59"/>
        <v>Last W/O 03/2024  Started-up 26/03/2024</v>
      </c>
      <c r="FB51" s="57" t="str">
        <f t="shared" si="60"/>
        <v>MAIN</v>
      </c>
    </row>
    <row r="52" spans="2:158" s="30" customFormat="1" ht="24" customHeight="1">
      <c r="B52" s="266" t="s">
        <v>1534</v>
      </c>
      <c r="C52" s="265" t="s">
        <v>1099</v>
      </c>
      <c r="D52" s="265"/>
      <c r="E52" s="266" t="s">
        <v>2</v>
      </c>
      <c r="F52" s="122">
        <v>24</v>
      </c>
      <c r="G52" s="76">
        <f t="shared" si="0"/>
        <v>0</v>
      </c>
      <c r="H52" s="267"/>
      <c r="I52" s="13"/>
      <c r="J52" s="45" t="s">
        <v>1053</v>
      </c>
      <c r="K52" s="22">
        <v>130</v>
      </c>
      <c r="L52" s="22">
        <v>130</v>
      </c>
      <c r="M52" s="22"/>
      <c r="N52" s="22" t="s">
        <v>301</v>
      </c>
      <c r="O52" s="22">
        <v>86</v>
      </c>
      <c r="P52" s="248">
        <v>46273</v>
      </c>
      <c r="Q52" s="22">
        <v>4286</v>
      </c>
      <c r="R52" s="22">
        <v>63</v>
      </c>
      <c r="S52" s="22">
        <v>551</v>
      </c>
      <c r="T52" s="22"/>
      <c r="U52" s="22">
        <v>5285</v>
      </c>
      <c r="V52" s="125" t="s">
        <v>1987</v>
      </c>
      <c r="W52" s="654">
        <v>100</v>
      </c>
      <c r="X52" s="654">
        <v>480</v>
      </c>
      <c r="Y52" s="654">
        <v>97</v>
      </c>
      <c r="Z52" s="654">
        <v>80</v>
      </c>
      <c r="AA52" s="125" t="s">
        <v>1071</v>
      </c>
      <c r="AB52" s="125">
        <v>6.43</v>
      </c>
      <c r="AC52" s="45">
        <v>168</v>
      </c>
      <c r="AD52" s="45">
        <v>950</v>
      </c>
      <c r="AE52" s="45"/>
      <c r="AF52" s="117"/>
      <c r="AG52" s="117"/>
      <c r="AH52" s="117" t="str">
        <f t="shared" si="6"/>
        <v/>
      </c>
      <c r="AI52" s="799">
        <f t="shared" si="1"/>
        <v>30.239999999999981</v>
      </c>
      <c r="AJ52" s="749">
        <v>46199</v>
      </c>
      <c r="AK52" s="45">
        <v>432</v>
      </c>
      <c r="AL52" s="306"/>
      <c r="AM52" s="15">
        <v>93</v>
      </c>
      <c r="AN52" s="76">
        <f t="shared" si="2"/>
        <v>30.239999999999981</v>
      </c>
      <c r="AO52" s="817">
        <v>65000</v>
      </c>
      <c r="AP52" s="631" t="s">
        <v>1988</v>
      </c>
      <c r="AQ52" s="781"/>
      <c r="BJ52" s="50">
        <f t="shared" si="39"/>
        <v>401.76</v>
      </c>
      <c r="CW52" s="57" t="s">
        <v>210</v>
      </c>
      <c r="CX52" s="58">
        <f t="shared" si="3"/>
        <v>46284</v>
      </c>
      <c r="CY52" s="59" t="str">
        <f t="shared" si="7"/>
        <v>9MRZK-204</v>
      </c>
      <c r="CZ52" s="60" t="str">
        <f t="shared" si="8"/>
        <v>Spool</v>
      </c>
      <c r="DA52" s="60">
        <f t="shared" si="9"/>
        <v>130</v>
      </c>
      <c r="DB52" s="60">
        <f t="shared" si="10"/>
        <v>24</v>
      </c>
      <c r="DC52" s="60" t="str">
        <f t="shared" si="11"/>
        <v>SRP</v>
      </c>
      <c r="DD52" s="60"/>
      <c r="DF52" s="60">
        <f t="shared" si="12"/>
        <v>86</v>
      </c>
      <c r="DG52" s="60" t="str">
        <f t="shared" si="13"/>
        <v>C-912</v>
      </c>
      <c r="DH52" s="60">
        <f t="shared" si="14"/>
        <v>6.43</v>
      </c>
      <c r="DI52" s="60">
        <f t="shared" si="15"/>
        <v>168</v>
      </c>
      <c r="DJ52" s="60">
        <f t="shared" si="16"/>
        <v>950</v>
      </c>
      <c r="DK52" s="60">
        <f t="shared" si="17"/>
        <v>0</v>
      </c>
      <c r="DL52" s="60"/>
      <c r="DM52" s="60"/>
      <c r="DN52" s="60">
        <f t="shared" si="18"/>
        <v>0</v>
      </c>
      <c r="DO52" s="186">
        <f t="shared" si="19"/>
        <v>30.239999999999981</v>
      </c>
      <c r="DP52" s="60" t="str">
        <f t="shared" si="20"/>
        <v/>
      </c>
      <c r="DQ52" s="60">
        <f t="shared" si="61"/>
        <v>30.239999999999981</v>
      </c>
      <c r="DR52" s="60">
        <f t="shared" si="21"/>
        <v>0</v>
      </c>
      <c r="DS52" s="68" t="str">
        <f t="shared" si="62"/>
        <v>MAIN</v>
      </c>
      <c r="DY52" s="57" t="str">
        <f t="shared" si="41"/>
        <v>KHALDA_WELL</v>
      </c>
      <c r="DZ52" s="58">
        <f t="shared" si="23"/>
        <v>46284</v>
      </c>
      <c r="EA52" s="59" t="str">
        <f t="shared" si="42"/>
        <v>MRZK-204</v>
      </c>
      <c r="EB52" s="60" t="str">
        <f t="shared" si="43"/>
        <v>Spool</v>
      </c>
      <c r="EC52" s="60">
        <f t="shared" si="44"/>
        <v>130</v>
      </c>
      <c r="ED52" s="60">
        <f t="shared" si="45"/>
        <v>24</v>
      </c>
      <c r="EE52" s="60" t="str">
        <f t="shared" si="46"/>
        <v>SRP</v>
      </c>
      <c r="EF52" s="64"/>
      <c r="EG52" s="63"/>
      <c r="EH52" s="59" t="str">
        <f t="shared" si="40"/>
        <v/>
      </c>
      <c r="EI52" s="60">
        <f t="shared" si="47"/>
        <v>30.239999999999981</v>
      </c>
      <c r="EJ52" s="60" t="str">
        <f t="shared" si="48"/>
        <v>2.25"</v>
      </c>
      <c r="EK52" s="60">
        <f t="shared" si="49"/>
        <v>0</v>
      </c>
      <c r="EL52" s="60"/>
      <c r="EN52" s="60">
        <f t="shared" si="50"/>
        <v>6.43</v>
      </c>
      <c r="EP52" s="60">
        <f t="shared" si="51"/>
        <v>168</v>
      </c>
      <c r="EQ52" s="60">
        <f t="shared" si="52"/>
        <v>0</v>
      </c>
      <c r="ER52" s="60"/>
      <c r="ES52" s="60"/>
      <c r="ET52" s="60">
        <f t="shared" si="53"/>
        <v>950</v>
      </c>
      <c r="EU52" s="60">
        <f t="shared" si="54"/>
        <v>0</v>
      </c>
      <c r="EV52" s="60"/>
      <c r="EW52" s="60">
        <f t="shared" si="55"/>
        <v>100</v>
      </c>
      <c r="EX52" s="60">
        <f t="shared" si="56"/>
        <v>480</v>
      </c>
      <c r="EY52" s="60">
        <f t="shared" si="57"/>
        <v>97</v>
      </c>
      <c r="EZ52" s="60">
        <f t="shared" si="58"/>
        <v>80</v>
      </c>
      <c r="FA52" s="60" t="str">
        <f t="shared" si="59"/>
        <v xml:space="preserve">Last W/O Apr/2026 (R/C, Re-perf ARG &amp; UB100, convert F/ESP T/SRP)
Started up to production 24-04-2026 after W/O </v>
      </c>
      <c r="FB52" s="57" t="str">
        <f t="shared" si="60"/>
        <v>MAIN</v>
      </c>
    </row>
    <row r="53" spans="2:158" s="30" customFormat="1" ht="24" customHeight="1">
      <c r="B53" s="266" t="s">
        <v>1522</v>
      </c>
      <c r="C53" s="265" t="s">
        <v>22</v>
      </c>
      <c r="D53" s="265"/>
      <c r="E53" s="266" t="s">
        <v>3</v>
      </c>
      <c r="F53" s="122">
        <v>24</v>
      </c>
      <c r="G53" s="76">
        <f t="shared" si="0"/>
        <v>0</v>
      </c>
      <c r="H53" s="267"/>
      <c r="I53" s="13">
        <v>7</v>
      </c>
      <c r="J53" s="45">
        <v>128</v>
      </c>
      <c r="K53" s="22">
        <v>100</v>
      </c>
      <c r="L53" s="22">
        <v>90</v>
      </c>
      <c r="M53" s="22">
        <v>90</v>
      </c>
      <c r="N53" s="22" t="s">
        <v>301</v>
      </c>
      <c r="O53" s="22">
        <v>120</v>
      </c>
      <c r="P53" s="248">
        <v>46178</v>
      </c>
      <c r="Q53" s="22">
        <v>4743.1099999999997</v>
      </c>
      <c r="R53" s="22">
        <v>70</v>
      </c>
      <c r="S53" s="22">
        <v>403</v>
      </c>
      <c r="T53" s="22"/>
      <c r="U53" s="22">
        <v>5323</v>
      </c>
      <c r="V53" s="125" t="s">
        <v>1544</v>
      </c>
      <c r="W53" s="654"/>
      <c r="X53" s="654"/>
      <c r="Y53" s="654"/>
      <c r="Z53" s="654"/>
      <c r="AA53" s="125"/>
      <c r="AB53" s="125"/>
      <c r="AC53" s="45"/>
      <c r="AD53" s="45"/>
      <c r="AE53" s="45">
        <v>25</v>
      </c>
      <c r="AF53" s="117">
        <v>45</v>
      </c>
      <c r="AG53" s="117">
        <v>51</v>
      </c>
      <c r="AH53" s="117">
        <f t="shared" si="6"/>
        <v>49.019607843137251</v>
      </c>
      <c r="AI53" s="799">
        <f t="shared" si="1"/>
        <v>30.285499999999999</v>
      </c>
      <c r="AJ53" s="749">
        <v>46245</v>
      </c>
      <c r="AK53" s="45">
        <v>509</v>
      </c>
      <c r="AL53" s="306"/>
      <c r="AM53" s="15">
        <v>94.05</v>
      </c>
      <c r="AN53" s="76">
        <f t="shared" si="2"/>
        <v>30.285499999999999</v>
      </c>
      <c r="AO53" s="817">
        <v>55000</v>
      </c>
      <c r="AP53" s="631" t="s">
        <v>1545</v>
      </c>
      <c r="AQ53" s="781"/>
      <c r="BJ53" s="50">
        <f t="shared" si="39"/>
        <v>478.71449999999999</v>
      </c>
      <c r="CW53" s="57" t="s">
        <v>210</v>
      </c>
      <c r="CX53" s="58">
        <f t="shared" si="3"/>
        <v>46284</v>
      </c>
      <c r="CY53" s="59" t="str">
        <f t="shared" si="7"/>
        <v>9MRZK-206</v>
      </c>
      <c r="CZ53" s="60">
        <f t="shared" si="8"/>
        <v>128</v>
      </c>
      <c r="DA53" s="60">
        <f t="shared" si="9"/>
        <v>100</v>
      </c>
      <c r="DB53" s="60">
        <f t="shared" si="10"/>
        <v>24</v>
      </c>
      <c r="DC53" s="60" t="str">
        <f t="shared" si="11"/>
        <v>ESP</v>
      </c>
      <c r="DD53" s="60"/>
      <c r="DF53" s="60">
        <f t="shared" si="12"/>
        <v>120</v>
      </c>
      <c r="DG53" s="60">
        <f t="shared" si="13"/>
        <v>0</v>
      </c>
      <c r="DH53" s="60">
        <f t="shared" si="14"/>
        <v>0</v>
      </c>
      <c r="DI53" s="60">
        <f t="shared" si="15"/>
        <v>0</v>
      </c>
      <c r="DJ53" s="60">
        <f t="shared" si="16"/>
        <v>0</v>
      </c>
      <c r="DK53" s="60">
        <f t="shared" si="17"/>
        <v>25</v>
      </c>
      <c r="DL53" s="60"/>
      <c r="DM53" s="60"/>
      <c r="DN53" s="60">
        <f t="shared" si="18"/>
        <v>45</v>
      </c>
      <c r="DO53" s="186">
        <f t="shared" si="19"/>
        <v>30.285499999999999</v>
      </c>
      <c r="DP53" s="60" t="str">
        <f t="shared" si="20"/>
        <v/>
      </c>
      <c r="DQ53" s="60">
        <f t="shared" si="61"/>
        <v>30.285499999999999</v>
      </c>
      <c r="DR53" s="60">
        <f t="shared" si="21"/>
        <v>7</v>
      </c>
      <c r="DS53" s="68" t="str">
        <f t="shared" si="62"/>
        <v>MAIN</v>
      </c>
      <c r="DY53" s="57" t="str">
        <f t="shared" si="41"/>
        <v>KHALDA_WELL</v>
      </c>
      <c r="DZ53" s="58">
        <f t="shared" si="23"/>
        <v>46284</v>
      </c>
      <c r="EA53" s="59" t="str">
        <f t="shared" si="42"/>
        <v>MRZK-206</v>
      </c>
      <c r="EB53" s="60">
        <f t="shared" si="43"/>
        <v>128</v>
      </c>
      <c r="EC53" s="60">
        <f t="shared" si="44"/>
        <v>100</v>
      </c>
      <c r="ED53" s="60">
        <f t="shared" si="45"/>
        <v>24</v>
      </c>
      <c r="EE53" s="60" t="str">
        <f t="shared" si="46"/>
        <v>ESP</v>
      </c>
      <c r="EF53" s="64"/>
      <c r="EG53" s="63"/>
      <c r="EH53" s="59" t="str">
        <f t="shared" si="40"/>
        <v/>
      </c>
      <c r="EI53" s="60">
        <f t="shared" si="47"/>
        <v>30.285499999999999</v>
      </c>
      <c r="EJ53" s="60" t="str">
        <f t="shared" si="48"/>
        <v xml:space="preserve">538-2600 </v>
      </c>
      <c r="EK53" s="60">
        <f t="shared" si="49"/>
        <v>0</v>
      </c>
      <c r="EL53" s="60"/>
      <c r="EN53" s="60">
        <f t="shared" si="50"/>
        <v>0</v>
      </c>
      <c r="EP53" s="60">
        <f t="shared" si="51"/>
        <v>0</v>
      </c>
      <c r="EQ53" s="60">
        <f t="shared" si="52"/>
        <v>25</v>
      </c>
      <c r="ER53" s="60"/>
      <c r="ES53" s="60"/>
      <c r="ET53" s="60">
        <f t="shared" si="53"/>
        <v>0</v>
      </c>
      <c r="EU53" s="60">
        <f t="shared" si="54"/>
        <v>45</v>
      </c>
      <c r="EV53" s="60"/>
      <c r="EW53" s="60">
        <f t="shared" si="55"/>
        <v>0</v>
      </c>
      <c r="EX53" s="60">
        <f t="shared" si="56"/>
        <v>0</v>
      </c>
      <c r="EY53" s="60">
        <f t="shared" si="57"/>
        <v>0</v>
      </c>
      <c r="EZ53" s="60">
        <f t="shared" si="58"/>
        <v>0</v>
      </c>
      <c r="FA53" s="60" t="str">
        <f t="shared" si="59"/>
        <v xml:space="preserve">Last W/O 10/2022 (IPI)
Started up to production 16-10-2022 after W/O </v>
      </c>
      <c r="FB53" s="57" t="str">
        <f t="shared" si="60"/>
        <v>MAIN</v>
      </c>
    </row>
    <row r="54" spans="2:158" s="30" customFormat="1" ht="24" customHeight="1">
      <c r="B54" s="266" t="s">
        <v>1619</v>
      </c>
      <c r="C54" s="266" t="s">
        <v>1288</v>
      </c>
      <c r="D54" s="265"/>
      <c r="E54" s="266" t="s">
        <v>19</v>
      </c>
      <c r="F54" s="122">
        <v>0</v>
      </c>
      <c r="G54" s="76">
        <f t="shared" si="0"/>
        <v>0</v>
      </c>
      <c r="H54" s="267"/>
      <c r="I54" s="13"/>
      <c r="J54" s="45"/>
      <c r="K54" s="22"/>
      <c r="L54" s="22"/>
      <c r="M54" s="22">
        <v>20</v>
      </c>
      <c r="N54" s="22"/>
      <c r="O54" s="22"/>
      <c r="P54" s="248"/>
      <c r="Q54" s="22"/>
      <c r="R54" s="22"/>
      <c r="S54" s="22"/>
      <c r="T54" s="22"/>
      <c r="U54" s="22"/>
      <c r="V54" s="125"/>
      <c r="W54" s="654"/>
      <c r="X54" s="654"/>
      <c r="Y54" s="654"/>
      <c r="Z54" s="654"/>
      <c r="AA54" s="125"/>
      <c r="AB54" s="125"/>
      <c r="AC54" s="45"/>
      <c r="AD54" s="45"/>
      <c r="AE54" s="45"/>
      <c r="AF54" s="117"/>
      <c r="AG54" s="117"/>
      <c r="AH54" s="117"/>
      <c r="AI54" s="799">
        <f t="shared" si="1"/>
        <v>0</v>
      </c>
      <c r="AJ54" s="749"/>
      <c r="AK54" s="45"/>
      <c r="AL54" s="306"/>
      <c r="AM54" s="15"/>
      <c r="AN54" s="76">
        <f t="shared" si="2"/>
        <v>0</v>
      </c>
      <c r="AO54" s="817"/>
      <c r="AP54" s="631" t="s">
        <v>1647</v>
      </c>
      <c r="AQ54" s="781"/>
      <c r="BJ54" s="50">
        <f t="shared" si="39"/>
        <v>0</v>
      </c>
      <c r="CW54" s="57" t="s">
        <v>210</v>
      </c>
      <c r="CX54" s="58">
        <f t="shared" si="3"/>
        <v>46284</v>
      </c>
      <c r="CY54" s="59" t="str">
        <f t="shared" si="7"/>
        <v>9MRZK-208</v>
      </c>
      <c r="CZ54" s="60">
        <f t="shared" si="8"/>
        <v>0</v>
      </c>
      <c r="DA54" s="60">
        <f t="shared" si="9"/>
        <v>0</v>
      </c>
      <c r="DB54" s="60">
        <f t="shared" si="10"/>
        <v>0</v>
      </c>
      <c r="DC54" s="60" t="str">
        <f t="shared" si="11"/>
        <v>SI</v>
      </c>
      <c r="DD54" s="60"/>
      <c r="DF54" s="60">
        <f t="shared" si="12"/>
        <v>0</v>
      </c>
      <c r="DG54" s="60">
        <f t="shared" si="13"/>
        <v>0</v>
      </c>
      <c r="DH54" s="60">
        <f t="shared" si="14"/>
        <v>0</v>
      </c>
      <c r="DI54" s="60">
        <f t="shared" si="15"/>
        <v>0</v>
      </c>
      <c r="DJ54" s="60">
        <f t="shared" si="16"/>
        <v>0</v>
      </c>
      <c r="DK54" s="60">
        <f t="shared" si="17"/>
        <v>0</v>
      </c>
      <c r="DL54" s="60"/>
      <c r="DM54" s="60"/>
      <c r="DN54" s="60">
        <f t="shared" si="18"/>
        <v>0</v>
      </c>
      <c r="DO54" s="186">
        <f t="shared" si="19"/>
        <v>0</v>
      </c>
      <c r="DP54" s="60" t="str">
        <f t="shared" si="20"/>
        <v/>
      </c>
      <c r="DQ54" s="60">
        <f t="shared" si="61"/>
        <v>0</v>
      </c>
      <c r="DR54" s="60">
        <f t="shared" si="21"/>
        <v>0</v>
      </c>
      <c r="DS54" s="68" t="str">
        <f t="shared" si="62"/>
        <v/>
      </c>
      <c r="DY54" s="57" t="str">
        <f>IF(B54="","","KHALDA_WELL")</f>
        <v>KHALDA_WELL</v>
      </c>
      <c r="DZ54" s="58">
        <f t="shared" si="23"/>
        <v>46284</v>
      </c>
      <c r="EA54" s="59" t="str">
        <f>B54</f>
        <v>MRZK-208</v>
      </c>
      <c r="EB54" s="60">
        <f t="shared" ref="EB54:EC56" si="63">J54</f>
        <v>0</v>
      </c>
      <c r="EC54" s="60">
        <f t="shared" si="63"/>
        <v>0</v>
      </c>
      <c r="ED54" s="60">
        <f>F54</f>
        <v>0</v>
      </c>
      <c r="EE54" s="60" t="str">
        <f>IF(DB54=0,"SI",E54)</f>
        <v>SI</v>
      </c>
      <c r="EF54" s="64"/>
      <c r="EG54" s="63"/>
      <c r="EH54" s="59" t="str">
        <f t="shared" si="40"/>
        <v/>
      </c>
      <c r="EI54" s="60">
        <f>AI54</f>
        <v>0</v>
      </c>
      <c r="EJ54" s="60">
        <f>V54</f>
        <v>0</v>
      </c>
      <c r="EK54" s="60">
        <f>G54</f>
        <v>0</v>
      </c>
      <c r="EL54" s="60"/>
      <c r="EN54" s="60">
        <f>AB54</f>
        <v>0</v>
      </c>
      <c r="EP54" s="60">
        <f>AC54</f>
        <v>0</v>
      </c>
      <c r="EQ54" s="60">
        <f>AE54</f>
        <v>0</v>
      </c>
      <c r="ER54" s="60"/>
      <c r="ES54" s="60"/>
      <c r="ET54" s="60">
        <f>AD54</f>
        <v>0</v>
      </c>
      <c r="EU54" s="60">
        <f>AF54</f>
        <v>0</v>
      </c>
      <c r="EV54" s="60"/>
      <c r="EW54" s="60">
        <f t="shared" ref="EW54:EZ56" si="64">W54</f>
        <v>0</v>
      </c>
      <c r="EX54" s="60">
        <f t="shared" si="64"/>
        <v>0</v>
      </c>
      <c r="EY54" s="60">
        <f t="shared" si="64"/>
        <v>0</v>
      </c>
      <c r="EZ54" s="60">
        <f t="shared" si="64"/>
        <v>0</v>
      </c>
      <c r="FA54" s="60" t="str">
        <f>AP54</f>
        <v>Last W/O FEB/2024</v>
      </c>
      <c r="FB54" s="57" t="str">
        <f>IF(OR(E54="SI",B54="",E54="T&amp;A"),"",VLOOKUP(B54,WELL_FIELD,2))</f>
        <v/>
      </c>
    </row>
    <row r="55" spans="2:158" s="30" customFormat="1" ht="24" customHeight="1">
      <c r="B55" s="266" t="s">
        <v>1624</v>
      </c>
      <c r="C55" s="265" t="s">
        <v>21</v>
      </c>
      <c r="D55" s="265"/>
      <c r="E55" s="266" t="s">
        <v>3</v>
      </c>
      <c r="F55" s="122">
        <v>24</v>
      </c>
      <c r="G55" s="76">
        <f t="shared" si="0"/>
        <v>0</v>
      </c>
      <c r="H55" s="267"/>
      <c r="I55" s="13"/>
      <c r="J55" s="45">
        <v>128</v>
      </c>
      <c r="K55" s="22">
        <v>280</v>
      </c>
      <c r="L55" s="22">
        <v>270</v>
      </c>
      <c r="M55" s="22"/>
      <c r="N55" s="22" t="s">
        <v>300</v>
      </c>
      <c r="O55" s="22">
        <v>171</v>
      </c>
      <c r="P55" s="248"/>
      <c r="Q55" s="22"/>
      <c r="R55" s="22"/>
      <c r="S55" s="22"/>
      <c r="T55" s="22"/>
      <c r="U55" s="22">
        <v>3477</v>
      </c>
      <c r="V55" s="125" t="s">
        <v>1614</v>
      </c>
      <c r="W55" s="654"/>
      <c r="X55" s="654"/>
      <c r="Y55" s="654"/>
      <c r="Z55" s="654"/>
      <c r="AA55" s="125"/>
      <c r="AB55" s="125"/>
      <c r="AC55" s="45"/>
      <c r="AD55" s="45"/>
      <c r="AE55" s="45">
        <v>52</v>
      </c>
      <c r="AF55" s="117">
        <v>50</v>
      </c>
      <c r="AG55" s="117">
        <v>64</v>
      </c>
      <c r="AH55" s="117">
        <f t="shared" si="6"/>
        <v>81.25</v>
      </c>
      <c r="AI55" s="799">
        <f t="shared" si="1"/>
        <v>101.15000000000009</v>
      </c>
      <c r="AJ55" s="749">
        <v>46279</v>
      </c>
      <c r="AK55" s="45">
        <v>7225</v>
      </c>
      <c r="AL55" s="306"/>
      <c r="AM55" s="15">
        <v>98.6</v>
      </c>
      <c r="AN55" s="76">
        <f t="shared" si="2"/>
        <v>101.15000000000009</v>
      </c>
      <c r="AO55" s="817">
        <v>48000</v>
      </c>
      <c r="AP55" s="631" t="s">
        <v>2002</v>
      </c>
      <c r="AQ55" s="781"/>
      <c r="BJ55" s="50">
        <f t="shared" si="39"/>
        <v>7123.85</v>
      </c>
      <c r="CW55" s="57" t="s">
        <v>210</v>
      </c>
      <c r="CX55" s="58">
        <f t="shared" si="3"/>
        <v>46284</v>
      </c>
      <c r="CY55" s="59" t="str">
        <f t="shared" si="7"/>
        <v>9MRZK-212</v>
      </c>
      <c r="CZ55" s="60">
        <f t="shared" si="8"/>
        <v>128</v>
      </c>
      <c r="DA55" s="60">
        <f t="shared" si="9"/>
        <v>280</v>
      </c>
      <c r="DB55" s="60">
        <f t="shared" si="10"/>
        <v>24</v>
      </c>
      <c r="DC55" s="60" t="str">
        <f t="shared" si="11"/>
        <v>ESP</v>
      </c>
      <c r="DD55" s="60"/>
      <c r="DF55" s="60">
        <f t="shared" si="12"/>
        <v>171</v>
      </c>
      <c r="DG55" s="60">
        <f t="shared" si="13"/>
        <v>0</v>
      </c>
      <c r="DH55" s="60">
        <f t="shared" si="14"/>
        <v>0</v>
      </c>
      <c r="DI55" s="60">
        <f t="shared" si="15"/>
        <v>0</v>
      </c>
      <c r="DJ55" s="60">
        <f t="shared" si="16"/>
        <v>0</v>
      </c>
      <c r="DK55" s="60">
        <f t="shared" si="17"/>
        <v>52</v>
      </c>
      <c r="DL55" s="60"/>
      <c r="DM55" s="60"/>
      <c r="DN55" s="60">
        <f t="shared" si="18"/>
        <v>50</v>
      </c>
      <c r="DO55" s="186">
        <f t="shared" si="19"/>
        <v>101.15000000000009</v>
      </c>
      <c r="DP55" s="60" t="str">
        <f t="shared" si="20"/>
        <v/>
      </c>
      <c r="DQ55" s="60">
        <f t="shared" si="61"/>
        <v>101.15000000000009</v>
      </c>
      <c r="DR55" s="60">
        <f t="shared" si="21"/>
        <v>0</v>
      </c>
      <c r="DS55" s="68" t="str">
        <f t="shared" si="62"/>
        <v>MAIN</v>
      </c>
      <c r="DY55" s="57" t="str">
        <f>IF(B55="","","KHALDA_WELL")</f>
        <v>KHALDA_WELL</v>
      </c>
      <c r="DZ55" s="58">
        <f t="shared" si="23"/>
        <v>46284</v>
      </c>
      <c r="EA55" s="59" t="str">
        <f>B55</f>
        <v>MRZK-212</v>
      </c>
      <c r="EB55" s="60">
        <f t="shared" si="63"/>
        <v>128</v>
      </c>
      <c r="EC55" s="60">
        <f t="shared" si="63"/>
        <v>280</v>
      </c>
      <c r="ED55" s="60">
        <f>F55</f>
        <v>24</v>
      </c>
      <c r="EE55" s="60" t="str">
        <f>IF(DB55=0,"SI",E55)</f>
        <v>ESP</v>
      </c>
      <c r="EF55" s="64"/>
      <c r="EG55" s="63"/>
      <c r="EH55" s="59" t="str">
        <f t="shared" si="40"/>
        <v/>
      </c>
      <c r="EI55" s="60">
        <f>AI55</f>
        <v>101.15000000000009</v>
      </c>
      <c r="EJ55" s="60" t="str">
        <f>V55</f>
        <v>538-9000</v>
      </c>
      <c r="EK55" s="60">
        <f>G55</f>
        <v>0</v>
      </c>
      <c r="EL55" s="60"/>
      <c r="EN55" s="60">
        <f>AB55</f>
        <v>0</v>
      </c>
      <c r="EP55" s="60">
        <f>AC55</f>
        <v>0</v>
      </c>
      <c r="EQ55" s="60">
        <f>AE55</f>
        <v>52</v>
      </c>
      <c r="ER55" s="60"/>
      <c r="ES55" s="60"/>
      <c r="ET55" s="60">
        <f>AD55</f>
        <v>0</v>
      </c>
      <c r="EU55" s="60">
        <f>AF55</f>
        <v>50</v>
      </c>
      <c r="EV55" s="60"/>
      <c r="EW55" s="60">
        <f t="shared" si="64"/>
        <v>0</v>
      </c>
      <c r="EX55" s="60">
        <f t="shared" si="64"/>
        <v>0</v>
      </c>
      <c r="EY55" s="60">
        <f t="shared" si="64"/>
        <v>0</v>
      </c>
      <c r="EZ55" s="60">
        <f t="shared" si="64"/>
        <v>0</v>
      </c>
      <c r="FA55" s="60" t="str">
        <f>AP55</f>
        <v>started up the well after W/O(ESPR) dated 7-8-2026</v>
      </c>
      <c r="FB55" s="57" t="str">
        <f>IF(OR(E55="SI",B55="",E55="T&amp;A"),"",VLOOKUP(B55,WELL_FIELD,2))</f>
        <v>MAIN</v>
      </c>
    </row>
    <row r="56" spans="2:158" s="30" customFormat="1" ht="28.5" customHeight="1">
      <c r="B56" s="264" t="s">
        <v>1627</v>
      </c>
      <c r="C56" s="265" t="s">
        <v>1628</v>
      </c>
      <c r="D56" s="265"/>
      <c r="E56" s="266" t="s">
        <v>3</v>
      </c>
      <c r="F56" s="122">
        <v>24</v>
      </c>
      <c r="G56" s="76">
        <f t="shared" si="0"/>
        <v>0</v>
      </c>
      <c r="H56" s="267"/>
      <c r="I56" s="13">
        <v>0</v>
      </c>
      <c r="J56" s="45" t="s">
        <v>206</v>
      </c>
      <c r="K56" s="22">
        <v>130</v>
      </c>
      <c r="L56" s="22">
        <v>120</v>
      </c>
      <c r="M56" s="22">
        <v>0</v>
      </c>
      <c r="N56" s="22" t="s">
        <v>301</v>
      </c>
      <c r="O56" s="22">
        <v>142</v>
      </c>
      <c r="P56" s="248">
        <v>46058</v>
      </c>
      <c r="Q56" s="22">
        <v>2410.36</v>
      </c>
      <c r="R56" s="22">
        <v>100</v>
      </c>
      <c r="S56" s="649">
        <v>3888</v>
      </c>
      <c r="T56" s="22"/>
      <c r="U56" s="22">
        <v>6298</v>
      </c>
      <c r="V56" s="125" t="s">
        <v>1735</v>
      </c>
      <c r="W56" s="654"/>
      <c r="X56" s="654"/>
      <c r="Y56" s="654"/>
      <c r="Z56" s="654"/>
      <c r="AA56" s="125"/>
      <c r="AB56" s="125"/>
      <c r="AC56" s="45"/>
      <c r="AD56" s="45"/>
      <c r="AE56" s="45">
        <v>23</v>
      </c>
      <c r="AF56" s="117">
        <v>54</v>
      </c>
      <c r="AG56" s="117">
        <v>32</v>
      </c>
      <c r="AH56" s="117">
        <f t="shared" si="6"/>
        <v>71.875</v>
      </c>
      <c r="AI56" s="799">
        <f t="shared" si="1"/>
        <v>49.820000000000036</v>
      </c>
      <c r="AJ56" s="749">
        <v>46268</v>
      </c>
      <c r="AK56" s="45">
        <v>1060</v>
      </c>
      <c r="AL56" s="392"/>
      <c r="AM56" s="15">
        <v>95.3</v>
      </c>
      <c r="AN56" s="76">
        <f t="shared" si="2"/>
        <v>49.820000000000043</v>
      </c>
      <c r="AO56" s="817">
        <v>64000</v>
      </c>
      <c r="AP56" s="631" t="s">
        <v>1736</v>
      </c>
      <c r="AQ56" s="781"/>
      <c r="BJ56" s="50">
        <f t="shared" si="39"/>
        <v>1010.18</v>
      </c>
      <c r="CW56" s="57" t="s">
        <v>210</v>
      </c>
      <c r="CX56" s="58">
        <f t="shared" si="3"/>
        <v>46284</v>
      </c>
      <c r="CY56" s="59" t="str">
        <f t="shared" si="7"/>
        <v>9MRZK-214</v>
      </c>
      <c r="CZ56" s="60" t="str">
        <f t="shared" si="8"/>
        <v>OPEN</v>
      </c>
      <c r="DA56" s="60">
        <f t="shared" si="9"/>
        <v>130</v>
      </c>
      <c r="DB56" s="60">
        <f t="shared" si="10"/>
        <v>24</v>
      </c>
      <c r="DC56" s="60" t="str">
        <f t="shared" si="11"/>
        <v>ESP</v>
      </c>
      <c r="DD56" s="60"/>
      <c r="DF56" s="60">
        <f t="shared" si="12"/>
        <v>142</v>
      </c>
      <c r="DG56" s="60">
        <f t="shared" si="13"/>
        <v>0</v>
      </c>
      <c r="DH56" s="60">
        <f t="shared" si="14"/>
        <v>0</v>
      </c>
      <c r="DI56" s="60">
        <f t="shared" si="15"/>
        <v>0</v>
      </c>
      <c r="DJ56" s="60">
        <f t="shared" si="16"/>
        <v>0</v>
      </c>
      <c r="DK56" s="60">
        <f t="shared" si="17"/>
        <v>23</v>
      </c>
      <c r="DL56" s="60"/>
      <c r="DM56" s="60"/>
      <c r="DN56" s="60">
        <f t="shared" si="18"/>
        <v>54</v>
      </c>
      <c r="DO56" s="186">
        <f t="shared" si="19"/>
        <v>49.820000000000036</v>
      </c>
      <c r="DP56" s="60" t="str">
        <f t="shared" si="20"/>
        <v/>
      </c>
      <c r="DQ56" s="60">
        <f t="shared" si="61"/>
        <v>49.820000000000036</v>
      </c>
      <c r="DR56" s="60">
        <f t="shared" si="21"/>
        <v>0</v>
      </c>
      <c r="DS56" s="68" t="str">
        <f t="shared" si="62"/>
        <v>MAIN</v>
      </c>
      <c r="DY56" s="57" t="str">
        <f>IF(B56="","","KHALDA_WELL")</f>
        <v>KHALDA_WELL</v>
      </c>
      <c r="DZ56" s="58">
        <f t="shared" si="23"/>
        <v>46284</v>
      </c>
      <c r="EA56" s="59" t="str">
        <f>B56</f>
        <v>MRZK-214</v>
      </c>
      <c r="EB56" s="60" t="str">
        <f t="shared" si="63"/>
        <v>OPEN</v>
      </c>
      <c r="EC56" s="60">
        <f t="shared" si="63"/>
        <v>130</v>
      </c>
      <c r="ED56" s="60">
        <f>F56</f>
        <v>24</v>
      </c>
      <c r="EE56" s="60" t="str">
        <f>IF(DB56=0,"SI",E56)</f>
        <v>ESP</v>
      </c>
      <c r="EF56" s="64"/>
      <c r="EG56" s="63"/>
      <c r="EH56" s="59" t="str">
        <f t="shared" si="40"/>
        <v/>
      </c>
      <c r="EI56" s="60">
        <f>AI56</f>
        <v>49.820000000000036</v>
      </c>
      <c r="EJ56" s="60" t="str">
        <f>V56</f>
        <v>WD1000MF</v>
      </c>
      <c r="EK56" s="60">
        <f>G56</f>
        <v>0</v>
      </c>
      <c r="EL56" s="60"/>
      <c r="EN56" s="60">
        <f>AB56</f>
        <v>0</v>
      </c>
      <c r="EP56" s="60">
        <f>AC56</f>
        <v>0</v>
      </c>
      <c r="EQ56" s="60">
        <f>AE56</f>
        <v>23</v>
      </c>
      <c r="ER56" s="60"/>
      <c r="ES56" s="60"/>
      <c r="ET56" s="60">
        <f>AD56</f>
        <v>0</v>
      </c>
      <c r="EU56" s="60">
        <f>AF56</f>
        <v>54</v>
      </c>
      <c r="EV56" s="60"/>
      <c r="EW56" s="60">
        <f t="shared" si="64"/>
        <v>0</v>
      </c>
      <c r="EX56" s="60">
        <f t="shared" si="64"/>
        <v>0</v>
      </c>
      <c r="EY56" s="60">
        <f t="shared" si="64"/>
        <v>0</v>
      </c>
      <c r="EZ56" s="60">
        <f t="shared" si="64"/>
        <v>0</v>
      </c>
      <c r="FA56" s="60" t="str">
        <f>AP56</f>
        <v>started up 2/10/2024 after W/O (ESPR F/ 400-2200 T/WF1000MF)</v>
      </c>
      <c r="FB56" s="57" t="str">
        <f>IF(OR(E56="SI",B56="",E56="T&amp;A"),"",VLOOKUP(B56,WELL_FIELD,2))</f>
        <v>MAIN</v>
      </c>
    </row>
    <row r="57" spans="2:158" s="30" customFormat="1" ht="24" customHeight="1">
      <c r="B57" s="266" t="s">
        <v>254</v>
      </c>
      <c r="C57" s="266" t="s">
        <v>153</v>
      </c>
      <c r="D57" s="265" t="s">
        <v>1021</v>
      </c>
      <c r="E57" s="266" t="s">
        <v>19</v>
      </c>
      <c r="F57" s="122">
        <v>0</v>
      </c>
      <c r="G57" s="76">
        <f t="shared" si="0"/>
        <v>0</v>
      </c>
      <c r="H57" s="267"/>
      <c r="I57" s="13"/>
      <c r="J57" s="45"/>
      <c r="K57" s="22"/>
      <c r="L57" s="22"/>
      <c r="M57" s="22">
        <v>75</v>
      </c>
      <c r="N57" s="22"/>
      <c r="O57" s="22"/>
      <c r="P57" s="248">
        <v>43477</v>
      </c>
      <c r="Q57" s="22" t="s">
        <v>1436</v>
      </c>
      <c r="R57" s="22"/>
      <c r="S57" s="22"/>
      <c r="T57" s="22"/>
      <c r="U57" s="22">
        <v>6958</v>
      </c>
      <c r="V57" s="125">
        <v>1.75</v>
      </c>
      <c r="W57" s="654"/>
      <c r="X57" s="654"/>
      <c r="Y57" s="654"/>
      <c r="Z57" s="654"/>
      <c r="AA57" s="125"/>
      <c r="AB57" s="125"/>
      <c r="AC57" s="45"/>
      <c r="AD57" s="45"/>
      <c r="AE57" s="45"/>
      <c r="AF57" s="117"/>
      <c r="AG57" s="117"/>
      <c r="AH57" s="117" t="str">
        <f t="shared" si="6"/>
        <v/>
      </c>
      <c r="AI57" s="799">
        <f t="shared" si="1"/>
        <v>0</v>
      </c>
      <c r="AJ57" s="749"/>
      <c r="AK57" s="45"/>
      <c r="AL57" s="306"/>
      <c r="AM57" s="15"/>
      <c r="AN57" s="76">
        <f t="shared" si="2"/>
        <v>0</v>
      </c>
      <c r="AO57" s="817"/>
      <c r="AP57" s="631" t="s">
        <v>1442</v>
      </c>
      <c r="AQ57" s="781"/>
      <c r="BJ57" s="50">
        <f t="shared" si="39"/>
        <v>0</v>
      </c>
      <c r="CW57" s="57" t="s">
        <v>210</v>
      </c>
      <c r="CX57" s="58">
        <f t="shared" si="3"/>
        <v>46284</v>
      </c>
      <c r="CY57" s="59" t="str">
        <f t="shared" si="7"/>
        <v>9NRZK-01</v>
      </c>
      <c r="CZ57" s="60">
        <f t="shared" si="8"/>
        <v>0</v>
      </c>
      <c r="DA57" s="60">
        <f t="shared" si="9"/>
        <v>0</v>
      </c>
      <c r="DB57" s="60">
        <f t="shared" si="10"/>
        <v>0</v>
      </c>
      <c r="DC57" s="60" t="str">
        <f t="shared" si="11"/>
        <v>SI</v>
      </c>
      <c r="DD57" s="60"/>
      <c r="DF57" s="60">
        <f t="shared" si="12"/>
        <v>0</v>
      </c>
      <c r="DG57" s="60">
        <f t="shared" si="13"/>
        <v>0</v>
      </c>
      <c r="DH57" s="60">
        <f t="shared" si="14"/>
        <v>0</v>
      </c>
      <c r="DI57" s="60">
        <f t="shared" si="15"/>
        <v>0</v>
      </c>
      <c r="DJ57" s="60">
        <f t="shared" si="16"/>
        <v>0</v>
      </c>
      <c r="DK57" s="60">
        <f t="shared" si="17"/>
        <v>0</v>
      </c>
      <c r="DL57" s="60"/>
      <c r="DM57" s="60"/>
      <c r="DN57" s="60">
        <f t="shared" si="18"/>
        <v>0</v>
      </c>
      <c r="DO57" s="186">
        <f t="shared" si="19"/>
        <v>0</v>
      </c>
      <c r="DP57" s="60" t="str">
        <f t="shared" si="20"/>
        <v/>
      </c>
      <c r="DQ57" s="60">
        <f t="shared" si="61"/>
        <v>0</v>
      </c>
      <c r="DR57" s="60">
        <f t="shared" si="21"/>
        <v>0</v>
      </c>
      <c r="DS57" s="68" t="str">
        <f t="shared" si="62"/>
        <v/>
      </c>
      <c r="DY57" s="57" t="str">
        <f t="shared" si="41"/>
        <v>KHALDA_WELL</v>
      </c>
      <c r="DZ57" s="58">
        <f t="shared" si="23"/>
        <v>46284</v>
      </c>
      <c r="EA57" s="59" t="str">
        <f t="shared" si="42"/>
        <v>NRZK-01</v>
      </c>
      <c r="EB57" s="60">
        <f t="shared" si="43"/>
        <v>0</v>
      </c>
      <c r="EC57" s="60">
        <f t="shared" si="44"/>
        <v>0</v>
      </c>
      <c r="ED57" s="60">
        <f t="shared" si="45"/>
        <v>0</v>
      </c>
      <c r="EE57" s="60" t="str">
        <f t="shared" si="46"/>
        <v>SI</v>
      </c>
      <c r="EF57" s="64"/>
      <c r="EG57" s="63"/>
      <c r="EH57" s="59" t="str">
        <f t="shared" si="40"/>
        <v/>
      </c>
      <c r="EI57" s="60">
        <f t="shared" si="47"/>
        <v>0</v>
      </c>
      <c r="EJ57" s="60">
        <f t="shared" si="48"/>
        <v>1.75</v>
      </c>
      <c r="EK57" s="60">
        <f t="shared" si="49"/>
        <v>0</v>
      </c>
      <c r="EL57" s="60"/>
      <c r="EN57" s="60">
        <f t="shared" si="50"/>
        <v>0</v>
      </c>
      <c r="EP57" s="60">
        <f t="shared" si="51"/>
        <v>0</v>
      </c>
      <c r="EQ57" s="60">
        <f t="shared" si="52"/>
        <v>0</v>
      </c>
      <c r="ER57" s="60"/>
      <c r="ES57" s="60"/>
      <c r="ET57" s="60">
        <f t="shared" si="53"/>
        <v>0</v>
      </c>
      <c r="EU57" s="60">
        <f t="shared" si="54"/>
        <v>0</v>
      </c>
      <c r="EV57" s="60"/>
      <c r="EW57" s="60">
        <f t="shared" si="55"/>
        <v>0</v>
      </c>
      <c r="EX57" s="60">
        <f t="shared" si="56"/>
        <v>0</v>
      </c>
      <c r="EY57" s="60">
        <f t="shared" si="57"/>
        <v>0</v>
      </c>
      <c r="EZ57" s="60">
        <f t="shared" si="58"/>
        <v>0</v>
      </c>
      <c r="FA57" s="60" t="str">
        <f t="shared" si="59"/>
        <v>S/I 16/09/2019 due to high W.C%, 
on 25-12-2019 CHSIP ±130 Psi SFL @ surface</v>
      </c>
      <c r="FB57" s="57" t="str">
        <f t="shared" si="60"/>
        <v/>
      </c>
    </row>
    <row r="58" spans="2:158" s="30" customFormat="1" ht="35.25" customHeight="1">
      <c r="B58" s="264" t="s">
        <v>255</v>
      </c>
      <c r="C58" s="265" t="s">
        <v>278</v>
      </c>
      <c r="D58" s="265" t="s">
        <v>1022</v>
      </c>
      <c r="E58" s="266" t="s">
        <v>3</v>
      </c>
      <c r="F58" s="122">
        <v>24</v>
      </c>
      <c r="G58" s="76">
        <f t="shared" si="0"/>
        <v>0</v>
      </c>
      <c r="H58" s="267"/>
      <c r="I58" s="13">
        <v>0</v>
      </c>
      <c r="J58" s="45" t="s">
        <v>206</v>
      </c>
      <c r="K58" s="22">
        <v>120</v>
      </c>
      <c r="L58" s="22">
        <v>110</v>
      </c>
      <c r="M58" s="22">
        <v>50</v>
      </c>
      <c r="N58" s="22" t="s">
        <v>300</v>
      </c>
      <c r="O58" s="22">
        <v>191</v>
      </c>
      <c r="P58" s="248">
        <v>46120</v>
      </c>
      <c r="Q58" s="22">
        <v>843</v>
      </c>
      <c r="R58" s="22">
        <v>100</v>
      </c>
      <c r="S58" s="22">
        <v>2132</v>
      </c>
      <c r="T58" s="22"/>
      <c r="U58" s="22">
        <v>2975</v>
      </c>
      <c r="V58" s="125" t="s">
        <v>1739</v>
      </c>
      <c r="W58" s="654"/>
      <c r="X58" s="654"/>
      <c r="Y58" s="654"/>
      <c r="Z58" s="654"/>
      <c r="AA58" s="125"/>
      <c r="AB58" s="125"/>
      <c r="AC58" s="45"/>
      <c r="AD58" s="45"/>
      <c r="AE58" s="45">
        <v>57</v>
      </c>
      <c r="AF58" s="117">
        <v>50</v>
      </c>
      <c r="AG58" s="117">
        <v>61</v>
      </c>
      <c r="AH58" s="117">
        <f t="shared" si="6"/>
        <v>93.442622950819683</v>
      </c>
      <c r="AI58" s="799">
        <f t="shared" si="1"/>
        <v>120.80200000000011</v>
      </c>
      <c r="AJ58" s="749">
        <v>46274</v>
      </c>
      <c r="AK58" s="45">
        <v>6358</v>
      </c>
      <c r="AL58" s="743"/>
      <c r="AM58" s="15">
        <v>98.1</v>
      </c>
      <c r="AN58" s="76">
        <f t="shared" si="2"/>
        <v>120.80200000000011</v>
      </c>
      <c r="AO58" s="817">
        <v>91000</v>
      </c>
      <c r="AP58" s="631" t="s">
        <v>1935</v>
      </c>
      <c r="AQ58" s="781"/>
      <c r="BJ58" s="50">
        <f t="shared" si="39"/>
        <v>6237.1979999999994</v>
      </c>
      <c r="CW58" s="57" t="s">
        <v>210</v>
      </c>
      <c r="CX58" s="58">
        <f t="shared" si="3"/>
        <v>46284</v>
      </c>
      <c r="CY58" s="59" t="str">
        <f t="shared" si="7"/>
        <v>9NRZK-02</v>
      </c>
      <c r="CZ58" s="60" t="str">
        <f t="shared" si="8"/>
        <v>OPEN</v>
      </c>
      <c r="DA58" s="60">
        <f t="shared" si="9"/>
        <v>120</v>
      </c>
      <c r="DB58" s="60">
        <f t="shared" si="10"/>
        <v>24</v>
      </c>
      <c r="DC58" s="60" t="str">
        <f t="shared" si="11"/>
        <v>ESP</v>
      </c>
      <c r="DD58" s="60"/>
      <c r="DF58" s="60">
        <f t="shared" si="12"/>
        <v>191</v>
      </c>
      <c r="DG58" s="60">
        <f t="shared" si="13"/>
        <v>0</v>
      </c>
      <c r="DH58" s="60">
        <f t="shared" si="14"/>
        <v>0</v>
      </c>
      <c r="DI58" s="60">
        <f t="shared" si="15"/>
        <v>0</v>
      </c>
      <c r="DJ58" s="60">
        <f t="shared" si="16"/>
        <v>0</v>
      </c>
      <c r="DK58" s="60">
        <f t="shared" si="17"/>
        <v>57</v>
      </c>
      <c r="DL58" s="60"/>
      <c r="DM58" s="60"/>
      <c r="DN58" s="60">
        <f t="shared" si="18"/>
        <v>50</v>
      </c>
      <c r="DO58" s="186">
        <f t="shared" si="19"/>
        <v>120.80200000000011</v>
      </c>
      <c r="DP58" s="60" t="str">
        <f t="shared" si="20"/>
        <v/>
      </c>
      <c r="DQ58" s="60">
        <f t="shared" si="61"/>
        <v>120.80200000000011</v>
      </c>
      <c r="DR58" s="60">
        <f t="shared" si="21"/>
        <v>0</v>
      </c>
      <c r="DS58" s="68" t="str">
        <f t="shared" si="62"/>
        <v>NORTH</v>
      </c>
      <c r="DY58" s="57" t="str">
        <f t="shared" si="41"/>
        <v>KHALDA_WELL</v>
      </c>
      <c r="DZ58" s="58">
        <f t="shared" si="23"/>
        <v>46284</v>
      </c>
      <c r="EA58" s="59" t="str">
        <f t="shared" si="42"/>
        <v>NRZK-02</v>
      </c>
      <c r="EB58" s="60" t="str">
        <f t="shared" si="43"/>
        <v>OPEN</v>
      </c>
      <c r="EC58" s="60">
        <f t="shared" si="44"/>
        <v>120</v>
      </c>
      <c r="ED58" s="60">
        <f t="shared" si="45"/>
        <v>24</v>
      </c>
      <c r="EE58" s="60" t="str">
        <f t="shared" si="46"/>
        <v>ESP</v>
      </c>
      <c r="EF58" s="64"/>
      <c r="EG58" s="63"/>
      <c r="EH58" s="59" t="str">
        <f t="shared" si="40"/>
        <v/>
      </c>
      <c r="EI58" s="60">
        <f t="shared" si="47"/>
        <v>120.80200000000011</v>
      </c>
      <c r="EJ58" s="60" t="str">
        <f t="shared" si="48"/>
        <v>S8000N</v>
      </c>
      <c r="EK58" s="60">
        <f t="shared" si="49"/>
        <v>0</v>
      </c>
      <c r="EL58" s="60"/>
      <c r="EN58" s="60">
        <f t="shared" si="50"/>
        <v>0</v>
      </c>
      <c r="EP58" s="60">
        <f t="shared" si="51"/>
        <v>0</v>
      </c>
      <c r="EQ58" s="60">
        <f t="shared" si="52"/>
        <v>57</v>
      </c>
      <c r="ER58" s="60"/>
      <c r="ES58" s="60"/>
      <c r="ET58" s="60">
        <f t="shared" si="53"/>
        <v>0</v>
      </c>
      <c r="EU58" s="60">
        <f t="shared" si="54"/>
        <v>50</v>
      </c>
      <c r="EV58" s="60"/>
      <c r="EW58" s="60">
        <f t="shared" si="55"/>
        <v>0</v>
      </c>
      <c r="EX58" s="60">
        <f t="shared" si="56"/>
        <v>0</v>
      </c>
      <c r="EY58" s="60">
        <f t="shared" si="57"/>
        <v>0</v>
      </c>
      <c r="EZ58" s="60">
        <f t="shared" si="58"/>
        <v>0</v>
      </c>
      <c r="FA58" s="60" t="str">
        <f t="shared" si="59"/>
        <v>On 11/03/2025: Started up the well after W/O (R/C).</v>
      </c>
      <c r="FB58" s="57" t="str">
        <f t="shared" si="60"/>
        <v>NORTH</v>
      </c>
    </row>
    <row r="59" spans="2:158" s="30" customFormat="1" ht="24" customHeight="1">
      <c r="B59" s="734" t="s">
        <v>256</v>
      </c>
      <c r="C59" s="735" t="s">
        <v>153</v>
      </c>
      <c r="D59" s="735" t="s">
        <v>1019</v>
      </c>
      <c r="E59" s="736" t="s">
        <v>19</v>
      </c>
      <c r="F59" s="122">
        <v>0</v>
      </c>
      <c r="G59" s="76">
        <f t="shared" si="0"/>
        <v>0</v>
      </c>
      <c r="H59" s="267"/>
      <c r="I59" s="737"/>
      <c r="J59" s="738"/>
      <c r="K59" s="739"/>
      <c r="L59" s="739"/>
      <c r="M59" s="739">
        <v>20</v>
      </c>
      <c r="N59" s="739"/>
      <c r="O59" s="739"/>
      <c r="P59" s="248">
        <v>45558</v>
      </c>
      <c r="Q59" s="739"/>
      <c r="R59" s="739">
        <v>100</v>
      </c>
      <c r="S59" s="739">
        <v>4898</v>
      </c>
      <c r="T59" s="739">
        <v>45</v>
      </c>
      <c r="U59" s="739">
        <v>4970</v>
      </c>
      <c r="V59" s="740" t="s">
        <v>1299</v>
      </c>
      <c r="W59" s="741"/>
      <c r="X59" s="741"/>
      <c r="Y59" s="741"/>
      <c r="Z59" s="741"/>
      <c r="AA59" s="740"/>
      <c r="AB59" s="740"/>
      <c r="AC59" s="738"/>
      <c r="AD59" s="738"/>
      <c r="AE59" s="738"/>
      <c r="AF59" s="742"/>
      <c r="AG59" s="742"/>
      <c r="AH59" s="742"/>
      <c r="AI59" s="799">
        <f t="shared" si="1"/>
        <v>0</v>
      </c>
      <c r="AJ59" s="750"/>
      <c r="AK59" s="738"/>
      <c r="AL59" s="306"/>
      <c r="AM59" s="744"/>
      <c r="AN59" s="76">
        <f t="shared" si="2"/>
        <v>0</v>
      </c>
      <c r="AO59" s="817"/>
      <c r="AP59" s="631" t="s">
        <v>1479</v>
      </c>
      <c r="AQ59" s="781"/>
      <c r="BJ59" s="50">
        <f t="shared" si="39"/>
        <v>0</v>
      </c>
      <c r="CW59" s="57" t="s">
        <v>210</v>
      </c>
      <c r="CX59" s="58">
        <f t="shared" si="3"/>
        <v>46284</v>
      </c>
      <c r="CY59" s="59" t="str">
        <f t="shared" si="7"/>
        <v>9NRZK-03</v>
      </c>
      <c r="CZ59" s="60">
        <f t="shared" si="8"/>
        <v>0</v>
      </c>
      <c r="DA59" s="60">
        <f t="shared" si="9"/>
        <v>0</v>
      </c>
      <c r="DB59" s="60">
        <f t="shared" si="10"/>
        <v>0</v>
      </c>
      <c r="DC59" s="60" t="str">
        <f t="shared" si="11"/>
        <v>SI</v>
      </c>
      <c r="DD59" s="60"/>
      <c r="DF59" s="60">
        <f t="shared" si="12"/>
        <v>0</v>
      </c>
      <c r="DG59" s="60">
        <f t="shared" si="13"/>
        <v>0</v>
      </c>
      <c r="DH59" s="60">
        <f t="shared" si="14"/>
        <v>0</v>
      </c>
      <c r="DI59" s="60">
        <f t="shared" si="15"/>
        <v>0</v>
      </c>
      <c r="DJ59" s="60">
        <f t="shared" si="16"/>
        <v>0</v>
      </c>
      <c r="DK59" s="60">
        <f t="shared" si="17"/>
        <v>0</v>
      </c>
      <c r="DL59" s="60"/>
      <c r="DM59" s="60"/>
      <c r="DN59" s="60">
        <f t="shared" si="18"/>
        <v>0</v>
      </c>
      <c r="DO59" s="186">
        <f t="shared" si="19"/>
        <v>0</v>
      </c>
      <c r="DP59" s="60" t="str">
        <f t="shared" si="20"/>
        <v/>
      </c>
      <c r="DQ59" s="60">
        <f t="shared" si="61"/>
        <v>0</v>
      </c>
      <c r="DR59" s="60">
        <f t="shared" si="21"/>
        <v>0</v>
      </c>
      <c r="DS59" s="68" t="str">
        <f t="shared" si="62"/>
        <v/>
      </c>
      <c r="DY59" s="61" t="str">
        <f t="shared" si="41"/>
        <v>KHALDA_WELL</v>
      </c>
      <c r="DZ59" s="62">
        <f t="shared" si="23"/>
        <v>46284</v>
      </c>
      <c r="EA59" s="63" t="str">
        <f t="shared" si="42"/>
        <v>NRZK-03</v>
      </c>
      <c r="EB59" s="64">
        <f t="shared" si="43"/>
        <v>0</v>
      </c>
      <c r="EC59" s="64">
        <f t="shared" si="44"/>
        <v>0</v>
      </c>
      <c r="ED59" s="64">
        <f t="shared" si="45"/>
        <v>0</v>
      </c>
      <c r="EE59" s="64" t="str">
        <f t="shared" si="46"/>
        <v>SI</v>
      </c>
      <c r="EF59" s="64"/>
      <c r="EG59" s="63"/>
      <c r="EH59" s="59" t="str">
        <f t="shared" si="40"/>
        <v/>
      </c>
      <c r="EI59" s="64">
        <f t="shared" si="47"/>
        <v>0</v>
      </c>
      <c r="EJ59" s="64" t="str">
        <f t="shared" si="48"/>
        <v>GN-4000</v>
      </c>
      <c r="EK59" s="64">
        <f t="shared" si="49"/>
        <v>0</v>
      </c>
      <c r="EL59" s="64"/>
      <c r="EN59" s="64">
        <f t="shared" si="50"/>
        <v>0</v>
      </c>
      <c r="EP59" s="64">
        <f t="shared" si="51"/>
        <v>0</v>
      </c>
      <c r="EQ59" s="64">
        <f t="shared" si="52"/>
        <v>0</v>
      </c>
      <c r="ER59" s="64"/>
      <c r="ES59" s="64"/>
      <c r="ET59" s="64">
        <f t="shared" si="53"/>
        <v>0</v>
      </c>
      <c r="EU59" s="64">
        <f t="shared" si="54"/>
        <v>0</v>
      </c>
      <c r="EV59" s="64"/>
      <c r="EW59" s="64">
        <f t="shared" si="55"/>
        <v>0</v>
      </c>
      <c r="EX59" s="64">
        <f t="shared" si="56"/>
        <v>0</v>
      </c>
      <c r="EY59" s="64">
        <f t="shared" si="57"/>
        <v>0</v>
      </c>
      <c r="EZ59" s="64">
        <f t="shared" si="58"/>
        <v>0</v>
      </c>
      <c r="FA59" s="64" t="str">
        <f t="shared" si="59"/>
        <v>S/I 27/07/2020 DH Short circuit</v>
      </c>
      <c r="FB59" s="61" t="str">
        <f t="shared" si="60"/>
        <v/>
      </c>
    </row>
    <row r="60" spans="2:158" s="30" customFormat="1" ht="24" customHeight="1">
      <c r="B60" s="264" t="s">
        <v>257</v>
      </c>
      <c r="C60" s="265" t="s">
        <v>278</v>
      </c>
      <c r="D60" s="265" t="s">
        <v>1023</v>
      </c>
      <c r="E60" s="266" t="s">
        <v>3</v>
      </c>
      <c r="F60" s="122">
        <v>24</v>
      </c>
      <c r="G60" s="76">
        <f t="shared" si="0"/>
        <v>0</v>
      </c>
      <c r="H60" s="267"/>
      <c r="I60" s="13">
        <v>0</v>
      </c>
      <c r="J60" s="45" t="s">
        <v>1053</v>
      </c>
      <c r="K60" s="22">
        <v>130</v>
      </c>
      <c r="L60" s="22">
        <v>120</v>
      </c>
      <c r="M60" s="22"/>
      <c r="N60" s="22" t="s">
        <v>300</v>
      </c>
      <c r="O60" s="22">
        <v>194</v>
      </c>
      <c r="P60" s="248">
        <v>45764</v>
      </c>
      <c r="Q60" s="22">
        <v>727.78</v>
      </c>
      <c r="R60" s="22">
        <v>100</v>
      </c>
      <c r="S60" s="22">
        <v>2176</v>
      </c>
      <c r="T60" s="22"/>
      <c r="U60" s="22">
        <v>2904</v>
      </c>
      <c r="V60" s="125" t="s">
        <v>1045</v>
      </c>
      <c r="W60" s="654"/>
      <c r="X60" s="654"/>
      <c r="Y60" s="654"/>
      <c r="Z60" s="654"/>
      <c r="AA60" s="125"/>
      <c r="AB60" s="125"/>
      <c r="AC60" s="45"/>
      <c r="AD60" s="45"/>
      <c r="AE60" s="45">
        <v>52</v>
      </c>
      <c r="AF60" s="117">
        <v>50</v>
      </c>
      <c r="AG60" s="117">
        <v>67</v>
      </c>
      <c r="AH60" s="117">
        <f t="shared" si="6"/>
        <v>77.611940298507463</v>
      </c>
      <c r="AI60" s="799">
        <f t="shared" si="1"/>
        <v>81.247500000000471</v>
      </c>
      <c r="AJ60" s="749">
        <v>46276</v>
      </c>
      <c r="AK60" s="45">
        <v>7065</v>
      </c>
      <c r="AL60" s="306"/>
      <c r="AM60" s="15">
        <v>98.85</v>
      </c>
      <c r="AN60" s="76">
        <f t="shared" si="2"/>
        <v>81.247500000000471</v>
      </c>
      <c r="AO60" s="817">
        <v>91000</v>
      </c>
      <c r="AP60" s="631" t="s">
        <v>1444</v>
      </c>
      <c r="AQ60" s="781"/>
      <c r="BJ60" s="50">
        <f t="shared" si="39"/>
        <v>6983.7524999999996</v>
      </c>
      <c r="CW60" s="57" t="s">
        <v>210</v>
      </c>
      <c r="CX60" s="58">
        <f t="shared" si="3"/>
        <v>46284</v>
      </c>
      <c r="CY60" s="59" t="str">
        <f t="shared" si="7"/>
        <v>9NRZK-04</v>
      </c>
      <c r="CZ60" s="60" t="str">
        <f t="shared" si="8"/>
        <v>Spool</v>
      </c>
      <c r="DA60" s="60">
        <f t="shared" si="9"/>
        <v>130</v>
      </c>
      <c r="DB60" s="60">
        <f t="shared" si="10"/>
        <v>24</v>
      </c>
      <c r="DC60" s="60" t="str">
        <f t="shared" si="11"/>
        <v>ESP</v>
      </c>
      <c r="DD60" s="60"/>
      <c r="DF60" s="60">
        <f t="shared" si="12"/>
        <v>194</v>
      </c>
      <c r="DG60" s="60">
        <f t="shared" si="13"/>
        <v>0</v>
      </c>
      <c r="DH60" s="60">
        <f t="shared" si="14"/>
        <v>0</v>
      </c>
      <c r="DI60" s="60">
        <f t="shared" si="15"/>
        <v>0</v>
      </c>
      <c r="DJ60" s="60">
        <f t="shared" si="16"/>
        <v>0</v>
      </c>
      <c r="DK60" s="60">
        <f t="shared" si="17"/>
        <v>52</v>
      </c>
      <c r="DL60" s="60"/>
      <c r="DM60" s="60"/>
      <c r="DN60" s="60">
        <f t="shared" si="18"/>
        <v>50</v>
      </c>
      <c r="DO60" s="186">
        <f t="shared" si="19"/>
        <v>81.247500000000471</v>
      </c>
      <c r="DP60" s="60" t="str">
        <f t="shared" si="20"/>
        <v/>
      </c>
      <c r="DQ60" s="60">
        <f t="shared" si="61"/>
        <v>81.247500000000471</v>
      </c>
      <c r="DR60" s="60">
        <f t="shared" si="21"/>
        <v>0</v>
      </c>
      <c r="DS60" s="68" t="str">
        <f t="shared" si="62"/>
        <v>NORTH</v>
      </c>
      <c r="DY60" s="57" t="str">
        <f t="shared" si="41"/>
        <v>KHALDA_WELL</v>
      </c>
      <c r="DZ60" s="58">
        <f t="shared" si="23"/>
        <v>46284</v>
      </c>
      <c r="EA60" s="59" t="str">
        <f t="shared" si="42"/>
        <v>NRZK-04</v>
      </c>
      <c r="EB60" s="60" t="str">
        <f t="shared" si="43"/>
        <v>Spool</v>
      </c>
      <c r="EC60" s="60">
        <f t="shared" si="44"/>
        <v>130</v>
      </c>
      <c r="ED60" s="60">
        <f t="shared" si="45"/>
        <v>24</v>
      </c>
      <c r="EE60" s="60" t="str">
        <f t="shared" si="46"/>
        <v>ESP</v>
      </c>
      <c r="EF60" s="64"/>
      <c r="EG60" s="63"/>
      <c r="EH60" s="59" t="str">
        <f t="shared" si="40"/>
        <v/>
      </c>
      <c r="EI60" s="60">
        <f t="shared" si="47"/>
        <v>81.247500000000471</v>
      </c>
      <c r="EJ60" s="60" t="str">
        <f t="shared" si="48"/>
        <v>SN8000</v>
      </c>
      <c r="EK60" s="60">
        <f t="shared" si="49"/>
        <v>0</v>
      </c>
      <c r="EL60" s="60"/>
      <c r="EN60" s="60">
        <f t="shared" si="50"/>
        <v>0</v>
      </c>
      <c r="EP60" s="60">
        <f t="shared" si="51"/>
        <v>0</v>
      </c>
      <c r="EQ60" s="60">
        <f t="shared" si="52"/>
        <v>52</v>
      </c>
      <c r="ER60" s="60"/>
      <c r="ES60" s="60"/>
      <c r="ET60" s="60">
        <f t="shared" si="53"/>
        <v>0</v>
      </c>
      <c r="EU60" s="60">
        <f t="shared" si="54"/>
        <v>50</v>
      </c>
      <c r="EV60" s="60"/>
      <c r="EW60" s="60">
        <f t="shared" si="55"/>
        <v>0</v>
      </c>
      <c r="EX60" s="60">
        <f t="shared" si="56"/>
        <v>0</v>
      </c>
      <c r="EY60" s="60">
        <f t="shared" si="57"/>
        <v>0</v>
      </c>
      <c r="EZ60" s="60">
        <f t="shared" si="58"/>
        <v>0</v>
      </c>
      <c r="FA60" s="60" t="str">
        <f t="shared" si="59"/>
        <v>Last W/O 11/2018 (P/R), Started up 11/11/2018</v>
      </c>
      <c r="FB60" s="57" t="str">
        <f t="shared" si="60"/>
        <v>NORTH</v>
      </c>
    </row>
    <row r="61" spans="2:158" s="30" customFormat="1" ht="24" customHeight="1">
      <c r="B61" s="264" t="s">
        <v>269</v>
      </c>
      <c r="C61" s="265" t="s">
        <v>25</v>
      </c>
      <c r="D61" s="265" t="s">
        <v>2</v>
      </c>
      <c r="E61" s="266" t="s">
        <v>19</v>
      </c>
      <c r="F61" s="122">
        <v>0</v>
      </c>
      <c r="G61" s="76">
        <f t="shared" si="0"/>
        <v>0</v>
      </c>
      <c r="H61" s="267"/>
      <c r="I61" s="13"/>
      <c r="J61" s="45"/>
      <c r="K61" s="22"/>
      <c r="L61" s="22"/>
      <c r="M61" s="22">
        <v>160</v>
      </c>
      <c r="N61" s="22"/>
      <c r="O61" s="22">
        <v>90</v>
      </c>
      <c r="P61" s="248">
        <v>42308</v>
      </c>
      <c r="Q61" s="22">
        <v>153</v>
      </c>
      <c r="R61" s="22">
        <v>100</v>
      </c>
      <c r="S61" s="22">
        <v>6228</v>
      </c>
      <c r="T61" s="22"/>
      <c r="U61" s="22">
        <v>6414</v>
      </c>
      <c r="V61" s="125">
        <v>1.75</v>
      </c>
      <c r="W61" s="654"/>
      <c r="X61" s="654"/>
      <c r="Y61" s="654"/>
      <c r="Z61" s="654"/>
      <c r="AA61" s="125"/>
      <c r="AB61" s="125"/>
      <c r="AC61" s="45"/>
      <c r="AD61" s="45"/>
      <c r="AE61" s="45"/>
      <c r="AF61" s="117"/>
      <c r="AG61" s="117"/>
      <c r="AH61" s="117" t="str">
        <f t="shared" si="6"/>
        <v/>
      </c>
      <c r="AI61" s="799">
        <f t="shared" si="1"/>
        <v>0</v>
      </c>
      <c r="AJ61" s="749"/>
      <c r="AK61" s="45"/>
      <c r="AL61" s="306"/>
      <c r="AM61" s="15"/>
      <c r="AN61" s="76">
        <f t="shared" si="2"/>
        <v>0</v>
      </c>
      <c r="AO61" s="817"/>
      <c r="AP61" s="132" t="s">
        <v>1443</v>
      </c>
      <c r="AQ61" s="781"/>
      <c r="BJ61" s="50">
        <f t="shared" si="39"/>
        <v>0</v>
      </c>
      <c r="CW61" s="57" t="s">
        <v>210</v>
      </c>
      <c r="CX61" s="58">
        <f t="shared" si="3"/>
        <v>46284</v>
      </c>
      <c r="CY61" s="59" t="str">
        <f t="shared" si="7"/>
        <v>9NRZK-07ST1</v>
      </c>
      <c r="CZ61" s="60">
        <f t="shared" si="8"/>
        <v>0</v>
      </c>
      <c r="DA61" s="60">
        <f t="shared" si="9"/>
        <v>0</v>
      </c>
      <c r="DB61" s="60">
        <f t="shared" si="10"/>
        <v>0</v>
      </c>
      <c r="DC61" s="60" t="str">
        <f t="shared" si="11"/>
        <v>SI</v>
      </c>
      <c r="DD61" s="60"/>
      <c r="DF61" s="60">
        <f t="shared" si="12"/>
        <v>90</v>
      </c>
      <c r="DG61" s="60">
        <f t="shared" si="13"/>
        <v>0</v>
      </c>
      <c r="DH61" s="60">
        <f t="shared" si="14"/>
        <v>0</v>
      </c>
      <c r="DI61" s="60">
        <f t="shared" si="15"/>
        <v>0</v>
      </c>
      <c r="DJ61" s="60">
        <f t="shared" si="16"/>
        <v>0</v>
      </c>
      <c r="DK61" s="60">
        <f t="shared" si="17"/>
        <v>0</v>
      </c>
      <c r="DL61" s="60"/>
      <c r="DM61" s="60"/>
      <c r="DN61" s="60">
        <f t="shared" si="18"/>
        <v>0</v>
      </c>
      <c r="DO61" s="186">
        <f t="shared" si="19"/>
        <v>0</v>
      </c>
      <c r="DP61" s="60" t="str">
        <f t="shared" si="20"/>
        <v/>
      </c>
      <c r="DQ61" s="60">
        <f t="shared" si="61"/>
        <v>0</v>
      </c>
      <c r="DR61" s="60">
        <f t="shared" si="21"/>
        <v>0</v>
      </c>
      <c r="DS61" s="68" t="str">
        <f t="shared" si="62"/>
        <v/>
      </c>
      <c r="DY61" s="57" t="str">
        <f t="shared" si="41"/>
        <v>KHALDA_WELL</v>
      </c>
      <c r="DZ61" s="58">
        <f t="shared" si="23"/>
        <v>46284</v>
      </c>
      <c r="EA61" s="59" t="str">
        <f t="shared" si="42"/>
        <v>NRZK-07ST1</v>
      </c>
      <c r="EB61" s="60">
        <f t="shared" si="43"/>
        <v>0</v>
      </c>
      <c r="EC61" s="60">
        <f t="shared" si="44"/>
        <v>0</v>
      </c>
      <c r="ED61" s="60">
        <f t="shared" si="45"/>
        <v>0</v>
      </c>
      <c r="EE61" s="60" t="str">
        <f t="shared" si="46"/>
        <v>SI</v>
      </c>
      <c r="EF61" s="64"/>
      <c r="EG61" s="63"/>
      <c r="EH61" s="59" t="str">
        <f t="shared" si="40"/>
        <v/>
      </c>
      <c r="EI61" s="60">
        <f t="shared" si="47"/>
        <v>0</v>
      </c>
      <c r="EJ61" s="60">
        <f t="shared" si="48"/>
        <v>1.75</v>
      </c>
      <c r="EK61" s="60">
        <f t="shared" si="49"/>
        <v>0</v>
      </c>
      <c r="EL61" s="60"/>
      <c r="EN61" s="60">
        <f t="shared" si="50"/>
        <v>0</v>
      </c>
      <c r="EP61" s="60">
        <f t="shared" si="51"/>
        <v>0</v>
      </c>
      <c r="EQ61" s="60">
        <f t="shared" si="52"/>
        <v>0</v>
      </c>
      <c r="ER61" s="60"/>
      <c r="ES61" s="60"/>
      <c r="ET61" s="60">
        <f t="shared" si="53"/>
        <v>0</v>
      </c>
      <c r="EU61" s="60">
        <f t="shared" si="54"/>
        <v>0</v>
      </c>
      <c r="EV61" s="60"/>
      <c r="EW61" s="60">
        <f t="shared" si="55"/>
        <v>0</v>
      </c>
      <c r="EX61" s="60">
        <f t="shared" si="56"/>
        <v>0</v>
      </c>
      <c r="EY61" s="60">
        <f t="shared" si="57"/>
        <v>0</v>
      </c>
      <c r="EZ61" s="60">
        <f t="shared" si="58"/>
        <v>0</v>
      </c>
      <c r="FA61" s="60" t="str">
        <f t="shared" si="59"/>
        <v>S/I 03/11/2015 due to High W.C, 
SRU Removed, SFL @ surface</v>
      </c>
      <c r="FB61" s="57" t="str">
        <f t="shared" si="60"/>
        <v/>
      </c>
    </row>
    <row r="62" spans="2:158" s="30" customFormat="1" ht="28.5" customHeight="1">
      <c r="B62" s="264" t="s">
        <v>895</v>
      </c>
      <c r="C62" s="265" t="s">
        <v>278</v>
      </c>
      <c r="D62" s="265" t="s">
        <v>1396</v>
      </c>
      <c r="E62" s="266" t="s">
        <v>19</v>
      </c>
      <c r="F62" s="122">
        <v>0</v>
      </c>
      <c r="G62" s="76">
        <f t="shared" si="0"/>
        <v>0</v>
      </c>
      <c r="H62" s="267"/>
      <c r="I62" s="13"/>
      <c r="J62" s="45"/>
      <c r="K62" s="22"/>
      <c r="L62" s="22"/>
      <c r="M62" s="22">
        <v>0</v>
      </c>
      <c r="N62" s="22"/>
      <c r="O62" s="22"/>
      <c r="P62" s="248">
        <v>45559</v>
      </c>
      <c r="Q62" s="22"/>
      <c r="R62" s="22">
        <v>100</v>
      </c>
      <c r="S62" s="649">
        <v>5065</v>
      </c>
      <c r="T62" s="22">
        <v>915</v>
      </c>
      <c r="U62" s="22"/>
      <c r="V62" s="125"/>
      <c r="W62" s="654"/>
      <c r="X62" s="654"/>
      <c r="Y62" s="654"/>
      <c r="Z62" s="654"/>
      <c r="AA62" s="125"/>
      <c r="AB62" s="125"/>
      <c r="AC62" s="45"/>
      <c r="AD62" s="45"/>
      <c r="AE62" s="45"/>
      <c r="AF62" s="117"/>
      <c r="AG62" s="117"/>
      <c r="AH62" s="117" t="str">
        <f t="shared" si="6"/>
        <v/>
      </c>
      <c r="AI62" s="799">
        <f t="shared" si="1"/>
        <v>0</v>
      </c>
      <c r="AJ62" s="749"/>
      <c r="AK62" s="45"/>
      <c r="AL62" s="392"/>
      <c r="AM62" s="15"/>
      <c r="AN62" s="76">
        <f t="shared" si="2"/>
        <v>0</v>
      </c>
      <c r="AO62" s="817"/>
      <c r="AP62" s="631" t="s">
        <v>1936</v>
      </c>
      <c r="AQ62" s="781"/>
      <c r="BJ62" s="50">
        <f t="shared" si="39"/>
        <v>0</v>
      </c>
      <c r="CW62" s="57" t="s">
        <v>210</v>
      </c>
      <c r="CX62" s="58">
        <f t="shared" si="3"/>
        <v>46284</v>
      </c>
      <c r="CY62" s="59" t="str">
        <f t="shared" si="7"/>
        <v>9NRZK-09</v>
      </c>
      <c r="CZ62" s="60">
        <f t="shared" si="8"/>
        <v>0</v>
      </c>
      <c r="DA62" s="60">
        <f t="shared" si="9"/>
        <v>0</v>
      </c>
      <c r="DB62" s="60">
        <f t="shared" si="10"/>
        <v>0</v>
      </c>
      <c r="DC62" s="60" t="str">
        <f t="shared" si="11"/>
        <v>SI</v>
      </c>
      <c r="DD62" s="60"/>
      <c r="DF62" s="60">
        <f t="shared" si="12"/>
        <v>0</v>
      </c>
      <c r="DG62" s="60">
        <f t="shared" si="13"/>
        <v>0</v>
      </c>
      <c r="DH62" s="60">
        <f t="shared" si="14"/>
        <v>0</v>
      </c>
      <c r="DI62" s="60">
        <f t="shared" si="15"/>
        <v>0</v>
      </c>
      <c r="DJ62" s="60">
        <f t="shared" si="16"/>
        <v>0</v>
      </c>
      <c r="DK62" s="60">
        <f t="shared" si="17"/>
        <v>0</v>
      </c>
      <c r="DL62" s="60"/>
      <c r="DM62" s="60"/>
      <c r="DN62" s="60">
        <f t="shared" si="18"/>
        <v>0</v>
      </c>
      <c r="DO62" s="186">
        <f t="shared" si="19"/>
        <v>0</v>
      </c>
      <c r="DP62" s="60" t="str">
        <f t="shared" si="20"/>
        <v/>
      </c>
      <c r="DQ62" s="60">
        <f t="shared" si="61"/>
        <v>0</v>
      </c>
      <c r="DR62" s="60">
        <f t="shared" si="21"/>
        <v>0</v>
      </c>
      <c r="DS62" s="68" t="str">
        <f t="shared" si="62"/>
        <v/>
      </c>
      <c r="DY62" s="57" t="str">
        <f t="shared" si="41"/>
        <v>KHALDA_WELL</v>
      </c>
      <c r="DZ62" s="58">
        <f t="shared" si="23"/>
        <v>46284</v>
      </c>
      <c r="EA62" s="59" t="str">
        <f t="shared" si="42"/>
        <v>NRZK-09</v>
      </c>
      <c r="EB62" s="60">
        <f t="shared" si="43"/>
        <v>0</v>
      </c>
      <c r="EC62" s="60">
        <f t="shared" si="44"/>
        <v>0</v>
      </c>
      <c r="ED62" s="60">
        <f t="shared" si="45"/>
        <v>0</v>
      </c>
      <c r="EE62" s="60" t="str">
        <f t="shared" si="46"/>
        <v>SI</v>
      </c>
      <c r="EF62" s="64"/>
      <c r="EG62" s="63"/>
      <c r="EH62" s="59" t="str">
        <f t="shared" si="40"/>
        <v/>
      </c>
      <c r="EI62" s="60">
        <f t="shared" si="47"/>
        <v>0</v>
      </c>
      <c r="EJ62" s="60">
        <f t="shared" si="48"/>
        <v>0</v>
      </c>
      <c r="EK62" s="60">
        <f t="shared" si="49"/>
        <v>0</v>
      </c>
      <c r="EL62" s="60"/>
      <c r="EN62" s="60">
        <f t="shared" si="50"/>
        <v>0</v>
      </c>
      <c r="EP62" s="60">
        <f t="shared" si="51"/>
        <v>0</v>
      </c>
      <c r="EQ62" s="60">
        <f t="shared" si="52"/>
        <v>0</v>
      </c>
      <c r="ER62" s="60"/>
      <c r="ES62" s="60"/>
      <c r="ET62" s="60">
        <f t="shared" si="53"/>
        <v>0</v>
      </c>
      <c r="EU62" s="60">
        <f t="shared" si="54"/>
        <v>0</v>
      </c>
      <c r="EV62" s="60"/>
      <c r="EW62" s="60">
        <f t="shared" si="55"/>
        <v>0</v>
      </c>
      <c r="EX62" s="60">
        <f t="shared" si="56"/>
        <v>0</v>
      </c>
      <c r="EY62" s="60">
        <f t="shared" si="57"/>
        <v>0</v>
      </c>
      <c r="EZ62" s="60">
        <f t="shared" si="58"/>
        <v>0</v>
      </c>
      <c r="FA62" s="60" t="str">
        <f t="shared" si="59"/>
        <v>Last W/O June-2023 (perf/acidize/ test ALM-DOL (Middle) &amp; showed 100% W.C, RIH W/ kill string)</v>
      </c>
      <c r="FB62" s="57" t="str">
        <f t="shared" si="60"/>
        <v/>
      </c>
    </row>
    <row r="63" spans="2:158" s="30" customFormat="1" ht="24" customHeight="1">
      <c r="B63" s="266" t="s">
        <v>910</v>
      </c>
      <c r="C63" s="266" t="s">
        <v>278</v>
      </c>
      <c r="D63" s="265" t="s">
        <v>1024</v>
      </c>
      <c r="E63" s="266" t="s">
        <v>3</v>
      </c>
      <c r="F63" s="122">
        <v>24</v>
      </c>
      <c r="G63" s="76">
        <f t="shared" si="0"/>
        <v>0</v>
      </c>
      <c r="H63" s="267"/>
      <c r="I63" s="13"/>
      <c r="J63" s="738" t="s">
        <v>1053</v>
      </c>
      <c r="K63" s="22">
        <v>140</v>
      </c>
      <c r="L63" s="22">
        <v>130</v>
      </c>
      <c r="M63" s="22">
        <v>0</v>
      </c>
      <c r="N63" s="22" t="s">
        <v>300</v>
      </c>
      <c r="O63" s="22">
        <v>188</v>
      </c>
      <c r="P63" s="248">
        <v>45558</v>
      </c>
      <c r="Q63" s="22"/>
      <c r="R63" s="22">
        <v>100</v>
      </c>
      <c r="S63" s="22">
        <v>2606</v>
      </c>
      <c r="T63" s="22">
        <v>202</v>
      </c>
      <c r="U63" s="22">
        <v>2808</v>
      </c>
      <c r="V63" s="125" t="s">
        <v>1046</v>
      </c>
      <c r="W63" s="654"/>
      <c r="X63" s="654"/>
      <c r="Y63" s="654"/>
      <c r="Z63" s="654"/>
      <c r="AA63" s="125"/>
      <c r="AB63" s="125"/>
      <c r="AC63" s="45"/>
      <c r="AD63" s="45"/>
      <c r="AE63" s="45">
        <v>53</v>
      </c>
      <c r="AF63" s="117">
        <v>50</v>
      </c>
      <c r="AG63" s="117">
        <v>61</v>
      </c>
      <c r="AH63" s="117">
        <f t="shared" si="6"/>
        <v>86.885245901639337</v>
      </c>
      <c r="AI63" s="799">
        <f t="shared" si="1"/>
        <v>18.354000000000017</v>
      </c>
      <c r="AJ63" s="749">
        <v>46274</v>
      </c>
      <c r="AK63" s="45">
        <v>6118</v>
      </c>
      <c r="AL63" s="306"/>
      <c r="AM63" s="15">
        <v>99.7</v>
      </c>
      <c r="AN63" s="76">
        <f t="shared" si="2"/>
        <v>18.354000000000017</v>
      </c>
      <c r="AO63" s="817">
        <v>91000</v>
      </c>
      <c r="AP63" s="631" t="s">
        <v>2006</v>
      </c>
      <c r="AQ63" s="781"/>
      <c r="BJ63" s="50">
        <f t="shared" si="39"/>
        <v>6099.6459999999997</v>
      </c>
      <c r="CW63" s="57" t="s">
        <v>210</v>
      </c>
      <c r="CX63" s="58">
        <f t="shared" si="3"/>
        <v>46284</v>
      </c>
      <c r="CY63" s="59" t="str">
        <f t="shared" si="7"/>
        <v>9NRZK-10</v>
      </c>
      <c r="CZ63" s="60" t="str">
        <f t="shared" si="8"/>
        <v>Spool</v>
      </c>
      <c r="DA63" s="60">
        <f t="shared" si="9"/>
        <v>140</v>
      </c>
      <c r="DB63" s="60">
        <f t="shared" si="10"/>
        <v>24</v>
      </c>
      <c r="DC63" s="60" t="str">
        <f t="shared" si="11"/>
        <v>ESP</v>
      </c>
      <c r="DD63" s="60"/>
      <c r="DF63" s="60">
        <f t="shared" si="12"/>
        <v>188</v>
      </c>
      <c r="DG63" s="60">
        <f t="shared" si="13"/>
        <v>0</v>
      </c>
      <c r="DH63" s="60">
        <f t="shared" si="14"/>
        <v>0</v>
      </c>
      <c r="DI63" s="60">
        <f t="shared" si="15"/>
        <v>0</v>
      </c>
      <c r="DJ63" s="60">
        <f t="shared" si="16"/>
        <v>0</v>
      </c>
      <c r="DK63" s="60">
        <f t="shared" si="17"/>
        <v>53</v>
      </c>
      <c r="DL63" s="60"/>
      <c r="DM63" s="60"/>
      <c r="DN63" s="60">
        <f t="shared" si="18"/>
        <v>50</v>
      </c>
      <c r="DO63" s="186">
        <f t="shared" si="19"/>
        <v>18.354000000000017</v>
      </c>
      <c r="DP63" s="60" t="str">
        <f t="shared" si="20"/>
        <v/>
      </c>
      <c r="DQ63" s="60">
        <f t="shared" si="61"/>
        <v>18.354000000000017</v>
      </c>
      <c r="DR63" s="60">
        <f t="shared" si="21"/>
        <v>0</v>
      </c>
      <c r="DS63" s="68" t="str">
        <f t="shared" si="62"/>
        <v>NORTH</v>
      </c>
      <c r="DY63" s="57" t="str">
        <f t="shared" si="41"/>
        <v>KHALDA_WELL</v>
      </c>
      <c r="DZ63" s="58">
        <f t="shared" si="23"/>
        <v>46284</v>
      </c>
      <c r="EA63" s="59" t="str">
        <f t="shared" si="42"/>
        <v>NRZK-10</v>
      </c>
      <c r="EB63" s="60" t="str">
        <f t="shared" si="43"/>
        <v>Spool</v>
      </c>
      <c r="EC63" s="60">
        <f t="shared" si="44"/>
        <v>140</v>
      </c>
      <c r="ED63" s="60">
        <f t="shared" si="45"/>
        <v>24</v>
      </c>
      <c r="EE63" s="60" t="str">
        <f t="shared" si="46"/>
        <v>ESP</v>
      </c>
      <c r="EF63" s="64"/>
      <c r="EG63" s="63"/>
      <c r="EH63" s="59" t="str">
        <f t="shared" si="40"/>
        <v/>
      </c>
      <c r="EI63" s="60">
        <f t="shared" si="47"/>
        <v>18.354000000000017</v>
      </c>
      <c r="EJ63" s="60" t="str">
        <f t="shared" si="48"/>
        <v>SN6000</v>
      </c>
      <c r="EK63" s="60">
        <f t="shared" si="49"/>
        <v>0</v>
      </c>
      <c r="EL63" s="60"/>
      <c r="EN63" s="60">
        <f t="shared" si="50"/>
        <v>0</v>
      </c>
      <c r="EP63" s="60">
        <f t="shared" si="51"/>
        <v>0</v>
      </c>
      <c r="EQ63" s="60">
        <f t="shared" si="52"/>
        <v>53</v>
      </c>
      <c r="ER63" s="60"/>
      <c r="ES63" s="60"/>
      <c r="ET63" s="60">
        <f t="shared" si="53"/>
        <v>0</v>
      </c>
      <c r="EU63" s="60">
        <f t="shared" si="54"/>
        <v>50</v>
      </c>
      <c r="EV63" s="60"/>
      <c r="EW63" s="60">
        <f t="shared" si="55"/>
        <v>0</v>
      </c>
      <c r="EX63" s="60">
        <f t="shared" si="56"/>
        <v>0</v>
      </c>
      <c r="EY63" s="60">
        <f t="shared" si="57"/>
        <v>0</v>
      </c>
      <c r="EZ63" s="60">
        <f t="shared" si="58"/>
        <v>0</v>
      </c>
      <c r="FA63" s="60" t="str">
        <f t="shared" si="59"/>
        <v>Started up 04-09-2026
S/D on 31-12-2022 to match RZK oil processing plant capacity, Started up 3-9-2026</v>
      </c>
      <c r="FB63" s="57" t="str">
        <f t="shared" si="60"/>
        <v>NORTH</v>
      </c>
    </row>
    <row r="64" spans="2:158" s="30" customFormat="1" ht="24" customHeight="1">
      <c r="B64" s="264" t="s">
        <v>901</v>
      </c>
      <c r="C64" s="265" t="s">
        <v>278</v>
      </c>
      <c r="D64" s="265" t="s">
        <v>1018</v>
      </c>
      <c r="E64" s="266" t="s">
        <v>3</v>
      </c>
      <c r="F64" s="122">
        <v>22</v>
      </c>
      <c r="G64" s="76">
        <f t="shared" si="0"/>
        <v>5.7249999999999801</v>
      </c>
      <c r="H64" s="267" t="s">
        <v>1794</v>
      </c>
      <c r="I64" s="13"/>
      <c r="J64" s="45">
        <v>40</v>
      </c>
      <c r="K64" s="22">
        <v>660</v>
      </c>
      <c r="L64" s="22">
        <v>160</v>
      </c>
      <c r="M64" s="22"/>
      <c r="N64" s="22" t="s">
        <v>300</v>
      </c>
      <c r="O64" s="22">
        <v>191</v>
      </c>
      <c r="P64" s="248">
        <v>45576</v>
      </c>
      <c r="Q64" s="22" t="s">
        <v>1515</v>
      </c>
      <c r="R64" s="22"/>
      <c r="S64" s="22"/>
      <c r="T64" s="22"/>
      <c r="U64" s="22">
        <v>4996</v>
      </c>
      <c r="V64" s="125" t="s">
        <v>1046</v>
      </c>
      <c r="W64" s="654"/>
      <c r="X64" s="654"/>
      <c r="Y64" s="654"/>
      <c r="Z64" s="654"/>
      <c r="AA64" s="125"/>
      <c r="AB64" s="125"/>
      <c r="AC64" s="45"/>
      <c r="AD64" s="45"/>
      <c r="AE64" s="45">
        <v>74</v>
      </c>
      <c r="AF64" s="117">
        <v>50</v>
      </c>
      <c r="AG64" s="117">
        <v>88</v>
      </c>
      <c r="AH64" s="117">
        <f t="shared" si="6"/>
        <v>84.090909090909093</v>
      </c>
      <c r="AI64" s="799">
        <f t="shared" si="1"/>
        <v>62.974999999999781</v>
      </c>
      <c r="AJ64" s="749">
        <v>46275</v>
      </c>
      <c r="AK64" s="45">
        <v>5496</v>
      </c>
      <c r="AL64" s="743"/>
      <c r="AM64" s="15">
        <v>98.75</v>
      </c>
      <c r="AN64" s="76">
        <f t="shared" si="2"/>
        <v>68.699999999999761</v>
      </c>
      <c r="AO64" s="817">
        <v>90000</v>
      </c>
      <c r="AP64" s="631" t="s">
        <v>1494</v>
      </c>
      <c r="AQ64" s="781"/>
      <c r="BJ64" s="50">
        <f t="shared" si="39"/>
        <v>5427.3</v>
      </c>
      <c r="CW64" s="57" t="s">
        <v>210</v>
      </c>
      <c r="CX64" s="58">
        <f t="shared" si="3"/>
        <v>46284</v>
      </c>
      <c r="CY64" s="59" t="str">
        <f t="shared" si="7"/>
        <v>9NRZK-11</v>
      </c>
      <c r="CZ64" s="60">
        <f t="shared" si="8"/>
        <v>40</v>
      </c>
      <c r="DA64" s="60">
        <f t="shared" si="9"/>
        <v>660</v>
      </c>
      <c r="DB64" s="60">
        <f t="shared" si="10"/>
        <v>22</v>
      </c>
      <c r="DC64" s="60" t="str">
        <f t="shared" si="11"/>
        <v>ESP</v>
      </c>
      <c r="DD64" s="60"/>
      <c r="DF64" s="60">
        <f t="shared" si="12"/>
        <v>191</v>
      </c>
      <c r="DG64" s="60">
        <f t="shared" si="13"/>
        <v>0</v>
      </c>
      <c r="DH64" s="60">
        <f t="shared" si="14"/>
        <v>0</v>
      </c>
      <c r="DI64" s="60">
        <f t="shared" si="15"/>
        <v>0</v>
      </c>
      <c r="DJ64" s="60">
        <f t="shared" si="16"/>
        <v>0</v>
      </c>
      <c r="DK64" s="60">
        <f t="shared" si="17"/>
        <v>74</v>
      </c>
      <c r="DL64" s="60"/>
      <c r="DM64" s="60"/>
      <c r="DN64" s="60">
        <f t="shared" si="18"/>
        <v>50</v>
      </c>
      <c r="DO64" s="186">
        <f t="shared" si="19"/>
        <v>62.974999999999781</v>
      </c>
      <c r="DP64" s="60" t="str">
        <f t="shared" si="20"/>
        <v>Generator (Planned)</v>
      </c>
      <c r="DQ64" s="60">
        <f t="shared" si="61"/>
        <v>62.974999999999781</v>
      </c>
      <c r="DR64" s="60">
        <f t="shared" si="21"/>
        <v>0</v>
      </c>
      <c r="DS64" s="68" t="str">
        <f t="shared" si="62"/>
        <v>NORTH</v>
      </c>
      <c r="DY64" s="57" t="str">
        <f t="shared" si="41"/>
        <v>KHALDA_WELL</v>
      </c>
      <c r="DZ64" s="58">
        <f t="shared" si="23"/>
        <v>46284</v>
      </c>
      <c r="EA64" s="59" t="str">
        <f t="shared" si="42"/>
        <v>NRZK-11</v>
      </c>
      <c r="EB64" s="60">
        <f t="shared" si="43"/>
        <v>40</v>
      </c>
      <c r="EC64" s="60">
        <f t="shared" si="44"/>
        <v>660</v>
      </c>
      <c r="ED64" s="60">
        <f t="shared" si="45"/>
        <v>22</v>
      </c>
      <c r="EE64" s="60" t="str">
        <f t="shared" si="46"/>
        <v>ESP</v>
      </c>
      <c r="EF64" s="64"/>
      <c r="EG64" s="63"/>
      <c r="EH64" s="59" t="str">
        <f t="shared" si="40"/>
        <v>Generator (Planned)</v>
      </c>
      <c r="EI64" s="60">
        <f t="shared" si="47"/>
        <v>62.974999999999781</v>
      </c>
      <c r="EJ64" s="60" t="str">
        <f t="shared" si="48"/>
        <v>SN6000</v>
      </c>
      <c r="EK64" s="60">
        <f t="shared" si="49"/>
        <v>5.7249999999999801</v>
      </c>
      <c r="EL64" s="60"/>
      <c r="EN64" s="60">
        <f t="shared" si="50"/>
        <v>0</v>
      </c>
      <c r="EP64" s="60">
        <f t="shared" si="51"/>
        <v>0</v>
      </c>
      <c r="EQ64" s="60">
        <f t="shared" si="52"/>
        <v>74</v>
      </c>
      <c r="ER64" s="60"/>
      <c r="ES64" s="60"/>
      <c r="ET64" s="60">
        <f t="shared" si="53"/>
        <v>0</v>
      </c>
      <c r="EU64" s="60">
        <f t="shared" si="54"/>
        <v>50</v>
      </c>
      <c r="EV64" s="60"/>
      <c r="EW64" s="60">
        <f t="shared" si="55"/>
        <v>0</v>
      </c>
      <c r="EX64" s="60">
        <f t="shared" si="56"/>
        <v>0</v>
      </c>
      <c r="EY64" s="60">
        <f t="shared" si="57"/>
        <v>0</v>
      </c>
      <c r="EZ64" s="60">
        <f t="shared" si="58"/>
        <v>0</v>
      </c>
      <c r="FA64" s="60" t="str">
        <f t="shared" si="59"/>
        <v>Last W/O 07/2021 (R/C), 
Performed acid/lift/test ALM DOL 5/7/2021
Started up the well 10-7-2021</v>
      </c>
      <c r="FB64" s="57" t="str">
        <f t="shared" si="60"/>
        <v>NORTH</v>
      </c>
    </row>
    <row r="65" spans="2:158" s="30" customFormat="1" ht="24" customHeight="1">
      <c r="B65" s="734" t="s">
        <v>913</v>
      </c>
      <c r="C65" s="735" t="s">
        <v>278</v>
      </c>
      <c r="D65" s="735" t="s">
        <v>1094</v>
      </c>
      <c r="E65" s="736" t="s">
        <v>19</v>
      </c>
      <c r="F65" s="122">
        <v>0</v>
      </c>
      <c r="G65" s="76">
        <f t="shared" si="0"/>
        <v>0</v>
      </c>
      <c r="H65" s="267"/>
      <c r="I65" s="737">
        <v>0</v>
      </c>
      <c r="J65" s="738" t="s">
        <v>1053</v>
      </c>
      <c r="K65" s="739">
        <v>130</v>
      </c>
      <c r="L65" s="739">
        <v>130</v>
      </c>
      <c r="M65" s="739">
        <v>10</v>
      </c>
      <c r="N65" s="739" t="s">
        <v>300</v>
      </c>
      <c r="O65" s="739">
        <v>191</v>
      </c>
      <c r="P65" s="248">
        <v>45576</v>
      </c>
      <c r="Q65" s="739">
        <v>0</v>
      </c>
      <c r="R65" s="739"/>
      <c r="S65" s="739">
        <v>7556</v>
      </c>
      <c r="T65" s="739"/>
      <c r="U65" s="739">
        <v>7556</v>
      </c>
      <c r="V65" s="740" t="s">
        <v>1039</v>
      </c>
      <c r="W65" s="741"/>
      <c r="X65" s="741"/>
      <c r="Y65" s="741"/>
      <c r="Z65" s="741"/>
      <c r="AA65" s="740"/>
      <c r="AB65" s="740"/>
      <c r="AC65" s="738"/>
      <c r="AD65" s="738"/>
      <c r="AE65" s="738"/>
      <c r="AF65" s="742"/>
      <c r="AG65" s="742"/>
      <c r="AH65" s="742"/>
      <c r="AI65" s="799">
        <f t="shared" si="1"/>
        <v>0</v>
      </c>
      <c r="AJ65" s="750"/>
      <c r="AK65" s="738"/>
      <c r="AL65" s="306"/>
      <c r="AM65" s="744"/>
      <c r="AN65" s="76">
        <f t="shared" si="2"/>
        <v>0</v>
      </c>
      <c r="AO65" s="817"/>
      <c r="AP65" s="631" t="s">
        <v>1937</v>
      </c>
      <c r="AQ65" s="781"/>
      <c r="BJ65" s="50">
        <f t="shared" si="39"/>
        <v>0</v>
      </c>
      <c r="CW65" s="57" t="s">
        <v>210</v>
      </c>
      <c r="CX65" s="58">
        <f t="shared" si="3"/>
        <v>46284</v>
      </c>
      <c r="CY65" s="59" t="str">
        <f t="shared" si="7"/>
        <v>9NRZK-12</v>
      </c>
      <c r="CZ65" s="60" t="str">
        <f t="shared" si="8"/>
        <v>Spool</v>
      </c>
      <c r="DA65" s="60">
        <f t="shared" si="9"/>
        <v>130</v>
      </c>
      <c r="DB65" s="60">
        <f t="shared" si="10"/>
        <v>0</v>
      </c>
      <c r="DC65" s="60" t="str">
        <f t="shared" si="11"/>
        <v>SI</v>
      </c>
      <c r="DD65" s="60"/>
      <c r="DF65" s="60">
        <f t="shared" si="12"/>
        <v>191</v>
      </c>
      <c r="DG65" s="60">
        <f t="shared" si="13"/>
        <v>0</v>
      </c>
      <c r="DH65" s="60">
        <f t="shared" si="14"/>
        <v>0</v>
      </c>
      <c r="DI65" s="60">
        <f t="shared" si="15"/>
        <v>0</v>
      </c>
      <c r="DJ65" s="60">
        <f t="shared" si="16"/>
        <v>0</v>
      </c>
      <c r="DK65" s="60">
        <f t="shared" si="17"/>
        <v>0</v>
      </c>
      <c r="DL65" s="60"/>
      <c r="DM65" s="60"/>
      <c r="DN65" s="60">
        <f t="shared" si="18"/>
        <v>0</v>
      </c>
      <c r="DO65" s="186">
        <f t="shared" si="19"/>
        <v>0</v>
      </c>
      <c r="DP65" s="60" t="str">
        <f t="shared" si="20"/>
        <v/>
      </c>
      <c r="DQ65" s="60">
        <f t="shared" si="61"/>
        <v>0</v>
      </c>
      <c r="DR65" s="60">
        <f t="shared" si="21"/>
        <v>0</v>
      </c>
      <c r="DS65" s="68" t="str">
        <f t="shared" si="62"/>
        <v/>
      </c>
      <c r="DY65" s="61" t="str">
        <f t="shared" si="41"/>
        <v>KHALDA_WELL</v>
      </c>
      <c r="DZ65" s="62">
        <f t="shared" si="23"/>
        <v>46284</v>
      </c>
      <c r="EA65" s="63" t="str">
        <f t="shared" si="42"/>
        <v>NRZK-12</v>
      </c>
      <c r="EB65" s="64" t="str">
        <f t="shared" si="43"/>
        <v>Spool</v>
      </c>
      <c r="EC65" s="64">
        <f t="shared" si="44"/>
        <v>130</v>
      </c>
      <c r="ED65" s="64">
        <f t="shared" si="45"/>
        <v>0</v>
      </c>
      <c r="EE65" s="64" t="str">
        <f t="shared" si="46"/>
        <v>SI</v>
      </c>
      <c r="EF65" s="64"/>
      <c r="EG65" s="63"/>
      <c r="EH65" s="59" t="str">
        <f t="shared" si="40"/>
        <v/>
      </c>
      <c r="EI65" s="64">
        <f t="shared" si="47"/>
        <v>0</v>
      </c>
      <c r="EJ65" s="64" t="str">
        <f t="shared" si="48"/>
        <v>SN3600</v>
      </c>
      <c r="EK65" s="64">
        <f t="shared" si="49"/>
        <v>0</v>
      </c>
      <c r="EL65" s="64"/>
      <c r="EN65" s="64">
        <f t="shared" si="50"/>
        <v>0</v>
      </c>
      <c r="EP65" s="64">
        <f t="shared" si="51"/>
        <v>0</v>
      </c>
      <c r="EQ65" s="64">
        <f t="shared" si="52"/>
        <v>0</v>
      </c>
      <c r="ER65" s="64"/>
      <c r="ES65" s="64"/>
      <c r="ET65" s="64">
        <f t="shared" si="53"/>
        <v>0</v>
      </c>
      <c r="EU65" s="64">
        <f t="shared" si="54"/>
        <v>0</v>
      </c>
      <c r="EV65" s="64"/>
      <c r="EW65" s="64">
        <f t="shared" si="55"/>
        <v>0</v>
      </c>
      <c r="EX65" s="64">
        <f t="shared" si="56"/>
        <v>0</v>
      </c>
      <c r="EY65" s="64">
        <f t="shared" si="57"/>
        <v>0</v>
      </c>
      <c r="EZ65" s="64">
        <f t="shared" si="58"/>
        <v>0</v>
      </c>
      <c r="FA65" s="64" t="str">
        <f t="shared" si="59"/>
        <v>S/D on 13-12-2024 due to DHP
Last W/O 12/2018 (R/C)</v>
      </c>
      <c r="FB65" s="61" t="str">
        <f t="shared" si="60"/>
        <v/>
      </c>
    </row>
    <row r="66" spans="2:158" s="30" customFormat="1" ht="24" customHeight="1">
      <c r="B66" s="264" t="s">
        <v>963</v>
      </c>
      <c r="C66" s="265" t="s">
        <v>153</v>
      </c>
      <c r="D66" s="265" t="s">
        <v>1089</v>
      </c>
      <c r="E66" s="266" t="s">
        <v>19</v>
      </c>
      <c r="F66" s="122">
        <v>0</v>
      </c>
      <c r="G66" s="76">
        <f t="shared" si="0"/>
        <v>0</v>
      </c>
      <c r="H66" s="267"/>
      <c r="I66" s="13">
        <v>0</v>
      </c>
      <c r="J66" s="45" t="s">
        <v>1053</v>
      </c>
      <c r="K66" s="22">
        <v>120</v>
      </c>
      <c r="L66" s="22">
        <v>115</v>
      </c>
      <c r="M66" s="22">
        <v>170</v>
      </c>
      <c r="N66" s="22" t="s">
        <v>300</v>
      </c>
      <c r="O66" s="22">
        <v>168</v>
      </c>
      <c r="P66" s="248">
        <v>45558</v>
      </c>
      <c r="Q66" s="22"/>
      <c r="R66" s="22">
        <v>100</v>
      </c>
      <c r="S66" s="22">
        <v>6822</v>
      </c>
      <c r="T66" s="22">
        <v>170</v>
      </c>
      <c r="U66" s="22">
        <v>6987</v>
      </c>
      <c r="V66" s="125" t="s">
        <v>1638</v>
      </c>
      <c r="W66" s="654"/>
      <c r="X66" s="654"/>
      <c r="Y66" s="654"/>
      <c r="Z66" s="654"/>
      <c r="AA66" s="125"/>
      <c r="AB66" s="125"/>
      <c r="AC66" s="45"/>
      <c r="AD66" s="45"/>
      <c r="AE66" s="45"/>
      <c r="AF66" s="117"/>
      <c r="AG66" s="117"/>
      <c r="AH66" s="117"/>
      <c r="AI66" s="799">
        <f t="shared" si="1"/>
        <v>0</v>
      </c>
      <c r="AJ66" s="749"/>
      <c r="AK66" s="45"/>
      <c r="AL66" s="306"/>
      <c r="AM66" s="15"/>
      <c r="AN66" s="76">
        <f t="shared" si="2"/>
        <v>0</v>
      </c>
      <c r="AO66" s="817"/>
      <c r="AP66" s="631" t="s">
        <v>1938</v>
      </c>
      <c r="AQ66" s="781"/>
      <c r="BJ66" s="50">
        <f t="shared" si="39"/>
        <v>0</v>
      </c>
      <c r="CW66" s="57" t="s">
        <v>210</v>
      </c>
      <c r="CX66" s="58">
        <f t="shared" si="3"/>
        <v>46284</v>
      </c>
      <c r="CY66" s="59" t="str">
        <f t="shared" si="7"/>
        <v>9NRZK-14</v>
      </c>
      <c r="CZ66" s="60" t="str">
        <f t="shared" si="8"/>
        <v>Spool</v>
      </c>
      <c r="DA66" s="60">
        <f t="shared" si="9"/>
        <v>120</v>
      </c>
      <c r="DB66" s="60">
        <f t="shared" si="10"/>
        <v>0</v>
      </c>
      <c r="DC66" s="60" t="str">
        <f t="shared" si="11"/>
        <v>SI</v>
      </c>
      <c r="DD66" s="60"/>
      <c r="DF66" s="60">
        <f t="shared" si="12"/>
        <v>168</v>
      </c>
      <c r="DG66" s="60">
        <f t="shared" si="13"/>
        <v>0</v>
      </c>
      <c r="DH66" s="60">
        <f t="shared" si="14"/>
        <v>0</v>
      </c>
      <c r="DI66" s="60">
        <f t="shared" si="15"/>
        <v>0</v>
      </c>
      <c r="DJ66" s="60">
        <f t="shared" si="16"/>
        <v>0</v>
      </c>
      <c r="DK66" s="60">
        <f t="shared" si="17"/>
        <v>0</v>
      </c>
      <c r="DL66" s="60"/>
      <c r="DM66" s="60"/>
      <c r="DN66" s="60">
        <f t="shared" si="18"/>
        <v>0</v>
      </c>
      <c r="DO66" s="186">
        <f t="shared" si="19"/>
        <v>0</v>
      </c>
      <c r="DP66" s="60" t="str">
        <f t="shared" si="20"/>
        <v/>
      </c>
      <c r="DQ66" s="60">
        <f t="shared" si="61"/>
        <v>0</v>
      </c>
      <c r="DR66" s="60">
        <f t="shared" si="21"/>
        <v>0</v>
      </c>
      <c r="DS66" s="68" t="str">
        <f t="shared" si="62"/>
        <v/>
      </c>
      <c r="DY66" s="57" t="str">
        <f t="shared" si="41"/>
        <v>KHALDA_WELL</v>
      </c>
      <c r="DZ66" s="58">
        <f t="shared" si="23"/>
        <v>46284</v>
      </c>
      <c r="EA66" s="59" t="str">
        <f t="shared" si="42"/>
        <v>NRZK-14</v>
      </c>
      <c r="EB66" s="60" t="str">
        <f t="shared" si="43"/>
        <v>Spool</v>
      </c>
      <c r="EC66" s="60">
        <f t="shared" si="44"/>
        <v>120</v>
      </c>
      <c r="ED66" s="60">
        <f t="shared" si="45"/>
        <v>0</v>
      </c>
      <c r="EE66" s="60" t="str">
        <f t="shared" si="46"/>
        <v>SI</v>
      </c>
      <c r="EF66" s="64"/>
      <c r="EG66" s="63"/>
      <c r="EH66" s="59" t="str">
        <f t="shared" si="40"/>
        <v/>
      </c>
      <c r="EI66" s="60">
        <f t="shared" si="47"/>
        <v>0</v>
      </c>
      <c r="EJ66" s="60" t="str">
        <f t="shared" si="48"/>
        <v>B 538-3600</v>
      </c>
      <c r="EK66" s="60">
        <f t="shared" si="49"/>
        <v>0</v>
      </c>
      <c r="EL66" s="60"/>
      <c r="EN66" s="60">
        <f t="shared" si="50"/>
        <v>0</v>
      </c>
      <c r="EP66" s="60">
        <f t="shared" si="51"/>
        <v>0</v>
      </c>
      <c r="EQ66" s="60">
        <f t="shared" si="52"/>
        <v>0</v>
      </c>
      <c r="ER66" s="60"/>
      <c r="ES66" s="60"/>
      <c r="ET66" s="60">
        <f t="shared" si="53"/>
        <v>0</v>
      </c>
      <c r="EU66" s="60">
        <f t="shared" si="54"/>
        <v>0</v>
      </c>
      <c r="EV66" s="60"/>
      <c r="EW66" s="60">
        <f t="shared" si="55"/>
        <v>0</v>
      </c>
      <c r="EX66" s="60">
        <f t="shared" si="56"/>
        <v>0</v>
      </c>
      <c r="EY66" s="60">
        <f t="shared" si="57"/>
        <v>0</v>
      </c>
      <c r="EZ66" s="60">
        <f t="shared" si="58"/>
        <v>0</v>
      </c>
      <c r="FA66" s="60" t="str">
        <f t="shared" si="59"/>
        <v>S/D on 27-07-2024 due to DHP
Last W/O 01/2024 (P/R)</v>
      </c>
      <c r="FB66" s="57" t="str">
        <f t="shared" si="60"/>
        <v/>
      </c>
    </row>
    <row r="67" spans="2:158" s="30" customFormat="1" ht="24" customHeight="1">
      <c r="B67" s="264" t="s">
        <v>955</v>
      </c>
      <c r="C67" s="265" t="s">
        <v>278</v>
      </c>
      <c r="D67" s="265" t="s">
        <v>1024</v>
      </c>
      <c r="E67" s="266" t="s">
        <v>3</v>
      </c>
      <c r="F67" s="122">
        <v>24</v>
      </c>
      <c r="G67" s="76">
        <f t="shared" si="0"/>
        <v>0</v>
      </c>
      <c r="H67" s="267"/>
      <c r="I67" s="13">
        <v>0</v>
      </c>
      <c r="J67" s="45" t="s">
        <v>1053</v>
      </c>
      <c r="K67" s="22">
        <v>160</v>
      </c>
      <c r="L67" s="22">
        <v>140</v>
      </c>
      <c r="M67" s="22"/>
      <c r="N67" s="22" t="s">
        <v>300</v>
      </c>
      <c r="O67" s="22">
        <v>195</v>
      </c>
      <c r="P67" s="248">
        <v>46128</v>
      </c>
      <c r="Q67" s="22">
        <v>1221.18</v>
      </c>
      <c r="R67" s="22">
        <v>100</v>
      </c>
      <c r="S67" s="22">
        <v>2777</v>
      </c>
      <c r="T67" s="22"/>
      <c r="U67" s="22">
        <v>3998</v>
      </c>
      <c r="V67" s="125" t="s">
        <v>1110</v>
      </c>
      <c r="W67" s="654"/>
      <c r="X67" s="654"/>
      <c r="Y67" s="654"/>
      <c r="Z67" s="654"/>
      <c r="AA67" s="125"/>
      <c r="AB67" s="125"/>
      <c r="AC67" s="45"/>
      <c r="AD67" s="45"/>
      <c r="AE67" s="45">
        <v>60</v>
      </c>
      <c r="AF67" s="117">
        <v>50</v>
      </c>
      <c r="AG67" s="117">
        <v>67.7</v>
      </c>
      <c r="AH67" s="117">
        <f t="shared" si="6"/>
        <v>88.626292466765136</v>
      </c>
      <c r="AI67" s="799">
        <f t="shared" si="1"/>
        <v>48.152499999999719</v>
      </c>
      <c r="AJ67" s="749">
        <v>46247</v>
      </c>
      <c r="AK67" s="45">
        <v>5665</v>
      </c>
      <c r="AL67" s="306"/>
      <c r="AM67" s="15">
        <v>99.15</v>
      </c>
      <c r="AN67" s="76">
        <f t="shared" si="2"/>
        <v>48.152499999999726</v>
      </c>
      <c r="AO67" s="817">
        <v>85000</v>
      </c>
      <c r="AP67" s="132" t="s">
        <v>1492</v>
      </c>
      <c r="AQ67" s="781"/>
      <c r="BJ67" s="50">
        <f t="shared" si="39"/>
        <v>5616.8474999999999</v>
      </c>
      <c r="CW67" s="57" t="s">
        <v>210</v>
      </c>
      <c r="CX67" s="58">
        <f t="shared" si="3"/>
        <v>46284</v>
      </c>
      <c r="CY67" s="59" t="str">
        <f t="shared" si="7"/>
        <v>9NRZK-15</v>
      </c>
      <c r="CZ67" s="60" t="str">
        <f t="shared" si="8"/>
        <v>Spool</v>
      </c>
      <c r="DA67" s="60">
        <f t="shared" si="9"/>
        <v>160</v>
      </c>
      <c r="DB67" s="60">
        <f t="shared" si="10"/>
        <v>24</v>
      </c>
      <c r="DC67" s="60" t="str">
        <f t="shared" si="11"/>
        <v>ESP</v>
      </c>
      <c r="DD67" s="60"/>
      <c r="DF67" s="60">
        <f t="shared" si="12"/>
        <v>195</v>
      </c>
      <c r="DG67" s="60">
        <f t="shared" si="13"/>
        <v>0</v>
      </c>
      <c r="DH67" s="60">
        <f t="shared" si="14"/>
        <v>0</v>
      </c>
      <c r="DI67" s="60">
        <f t="shared" si="15"/>
        <v>0</v>
      </c>
      <c r="DJ67" s="60">
        <f t="shared" si="16"/>
        <v>0</v>
      </c>
      <c r="DK67" s="60">
        <f t="shared" si="17"/>
        <v>60</v>
      </c>
      <c r="DL67" s="60"/>
      <c r="DM67" s="60"/>
      <c r="DN67" s="60">
        <f t="shared" si="18"/>
        <v>50</v>
      </c>
      <c r="DO67" s="186">
        <f t="shared" si="19"/>
        <v>48.152499999999719</v>
      </c>
      <c r="DP67" s="60" t="str">
        <f t="shared" si="20"/>
        <v/>
      </c>
      <c r="DQ67" s="60">
        <f t="shared" si="61"/>
        <v>48.152499999999719</v>
      </c>
      <c r="DR67" s="60">
        <f t="shared" si="21"/>
        <v>0</v>
      </c>
      <c r="DS67" s="68" t="str">
        <f t="shared" si="62"/>
        <v>NORTH</v>
      </c>
      <c r="DY67" s="57" t="str">
        <f t="shared" si="41"/>
        <v>KHALDA_WELL</v>
      </c>
      <c r="DZ67" s="58">
        <f t="shared" si="23"/>
        <v>46284</v>
      </c>
      <c r="EA67" s="59" t="str">
        <f t="shared" si="42"/>
        <v>NRZK-15</v>
      </c>
      <c r="EB67" s="60" t="str">
        <f t="shared" si="43"/>
        <v>Spool</v>
      </c>
      <c r="EC67" s="60">
        <f t="shared" si="44"/>
        <v>160</v>
      </c>
      <c r="ED67" s="60">
        <f t="shared" si="45"/>
        <v>24</v>
      </c>
      <c r="EE67" s="60" t="str">
        <f t="shared" si="46"/>
        <v>ESP</v>
      </c>
      <c r="EF67" s="64"/>
      <c r="EG67" s="63"/>
      <c r="EH67" s="59" t="str">
        <f t="shared" si="40"/>
        <v/>
      </c>
      <c r="EI67" s="60">
        <f t="shared" si="47"/>
        <v>48.152499999999719</v>
      </c>
      <c r="EJ67" s="60" t="str">
        <f t="shared" si="48"/>
        <v>G6200N</v>
      </c>
      <c r="EK67" s="60">
        <f t="shared" si="49"/>
        <v>0</v>
      </c>
      <c r="EL67" s="60"/>
      <c r="EN67" s="60">
        <f t="shared" si="50"/>
        <v>0</v>
      </c>
      <c r="EP67" s="60">
        <f t="shared" si="51"/>
        <v>0</v>
      </c>
      <c r="EQ67" s="60">
        <f t="shared" si="52"/>
        <v>60</v>
      </c>
      <c r="ER67" s="60"/>
      <c r="ES67" s="60"/>
      <c r="ET67" s="60">
        <f t="shared" si="53"/>
        <v>0</v>
      </c>
      <c r="EU67" s="60">
        <f t="shared" si="54"/>
        <v>50</v>
      </c>
      <c r="EV67" s="60"/>
      <c r="EW67" s="60">
        <f t="shared" si="55"/>
        <v>0</v>
      </c>
      <c r="EX67" s="60">
        <f t="shared" si="56"/>
        <v>0</v>
      </c>
      <c r="EY67" s="60">
        <f t="shared" si="57"/>
        <v>0</v>
      </c>
      <c r="EZ67" s="60">
        <f t="shared" si="58"/>
        <v>0</v>
      </c>
      <c r="FA67" s="60" t="str">
        <f t="shared" si="59"/>
        <v>Last W/O 08/2016 (Isolated ALMDOL, Perforated, tested KHAR.), Started up 05/09/2016</v>
      </c>
      <c r="FB67" s="57" t="str">
        <f t="shared" si="60"/>
        <v>NORTH</v>
      </c>
    </row>
    <row r="68" spans="2:158" s="30" customFormat="1" ht="28.5" customHeight="1">
      <c r="B68" s="264" t="s">
        <v>965</v>
      </c>
      <c r="C68" s="265" t="s">
        <v>153</v>
      </c>
      <c r="D68" s="265" t="s">
        <v>1016</v>
      </c>
      <c r="E68" s="266" t="s">
        <v>19</v>
      </c>
      <c r="F68" s="122">
        <v>0</v>
      </c>
      <c r="G68" s="76">
        <f t="shared" si="0"/>
        <v>0</v>
      </c>
      <c r="H68" s="267"/>
      <c r="I68" s="13"/>
      <c r="J68" s="45"/>
      <c r="K68" s="22"/>
      <c r="L68" s="22"/>
      <c r="M68" s="22">
        <v>0</v>
      </c>
      <c r="N68" s="22"/>
      <c r="O68" s="22"/>
      <c r="P68" s="248">
        <v>45576</v>
      </c>
      <c r="Q68" s="22"/>
      <c r="R68" s="22"/>
      <c r="S68" s="649"/>
      <c r="T68" s="22"/>
      <c r="U68" s="22">
        <v>7083</v>
      </c>
      <c r="V68" s="125" t="s">
        <v>1037</v>
      </c>
      <c r="W68" s="654"/>
      <c r="X68" s="654"/>
      <c r="Y68" s="654"/>
      <c r="Z68" s="654"/>
      <c r="AA68" s="125"/>
      <c r="AB68" s="125"/>
      <c r="AC68" s="45"/>
      <c r="AD68" s="45"/>
      <c r="AE68" s="45"/>
      <c r="AF68" s="117"/>
      <c r="AG68" s="117"/>
      <c r="AH68" s="117"/>
      <c r="AI68" s="799">
        <f t="shared" si="1"/>
        <v>0</v>
      </c>
      <c r="AJ68" s="749"/>
      <c r="AK68" s="45"/>
      <c r="AL68" s="392"/>
      <c r="AM68" s="15"/>
      <c r="AN68" s="76">
        <f t="shared" si="2"/>
        <v>0</v>
      </c>
      <c r="AO68" s="817"/>
      <c r="AP68" s="631" t="s">
        <v>1939</v>
      </c>
      <c r="AQ68" s="781"/>
      <c r="BJ68" s="50">
        <f t="shared" si="39"/>
        <v>0</v>
      </c>
      <c r="CW68" s="57" t="s">
        <v>210</v>
      </c>
      <c r="CX68" s="58">
        <f t="shared" si="3"/>
        <v>46284</v>
      </c>
      <c r="CY68" s="59" t="str">
        <f t="shared" si="7"/>
        <v>9NRZK-16</v>
      </c>
      <c r="CZ68" s="60">
        <f t="shared" si="8"/>
        <v>0</v>
      </c>
      <c r="DA68" s="60">
        <f t="shared" si="9"/>
        <v>0</v>
      </c>
      <c r="DB68" s="60">
        <f t="shared" si="10"/>
        <v>0</v>
      </c>
      <c r="DC68" s="60" t="str">
        <f t="shared" si="11"/>
        <v>SI</v>
      </c>
      <c r="DD68" s="60"/>
      <c r="DF68" s="60">
        <f t="shared" si="12"/>
        <v>0</v>
      </c>
      <c r="DG68" s="60">
        <f t="shared" si="13"/>
        <v>0</v>
      </c>
      <c r="DH68" s="60">
        <f t="shared" si="14"/>
        <v>0</v>
      </c>
      <c r="DI68" s="60">
        <f t="shared" si="15"/>
        <v>0</v>
      </c>
      <c r="DJ68" s="60">
        <f t="shared" si="16"/>
        <v>0</v>
      </c>
      <c r="DK68" s="60">
        <f t="shared" si="17"/>
        <v>0</v>
      </c>
      <c r="DL68" s="60"/>
      <c r="DM68" s="60"/>
      <c r="DN68" s="60">
        <f t="shared" si="18"/>
        <v>0</v>
      </c>
      <c r="DO68" s="186">
        <f t="shared" si="19"/>
        <v>0</v>
      </c>
      <c r="DP68" s="60" t="str">
        <f t="shared" si="20"/>
        <v/>
      </c>
      <c r="DQ68" s="60">
        <f t="shared" ref="DQ68:DQ99" si="65">AN68/24*HOURS</f>
        <v>0</v>
      </c>
      <c r="DR68" s="60">
        <f t="shared" si="21"/>
        <v>0</v>
      </c>
      <c r="DS68" s="68" t="str">
        <f t="shared" ref="DS68:DS99" si="66">IF(OR(E68="SI",B68="",E68="T&amp;A"),"",VLOOKUP(B68,WELL_FIELD,2))</f>
        <v/>
      </c>
      <c r="DY68" s="57" t="str">
        <f t="shared" si="41"/>
        <v>KHALDA_WELL</v>
      </c>
      <c r="DZ68" s="58">
        <f t="shared" si="23"/>
        <v>46284</v>
      </c>
      <c r="EA68" s="59" t="str">
        <f t="shared" si="42"/>
        <v>NRZK-16</v>
      </c>
      <c r="EB68" s="60">
        <f t="shared" si="43"/>
        <v>0</v>
      </c>
      <c r="EC68" s="60">
        <f t="shared" si="44"/>
        <v>0</v>
      </c>
      <c r="ED68" s="60">
        <f t="shared" si="45"/>
        <v>0</v>
      </c>
      <c r="EE68" s="60" t="str">
        <f t="shared" si="46"/>
        <v>SI</v>
      </c>
      <c r="EF68" s="64"/>
      <c r="EG68" s="63"/>
      <c r="EH68" s="59" t="str">
        <f t="shared" si="40"/>
        <v/>
      </c>
      <c r="EI68" s="60">
        <f t="shared" si="47"/>
        <v>0</v>
      </c>
      <c r="EJ68" s="60" t="str">
        <f t="shared" si="48"/>
        <v>GN2100</v>
      </c>
      <c r="EK68" s="60">
        <f t="shared" si="49"/>
        <v>0</v>
      </c>
      <c r="EL68" s="60"/>
      <c r="EN68" s="60">
        <f t="shared" si="50"/>
        <v>0</v>
      </c>
      <c r="EP68" s="60">
        <f t="shared" si="51"/>
        <v>0</v>
      </c>
      <c r="EQ68" s="60">
        <f t="shared" si="52"/>
        <v>0</v>
      </c>
      <c r="ER68" s="60"/>
      <c r="ES68" s="60"/>
      <c r="ET68" s="60">
        <f t="shared" si="53"/>
        <v>0</v>
      </c>
      <c r="EU68" s="60">
        <f t="shared" si="54"/>
        <v>0</v>
      </c>
      <c r="EV68" s="60"/>
      <c r="EW68" s="60">
        <f t="shared" si="55"/>
        <v>0</v>
      </c>
      <c r="EX68" s="60">
        <f t="shared" si="56"/>
        <v>0</v>
      </c>
      <c r="EY68" s="60">
        <f t="shared" si="57"/>
        <v>0</v>
      </c>
      <c r="EZ68" s="60">
        <f t="shared" si="58"/>
        <v>0</v>
      </c>
      <c r="FA68" s="60" t="str">
        <f t="shared" si="59"/>
        <v xml:space="preserve">S/D on 31-05-2023 due to DHP
Last W/O 06/2022 (Pump upgrade), </v>
      </c>
      <c r="FB68" s="57" t="str">
        <f t="shared" si="60"/>
        <v/>
      </c>
    </row>
    <row r="69" spans="2:158" s="30" customFormat="1" ht="24" customHeight="1">
      <c r="B69" s="266" t="s">
        <v>1689</v>
      </c>
      <c r="C69" s="265" t="s">
        <v>1525</v>
      </c>
      <c r="D69" s="265" t="s">
        <v>1025</v>
      </c>
      <c r="E69" s="266" t="s">
        <v>2</v>
      </c>
      <c r="F69" s="122">
        <v>23</v>
      </c>
      <c r="G69" s="76">
        <f t="shared" si="0"/>
        <v>2.3446875</v>
      </c>
      <c r="H69" s="267" t="s">
        <v>1794</v>
      </c>
      <c r="I69" s="13"/>
      <c r="J69" s="45">
        <v>128</v>
      </c>
      <c r="K69" s="22">
        <v>120</v>
      </c>
      <c r="L69" s="22">
        <v>120</v>
      </c>
      <c r="M69" s="22">
        <v>0</v>
      </c>
      <c r="N69" s="22" t="s">
        <v>301</v>
      </c>
      <c r="O69" s="22">
        <v>101</v>
      </c>
      <c r="P69" s="248">
        <v>46230</v>
      </c>
      <c r="Q69" s="22">
        <v>8023.23</v>
      </c>
      <c r="R69" s="22">
        <v>100</v>
      </c>
      <c r="S69" s="22">
        <v>97</v>
      </c>
      <c r="T69" s="22"/>
      <c r="U69" s="22">
        <v>8153</v>
      </c>
      <c r="V69" s="125">
        <v>1.75</v>
      </c>
      <c r="W69" s="654">
        <v>100</v>
      </c>
      <c r="X69" s="654">
        <v>59</v>
      </c>
      <c r="Y69" s="654">
        <v>92</v>
      </c>
      <c r="Z69" s="654">
        <v>80</v>
      </c>
      <c r="AA69" s="125" t="s">
        <v>1071</v>
      </c>
      <c r="AB69" s="125">
        <v>1.5</v>
      </c>
      <c r="AC69" s="45">
        <v>168</v>
      </c>
      <c r="AD69" s="45">
        <v>950</v>
      </c>
      <c r="AE69" s="45"/>
      <c r="AF69" s="117"/>
      <c r="AG69" s="117"/>
      <c r="AH69" s="117" t="str">
        <f t="shared" si="6"/>
        <v/>
      </c>
      <c r="AI69" s="799">
        <f t="shared" si="1"/>
        <v>53.927812500000002</v>
      </c>
      <c r="AJ69" s="749">
        <v>46221</v>
      </c>
      <c r="AK69" s="45">
        <v>61</v>
      </c>
      <c r="AL69" s="306"/>
      <c r="AM69" s="15">
        <v>7.75</v>
      </c>
      <c r="AN69" s="76">
        <f t="shared" si="2"/>
        <v>56.272500000000001</v>
      </c>
      <c r="AO69" s="817">
        <v>101000</v>
      </c>
      <c r="AP69" s="631" t="s">
        <v>1913</v>
      </c>
      <c r="AQ69" s="781"/>
      <c r="BJ69" s="50">
        <f t="shared" si="39"/>
        <v>4.7275</v>
      </c>
      <c r="CW69" s="57" t="s">
        <v>210</v>
      </c>
      <c r="CX69" s="58">
        <f t="shared" si="3"/>
        <v>46284</v>
      </c>
      <c r="CY69" s="59" t="str">
        <f t="shared" ref="CY69:CY132" si="67">$CV$3&amp;B69</f>
        <v>9NRZK-18ST</v>
      </c>
      <c r="CZ69" s="60">
        <f t="shared" ref="CZ69:CZ132" si="68">J69</f>
        <v>128</v>
      </c>
      <c r="DA69" s="60">
        <f t="shared" ref="DA69:DA132" si="69">K69</f>
        <v>120</v>
      </c>
      <c r="DB69" s="60">
        <f t="shared" ref="DB69:DB132" si="70">F69</f>
        <v>23</v>
      </c>
      <c r="DC69" s="60" t="str">
        <f t="shared" ref="DC69:DC132" si="71">IF(DB69=0,"SI",E69)</f>
        <v>SRP</v>
      </c>
      <c r="DD69" s="60"/>
      <c r="DF69" s="60">
        <f t="shared" ref="DF69:DF132" si="72">O69</f>
        <v>101</v>
      </c>
      <c r="DG69" s="60" t="str">
        <f t="shared" ref="DG69:DG132" si="73">AA69</f>
        <v>C-912</v>
      </c>
      <c r="DH69" s="60">
        <f t="shared" ref="DH69:DH132" si="74">AB69</f>
        <v>1.5</v>
      </c>
      <c r="DI69" s="60">
        <f t="shared" ref="DI69:DI132" si="75">AC69</f>
        <v>168</v>
      </c>
      <c r="DJ69" s="60">
        <f t="shared" ref="DJ69:DJ132" si="76">AD69</f>
        <v>950</v>
      </c>
      <c r="DK69" s="60">
        <f t="shared" ref="DK69:DK132" si="77">AE69</f>
        <v>0</v>
      </c>
      <c r="DL69" s="60"/>
      <c r="DM69" s="60"/>
      <c r="DN69" s="60">
        <f t="shared" ref="DN69:DN132" si="78">AF69</f>
        <v>0</v>
      </c>
      <c r="DO69" s="186">
        <f t="shared" ref="DO69:DO132" si="79">AI69</f>
        <v>53.927812500000002</v>
      </c>
      <c r="DP69" s="60" t="str">
        <f t="shared" ref="DP69:DP132" si="80">IF(H69="","",H69)</f>
        <v>Generator (Planned)</v>
      </c>
      <c r="DQ69" s="60">
        <f t="shared" si="65"/>
        <v>53.927812500000002</v>
      </c>
      <c r="DR69" s="60">
        <f t="shared" ref="DR69:DR132" si="81">I69</f>
        <v>0</v>
      </c>
      <c r="DS69" s="68" t="str">
        <f t="shared" si="66"/>
        <v>NORTH</v>
      </c>
      <c r="DY69" s="57" t="str">
        <f t="shared" si="41"/>
        <v>KHALDA_WELL</v>
      </c>
      <c r="DZ69" s="58">
        <f t="shared" si="23"/>
        <v>46284</v>
      </c>
      <c r="EA69" s="59" t="str">
        <f t="shared" si="42"/>
        <v>NRZK-18ST</v>
      </c>
      <c r="EB69" s="60">
        <f t="shared" si="43"/>
        <v>128</v>
      </c>
      <c r="EC69" s="60">
        <f t="shared" si="44"/>
        <v>120</v>
      </c>
      <c r="ED69" s="60">
        <f t="shared" si="45"/>
        <v>23</v>
      </c>
      <c r="EE69" s="60" t="str">
        <f t="shared" si="46"/>
        <v>SRP</v>
      </c>
      <c r="EF69" s="64"/>
      <c r="EG69" s="63"/>
      <c r="EH69" s="59" t="str">
        <f t="shared" ref="EH69:EH128" si="82">IF(H69="","",H69)</f>
        <v>Generator (Planned)</v>
      </c>
      <c r="EI69" s="60">
        <f t="shared" si="47"/>
        <v>53.927812500000002</v>
      </c>
      <c r="EJ69" s="60">
        <f t="shared" si="48"/>
        <v>1.75</v>
      </c>
      <c r="EK69" s="60">
        <f t="shared" si="49"/>
        <v>2.3446875</v>
      </c>
      <c r="EL69" s="60"/>
      <c r="EN69" s="60">
        <f t="shared" si="50"/>
        <v>1.5</v>
      </c>
      <c r="EP69" s="60">
        <f t="shared" si="51"/>
        <v>168</v>
      </c>
      <c r="EQ69" s="60">
        <f t="shared" si="52"/>
        <v>0</v>
      </c>
      <c r="ER69" s="60"/>
      <c r="ES69" s="60"/>
      <c r="ET69" s="60">
        <f t="shared" si="53"/>
        <v>950</v>
      </c>
      <c r="EU69" s="60">
        <f t="shared" si="54"/>
        <v>0</v>
      </c>
      <c r="EV69" s="60"/>
      <c r="EW69" s="60">
        <f t="shared" si="55"/>
        <v>100</v>
      </c>
      <c r="EX69" s="60">
        <f t="shared" si="56"/>
        <v>59</v>
      </c>
      <c r="EY69" s="60">
        <f t="shared" si="57"/>
        <v>92</v>
      </c>
      <c r="EZ69" s="60">
        <f t="shared" si="58"/>
        <v>80</v>
      </c>
      <c r="FA69" s="60" t="str">
        <f t="shared" si="59"/>
        <v>Last W/O 04/2025 (Converted F/ ESP T/ SRP), Started-Up 14/04/2025.</v>
      </c>
      <c r="FB69" s="57" t="str">
        <f t="shared" si="60"/>
        <v>NORTH</v>
      </c>
    </row>
    <row r="70" spans="2:158" s="30" customFormat="1" ht="24" customHeight="1">
      <c r="B70" s="264" t="s">
        <v>1659</v>
      </c>
      <c r="C70" s="265" t="s">
        <v>278</v>
      </c>
      <c r="D70" s="265"/>
      <c r="E70" s="266" t="s">
        <v>3</v>
      </c>
      <c r="F70" s="122">
        <v>24</v>
      </c>
      <c r="G70" s="76">
        <f t="shared" si="0"/>
        <v>0</v>
      </c>
      <c r="H70" s="267"/>
      <c r="I70" s="13">
        <v>0</v>
      </c>
      <c r="J70" s="45" t="s">
        <v>1053</v>
      </c>
      <c r="K70" s="22">
        <v>190</v>
      </c>
      <c r="L70" s="22">
        <v>190</v>
      </c>
      <c r="M70" s="22"/>
      <c r="N70" s="22" t="s">
        <v>300</v>
      </c>
      <c r="O70" s="22">
        <v>191</v>
      </c>
      <c r="P70" s="248">
        <v>46128</v>
      </c>
      <c r="Q70" s="22">
        <v>520.95000000000005</v>
      </c>
      <c r="R70" s="22">
        <v>100</v>
      </c>
      <c r="S70" s="22">
        <v>2469</v>
      </c>
      <c r="T70" s="22"/>
      <c r="U70" s="22">
        <v>2990</v>
      </c>
      <c r="V70" s="125" t="s">
        <v>1046</v>
      </c>
      <c r="W70" s="654"/>
      <c r="X70" s="654"/>
      <c r="Y70" s="654"/>
      <c r="Z70" s="654"/>
      <c r="AA70" s="125"/>
      <c r="AB70" s="125"/>
      <c r="AC70" s="45"/>
      <c r="AD70" s="45"/>
      <c r="AE70" s="45">
        <v>55</v>
      </c>
      <c r="AF70" s="117">
        <v>50</v>
      </c>
      <c r="AG70" s="117">
        <v>67</v>
      </c>
      <c r="AH70" s="117">
        <f t="shared" si="6"/>
        <v>82.089552238805979</v>
      </c>
      <c r="AI70" s="799">
        <f t="shared" si="1"/>
        <v>29.020000000000024</v>
      </c>
      <c r="AJ70" s="749">
        <v>46241</v>
      </c>
      <c r="AK70" s="45">
        <v>5804</v>
      </c>
      <c r="AL70" s="743"/>
      <c r="AM70" s="15">
        <v>99.5</v>
      </c>
      <c r="AN70" s="76">
        <f t="shared" ref="AN70:AN133" si="83">IF(BFPD=0,0,BFPD*(1-BSW/100))</f>
        <v>29.020000000000024</v>
      </c>
      <c r="AO70" s="817">
        <v>85000</v>
      </c>
      <c r="AP70" s="631" t="s">
        <v>1524</v>
      </c>
      <c r="AQ70" s="781"/>
      <c r="BJ70" s="50">
        <f t="shared" si="39"/>
        <v>5774.98</v>
      </c>
      <c r="CW70" s="57" t="s">
        <v>210</v>
      </c>
      <c r="CX70" s="58">
        <f t="shared" si="3"/>
        <v>46284</v>
      </c>
      <c r="CY70" s="59" t="str">
        <f t="shared" si="67"/>
        <v>9NRZK-21ST</v>
      </c>
      <c r="CZ70" s="60" t="str">
        <f t="shared" si="68"/>
        <v>Spool</v>
      </c>
      <c r="DA70" s="60">
        <f t="shared" si="69"/>
        <v>190</v>
      </c>
      <c r="DB70" s="60">
        <f t="shared" si="70"/>
        <v>24</v>
      </c>
      <c r="DC70" s="60" t="str">
        <f t="shared" si="71"/>
        <v>ESP</v>
      </c>
      <c r="DD70" s="60"/>
      <c r="DF70" s="60">
        <f t="shared" si="72"/>
        <v>191</v>
      </c>
      <c r="DG70" s="60">
        <f t="shared" si="73"/>
        <v>0</v>
      </c>
      <c r="DH70" s="60">
        <f t="shared" si="74"/>
        <v>0</v>
      </c>
      <c r="DI70" s="60">
        <f t="shared" si="75"/>
        <v>0</v>
      </c>
      <c r="DJ70" s="60">
        <f t="shared" si="76"/>
        <v>0</v>
      </c>
      <c r="DK70" s="60">
        <f t="shared" si="77"/>
        <v>55</v>
      </c>
      <c r="DL70" s="60"/>
      <c r="DM70" s="60"/>
      <c r="DN70" s="60">
        <f t="shared" si="78"/>
        <v>50</v>
      </c>
      <c r="DO70" s="186">
        <f t="shared" si="79"/>
        <v>29.020000000000024</v>
      </c>
      <c r="DP70" s="60" t="str">
        <f t="shared" si="80"/>
        <v/>
      </c>
      <c r="DQ70" s="60">
        <f t="shared" si="65"/>
        <v>29.020000000000024</v>
      </c>
      <c r="DR70" s="60">
        <f t="shared" si="81"/>
        <v>0</v>
      </c>
      <c r="DS70" s="68" t="str">
        <f t="shared" si="66"/>
        <v>NORTH</v>
      </c>
      <c r="DY70" s="57" t="str">
        <f t="shared" si="41"/>
        <v>KHALDA_WELL</v>
      </c>
      <c r="DZ70" s="58">
        <f t="shared" si="23"/>
        <v>46284</v>
      </c>
      <c r="EA70" s="59" t="str">
        <f t="shared" si="42"/>
        <v>NRZK-21ST</v>
      </c>
      <c r="EB70" s="60" t="str">
        <f t="shared" si="43"/>
        <v>Spool</v>
      </c>
      <c r="EC70" s="60">
        <f t="shared" si="44"/>
        <v>190</v>
      </c>
      <c r="ED70" s="60">
        <f t="shared" si="45"/>
        <v>24</v>
      </c>
      <c r="EE70" s="60" t="str">
        <f t="shared" si="46"/>
        <v>ESP</v>
      </c>
      <c r="EF70" s="64"/>
      <c r="EG70" s="63"/>
      <c r="EH70" s="59" t="str">
        <f t="shared" si="82"/>
        <v/>
      </c>
      <c r="EI70" s="60">
        <f t="shared" si="47"/>
        <v>29.020000000000024</v>
      </c>
      <c r="EJ70" s="60" t="str">
        <f t="shared" si="48"/>
        <v>SN6000</v>
      </c>
      <c r="EK70" s="60">
        <f t="shared" si="49"/>
        <v>0</v>
      </c>
      <c r="EL70" s="60"/>
      <c r="EN70" s="60">
        <f t="shared" si="50"/>
        <v>0</v>
      </c>
      <c r="EP70" s="60">
        <f t="shared" si="51"/>
        <v>0</v>
      </c>
      <c r="EQ70" s="60">
        <f t="shared" si="52"/>
        <v>55</v>
      </c>
      <c r="ER70" s="60"/>
      <c r="ES70" s="60"/>
      <c r="ET70" s="60">
        <f t="shared" si="53"/>
        <v>0</v>
      </c>
      <c r="EU70" s="60">
        <f t="shared" si="54"/>
        <v>50</v>
      </c>
      <c r="EV70" s="60"/>
      <c r="EW70" s="60">
        <f t="shared" si="55"/>
        <v>0</v>
      </c>
      <c r="EX70" s="60">
        <f t="shared" si="56"/>
        <v>0</v>
      </c>
      <c r="EY70" s="60">
        <f t="shared" si="57"/>
        <v>0</v>
      </c>
      <c r="EZ70" s="60">
        <f t="shared" si="58"/>
        <v>0</v>
      </c>
      <c r="FA70" s="60" t="str">
        <f t="shared" si="59"/>
        <v>On 5-8-2022, Start up after W/O (R/C T/ALM-DOL).</v>
      </c>
      <c r="FB70" s="57" t="str">
        <f t="shared" si="60"/>
        <v>NORTH</v>
      </c>
    </row>
    <row r="71" spans="2:158" s="30" customFormat="1" ht="24" customHeight="1">
      <c r="B71" s="734" t="s">
        <v>1034</v>
      </c>
      <c r="C71" s="735" t="s">
        <v>153</v>
      </c>
      <c r="D71" s="735" t="s">
        <v>1025</v>
      </c>
      <c r="E71" s="736" t="s">
        <v>19</v>
      </c>
      <c r="F71" s="122">
        <v>0</v>
      </c>
      <c r="G71" s="76">
        <f t="shared" si="0"/>
        <v>0</v>
      </c>
      <c r="H71" s="267"/>
      <c r="I71" s="737"/>
      <c r="J71" s="738"/>
      <c r="K71" s="739"/>
      <c r="L71" s="739"/>
      <c r="M71" s="739">
        <v>0</v>
      </c>
      <c r="N71" s="739"/>
      <c r="O71" s="739"/>
      <c r="P71" s="248">
        <v>45557</v>
      </c>
      <c r="Q71" s="739"/>
      <c r="R71" s="739">
        <v>100</v>
      </c>
      <c r="S71" s="739">
        <v>741</v>
      </c>
      <c r="T71" s="739">
        <v>5746</v>
      </c>
      <c r="U71" s="739"/>
      <c r="V71" s="740"/>
      <c r="W71" s="741"/>
      <c r="X71" s="741"/>
      <c r="Y71" s="741"/>
      <c r="Z71" s="741"/>
      <c r="AA71" s="740"/>
      <c r="AB71" s="740"/>
      <c r="AC71" s="738"/>
      <c r="AD71" s="738"/>
      <c r="AE71" s="738"/>
      <c r="AF71" s="742"/>
      <c r="AG71" s="742"/>
      <c r="AH71" s="742" t="str">
        <f t="shared" si="6"/>
        <v/>
      </c>
      <c r="AI71" s="799">
        <f t="shared" si="1"/>
        <v>0</v>
      </c>
      <c r="AJ71" s="750"/>
      <c r="AK71" s="738"/>
      <c r="AL71" s="306"/>
      <c r="AM71" s="744"/>
      <c r="AN71" s="76">
        <f t="shared" si="83"/>
        <v>0</v>
      </c>
      <c r="AO71" s="817"/>
      <c r="AP71" s="631" t="s">
        <v>1441</v>
      </c>
      <c r="AQ71" s="781"/>
      <c r="BJ71" s="50">
        <f t="shared" si="39"/>
        <v>0</v>
      </c>
      <c r="CW71" s="57" t="s">
        <v>210</v>
      </c>
      <c r="CX71" s="58">
        <f t="shared" si="3"/>
        <v>46284</v>
      </c>
      <c r="CY71" s="59" t="str">
        <f t="shared" si="67"/>
        <v>9NRZK-23</v>
      </c>
      <c r="CZ71" s="60">
        <f t="shared" si="68"/>
        <v>0</v>
      </c>
      <c r="DA71" s="60">
        <f t="shared" si="69"/>
        <v>0</v>
      </c>
      <c r="DB71" s="60">
        <f t="shared" si="70"/>
        <v>0</v>
      </c>
      <c r="DC71" s="60" t="str">
        <f t="shared" si="71"/>
        <v>SI</v>
      </c>
      <c r="DD71" s="60"/>
      <c r="DF71" s="60">
        <f t="shared" si="72"/>
        <v>0</v>
      </c>
      <c r="DG71" s="60">
        <f t="shared" si="73"/>
        <v>0</v>
      </c>
      <c r="DH71" s="60">
        <f t="shared" si="74"/>
        <v>0</v>
      </c>
      <c r="DI71" s="60">
        <f t="shared" si="75"/>
        <v>0</v>
      </c>
      <c r="DJ71" s="60">
        <f t="shared" si="76"/>
        <v>0</v>
      </c>
      <c r="DK71" s="60">
        <f t="shared" si="77"/>
        <v>0</v>
      </c>
      <c r="DL71" s="60"/>
      <c r="DM71" s="60"/>
      <c r="DN71" s="60">
        <f t="shared" si="78"/>
        <v>0</v>
      </c>
      <c r="DO71" s="186">
        <f t="shared" si="79"/>
        <v>0</v>
      </c>
      <c r="DP71" s="60" t="str">
        <f t="shared" si="80"/>
        <v/>
      </c>
      <c r="DQ71" s="60">
        <f t="shared" si="65"/>
        <v>0</v>
      </c>
      <c r="DR71" s="60">
        <f t="shared" si="81"/>
        <v>0</v>
      </c>
      <c r="DS71" s="68" t="str">
        <f t="shared" si="66"/>
        <v/>
      </c>
      <c r="DY71" s="61" t="str">
        <f t="shared" si="41"/>
        <v>KHALDA_WELL</v>
      </c>
      <c r="DZ71" s="62">
        <f t="shared" si="23"/>
        <v>46284</v>
      </c>
      <c r="EA71" s="63" t="str">
        <f t="shared" si="42"/>
        <v>NRZK-23</v>
      </c>
      <c r="EB71" s="64">
        <f t="shared" si="43"/>
        <v>0</v>
      </c>
      <c r="EC71" s="64">
        <f t="shared" si="44"/>
        <v>0</v>
      </c>
      <c r="ED71" s="64">
        <f t="shared" si="45"/>
        <v>0</v>
      </c>
      <c r="EE71" s="64" t="str">
        <f t="shared" si="46"/>
        <v>SI</v>
      </c>
      <c r="EF71" s="64"/>
      <c r="EG71" s="63"/>
      <c r="EH71" s="59" t="str">
        <f t="shared" si="82"/>
        <v/>
      </c>
      <c r="EI71" s="64">
        <f t="shared" si="47"/>
        <v>0</v>
      </c>
      <c r="EJ71" s="64">
        <f t="shared" si="48"/>
        <v>0</v>
      </c>
      <c r="EK71" s="64">
        <f t="shared" si="49"/>
        <v>0</v>
      </c>
      <c r="EL71" s="64"/>
      <c r="EN71" s="64">
        <f t="shared" si="50"/>
        <v>0</v>
      </c>
      <c r="EP71" s="64">
        <f t="shared" si="51"/>
        <v>0</v>
      </c>
      <c r="EQ71" s="64">
        <f t="shared" si="52"/>
        <v>0</v>
      </c>
      <c r="ER71" s="64"/>
      <c r="ES71" s="64"/>
      <c r="ET71" s="64">
        <f t="shared" si="53"/>
        <v>0</v>
      </c>
      <c r="EU71" s="64">
        <f t="shared" si="54"/>
        <v>0</v>
      </c>
      <c r="EV71" s="64"/>
      <c r="EW71" s="64">
        <f t="shared" si="55"/>
        <v>0</v>
      </c>
      <c r="EX71" s="64">
        <f t="shared" si="56"/>
        <v>0</v>
      </c>
      <c r="EY71" s="64">
        <f t="shared" si="57"/>
        <v>0</v>
      </c>
      <c r="EZ71" s="64">
        <f t="shared" si="58"/>
        <v>0</v>
      </c>
      <c r="FA71" s="64" t="str">
        <f t="shared" si="59"/>
        <v>S/I 29/05/2019 (TA)</v>
      </c>
      <c r="FB71" s="61" t="str">
        <f t="shared" si="60"/>
        <v/>
      </c>
    </row>
    <row r="72" spans="2:158" s="30" customFormat="1" ht="24" customHeight="1">
      <c r="B72" s="264" t="s">
        <v>1073</v>
      </c>
      <c r="C72" s="265" t="s">
        <v>276</v>
      </c>
      <c r="D72" s="265"/>
      <c r="E72" s="266" t="s">
        <v>19</v>
      </c>
      <c r="F72" s="122">
        <v>0</v>
      </c>
      <c r="G72" s="76">
        <f t="shared" si="0"/>
        <v>0</v>
      </c>
      <c r="H72" s="267"/>
      <c r="I72" s="13"/>
      <c r="J72" s="45"/>
      <c r="K72" s="22"/>
      <c r="L72" s="22"/>
      <c r="M72" s="22">
        <v>70</v>
      </c>
      <c r="N72" s="22"/>
      <c r="O72" s="22"/>
      <c r="P72" s="248">
        <v>43547</v>
      </c>
      <c r="Q72" s="22"/>
      <c r="R72" s="22"/>
      <c r="S72" s="22" t="s">
        <v>1408</v>
      </c>
      <c r="T72" s="22"/>
      <c r="U72" s="22">
        <v>8169</v>
      </c>
      <c r="V72" s="125">
        <v>1.75</v>
      </c>
      <c r="W72" s="654"/>
      <c r="X72" s="654"/>
      <c r="Y72" s="654"/>
      <c r="Z72" s="654"/>
      <c r="AA72" s="125" t="s">
        <v>1071</v>
      </c>
      <c r="AB72" s="125"/>
      <c r="AC72" s="45"/>
      <c r="AD72" s="45"/>
      <c r="AE72" s="45"/>
      <c r="AF72" s="117"/>
      <c r="AG72" s="117"/>
      <c r="AH72" s="117" t="str">
        <f t="shared" si="6"/>
        <v/>
      </c>
      <c r="AI72" s="799">
        <f t="shared" si="1"/>
        <v>0</v>
      </c>
      <c r="AJ72" s="749"/>
      <c r="AK72" s="45"/>
      <c r="AL72" s="306"/>
      <c r="AM72" s="15"/>
      <c r="AN72" s="76">
        <f t="shared" si="83"/>
        <v>0</v>
      </c>
      <c r="AO72" s="817"/>
      <c r="AP72" s="631" t="s">
        <v>1940</v>
      </c>
      <c r="AQ72" s="781"/>
      <c r="BJ72" s="50">
        <f t="shared" si="39"/>
        <v>0</v>
      </c>
      <c r="CW72" s="57" t="s">
        <v>210</v>
      </c>
      <c r="CX72" s="58">
        <f t="shared" si="3"/>
        <v>46284</v>
      </c>
      <c r="CY72" s="59" t="str">
        <f t="shared" si="67"/>
        <v>9NRZK-25</v>
      </c>
      <c r="CZ72" s="60">
        <f t="shared" si="68"/>
        <v>0</v>
      </c>
      <c r="DA72" s="60">
        <f t="shared" si="69"/>
        <v>0</v>
      </c>
      <c r="DB72" s="60">
        <f t="shared" si="70"/>
        <v>0</v>
      </c>
      <c r="DC72" s="60" t="str">
        <f t="shared" si="71"/>
        <v>SI</v>
      </c>
      <c r="DD72" s="60"/>
      <c r="DF72" s="60">
        <f t="shared" si="72"/>
        <v>0</v>
      </c>
      <c r="DG72" s="60" t="str">
        <f t="shared" si="73"/>
        <v>C-912</v>
      </c>
      <c r="DH72" s="60">
        <f t="shared" si="74"/>
        <v>0</v>
      </c>
      <c r="DI72" s="60">
        <f t="shared" si="75"/>
        <v>0</v>
      </c>
      <c r="DJ72" s="60">
        <f t="shared" si="76"/>
        <v>0</v>
      </c>
      <c r="DK72" s="60">
        <f t="shared" si="77"/>
        <v>0</v>
      </c>
      <c r="DL72" s="60"/>
      <c r="DM72" s="60"/>
      <c r="DN72" s="60">
        <f t="shared" si="78"/>
        <v>0</v>
      </c>
      <c r="DO72" s="186">
        <f t="shared" si="79"/>
        <v>0</v>
      </c>
      <c r="DP72" s="60" t="str">
        <f t="shared" si="80"/>
        <v/>
      </c>
      <c r="DQ72" s="60">
        <f t="shared" si="65"/>
        <v>0</v>
      </c>
      <c r="DR72" s="60">
        <f t="shared" si="81"/>
        <v>0</v>
      </c>
      <c r="DS72" s="68" t="str">
        <f t="shared" si="66"/>
        <v/>
      </c>
      <c r="DY72" s="57" t="str">
        <f t="shared" si="41"/>
        <v>KHALDA_WELL</v>
      </c>
      <c r="DZ72" s="58">
        <f t="shared" si="23"/>
        <v>46284</v>
      </c>
      <c r="EA72" s="59" t="str">
        <f t="shared" si="42"/>
        <v>NRZK-25</v>
      </c>
      <c r="EB72" s="60">
        <f t="shared" si="43"/>
        <v>0</v>
      </c>
      <c r="EC72" s="60">
        <f t="shared" si="44"/>
        <v>0</v>
      </c>
      <c r="ED72" s="60">
        <f t="shared" si="45"/>
        <v>0</v>
      </c>
      <c r="EE72" s="60" t="str">
        <f t="shared" si="46"/>
        <v>SI</v>
      </c>
      <c r="EF72" s="64"/>
      <c r="EG72" s="63"/>
      <c r="EH72" s="59" t="str">
        <f t="shared" si="82"/>
        <v/>
      </c>
      <c r="EI72" s="60">
        <f t="shared" si="47"/>
        <v>0</v>
      </c>
      <c r="EJ72" s="60">
        <f t="shared" si="48"/>
        <v>1.75</v>
      </c>
      <c r="EK72" s="60">
        <f t="shared" si="49"/>
        <v>0</v>
      </c>
      <c r="EL72" s="60"/>
      <c r="EN72" s="60">
        <f t="shared" si="50"/>
        <v>0</v>
      </c>
      <c r="EP72" s="60">
        <f t="shared" si="51"/>
        <v>0</v>
      </c>
      <c r="EQ72" s="60">
        <f t="shared" si="52"/>
        <v>0</v>
      </c>
      <c r="ER72" s="60"/>
      <c r="ES72" s="60"/>
      <c r="ET72" s="60">
        <f t="shared" si="53"/>
        <v>0</v>
      </c>
      <c r="EU72" s="60">
        <f t="shared" si="54"/>
        <v>0</v>
      </c>
      <c r="EV72" s="60"/>
      <c r="EW72" s="60">
        <f t="shared" si="55"/>
        <v>0</v>
      </c>
      <c r="EX72" s="60">
        <f t="shared" si="56"/>
        <v>0</v>
      </c>
      <c r="EY72" s="60">
        <f t="shared" si="57"/>
        <v>0</v>
      </c>
      <c r="EZ72" s="60">
        <f t="shared" si="58"/>
        <v>0</v>
      </c>
      <c r="FA72" s="60" t="str">
        <f t="shared" si="59"/>
        <v>S/D on 28-09-2021 due to uneconomic oil production
Last W/O 11/2018 (R/C)</v>
      </c>
      <c r="FB72" s="57" t="str">
        <f t="shared" si="60"/>
        <v/>
      </c>
    </row>
    <row r="73" spans="2:158" s="30" customFormat="1" ht="24" customHeight="1">
      <c r="B73" s="264" t="s">
        <v>1096</v>
      </c>
      <c r="C73" s="265" t="s">
        <v>278</v>
      </c>
      <c r="D73" s="265"/>
      <c r="E73" s="266" t="s">
        <v>3</v>
      </c>
      <c r="F73" s="122">
        <v>24</v>
      </c>
      <c r="G73" s="76">
        <f t="shared" si="0"/>
        <v>0</v>
      </c>
      <c r="H73" s="267"/>
      <c r="I73" s="13"/>
      <c r="J73" s="45">
        <v>52</v>
      </c>
      <c r="K73" s="22">
        <v>700</v>
      </c>
      <c r="L73" s="22">
        <v>140</v>
      </c>
      <c r="M73" s="22">
        <v>40</v>
      </c>
      <c r="N73" s="22" t="s">
        <v>300</v>
      </c>
      <c r="O73" s="22">
        <v>196</v>
      </c>
      <c r="P73" s="248">
        <v>46128</v>
      </c>
      <c r="Q73" s="22">
        <v>237.47</v>
      </c>
      <c r="R73" s="22">
        <v>100</v>
      </c>
      <c r="S73" s="22">
        <v>3740</v>
      </c>
      <c r="T73" s="22"/>
      <c r="U73" s="22">
        <v>3977</v>
      </c>
      <c r="V73" s="125" t="s">
        <v>1046</v>
      </c>
      <c r="W73" s="654"/>
      <c r="X73" s="654"/>
      <c r="Y73" s="654"/>
      <c r="Z73" s="654"/>
      <c r="AA73" s="125"/>
      <c r="AB73" s="125"/>
      <c r="AC73" s="45"/>
      <c r="AD73" s="45"/>
      <c r="AE73" s="45">
        <v>76</v>
      </c>
      <c r="AF73" s="117">
        <v>50</v>
      </c>
      <c r="AG73" s="117">
        <v>88.1</v>
      </c>
      <c r="AH73" s="117">
        <f t="shared" si="6"/>
        <v>86.265607264472195</v>
      </c>
      <c r="AI73" s="799">
        <f t="shared" si="1"/>
        <v>52.47969999999998</v>
      </c>
      <c r="AJ73" s="749">
        <v>46224</v>
      </c>
      <c r="AK73" s="45">
        <v>5767</v>
      </c>
      <c r="AL73" s="306"/>
      <c r="AM73" s="15">
        <v>99.09</v>
      </c>
      <c r="AN73" s="76">
        <f t="shared" si="83"/>
        <v>52.47969999999998</v>
      </c>
      <c r="AO73" s="817">
        <v>88000</v>
      </c>
      <c r="AP73" s="132" t="s">
        <v>1445</v>
      </c>
      <c r="AQ73" s="781"/>
      <c r="BJ73" s="50">
        <f t="shared" si="39"/>
        <v>5714.5203000000001</v>
      </c>
      <c r="CW73" s="57" t="s">
        <v>210</v>
      </c>
      <c r="CX73" s="58">
        <f t="shared" si="3"/>
        <v>46284</v>
      </c>
      <c r="CY73" s="59" t="str">
        <f t="shared" si="67"/>
        <v>9NRZK-26</v>
      </c>
      <c r="CZ73" s="60">
        <f t="shared" si="68"/>
        <v>52</v>
      </c>
      <c r="DA73" s="60">
        <f t="shared" si="69"/>
        <v>700</v>
      </c>
      <c r="DB73" s="60">
        <f t="shared" si="70"/>
        <v>24</v>
      </c>
      <c r="DC73" s="60" t="str">
        <f t="shared" si="71"/>
        <v>ESP</v>
      </c>
      <c r="DD73" s="60"/>
      <c r="DF73" s="60">
        <f t="shared" si="72"/>
        <v>196</v>
      </c>
      <c r="DG73" s="60">
        <f t="shared" si="73"/>
        <v>0</v>
      </c>
      <c r="DH73" s="60">
        <f t="shared" si="74"/>
        <v>0</v>
      </c>
      <c r="DI73" s="60">
        <f t="shared" si="75"/>
        <v>0</v>
      </c>
      <c r="DJ73" s="60">
        <f t="shared" si="76"/>
        <v>0</v>
      </c>
      <c r="DK73" s="60">
        <f t="shared" si="77"/>
        <v>76</v>
      </c>
      <c r="DL73" s="60"/>
      <c r="DM73" s="60"/>
      <c r="DN73" s="60">
        <f t="shared" si="78"/>
        <v>50</v>
      </c>
      <c r="DO73" s="186">
        <f t="shared" si="79"/>
        <v>52.47969999999998</v>
      </c>
      <c r="DP73" s="60" t="str">
        <f t="shared" si="80"/>
        <v/>
      </c>
      <c r="DQ73" s="60">
        <f t="shared" si="65"/>
        <v>52.47969999999998</v>
      </c>
      <c r="DR73" s="60">
        <f t="shared" si="81"/>
        <v>0</v>
      </c>
      <c r="DS73" s="68" t="str">
        <f t="shared" si="66"/>
        <v>NORTH</v>
      </c>
      <c r="DY73" s="57" t="str">
        <f t="shared" si="41"/>
        <v>KHALDA_WELL</v>
      </c>
      <c r="DZ73" s="58">
        <f t="shared" si="23"/>
        <v>46284</v>
      </c>
      <c r="EA73" s="59" t="str">
        <f t="shared" si="42"/>
        <v>NRZK-26</v>
      </c>
      <c r="EB73" s="60">
        <f t="shared" si="43"/>
        <v>52</v>
      </c>
      <c r="EC73" s="60">
        <f t="shared" si="44"/>
        <v>700</v>
      </c>
      <c r="ED73" s="60">
        <f t="shared" si="45"/>
        <v>24</v>
      </c>
      <c r="EE73" s="60" t="str">
        <f t="shared" si="46"/>
        <v>ESP</v>
      </c>
      <c r="EF73" s="64"/>
      <c r="EG73" s="63"/>
      <c r="EH73" s="59" t="str">
        <f t="shared" si="82"/>
        <v/>
      </c>
      <c r="EI73" s="60">
        <f t="shared" si="47"/>
        <v>52.47969999999998</v>
      </c>
      <c r="EJ73" s="60" t="str">
        <f t="shared" si="48"/>
        <v>SN6000</v>
      </c>
      <c r="EK73" s="60">
        <f t="shared" si="49"/>
        <v>0</v>
      </c>
      <c r="EL73" s="60"/>
      <c r="EN73" s="60">
        <f t="shared" si="50"/>
        <v>0</v>
      </c>
      <c r="EP73" s="60">
        <f t="shared" si="51"/>
        <v>0</v>
      </c>
      <c r="EQ73" s="60">
        <f t="shared" si="52"/>
        <v>76</v>
      </c>
      <c r="ER73" s="60"/>
      <c r="ES73" s="60"/>
      <c r="ET73" s="60">
        <f t="shared" si="53"/>
        <v>0</v>
      </c>
      <c r="EU73" s="60">
        <f t="shared" si="54"/>
        <v>50</v>
      </c>
      <c r="EV73" s="60"/>
      <c r="EW73" s="60">
        <f t="shared" si="55"/>
        <v>0</v>
      </c>
      <c r="EX73" s="60">
        <f t="shared" si="56"/>
        <v>0</v>
      </c>
      <c r="EY73" s="60">
        <f t="shared" si="57"/>
        <v>0</v>
      </c>
      <c r="EZ73" s="60">
        <f t="shared" si="58"/>
        <v>0</v>
      </c>
      <c r="FA73" s="60" t="str">
        <f t="shared" si="59"/>
        <v>Last W/O 06/2019 (R/C), Started up 10/06/2019, bean down P.CH T/  52 "estimated" on 30/09/2019 to keep in ROR</v>
      </c>
      <c r="FB73" s="57" t="str">
        <f t="shared" si="60"/>
        <v>NORTH</v>
      </c>
    </row>
    <row r="74" spans="2:158" s="30" customFormat="1" ht="28.5" customHeight="1">
      <c r="B74" s="264" t="s">
        <v>1283</v>
      </c>
      <c r="C74" s="265" t="s">
        <v>278</v>
      </c>
      <c r="D74" s="265"/>
      <c r="E74" s="266" t="s">
        <v>3</v>
      </c>
      <c r="F74" s="122">
        <v>24</v>
      </c>
      <c r="G74" s="76">
        <f t="shared" si="0"/>
        <v>0</v>
      </c>
      <c r="H74" s="267"/>
      <c r="I74" s="13">
        <v>0</v>
      </c>
      <c r="J74" s="45" t="s">
        <v>1053</v>
      </c>
      <c r="K74" s="22">
        <v>140</v>
      </c>
      <c r="L74" s="22">
        <v>100</v>
      </c>
      <c r="M74" s="22">
        <v>0</v>
      </c>
      <c r="N74" s="22" t="s">
        <v>301</v>
      </c>
      <c r="O74" s="22">
        <v>195</v>
      </c>
      <c r="P74" s="248">
        <v>45928</v>
      </c>
      <c r="Q74" s="22">
        <v>3958</v>
      </c>
      <c r="R74" s="22">
        <v>100</v>
      </c>
      <c r="S74" s="649">
        <v>1022</v>
      </c>
      <c r="T74" s="22"/>
      <c r="U74" s="22">
        <v>4980</v>
      </c>
      <c r="V74" s="125" t="s">
        <v>1046</v>
      </c>
      <c r="W74" s="654"/>
      <c r="X74" s="654"/>
      <c r="Y74" s="654"/>
      <c r="Z74" s="654"/>
      <c r="AA74" s="125"/>
      <c r="AB74" s="125"/>
      <c r="AC74" s="45"/>
      <c r="AD74" s="45"/>
      <c r="AE74" s="45">
        <v>66</v>
      </c>
      <c r="AF74" s="117">
        <v>50</v>
      </c>
      <c r="AG74" s="117">
        <v>88</v>
      </c>
      <c r="AH74" s="117">
        <f t="shared" si="6"/>
        <v>75</v>
      </c>
      <c r="AI74" s="799">
        <f t="shared" si="1"/>
        <v>46.04839999999983</v>
      </c>
      <c r="AJ74" s="749">
        <v>46224</v>
      </c>
      <c r="AK74" s="45">
        <v>3154</v>
      </c>
      <c r="AL74" s="392"/>
      <c r="AM74" s="15">
        <v>98.54</v>
      </c>
      <c r="AN74" s="76">
        <f t="shared" si="83"/>
        <v>46.04839999999983</v>
      </c>
      <c r="AO74" s="817">
        <v>91000</v>
      </c>
      <c r="AP74" s="631" t="s">
        <v>1922</v>
      </c>
      <c r="AQ74" s="781"/>
      <c r="BJ74" s="50">
        <f t="shared" ref="BJ74:BJ133" si="84">+IF(E74="SI",0,AK74*AM74/100)</f>
        <v>3107.9516000000003</v>
      </c>
      <c r="CW74" s="57" t="s">
        <v>210</v>
      </c>
      <c r="CX74" s="58">
        <f t="shared" si="3"/>
        <v>46284</v>
      </c>
      <c r="CY74" s="59" t="str">
        <f t="shared" si="67"/>
        <v>9NRZK-28</v>
      </c>
      <c r="CZ74" s="60" t="str">
        <f t="shared" si="68"/>
        <v>Spool</v>
      </c>
      <c r="DA74" s="60">
        <f t="shared" si="69"/>
        <v>140</v>
      </c>
      <c r="DB74" s="60">
        <f t="shared" si="70"/>
        <v>24</v>
      </c>
      <c r="DC74" s="60" t="str">
        <f t="shared" si="71"/>
        <v>ESP</v>
      </c>
      <c r="DD74" s="60"/>
      <c r="DF74" s="60">
        <f t="shared" si="72"/>
        <v>195</v>
      </c>
      <c r="DG74" s="60">
        <f t="shared" si="73"/>
        <v>0</v>
      </c>
      <c r="DH74" s="60">
        <f t="shared" si="74"/>
        <v>0</v>
      </c>
      <c r="DI74" s="60">
        <f t="shared" si="75"/>
        <v>0</v>
      </c>
      <c r="DJ74" s="60">
        <f t="shared" si="76"/>
        <v>0</v>
      </c>
      <c r="DK74" s="60">
        <f t="shared" si="77"/>
        <v>66</v>
      </c>
      <c r="DL74" s="60"/>
      <c r="DM74" s="60"/>
      <c r="DN74" s="60">
        <f t="shared" si="78"/>
        <v>50</v>
      </c>
      <c r="DO74" s="186">
        <f t="shared" si="79"/>
        <v>46.04839999999983</v>
      </c>
      <c r="DP74" s="60" t="str">
        <f t="shared" si="80"/>
        <v/>
      </c>
      <c r="DQ74" s="60">
        <f t="shared" si="65"/>
        <v>46.04839999999983</v>
      </c>
      <c r="DR74" s="60">
        <f t="shared" si="81"/>
        <v>0</v>
      </c>
      <c r="DS74" s="68" t="str">
        <f t="shared" si="66"/>
        <v>NORTH</v>
      </c>
      <c r="DY74" s="57" t="str">
        <f t="shared" si="41"/>
        <v>KHALDA_WELL</v>
      </c>
      <c r="DZ74" s="58">
        <f t="shared" si="23"/>
        <v>46284</v>
      </c>
      <c r="EA74" s="59" t="str">
        <f t="shared" si="42"/>
        <v>NRZK-28</v>
      </c>
      <c r="EB74" s="60" t="str">
        <f t="shared" si="43"/>
        <v>Spool</v>
      </c>
      <c r="EC74" s="60">
        <f t="shared" si="44"/>
        <v>140</v>
      </c>
      <c r="ED74" s="60">
        <f t="shared" si="45"/>
        <v>24</v>
      </c>
      <c r="EE74" s="60" t="str">
        <f t="shared" si="46"/>
        <v>ESP</v>
      </c>
      <c r="EF74" s="64"/>
      <c r="EG74" s="63"/>
      <c r="EH74" s="59" t="str">
        <f t="shared" si="82"/>
        <v/>
      </c>
      <c r="EI74" s="60">
        <f t="shared" si="47"/>
        <v>46.04839999999983</v>
      </c>
      <c r="EJ74" s="60" t="str">
        <f t="shared" si="48"/>
        <v>SN6000</v>
      </c>
      <c r="EK74" s="60">
        <f t="shared" si="49"/>
        <v>0</v>
      </c>
      <c r="EL74" s="60"/>
      <c r="EN74" s="60">
        <f t="shared" si="50"/>
        <v>0</v>
      </c>
      <c r="EP74" s="60">
        <f t="shared" si="51"/>
        <v>0</v>
      </c>
      <c r="EQ74" s="60">
        <f t="shared" si="52"/>
        <v>66</v>
      </c>
      <c r="ER74" s="60"/>
      <c r="ES74" s="60"/>
      <c r="ET74" s="60">
        <f t="shared" si="53"/>
        <v>0</v>
      </c>
      <c r="EU74" s="60">
        <f t="shared" si="54"/>
        <v>50</v>
      </c>
      <c r="EV74" s="60"/>
      <c r="EW74" s="60">
        <f t="shared" si="55"/>
        <v>0</v>
      </c>
      <c r="EX74" s="60">
        <f t="shared" si="56"/>
        <v>0</v>
      </c>
      <c r="EY74" s="60">
        <f t="shared" si="57"/>
        <v>0</v>
      </c>
      <c r="EZ74" s="60">
        <f t="shared" si="58"/>
        <v>0</v>
      </c>
      <c r="FA74" s="60" t="str">
        <f t="shared" si="59"/>
        <v>Last W/O Feb-2020 ,Started up the well on 14-2-2020</v>
      </c>
      <c r="FB74" s="57" t="str">
        <f t="shared" si="60"/>
        <v>NORTH</v>
      </c>
    </row>
    <row r="75" spans="2:158" s="30" customFormat="1" ht="24" customHeight="1">
      <c r="B75" s="266" t="s">
        <v>1291</v>
      </c>
      <c r="C75" s="266" t="s">
        <v>1413</v>
      </c>
      <c r="D75" s="265"/>
      <c r="E75" s="266" t="s">
        <v>19</v>
      </c>
      <c r="F75" s="122">
        <v>0</v>
      </c>
      <c r="G75" s="76">
        <f t="shared" si="0"/>
        <v>0</v>
      </c>
      <c r="H75" s="267"/>
      <c r="I75" s="13"/>
      <c r="J75" s="45"/>
      <c r="K75" s="22"/>
      <c r="L75" s="22"/>
      <c r="M75" s="22">
        <v>110</v>
      </c>
      <c r="N75" s="22" t="s">
        <v>300</v>
      </c>
      <c r="O75" s="22"/>
      <c r="P75" s="248">
        <v>46108</v>
      </c>
      <c r="Q75" s="22"/>
      <c r="R75" s="22">
        <v>100</v>
      </c>
      <c r="S75" s="22">
        <v>9952</v>
      </c>
      <c r="T75" s="22">
        <v>762</v>
      </c>
      <c r="U75" s="22">
        <v>10714</v>
      </c>
      <c r="V75" s="125" t="s">
        <v>1042</v>
      </c>
      <c r="W75" s="654"/>
      <c r="X75" s="654"/>
      <c r="Y75" s="654"/>
      <c r="Z75" s="654"/>
      <c r="AA75" s="125"/>
      <c r="AB75" s="125"/>
      <c r="AC75" s="45"/>
      <c r="AD75" s="45"/>
      <c r="AE75" s="45"/>
      <c r="AF75" s="117"/>
      <c r="AG75" s="117"/>
      <c r="AH75" s="117"/>
      <c r="AI75" s="799">
        <f t="shared" si="1"/>
        <v>0</v>
      </c>
      <c r="AJ75" s="749"/>
      <c r="AK75" s="45"/>
      <c r="AL75" s="306"/>
      <c r="AM75" s="15"/>
      <c r="AN75" s="76">
        <f t="shared" si="83"/>
        <v>0</v>
      </c>
      <c r="AO75" s="817"/>
      <c r="AP75" s="631" t="s">
        <v>1941</v>
      </c>
      <c r="AQ75" s="781"/>
      <c r="BJ75" s="50">
        <f t="shared" si="84"/>
        <v>0</v>
      </c>
      <c r="CW75" s="57" t="s">
        <v>210</v>
      </c>
      <c r="CX75" s="58">
        <f t="shared" si="3"/>
        <v>46284</v>
      </c>
      <c r="CY75" s="59" t="str">
        <f t="shared" si="67"/>
        <v>9NRZK-29ST1</v>
      </c>
      <c r="CZ75" s="60">
        <f t="shared" si="68"/>
        <v>0</v>
      </c>
      <c r="DA75" s="60">
        <f t="shared" si="69"/>
        <v>0</v>
      </c>
      <c r="DB75" s="60">
        <f t="shared" si="70"/>
        <v>0</v>
      </c>
      <c r="DC75" s="60" t="str">
        <f t="shared" si="71"/>
        <v>SI</v>
      </c>
      <c r="DD75" s="60"/>
      <c r="DF75" s="60">
        <f t="shared" si="72"/>
        <v>0</v>
      </c>
      <c r="DG75" s="60">
        <f t="shared" si="73"/>
        <v>0</v>
      </c>
      <c r="DH75" s="60">
        <f t="shared" si="74"/>
        <v>0</v>
      </c>
      <c r="DI75" s="60">
        <f t="shared" si="75"/>
        <v>0</v>
      </c>
      <c r="DJ75" s="60">
        <f t="shared" si="76"/>
        <v>0</v>
      </c>
      <c r="DK75" s="60">
        <f t="shared" si="77"/>
        <v>0</v>
      </c>
      <c r="DL75" s="60"/>
      <c r="DM75" s="60"/>
      <c r="DN75" s="60">
        <f t="shared" si="78"/>
        <v>0</v>
      </c>
      <c r="DO75" s="186">
        <f t="shared" si="79"/>
        <v>0</v>
      </c>
      <c r="DP75" s="60" t="str">
        <f t="shared" si="80"/>
        <v/>
      </c>
      <c r="DQ75" s="60">
        <f t="shared" si="65"/>
        <v>0</v>
      </c>
      <c r="DR75" s="60">
        <f t="shared" si="81"/>
        <v>0</v>
      </c>
      <c r="DS75" s="68" t="str">
        <f t="shared" si="66"/>
        <v/>
      </c>
      <c r="DY75" s="57" t="str">
        <f t="shared" si="41"/>
        <v>KHALDA_WELL</v>
      </c>
      <c r="DZ75" s="58">
        <f t="shared" si="23"/>
        <v>46284</v>
      </c>
      <c r="EA75" s="59" t="str">
        <f t="shared" si="42"/>
        <v>NRZK-29ST1</v>
      </c>
      <c r="EB75" s="60">
        <f t="shared" si="43"/>
        <v>0</v>
      </c>
      <c r="EC75" s="60">
        <f t="shared" si="44"/>
        <v>0</v>
      </c>
      <c r="ED75" s="60">
        <f t="shared" si="45"/>
        <v>0</v>
      </c>
      <c r="EE75" s="60" t="str">
        <f t="shared" si="46"/>
        <v>SI</v>
      </c>
      <c r="EF75" s="64"/>
      <c r="EG75" s="63"/>
      <c r="EH75" s="59" t="str">
        <f t="shared" si="82"/>
        <v/>
      </c>
      <c r="EI75" s="60">
        <f t="shared" si="47"/>
        <v>0</v>
      </c>
      <c r="EJ75" s="60" t="str">
        <f t="shared" si="48"/>
        <v>DN1150</v>
      </c>
      <c r="EK75" s="60">
        <f t="shared" si="49"/>
        <v>0</v>
      </c>
      <c r="EL75" s="60"/>
      <c r="EN75" s="60">
        <f t="shared" si="50"/>
        <v>0</v>
      </c>
      <c r="EP75" s="60">
        <f t="shared" si="51"/>
        <v>0</v>
      </c>
      <c r="EQ75" s="60">
        <f t="shared" si="52"/>
        <v>0</v>
      </c>
      <c r="ER75" s="60"/>
      <c r="ES75" s="60"/>
      <c r="ET75" s="60">
        <f t="shared" si="53"/>
        <v>0</v>
      </c>
      <c r="EU75" s="60">
        <f t="shared" si="54"/>
        <v>0</v>
      </c>
      <c r="EV75" s="60"/>
      <c r="EW75" s="60">
        <f t="shared" si="55"/>
        <v>0</v>
      </c>
      <c r="EX75" s="60">
        <f t="shared" si="56"/>
        <v>0</v>
      </c>
      <c r="EY75" s="60">
        <f t="shared" si="57"/>
        <v>0</v>
      </c>
      <c r="EZ75" s="60">
        <f t="shared" si="58"/>
        <v>0</v>
      </c>
      <c r="FA75" s="60" t="str">
        <f t="shared" si="59"/>
        <v xml:space="preserve">SI 27-9-2021 Expected pump intake plugging
On 16-01-2025, bled off CSG pressure through MTU to oil truck
Last W/O 12/2019 (P/R),
 Intermittent well
</v>
      </c>
      <c r="FB75" s="57" t="str">
        <f t="shared" si="60"/>
        <v/>
      </c>
    </row>
    <row r="76" spans="2:158" s="30" customFormat="1" ht="24" customHeight="1">
      <c r="B76" s="264" t="s">
        <v>1393</v>
      </c>
      <c r="C76" s="265" t="s">
        <v>1290</v>
      </c>
      <c r="D76" s="265"/>
      <c r="E76" s="266" t="s">
        <v>19</v>
      </c>
      <c r="F76" s="122">
        <v>0</v>
      </c>
      <c r="G76" s="76">
        <f t="shared" si="0"/>
        <v>0</v>
      </c>
      <c r="H76" s="267"/>
      <c r="I76" s="13"/>
      <c r="J76" s="45"/>
      <c r="K76" s="22"/>
      <c r="L76" s="22"/>
      <c r="M76" s="22"/>
      <c r="N76" s="22"/>
      <c r="O76" s="22"/>
      <c r="P76" s="248">
        <v>45559</v>
      </c>
      <c r="Q76" s="22"/>
      <c r="R76" s="22">
        <v>100</v>
      </c>
      <c r="S76" s="22">
        <v>9748</v>
      </c>
      <c r="T76" s="22">
        <v>1217</v>
      </c>
      <c r="U76" s="22">
        <v>10965</v>
      </c>
      <c r="V76" s="125" t="s">
        <v>1520</v>
      </c>
      <c r="W76" s="654"/>
      <c r="X76" s="654"/>
      <c r="Y76" s="654"/>
      <c r="Z76" s="654"/>
      <c r="AA76" s="125"/>
      <c r="AB76" s="125"/>
      <c r="AC76" s="45"/>
      <c r="AD76" s="45"/>
      <c r="AE76" s="45"/>
      <c r="AF76" s="117"/>
      <c r="AG76" s="117"/>
      <c r="AH76" s="117"/>
      <c r="AI76" s="799">
        <f t="shared" si="1"/>
        <v>0</v>
      </c>
      <c r="AJ76" s="749"/>
      <c r="AK76" s="45"/>
      <c r="AL76" s="743"/>
      <c r="AM76" s="15"/>
      <c r="AN76" s="76">
        <f t="shared" si="83"/>
        <v>0</v>
      </c>
      <c r="AO76" s="817"/>
      <c r="AP76" s="631" t="s">
        <v>1942</v>
      </c>
      <c r="AQ76" s="781"/>
      <c r="BJ76" s="50">
        <f t="shared" si="84"/>
        <v>0</v>
      </c>
      <c r="CW76" s="57" t="s">
        <v>210</v>
      </c>
      <c r="CX76" s="58">
        <f t="shared" si="3"/>
        <v>46284</v>
      </c>
      <c r="CY76" s="59" t="str">
        <f t="shared" si="67"/>
        <v>9NRZK-31</v>
      </c>
      <c r="CZ76" s="60">
        <f t="shared" si="68"/>
        <v>0</v>
      </c>
      <c r="DA76" s="60">
        <f t="shared" si="69"/>
        <v>0</v>
      </c>
      <c r="DB76" s="60">
        <f t="shared" si="70"/>
        <v>0</v>
      </c>
      <c r="DC76" s="60" t="str">
        <f t="shared" si="71"/>
        <v>SI</v>
      </c>
      <c r="DD76" s="60"/>
      <c r="DF76" s="60">
        <f t="shared" si="72"/>
        <v>0</v>
      </c>
      <c r="DG76" s="60">
        <f t="shared" si="73"/>
        <v>0</v>
      </c>
      <c r="DH76" s="60">
        <f t="shared" si="74"/>
        <v>0</v>
      </c>
      <c r="DI76" s="60">
        <f t="shared" si="75"/>
        <v>0</v>
      </c>
      <c r="DJ76" s="60">
        <f t="shared" si="76"/>
        <v>0</v>
      </c>
      <c r="DK76" s="60">
        <f t="shared" si="77"/>
        <v>0</v>
      </c>
      <c r="DL76" s="60"/>
      <c r="DM76" s="60"/>
      <c r="DN76" s="60">
        <f t="shared" si="78"/>
        <v>0</v>
      </c>
      <c r="DO76" s="186">
        <f t="shared" si="79"/>
        <v>0</v>
      </c>
      <c r="DP76" s="60" t="str">
        <f t="shared" si="80"/>
        <v/>
      </c>
      <c r="DQ76" s="60">
        <f t="shared" si="65"/>
        <v>0</v>
      </c>
      <c r="DR76" s="60">
        <f t="shared" si="81"/>
        <v>0</v>
      </c>
      <c r="DS76" s="68" t="str">
        <f t="shared" si="66"/>
        <v/>
      </c>
      <c r="DY76" s="57" t="str">
        <f t="shared" si="41"/>
        <v>KHALDA_WELL</v>
      </c>
      <c r="DZ76" s="58">
        <f t="shared" si="23"/>
        <v>46284</v>
      </c>
      <c r="EA76" s="59" t="str">
        <f t="shared" si="42"/>
        <v>NRZK-31</v>
      </c>
      <c r="EB76" s="60">
        <f t="shared" si="43"/>
        <v>0</v>
      </c>
      <c r="EC76" s="60">
        <f t="shared" si="44"/>
        <v>0</v>
      </c>
      <c r="ED76" s="60">
        <f t="shared" si="45"/>
        <v>0</v>
      </c>
      <c r="EE76" s="60" t="str">
        <f t="shared" si="46"/>
        <v>SI</v>
      </c>
      <c r="EF76" s="64"/>
      <c r="EG76" s="63"/>
      <c r="EH76" s="59" t="str">
        <f t="shared" si="82"/>
        <v/>
      </c>
      <c r="EI76" s="60">
        <f t="shared" si="47"/>
        <v>0</v>
      </c>
      <c r="EJ76" s="60" t="str">
        <f t="shared" si="48"/>
        <v>400-1050</v>
      </c>
      <c r="EK76" s="60">
        <f t="shared" si="49"/>
        <v>0</v>
      </c>
      <c r="EL76" s="60"/>
      <c r="EN76" s="60">
        <f t="shared" si="50"/>
        <v>0</v>
      </c>
      <c r="EP76" s="60">
        <f t="shared" si="51"/>
        <v>0</v>
      </c>
      <c r="EQ76" s="60">
        <f t="shared" si="52"/>
        <v>0</v>
      </c>
      <c r="ER76" s="60"/>
      <c r="ES76" s="60"/>
      <c r="ET76" s="60">
        <f t="shared" si="53"/>
        <v>0</v>
      </c>
      <c r="EU76" s="60">
        <f t="shared" si="54"/>
        <v>0</v>
      </c>
      <c r="EV76" s="60"/>
      <c r="EW76" s="60">
        <f t="shared" si="55"/>
        <v>0</v>
      </c>
      <c r="EX76" s="60">
        <f t="shared" si="56"/>
        <v>0</v>
      </c>
      <c r="EY76" s="60">
        <f t="shared" si="57"/>
        <v>0</v>
      </c>
      <c r="EZ76" s="60">
        <f t="shared" si="58"/>
        <v>0</v>
      </c>
      <c r="FA76" s="60" t="str">
        <f t="shared" si="59"/>
        <v>S/D on 11-06-2022 due to DH problem</v>
      </c>
      <c r="FB76" s="57" t="str">
        <f t="shared" si="60"/>
        <v/>
      </c>
    </row>
    <row r="77" spans="2:158" s="30" customFormat="1" ht="24" customHeight="1">
      <c r="B77" s="734" t="s">
        <v>1519</v>
      </c>
      <c r="C77" s="735"/>
      <c r="D77" s="735"/>
      <c r="E77" s="736" t="s">
        <v>19</v>
      </c>
      <c r="F77" s="122">
        <v>0</v>
      </c>
      <c r="G77" s="76">
        <f t="shared" si="0"/>
        <v>0</v>
      </c>
      <c r="H77" s="267"/>
      <c r="I77" s="737"/>
      <c r="J77" s="738"/>
      <c r="K77" s="739"/>
      <c r="L77" s="739"/>
      <c r="M77" s="739">
        <v>0</v>
      </c>
      <c r="N77" s="739"/>
      <c r="O77" s="739"/>
      <c r="P77" s="248"/>
      <c r="Q77" s="739"/>
      <c r="R77" s="739"/>
      <c r="S77" s="739"/>
      <c r="T77" s="739"/>
      <c r="U77" s="739"/>
      <c r="V77" s="740"/>
      <c r="W77" s="741"/>
      <c r="X77" s="741"/>
      <c r="Y77" s="741"/>
      <c r="Z77" s="741"/>
      <c r="AA77" s="740"/>
      <c r="AB77" s="740"/>
      <c r="AC77" s="738"/>
      <c r="AD77" s="738"/>
      <c r="AE77" s="738"/>
      <c r="AF77" s="742"/>
      <c r="AG77" s="742"/>
      <c r="AH77" s="742"/>
      <c r="AI77" s="799">
        <f t="shared" si="1"/>
        <v>0</v>
      </c>
      <c r="AJ77" s="750"/>
      <c r="AK77" s="738"/>
      <c r="AL77" s="306"/>
      <c r="AM77" s="744"/>
      <c r="AN77" s="76">
        <f t="shared" si="83"/>
        <v>0</v>
      </c>
      <c r="AO77" s="817"/>
      <c r="AP77" s="631"/>
      <c r="AQ77" s="781"/>
      <c r="BJ77" s="50">
        <f t="shared" si="84"/>
        <v>0</v>
      </c>
      <c r="CW77" s="57" t="s">
        <v>210</v>
      </c>
      <c r="CX77" s="58">
        <f t="shared" si="3"/>
        <v>46284</v>
      </c>
      <c r="CY77" s="59" t="str">
        <f t="shared" si="67"/>
        <v>9NRZK-36</v>
      </c>
      <c r="CZ77" s="60">
        <f t="shared" si="68"/>
        <v>0</v>
      </c>
      <c r="DA77" s="60">
        <f t="shared" si="69"/>
        <v>0</v>
      </c>
      <c r="DB77" s="60">
        <f t="shared" si="70"/>
        <v>0</v>
      </c>
      <c r="DC77" s="60" t="str">
        <f t="shared" si="71"/>
        <v>SI</v>
      </c>
      <c r="DD77" s="60"/>
      <c r="DF77" s="60">
        <f t="shared" si="72"/>
        <v>0</v>
      </c>
      <c r="DG77" s="60">
        <f t="shared" si="73"/>
        <v>0</v>
      </c>
      <c r="DH77" s="60">
        <f t="shared" si="74"/>
        <v>0</v>
      </c>
      <c r="DI77" s="60">
        <f t="shared" si="75"/>
        <v>0</v>
      </c>
      <c r="DJ77" s="60">
        <f t="shared" si="76"/>
        <v>0</v>
      </c>
      <c r="DK77" s="60">
        <f t="shared" si="77"/>
        <v>0</v>
      </c>
      <c r="DL77" s="60"/>
      <c r="DM77" s="60"/>
      <c r="DN77" s="60">
        <f t="shared" si="78"/>
        <v>0</v>
      </c>
      <c r="DO77" s="186">
        <f t="shared" si="79"/>
        <v>0</v>
      </c>
      <c r="DP77" s="60" t="str">
        <f t="shared" si="80"/>
        <v/>
      </c>
      <c r="DQ77" s="60">
        <f t="shared" si="65"/>
        <v>0</v>
      </c>
      <c r="DR77" s="60">
        <f t="shared" si="81"/>
        <v>0</v>
      </c>
      <c r="DS77" s="68" t="str">
        <f t="shared" si="66"/>
        <v/>
      </c>
      <c r="DY77" s="61" t="str">
        <f t="shared" si="41"/>
        <v>KHALDA_WELL</v>
      </c>
      <c r="DZ77" s="62">
        <f t="shared" si="23"/>
        <v>46284</v>
      </c>
      <c r="EA77" s="63" t="str">
        <f t="shared" si="42"/>
        <v>NRZK-36</v>
      </c>
      <c r="EB77" s="64">
        <f t="shared" si="43"/>
        <v>0</v>
      </c>
      <c r="EC77" s="64">
        <f t="shared" si="44"/>
        <v>0</v>
      </c>
      <c r="ED77" s="64">
        <f t="shared" si="45"/>
        <v>0</v>
      </c>
      <c r="EE77" s="64" t="str">
        <f t="shared" si="46"/>
        <v>SI</v>
      </c>
      <c r="EF77" s="64"/>
      <c r="EG77" s="63"/>
      <c r="EH77" s="59" t="str">
        <f t="shared" si="82"/>
        <v/>
      </c>
      <c r="EI77" s="64">
        <f t="shared" si="47"/>
        <v>0</v>
      </c>
      <c r="EJ77" s="64">
        <f t="shared" si="48"/>
        <v>0</v>
      </c>
      <c r="EK77" s="64">
        <f t="shared" si="49"/>
        <v>0</v>
      </c>
      <c r="EL77" s="64"/>
      <c r="EN77" s="64">
        <f t="shared" si="50"/>
        <v>0</v>
      </c>
      <c r="EP77" s="64">
        <f t="shared" si="51"/>
        <v>0</v>
      </c>
      <c r="EQ77" s="64">
        <f t="shared" si="52"/>
        <v>0</v>
      </c>
      <c r="ER77" s="64"/>
      <c r="ES77" s="64"/>
      <c r="ET77" s="64">
        <f t="shared" si="53"/>
        <v>0</v>
      </c>
      <c r="EU77" s="64">
        <f t="shared" si="54"/>
        <v>0</v>
      </c>
      <c r="EV77" s="64"/>
      <c r="EW77" s="64">
        <f t="shared" si="55"/>
        <v>0</v>
      </c>
      <c r="EX77" s="64">
        <f t="shared" si="56"/>
        <v>0</v>
      </c>
      <c r="EY77" s="64">
        <f t="shared" si="57"/>
        <v>0</v>
      </c>
      <c r="EZ77" s="64">
        <f t="shared" si="58"/>
        <v>0</v>
      </c>
      <c r="FA77" s="64">
        <f t="shared" si="59"/>
        <v>0</v>
      </c>
      <c r="FB77" s="61" t="str">
        <f t="shared" si="60"/>
        <v/>
      </c>
    </row>
    <row r="78" spans="2:158" s="30" customFormat="1" ht="24" customHeight="1">
      <c r="B78" s="264" t="s">
        <v>230</v>
      </c>
      <c r="C78" s="265" t="s">
        <v>22</v>
      </c>
      <c r="D78" s="265" t="s">
        <v>2</v>
      </c>
      <c r="E78" s="266" t="s">
        <v>3</v>
      </c>
      <c r="F78" s="122">
        <v>24</v>
      </c>
      <c r="G78" s="76">
        <f t="shared" si="0"/>
        <v>0</v>
      </c>
      <c r="H78" s="267"/>
      <c r="I78" s="13"/>
      <c r="J78" s="45">
        <v>128</v>
      </c>
      <c r="K78" s="22">
        <v>120</v>
      </c>
      <c r="L78" s="22">
        <v>110</v>
      </c>
      <c r="M78" s="22">
        <v>0</v>
      </c>
      <c r="N78" s="22" t="s">
        <v>301</v>
      </c>
      <c r="O78" s="22">
        <v>144</v>
      </c>
      <c r="P78" s="248">
        <v>46196</v>
      </c>
      <c r="Q78" s="22">
        <v>4863</v>
      </c>
      <c r="R78" s="22">
        <v>99</v>
      </c>
      <c r="S78" s="22">
        <v>753</v>
      </c>
      <c r="T78" s="22"/>
      <c r="U78" s="22">
        <v>5655</v>
      </c>
      <c r="V78" s="125" t="s">
        <v>1520</v>
      </c>
      <c r="W78" s="654"/>
      <c r="X78" s="654"/>
      <c r="Y78" s="654"/>
      <c r="Z78" s="654"/>
      <c r="AA78" s="125"/>
      <c r="AB78" s="125"/>
      <c r="AC78" s="45"/>
      <c r="AD78" s="45"/>
      <c r="AE78" s="45">
        <v>22</v>
      </c>
      <c r="AF78" s="117">
        <v>50</v>
      </c>
      <c r="AG78" s="117">
        <v>30</v>
      </c>
      <c r="AH78" s="117">
        <f t="shared" si="6"/>
        <v>73.333333333333329</v>
      </c>
      <c r="AI78" s="799">
        <f t="shared" si="1"/>
        <v>36.770999999999951</v>
      </c>
      <c r="AJ78" s="749">
        <v>46195</v>
      </c>
      <c r="AK78" s="45">
        <v>721</v>
      </c>
      <c r="AL78" s="306"/>
      <c r="AM78" s="15">
        <v>94.9</v>
      </c>
      <c r="AN78" s="76">
        <f t="shared" si="83"/>
        <v>36.770999999999951</v>
      </c>
      <c r="AO78" s="817">
        <v>52000</v>
      </c>
      <c r="AP78" s="631" t="s">
        <v>1658</v>
      </c>
      <c r="AQ78" s="781"/>
      <c r="BJ78" s="50">
        <f t="shared" si="84"/>
        <v>684.22900000000004</v>
      </c>
      <c r="CW78" s="57" t="s">
        <v>210</v>
      </c>
      <c r="CX78" s="58">
        <f t="shared" si="3"/>
        <v>46284</v>
      </c>
      <c r="CY78" s="59" t="str">
        <f t="shared" si="67"/>
        <v>9WRZK-27</v>
      </c>
      <c r="CZ78" s="60">
        <f t="shared" si="68"/>
        <v>128</v>
      </c>
      <c r="DA78" s="60">
        <f t="shared" si="69"/>
        <v>120</v>
      </c>
      <c r="DB78" s="60">
        <f t="shared" si="70"/>
        <v>24</v>
      </c>
      <c r="DC78" s="60" t="str">
        <f t="shared" si="71"/>
        <v>ESP</v>
      </c>
      <c r="DD78" s="60"/>
      <c r="DF78" s="60">
        <f t="shared" si="72"/>
        <v>144</v>
      </c>
      <c r="DG78" s="60">
        <f t="shared" si="73"/>
        <v>0</v>
      </c>
      <c r="DH78" s="60">
        <f t="shared" si="74"/>
        <v>0</v>
      </c>
      <c r="DI78" s="60">
        <f t="shared" si="75"/>
        <v>0</v>
      </c>
      <c r="DJ78" s="60">
        <f t="shared" si="76"/>
        <v>0</v>
      </c>
      <c r="DK78" s="60">
        <f t="shared" si="77"/>
        <v>22</v>
      </c>
      <c r="DL78" s="60"/>
      <c r="DM78" s="60"/>
      <c r="DN78" s="60">
        <f t="shared" si="78"/>
        <v>50</v>
      </c>
      <c r="DO78" s="186">
        <f t="shared" si="79"/>
        <v>36.770999999999951</v>
      </c>
      <c r="DP78" s="60" t="str">
        <f t="shared" si="80"/>
        <v/>
      </c>
      <c r="DQ78" s="60">
        <f t="shared" si="65"/>
        <v>36.770999999999951</v>
      </c>
      <c r="DR78" s="60">
        <f t="shared" si="81"/>
        <v>0</v>
      </c>
      <c r="DS78" s="68" t="str">
        <f t="shared" si="66"/>
        <v>WEST</v>
      </c>
      <c r="DY78" s="57" t="str">
        <f t="shared" ref="DY78:DY138" si="85">IF(B78="","","KHALDA_WELL")</f>
        <v>KHALDA_WELL</v>
      </c>
      <c r="DZ78" s="58">
        <f t="shared" ref="DZ78:DZ138" si="86">REPORTDATE-1</f>
        <v>46284</v>
      </c>
      <c r="EA78" s="59" t="str">
        <f t="shared" ref="EA78:EA138" si="87">B78</f>
        <v>WRZK-27</v>
      </c>
      <c r="EB78" s="60">
        <f t="shared" ref="EB78:EB138" si="88">J78</f>
        <v>128</v>
      </c>
      <c r="EC78" s="60">
        <f t="shared" ref="EC78:EC138" si="89">K78</f>
        <v>120</v>
      </c>
      <c r="ED78" s="60">
        <f t="shared" ref="ED78:ED138" si="90">F78</f>
        <v>24</v>
      </c>
      <c r="EE78" s="60" t="str">
        <f t="shared" ref="EE78:EE138" si="91">IF(DB78=0,"SI",E78)</f>
        <v>ESP</v>
      </c>
      <c r="EF78" s="64"/>
      <c r="EG78" s="63"/>
      <c r="EH78" s="59" t="str">
        <f t="shared" si="82"/>
        <v/>
      </c>
      <c r="EI78" s="60">
        <f t="shared" ref="EI78:EI138" si="92">AI78</f>
        <v>36.770999999999951</v>
      </c>
      <c r="EJ78" s="60" t="str">
        <f t="shared" ref="EJ78:EJ138" si="93">V78</f>
        <v>400-1050</v>
      </c>
      <c r="EK78" s="60">
        <f t="shared" ref="EK78:EK138" si="94">G78</f>
        <v>0</v>
      </c>
      <c r="EL78" s="60"/>
      <c r="EN78" s="60">
        <f t="shared" ref="EN78:EN138" si="95">AB78</f>
        <v>0</v>
      </c>
      <c r="EP78" s="60">
        <f t="shared" ref="EP78:EP138" si="96">AC78</f>
        <v>0</v>
      </c>
      <c r="EQ78" s="60">
        <f t="shared" ref="EQ78:EQ138" si="97">AE78</f>
        <v>22</v>
      </c>
      <c r="ER78" s="60"/>
      <c r="ES78" s="60"/>
      <c r="ET78" s="60">
        <f t="shared" ref="ET78:ET138" si="98">AD78</f>
        <v>0</v>
      </c>
      <c r="EU78" s="60">
        <f t="shared" ref="EU78:EU138" si="99">AF78</f>
        <v>50</v>
      </c>
      <c r="EV78" s="60"/>
      <c r="EW78" s="60">
        <f t="shared" ref="EW78:EW138" si="100">W78</f>
        <v>0</v>
      </c>
      <c r="EX78" s="60">
        <f t="shared" ref="EX78:EX138" si="101">X78</f>
        <v>0</v>
      </c>
      <c r="EY78" s="60">
        <f t="shared" ref="EY78:EY138" si="102">Y78</f>
        <v>0</v>
      </c>
      <c r="EZ78" s="60">
        <f t="shared" ref="EZ78:EZ138" si="103">Z78</f>
        <v>0</v>
      </c>
      <c r="FA78" s="60" t="str">
        <f t="shared" ref="FA78:FA138" si="104">AP78</f>
        <v>Last W/O Jul-2024 , Replaced ESP pump
Started up the well 18/07/2024</v>
      </c>
      <c r="FB78" s="57" t="str">
        <f t="shared" ref="FB78:FB138" si="105">IF(OR(E78="SI",B78="",E78="T&amp;A"),"",VLOOKUP(B78,WELL_FIELD,2))</f>
        <v>WEST</v>
      </c>
    </row>
    <row r="79" spans="2:158" s="30" customFormat="1" ht="24" customHeight="1">
      <c r="B79" s="264" t="s">
        <v>231</v>
      </c>
      <c r="C79" s="265" t="s">
        <v>22</v>
      </c>
      <c r="D79" s="265" t="s">
        <v>1027</v>
      </c>
      <c r="E79" s="266" t="s">
        <v>3</v>
      </c>
      <c r="F79" s="122">
        <v>24</v>
      </c>
      <c r="G79" s="76">
        <f t="shared" si="0"/>
        <v>0</v>
      </c>
      <c r="H79" s="267"/>
      <c r="I79" s="13"/>
      <c r="J79" s="45" t="s">
        <v>1053</v>
      </c>
      <c r="K79" s="22">
        <v>160</v>
      </c>
      <c r="L79" s="22">
        <v>160</v>
      </c>
      <c r="M79" s="22">
        <v>0</v>
      </c>
      <c r="N79" s="22" t="s">
        <v>301</v>
      </c>
      <c r="O79" s="22">
        <v>158</v>
      </c>
      <c r="P79" s="248">
        <v>46252</v>
      </c>
      <c r="Q79" s="22">
        <v>4122.68</v>
      </c>
      <c r="R79" s="22">
        <v>100</v>
      </c>
      <c r="S79" s="22">
        <v>1333</v>
      </c>
      <c r="T79" s="22"/>
      <c r="U79" s="22">
        <v>5456</v>
      </c>
      <c r="V79" s="125" t="s">
        <v>1485</v>
      </c>
      <c r="W79" s="654"/>
      <c r="X79" s="654"/>
      <c r="Y79" s="654"/>
      <c r="Z79" s="654"/>
      <c r="AA79" s="125"/>
      <c r="AB79" s="125"/>
      <c r="AC79" s="45"/>
      <c r="AD79" s="45"/>
      <c r="AE79" s="45">
        <v>39</v>
      </c>
      <c r="AF79" s="117">
        <v>50</v>
      </c>
      <c r="AG79" s="117">
        <v>51</v>
      </c>
      <c r="AH79" s="117">
        <f t="shared" ref="AH79:AH139" si="106">IF(AG79="","",AE79/AG79*100)</f>
        <v>76.470588235294116</v>
      </c>
      <c r="AI79" s="799">
        <f t="shared" si="1"/>
        <v>37.700000000000031</v>
      </c>
      <c r="AJ79" s="749">
        <v>46247</v>
      </c>
      <c r="AK79" s="45">
        <v>1300</v>
      </c>
      <c r="AL79" s="306"/>
      <c r="AM79" s="15">
        <v>97.1</v>
      </c>
      <c r="AN79" s="76">
        <f t="shared" si="83"/>
        <v>37.700000000000031</v>
      </c>
      <c r="AO79" s="817">
        <v>60000</v>
      </c>
      <c r="AP79" s="631" t="s">
        <v>1611</v>
      </c>
      <c r="AQ79" s="781"/>
      <c r="BJ79" s="50">
        <f t="shared" si="84"/>
        <v>1262.3</v>
      </c>
      <c r="CW79" s="57" t="s">
        <v>210</v>
      </c>
      <c r="CX79" s="58">
        <f t="shared" si="3"/>
        <v>46284</v>
      </c>
      <c r="CY79" s="59" t="str">
        <f t="shared" si="67"/>
        <v>9WRZK-32</v>
      </c>
      <c r="CZ79" s="60" t="str">
        <f t="shared" si="68"/>
        <v>Spool</v>
      </c>
      <c r="DA79" s="60">
        <f t="shared" si="69"/>
        <v>160</v>
      </c>
      <c r="DB79" s="60">
        <f t="shared" si="70"/>
        <v>24</v>
      </c>
      <c r="DC79" s="60" t="str">
        <f t="shared" si="71"/>
        <v>ESP</v>
      </c>
      <c r="DD79" s="60"/>
      <c r="DF79" s="60">
        <f t="shared" si="72"/>
        <v>158</v>
      </c>
      <c r="DG79" s="60">
        <f t="shared" si="73"/>
        <v>0</v>
      </c>
      <c r="DH79" s="60">
        <f t="shared" si="74"/>
        <v>0</v>
      </c>
      <c r="DI79" s="60">
        <f t="shared" si="75"/>
        <v>0</v>
      </c>
      <c r="DJ79" s="60">
        <f t="shared" si="76"/>
        <v>0</v>
      </c>
      <c r="DK79" s="60">
        <f t="shared" si="77"/>
        <v>39</v>
      </c>
      <c r="DL79" s="60"/>
      <c r="DM79" s="60"/>
      <c r="DN79" s="60">
        <f t="shared" si="78"/>
        <v>50</v>
      </c>
      <c r="DO79" s="186">
        <f t="shared" si="79"/>
        <v>37.700000000000031</v>
      </c>
      <c r="DP79" s="60" t="str">
        <f t="shared" si="80"/>
        <v/>
      </c>
      <c r="DQ79" s="60">
        <f t="shared" si="65"/>
        <v>37.700000000000031</v>
      </c>
      <c r="DR79" s="60">
        <f t="shared" si="81"/>
        <v>0</v>
      </c>
      <c r="DS79" s="68" t="str">
        <f t="shared" si="66"/>
        <v>WEST</v>
      </c>
      <c r="DY79" s="57" t="str">
        <f t="shared" si="85"/>
        <v>KHALDA_WELL</v>
      </c>
      <c r="DZ79" s="58">
        <f t="shared" si="86"/>
        <v>46284</v>
      </c>
      <c r="EA79" s="59" t="str">
        <f t="shared" si="87"/>
        <v>WRZK-32</v>
      </c>
      <c r="EB79" s="60" t="str">
        <f t="shared" si="88"/>
        <v>Spool</v>
      </c>
      <c r="EC79" s="60">
        <f t="shared" si="89"/>
        <v>160</v>
      </c>
      <c r="ED79" s="60">
        <f t="shared" si="90"/>
        <v>24</v>
      </c>
      <c r="EE79" s="60" t="str">
        <f t="shared" si="91"/>
        <v>ESP</v>
      </c>
      <c r="EF79" s="64"/>
      <c r="EG79" s="63"/>
      <c r="EH79" s="59" t="str">
        <f t="shared" si="82"/>
        <v/>
      </c>
      <c r="EI79" s="60">
        <f t="shared" si="92"/>
        <v>37.700000000000031</v>
      </c>
      <c r="EJ79" s="60" t="str">
        <f t="shared" si="93"/>
        <v>B538-1500</v>
      </c>
      <c r="EK79" s="60">
        <f t="shared" si="94"/>
        <v>0</v>
      </c>
      <c r="EL79" s="60"/>
      <c r="EN79" s="60">
        <f t="shared" si="95"/>
        <v>0</v>
      </c>
      <c r="EP79" s="60">
        <f t="shared" si="96"/>
        <v>0</v>
      </c>
      <c r="EQ79" s="60">
        <f t="shared" si="97"/>
        <v>39</v>
      </c>
      <c r="ER79" s="60"/>
      <c r="ES79" s="60"/>
      <c r="ET79" s="60">
        <f t="shared" si="98"/>
        <v>0</v>
      </c>
      <c r="EU79" s="60">
        <f t="shared" si="99"/>
        <v>50</v>
      </c>
      <c r="EV79" s="60"/>
      <c r="EW79" s="60">
        <f t="shared" si="100"/>
        <v>0</v>
      </c>
      <c r="EX79" s="60">
        <f t="shared" si="101"/>
        <v>0</v>
      </c>
      <c r="EY79" s="60">
        <f t="shared" si="102"/>
        <v>0</v>
      </c>
      <c r="EZ79" s="60">
        <f t="shared" si="103"/>
        <v>0</v>
      </c>
      <c r="FA79" s="60" t="str">
        <f t="shared" si="104"/>
        <v>Last W/O June-2023 (R/C,isolate BAH, perf./acid/test ARG-DOL &amp; compl. w/ B538-1500)
Started up the well 30/06/2023</v>
      </c>
      <c r="FB79" s="57" t="str">
        <f t="shared" si="105"/>
        <v>WEST</v>
      </c>
    </row>
    <row r="80" spans="2:158" s="30" customFormat="1" ht="30" customHeight="1">
      <c r="B80" s="266" t="s">
        <v>264</v>
      </c>
      <c r="C80" s="265" t="s">
        <v>20</v>
      </c>
      <c r="D80" s="265" t="s">
        <v>1019</v>
      </c>
      <c r="E80" s="266" t="s">
        <v>2</v>
      </c>
      <c r="F80" s="122">
        <v>24</v>
      </c>
      <c r="G80" s="76">
        <f t="shared" si="0"/>
        <v>0</v>
      </c>
      <c r="H80" s="267"/>
      <c r="I80" s="13"/>
      <c r="J80" s="45" t="s">
        <v>1053</v>
      </c>
      <c r="K80" s="22">
        <v>130</v>
      </c>
      <c r="L80" s="22">
        <v>110</v>
      </c>
      <c r="M80" s="22">
        <v>0</v>
      </c>
      <c r="N80" s="22" t="s">
        <v>301</v>
      </c>
      <c r="O80" s="22">
        <v>109</v>
      </c>
      <c r="P80" s="248">
        <v>46213</v>
      </c>
      <c r="Q80" s="22">
        <v>4956</v>
      </c>
      <c r="R80" s="22">
        <v>100</v>
      </c>
      <c r="S80" s="22">
        <v>809</v>
      </c>
      <c r="T80" s="22"/>
      <c r="U80" s="22">
        <v>5795</v>
      </c>
      <c r="V80" s="125">
        <v>1.75</v>
      </c>
      <c r="W80" s="654">
        <v>100</v>
      </c>
      <c r="X80" s="654">
        <v>180</v>
      </c>
      <c r="Y80" s="654">
        <v>100</v>
      </c>
      <c r="Z80" s="654">
        <v>80</v>
      </c>
      <c r="AA80" s="125" t="s">
        <v>1070</v>
      </c>
      <c r="AB80" s="125">
        <v>5.33</v>
      </c>
      <c r="AC80" s="45">
        <v>145</v>
      </c>
      <c r="AD80" s="45">
        <v>950</v>
      </c>
      <c r="AE80" s="45"/>
      <c r="AF80" s="117"/>
      <c r="AG80" s="117"/>
      <c r="AH80" s="117" t="str">
        <f t="shared" si="106"/>
        <v/>
      </c>
      <c r="AI80" s="799">
        <f t="shared" si="1"/>
        <v>21.948000000000018</v>
      </c>
      <c r="AJ80" s="749">
        <v>46161</v>
      </c>
      <c r="AK80" s="45">
        <v>177</v>
      </c>
      <c r="AL80" s="306"/>
      <c r="AM80" s="15">
        <v>87.6</v>
      </c>
      <c r="AN80" s="76">
        <f t="shared" si="83"/>
        <v>21.948000000000018</v>
      </c>
      <c r="AO80" s="817">
        <v>49000</v>
      </c>
      <c r="AP80" s="631" t="s">
        <v>1734</v>
      </c>
      <c r="AQ80" s="781"/>
      <c r="BJ80" s="50">
        <f t="shared" si="84"/>
        <v>155.05199999999999</v>
      </c>
      <c r="CW80" s="57" t="s">
        <v>210</v>
      </c>
      <c r="CX80" s="58">
        <f t="shared" si="3"/>
        <v>46284</v>
      </c>
      <c r="CY80" s="59" t="str">
        <f t="shared" si="67"/>
        <v>9WRZK-39ST1</v>
      </c>
      <c r="CZ80" s="60" t="str">
        <f t="shared" si="68"/>
        <v>Spool</v>
      </c>
      <c r="DA80" s="60">
        <f t="shared" si="69"/>
        <v>130</v>
      </c>
      <c r="DB80" s="60">
        <f t="shared" si="70"/>
        <v>24</v>
      </c>
      <c r="DC80" s="60" t="str">
        <f t="shared" si="71"/>
        <v>SRP</v>
      </c>
      <c r="DD80" s="60"/>
      <c r="DF80" s="60">
        <f t="shared" si="72"/>
        <v>109</v>
      </c>
      <c r="DG80" s="60" t="str">
        <f t="shared" si="73"/>
        <v>C-640</v>
      </c>
      <c r="DH80" s="60">
        <f t="shared" si="74"/>
        <v>5.33</v>
      </c>
      <c r="DI80" s="60">
        <f t="shared" si="75"/>
        <v>145</v>
      </c>
      <c r="DJ80" s="60">
        <f t="shared" si="76"/>
        <v>950</v>
      </c>
      <c r="DK80" s="60">
        <f t="shared" si="77"/>
        <v>0</v>
      </c>
      <c r="DL80" s="60"/>
      <c r="DM80" s="60"/>
      <c r="DN80" s="60">
        <f t="shared" si="78"/>
        <v>0</v>
      </c>
      <c r="DO80" s="186">
        <f t="shared" si="79"/>
        <v>21.948000000000018</v>
      </c>
      <c r="DP80" s="60" t="str">
        <f t="shared" si="80"/>
        <v/>
      </c>
      <c r="DQ80" s="60">
        <f t="shared" si="65"/>
        <v>21.948000000000018</v>
      </c>
      <c r="DR80" s="60">
        <f t="shared" si="81"/>
        <v>0</v>
      </c>
      <c r="DS80" s="68" t="str">
        <f t="shared" si="66"/>
        <v>WEST</v>
      </c>
      <c r="DY80" s="57" t="str">
        <f t="shared" si="85"/>
        <v>KHALDA_WELL</v>
      </c>
      <c r="DZ80" s="58">
        <f t="shared" si="86"/>
        <v>46284</v>
      </c>
      <c r="EA80" s="59" t="str">
        <f t="shared" si="87"/>
        <v>WRZK-39ST1</v>
      </c>
      <c r="EB80" s="60" t="str">
        <f t="shared" si="88"/>
        <v>Spool</v>
      </c>
      <c r="EC80" s="60">
        <f t="shared" si="89"/>
        <v>130</v>
      </c>
      <c r="ED80" s="60">
        <f t="shared" si="90"/>
        <v>24</v>
      </c>
      <c r="EE80" s="60" t="str">
        <f t="shared" si="91"/>
        <v>SRP</v>
      </c>
      <c r="EF80" s="64"/>
      <c r="EG80" s="63"/>
      <c r="EH80" s="59" t="str">
        <f t="shared" si="82"/>
        <v/>
      </c>
      <c r="EI80" s="60">
        <f t="shared" si="92"/>
        <v>21.948000000000018</v>
      </c>
      <c r="EJ80" s="60">
        <f t="shared" si="93"/>
        <v>1.75</v>
      </c>
      <c r="EK80" s="60">
        <f t="shared" si="94"/>
        <v>0</v>
      </c>
      <c r="EL80" s="60"/>
      <c r="EN80" s="60">
        <f t="shared" si="95"/>
        <v>5.33</v>
      </c>
      <c r="EP80" s="60">
        <f t="shared" si="96"/>
        <v>145</v>
      </c>
      <c r="EQ80" s="60">
        <f t="shared" si="97"/>
        <v>0</v>
      </c>
      <c r="ER80" s="60"/>
      <c r="ES80" s="60"/>
      <c r="ET80" s="60">
        <f t="shared" si="98"/>
        <v>950</v>
      </c>
      <c r="EU80" s="60">
        <f t="shared" si="99"/>
        <v>0</v>
      </c>
      <c r="EV80" s="60"/>
      <c r="EW80" s="60">
        <f t="shared" si="100"/>
        <v>100</v>
      </c>
      <c r="EX80" s="60">
        <f t="shared" si="101"/>
        <v>180</v>
      </c>
      <c r="EY80" s="60">
        <f t="shared" si="102"/>
        <v>100</v>
      </c>
      <c r="EZ80" s="60">
        <f t="shared" si="103"/>
        <v>80</v>
      </c>
      <c r="FA80" s="60" t="str">
        <f t="shared" si="104"/>
        <v>Last W/O FEB-2025 (REPLACE ESP W/ SRP).Started Up the well on 11-02-2025.</v>
      </c>
      <c r="FB80" s="57" t="str">
        <f t="shared" si="105"/>
        <v>WEST</v>
      </c>
    </row>
    <row r="81" spans="2:158" s="30" customFormat="1" ht="30" customHeight="1">
      <c r="B81" s="266" t="s">
        <v>236</v>
      </c>
      <c r="C81" s="265" t="s">
        <v>22</v>
      </c>
      <c r="D81" s="265" t="s">
        <v>1024</v>
      </c>
      <c r="E81" s="266" t="s">
        <v>3</v>
      </c>
      <c r="F81" s="122">
        <v>24</v>
      </c>
      <c r="G81" s="76">
        <f t="shared" ref="G81:G144" si="107">IF(OR(WSTATUS="T&amp;A",DTCAUSE="PUMP OFF MODE",DTCAUSE="UNDER LOAD"),0,BOPD/24*(24-HOURS))</f>
        <v>0</v>
      </c>
      <c r="H81" s="267"/>
      <c r="I81" s="13">
        <v>0</v>
      </c>
      <c r="J81" s="45">
        <v>128</v>
      </c>
      <c r="K81" s="22">
        <v>140</v>
      </c>
      <c r="L81" s="22">
        <v>130</v>
      </c>
      <c r="M81" s="22">
        <v>0</v>
      </c>
      <c r="N81" s="22" t="s">
        <v>301</v>
      </c>
      <c r="O81" s="22">
        <v>149</v>
      </c>
      <c r="P81" s="248">
        <v>46268</v>
      </c>
      <c r="Q81" s="22">
        <v>4733.6400000000003</v>
      </c>
      <c r="R81" s="22">
        <v>92</v>
      </c>
      <c r="S81" s="22">
        <v>638</v>
      </c>
      <c r="T81" s="22"/>
      <c r="U81" s="22">
        <v>5462</v>
      </c>
      <c r="V81" s="125" t="s">
        <v>1630</v>
      </c>
      <c r="W81" s="654"/>
      <c r="X81" s="654"/>
      <c r="Y81" s="654"/>
      <c r="Z81" s="654"/>
      <c r="AA81" s="125"/>
      <c r="AB81" s="125"/>
      <c r="AC81" s="45"/>
      <c r="AD81" s="45"/>
      <c r="AE81" s="45">
        <v>26</v>
      </c>
      <c r="AF81" s="117">
        <v>57</v>
      </c>
      <c r="AG81" s="117">
        <v>38</v>
      </c>
      <c r="AH81" s="117">
        <f t="shared" si="106"/>
        <v>68.421052631578945</v>
      </c>
      <c r="AI81" s="799">
        <f t="shared" ref="AI81:AI144" si="108">AN81/24*F81</f>
        <v>91.63</v>
      </c>
      <c r="AJ81" s="749">
        <v>46273</v>
      </c>
      <c r="AK81" s="45">
        <v>833</v>
      </c>
      <c r="AL81" s="306"/>
      <c r="AM81" s="15">
        <v>89</v>
      </c>
      <c r="AN81" s="76">
        <f t="shared" si="83"/>
        <v>91.63</v>
      </c>
      <c r="AO81" s="817">
        <v>61000</v>
      </c>
      <c r="AP81" s="631" t="s">
        <v>1657</v>
      </c>
      <c r="AQ81" s="781"/>
      <c r="BJ81" s="50">
        <f t="shared" si="84"/>
        <v>741.37</v>
      </c>
      <c r="CW81" s="57" t="s">
        <v>210</v>
      </c>
      <c r="CX81" s="58">
        <f t="shared" si="3"/>
        <v>46284</v>
      </c>
      <c r="CY81" s="59" t="str">
        <f t="shared" si="67"/>
        <v>9WRZK-40</v>
      </c>
      <c r="CZ81" s="60">
        <f t="shared" si="68"/>
        <v>128</v>
      </c>
      <c r="DA81" s="60">
        <f t="shared" si="69"/>
        <v>140</v>
      </c>
      <c r="DB81" s="60">
        <f t="shared" si="70"/>
        <v>24</v>
      </c>
      <c r="DC81" s="60" t="str">
        <f t="shared" si="71"/>
        <v>ESP</v>
      </c>
      <c r="DD81" s="60"/>
      <c r="DF81" s="60">
        <f t="shared" si="72"/>
        <v>149</v>
      </c>
      <c r="DG81" s="60">
        <f t="shared" si="73"/>
        <v>0</v>
      </c>
      <c r="DH81" s="60">
        <f t="shared" si="74"/>
        <v>0</v>
      </c>
      <c r="DI81" s="60">
        <f t="shared" si="75"/>
        <v>0</v>
      </c>
      <c r="DJ81" s="60">
        <f t="shared" si="76"/>
        <v>0</v>
      </c>
      <c r="DK81" s="60">
        <f t="shared" si="77"/>
        <v>26</v>
      </c>
      <c r="DL81" s="60"/>
      <c r="DM81" s="60"/>
      <c r="DN81" s="60">
        <f t="shared" si="78"/>
        <v>57</v>
      </c>
      <c r="DO81" s="186">
        <f t="shared" si="79"/>
        <v>91.63</v>
      </c>
      <c r="DP81" s="60" t="str">
        <f t="shared" si="80"/>
        <v/>
      </c>
      <c r="DQ81" s="60">
        <f t="shared" si="65"/>
        <v>91.63</v>
      </c>
      <c r="DR81" s="60">
        <f t="shared" si="81"/>
        <v>0</v>
      </c>
      <c r="DS81" s="68" t="str">
        <f t="shared" si="66"/>
        <v>WEST</v>
      </c>
      <c r="DY81" s="57" t="str">
        <f t="shared" si="85"/>
        <v>KHALDA_WELL</v>
      </c>
      <c r="DZ81" s="58">
        <f t="shared" si="86"/>
        <v>46284</v>
      </c>
      <c r="EA81" s="59" t="str">
        <f t="shared" si="87"/>
        <v>WRZK-40</v>
      </c>
      <c r="EB81" s="60">
        <f t="shared" si="88"/>
        <v>128</v>
      </c>
      <c r="EC81" s="60">
        <f t="shared" si="89"/>
        <v>140</v>
      </c>
      <c r="ED81" s="60">
        <f t="shared" si="90"/>
        <v>24</v>
      </c>
      <c r="EE81" s="60" t="str">
        <f t="shared" si="91"/>
        <v>ESP</v>
      </c>
      <c r="EF81" s="64"/>
      <c r="EG81" s="63"/>
      <c r="EH81" s="59" t="str">
        <f t="shared" si="82"/>
        <v/>
      </c>
      <c r="EI81" s="60">
        <f t="shared" si="92"/>
        <v>91.63</v>
      </c>
      <c r="EJ81" s="60" t="str">
        <f t="shared" si="93"/>
        <v>FLEX-10</v>
      </c>
      <c r="EK81" s="60">
        <f t="shared" si="94"/>
        <v>0</v>
      </c>
      <c r="EL81" s="60"/>
      <c r="EN81" s="60">
        <f t="shared" si="95"/>
        <v>0</v>
      </c>
      <c r="EP81" s="60">
        <f t="shared" si="96"/>
        <v>0</v>
      </c>
      <c r="EQ81" s="60">
        <f t="shared" si="97"/>
        <v>26</v>
      </c>
      <c r="ER81" s="60"/>
      <c r="ES81" s="60"/>
      <c r="ET81" s="60">
        <f t="shared" si="98"/>
        <v>0</v>
      </c>
      <c r="EU81" s="60">
        <f t="shared" si="99"/>
        <v>57</v>
      </c>
      <c r="EV81" s="60"/>
      <c r="EW81" s="60">
        <f t="shared" si="100"/>
        <v>0</v>
      </c>
      <c r="EX81" s="60">
        <f t="shared" si="101"/>
        <v>0</v>
      </c>
      <c r="EY81" s="60">
        <f t="shared" si="102"/>
        <v>0</v>
      </c>
      <c r="EZ81" s="60">
        <f t="shared" si="103"/>
        <v>0</v>
      </c>
      <c r="FA81" s="60" t="str">
        <f t="shared" si="104"/>
        <v xml:space="preserve">Last W/O July-2024 (Tbg &amp; PR)
Started up the well on 15/7/2024 </v>
      </c>
      <c r="FB81" s="57" t="str">
        <f t="shared" si="105"/>
        <v>WEST</v>
      </c>
    </row>
    <row r="82" spans="2:158" s="30" customFormat="1" ht="30" customHeight="1">
      <c r="B82" s="266" t="s">
        <v>237</v>
      </c>
      <c r="C82" s="265" t="s">
        <v>1484</v>
      </c>
      <c r="D82" s="265" t="s">
        <v>1016</v>
      </c>
      <c r="E82" s="266" t="s">
        <v>2</v>
      </c>
      <c r="F82" s="122">
        <v>22</v>
      </c>
      <c r="G82" s="76">
        <f t="shared" si="107"/>
        <v>5.7233333333333336</v>
      </c>
      <c r="H82" s="267" t="s">
        <v>1794</v>
      </c>
      <c r="I82" s="13"/>
      <c r="J82" s="45" t="s">
        <v>1053</v>
      </c>
      <c r="K82" s="22">
        <v>180</v>
      </c>
      <c r="L82" s="22">
        <v>160</v>
      </c>
      <c r="M82" s="22">
        <v>0</v>
      </c>
      <c r="N82" s="22" t="s">
        <v>301</v>
      </c>
      <c r="O82" s="22">
        <v>96</v>
      </c>
      <c r="P82" s="248">
        <v>46213</v>
      </c>
      <c r="Q82" s="22">
        <v>5467</v>
      </c>
      <c r="R82" s="22">
        <v>95</v>
      </c>
      <c r="S82" s="22">
        <v>162</v>
      </c>
      <c r="T82" s="22"/>
      <c r="U82" s="22">
        <v>5669</v>
      </c>
      <c r="V82" s="125">
        <v>1.5</v>
      </c>
      <c r="W82" s="654">
        <v>100</v>
      </c>
      <c r="X82" s="654">
        <v>111</v>
      </c>
      <c r="Y82" s="654">
        <v>100</v>
      </c>
      <c r="Z82" s="654">
        <v>80</v>
      </c>
      <c r="AA82" s="125" t="s">
        <v>1070</v>
      </c>
      <c r="AB82" s="125">
        <v>5.37</v>
      </c>
      <c r="AC82" s="45">
        <v>144</v>
      </c>
      <c r="AD82" s="45">
        <v>950</v>
      </c>
      <c r="AE82" s="45"/>
      <c r="AF82" s="117"/>
      <c r="AG82" s="117"/>
      <c r="AH82" s="117" t="str">
        <f t="shared" si="106"/>
        <v/>
      </c>
      <c r="AI82" s="799">
        <f t="shared" si="108"/>
        <v>62.956666666666671</v>
      </c>
      <c r="AJ82" s="749">
        <v>46257</v>
      </c>
      <c r="AK82" s="45">
        <v>136</v>
      </c>
      <c r="AL82" s="306"/>
      <c r="AM82" s="15">
        <v>49.5</v>
      </c>
      <c r="AN82" s="76">
        <f t="shared" si="83"/>
        <v>68.680000000000007</v>
      </c>
      <c r="AO82" s="817">
        <v>48000</v>
      </c>
      <c r="AP82" s="631" t="s">
        <v>1483</v>
      </c>
      <c r="AQ82" s="781"/>
      <c r="BJ82" s="50">
        <f t="shared" si="84"/>
        <v>67.319999999999993</v>
      </c>
      <c r="CW82" s="57" t="s">
        <v>210</v>
      </c>
      <c r="CX82" s="58">
        <f t="shared" si="3"/>
        <v>46284</v>
      </c>
      <c r="CY82" s="59" t="str">
        <f t="shared" si="67"/>
        <v>9WRZK-41</v>
      </c>
      <c r="CZ82" s="60" t="str">
        <f t="shared" si="68"/>
        <v>Spool</v>
      </c>
      <c r="DA82" s="60">
        <f t="shared" si="69"/>
        <v>180</v>
      </c>
      <c r="DB82" s="60">
        <f t="shared" si="70"/>
        <v>22</v>
      </c>
      <c r="DC82" s="60" t="str">
        <f t="shared" si="71"/>
        <v>SRP</v>
      </c>
      <c r="DD82" s="60"/>
      <c r="DF82" s="60">
        <f t="shared" si="72"/>
        <v>96</v>
      </c>
      <c r="DG82" s="60" t="str">
        <f t="shared" si="73"/>
        <v>C-640</v>
      </c>
      <c r="DH82" s="60">
        <f t="shared" si="74"/>
        <v>5.37</v>
      </c>
      <c r="DI82" s="60">
        <f t="shared" si="75"/>
        <v>144</v>
      </c>
      <c r="DJ82" s="60">
        <f t="shared" si="76"/>
        <v>950</v>
      </c>
      <c r="DK82" s="60">
        <f t="shared" si="77"/>
        <v>0</v>
      </c>
      <c r="DL82" s="60"/>
      <c r="DM82" s="60"/>
      <c r="DN82" s="60">
        <f t="shared" si="78"/>
        <v>0</v>
      </c>
      <c r="DO82" s="186">
        <f t="shared" si="79"/>
        <v>62.956666666666671</v>
      </c>
      <c r="DP82" s="60" t="str">
        <f t="shared" si="80"/>
        <v>Generator (Planned)</v>
      </c>
      <c r="DQ82" s="60">
        <f t="shared" si="65"/>
        <v>62.956666666666671</v>
      </c>
      <c r="DR82" s="60">
        <f t="shared" si="81"/>
        <v>0</v>
      </c>
      <c r="DS82" s="68" t="str">
        <f t="shared" si="66"/>
        <v>WEST</v>
      </c>
      <c r="DY82" s="57" t="str">
        <f t="shared" si="85"/>
        <v>KHALDA_WELL</v>
      </c>
      <c r="DZ82" s="58">
        <f t="shared" si="86"/>
        <v>46284</v>
      </c>
      <c r="EA82" s="59" t="str">
        <f t="shared" si="87"/>
        <v>WRZK-41</v>
      </c>
      <c r="EB82" s="60" t="str">
        <f t="shared" si="88"/>
        <v>Spool</v>
      </c>
      <c r="EC82" s="60">
        <f t="shared" si="89"/>
        <v>180</v>
      </c>
      <c r="ED82" s="60">
        <f t="shared" si="90"/>
        <v>22</v>
      </c>
      <c r="EE82" s="60" t="str">
        <f t="shared" si="91"/>
        <v>SRP</v>
      </c>
      <c r="EF82" s="64"/>
      <c r="EG82" s="63"/>
      <c r="EH82" s="59" t="str">
        <f t="shared" si="82"/>
        <v>Generator (Planned)</v>
      </c>
      <c r="EI82" s="60">
        <f t="shared" si="92"/>
        <v>62.956666666666671</v>
      </c>
      <c r="EJ82" s="60">
        <f t="shared" si="93"/>
        <v>1.5</v>
      </c>
      <c r="EK82" s="60">
        <f t="shared" si="94"/>
        <v>5.7233333333333336</v>
      </c>
      <c r="EL82" s="60"/>
      <c r="EN82" s="60">
        <f t="shared" si="95"/>
        <v>5.37</v>
      </c>
      <c r="EP82" s="60">
        <f t="shared" si="96"/>
        <v>144</v>
      </c>
      <c r="EQ82" s="60">
        <f t="shared" si="97"/>
        <v>0</v>
      </c>
      <c r="ER82" s="60"/>
      <c r="ES82" s="60"/>
      <c r="ET82" s="60">
        <f t="shared" si="98"/>
        <v>950</v>
      </c>
      <c r="EU82" s="60">
        <f t="shared" si="99"/>
        <v>0</v>
      </c>
      <c r="EV82" s="60"/>
      <c r="EW82" s="60">
        <f t="shared" si="100"/>
        <v>100</v>
      </c>
      <c r="EX82" s="60">
        <f t="shared" si="101"/>
        <v>111</v>
      </c>
      <c r="EY82" s="60">
        <f t="shared" si="102"/>
        <v>100</v>
      </c>
      <c r="EZ82" s="60">
        <f t="shared" si="103"/>
        <v>80</v>
      </c>
      <c r="FA82" s="60" t="str">
        <f t="shared" si="104"/>
        <v>Last W/O MAR-2021 (SRPR)
Started up the well 15-3-2021</v>
      </c>
      <c r="FB82" s="57" t="str">
        <f t="shared" si="105"/>
        <v>WEST</v>
      </c>
    </row>
    <row r="83" spans="2:158" s="30" customFormat="1" ht="30" customHeight="1">
      <c r="B83" s="266" t="s">
        <v>238</v>
      </c>
      <c r="C83" s="265" t="s">
        <v>25</v>
      </c>
      <c r="D83" s="265" t="s">
        <v>1028</v>
      </c>
      <c r="E83" s="266" t="s">
        <v>3</v>
      </c>
      <c r="F83" s="122">
        <v>24</v>
      </c>
      <c r="G83" s="76">
        <f t="shared" si="107"/>
        <v>0</v>
      </c>
      <c r="H83" s="267"/>
      <c r="I83" s="13">
        <v>0</v>
      </c>
      <c r="J83" s="45" t="s">
        <v>1708</v>
      </c>
      <c r="K83" s="22">
        <v>150</v>
      </c>
      <c r="L83" s="22">
        <v>150</v>
      </c>
      <c r="M83" s="22">
        <v>0</v>
      </c>
      <c r="N83" s="22" t="s">
        <v>301</v>
      </c>
      <c r="O83" s="22">
        <v>150</v>
      </c>
      <c r="P83" s="248">
        <v>46210</v>
      </c>
      <c r="Q83" s="22">
        <v>3860</v>
      </c>
      <c r="R83" s="22">
        <v>100</v>
      </c>
      <c r="S83" s="22">
        <v>1481</v>
      </c>
      <c r="T83" s="22"/>
      <c r="U83" s="22">
        <v>5493</v>
      </c>
      <c r="V83" s="125" t="s">
        <v>1651</v>
      </c>
      <c r="W83" s="654"/>
      <c r="X83" s="654"/>
      <c r="Y83" s="654"/>
      <c r="Z83" s="654"/>
      <c r="AA83" s="125"/>
      <c r="AB83" s="125"/>
      <c r="AC83" s="45"/>
      <c r="AD83" s="45"/>
      <c r="AE83" s="45">
        <v>29</v>
      </c>
      <c r="AF83" s="117">
        <v>50</v>
      </c>
      <c r="AG83" s="117">
        <v>37</v>
      </c>
      <c r="AH83" s="117">
        <f t="shared" si="106"/>
        <v>78.378378378378372</v>
      </c>
      <c r="AI83" s="799">
        <f t="shared" si="108"/>
        <v>51.012000000000043</v>
      </c>
      <c r="AJ83" s="749">
        <v>46195</v>
      </c>
      <c r="AK83" s="45">
        <v>981</v>
      </c>
      <c r="AL83" s="306"/>
      <c r="AM83" s="15">
        <v>94.8</v>
      </c>
      <c r="AN83" s="76">
        <f t="shared" si="83"/>
        <v>51.012000000000043</v>
      </c>
      <c r="AO83" s="817">
        <v>53000</v>
      </c>
      <c r="AP83" s="631" t="s">
        <v>1686</v>
      </c>
      <c r="AQ83" s="781"/>
      <c r="BJ83" s="50">
        <f t="shared" si="84"/>
        <v>929.98800000000006</v>
      </c>
      <c r="CW83" s="57" t="s">
        <v>210</v>
      </c>
      <c r="CX83" s="58">
        <f t="shared" si="3"/>
        <v>46284</v>
      </c>
      <c r="CY83" s="59" t="str">
        <f t="shared" si="67"/>
        <v>9WRZK-42</v>
      </c>
      <c r="CZ83" s="60" t="str">
        <f t="shared" si="68"/>
        <v>Open</v>
      </c>
      <c r="DA83" s="60">
        <f t="shared" si="69"/>
        <v>150</v>
      </c>
      <c r="DB83" s="60">
        <f t="shared" si="70"/>
        <v>24</v>
      </c>
      <c r="DC83" s="60" t="str">
        <f t="shared" si="71"/>
        <v>ESP</v>
      </c>
      <c r="DD83" s="60"/>
      <c r="DF83" s="60">
        <f t="shared" si="72"/>
        <v>150</v>
      </c>
      <c r="DG83" s="60">
        <f t="shared" si="73"/>
        <v>0</v>
      </c>
      <c r="DH83" s="60">
        <f t="shared" si="74"/>
        <v>0</v>
      </c>
      <c r="DI83" s="60">
        <f t="shared" si="75"/>
        <v>0</v>
      </c>
      <c r="DJ83" s="60">
        <f t="shared" si="76"/>
        <v>0</v>
      </c>
      <c r="DK83" s="60">
        <f t="shared" si="77"/>
        <v>29</v>
      </c>
      <c r="DL83" s="60"/>
      <c r="DM83" s="60"/>
      <c r="DN83" s="60">
        <f t="shared" si="78"/>
        <v>50</v>
      </c>
      <c r="DO83" s="186">
        <f t="shared" si="79"/>
        <v>51.012000000000043</v>
      </c>
      <c r="DP83" s="60" t="str">
        <f t="shared" si="80"/>
        <v/>
      </c>
      <c r="DQ83" s="60">
        <f t="shared" si="65"/>
        <v>51.012000000000043</v>
      </c>
      <c r="DR83" s="60">
        <f t="shared" si="81"/>
        <v>0</v>
      </c>
      <c r="DS83" s="68" t="str">
        <f t="shared" si="66"/>
        <v>WEST</v>
      </c>
      <c r="DY83" s="57" t="str">
        <f t="shared" si="85"/>
        <v>KHALDA_WELL</v>
      </c>
      <c r="DZ83" s="58">
        <f t="shared" si="86"/>
        <v>46284</v>
      </c>
      <c r="EA83" s="59" t="str">
        <f t="shared" si="87"/>
        <v>WRZK-42</v>
      </c>
      <c r="EB83" s="60" t="str">
        <f t="shared" si="88"/>
        <v>Open</v>
      </c>
      <c r="EC83" s="60">
        <f t="shared" si="89"/>
        <v>150</v>
      </c>
      <c r="ED83" s="60">
        <f t="shared" si="90"/>
        <v>24</v>
      </c>
      <c r="EE83" s="60" t="str">
        <f t="shared" si="91"/>
        <v>ESP</v>
      </c>
      <c r="EF83" s="64"/>
      <c r="EG83" s="63"/>
      <c r="EH83" s="59" t="str">
        <f t="shared" si="82"/>
        <v/>
      </c>
      <c r="EI83" s="60">
        <f t="shared" si="92"/>
        <v>51.012000000000043</v>
      </c>
      <c r="EJ83" s="60" t="str">
        <f t="shared" si="93"/>
        <v>WE1500</v>
      </c>
      <c r="EK83" s="60">
        <f t="shared" si="94"/>
        <v>0</v>
      </c>
      <c r="EL83" s="60"/>
      <c r="EN83" s="60">
        <f t="shared" si="95"/>
        <v>0</v>
      </c>
      <c r="EP83" s="60">
        <f t="shared" si="96"/>
        <v>0</v>
      </c>
      <c r="EQ83" s="60">
        <f t="shared" si="97"/>
        <v>29</v>
      </c>
      <c r="ER83" s="60"/>
      <c r="ES83" s="60"/>
      <c r="ET83" s="60">
        <f t="shared" si="98"/>
        <v>0</v>
      </c>
      <c r="EU83" s="60">
        <f t="shared" si="99"/>
        <v>50</v>
      </c>
      <c r="EV83" s="60"/>
      <c r="EW83" s="60">
        <f t="shared" si="100"/>
        <v>0</v>
      </c>
      <c r="EX83" s="60">
        <f t="shared" si="101"/>
        <v>0</v>
      </c>
      <c r="EY83" s="60">
        <f t="shared" si="102"/>
        <v>0</v>
      </c>
      <c r="EZ83" s="60">
        <f t="shared" si="103"/>
        <v>0</v>
      </c>
      <c r="FA83" s="60" t="str">
        <f t="shared" si="104"/>
        <v>Last W/O AUG-2024 (Pump and TBG Replacement). Start Up 16/08/2024.</v>
      </c>
      <c r="FB83" s="57" t="str">
        <f t="shared" si="105"/>
        <v>WEST</v>
      </c>
    </row>
    <row r="84" spans="2:158" s="30" customFormat="1" ht="30" customHeight="1">
      <c r="B84" s="266" t="s">
        <v>239</v>
      </c>
      <c r="C84" s="265" t="s">
        <v>897</v>
      </c>
      <c r="D84" s="265" t="s">
        <v>1015</v>
      </c>
      <c r="E84" s="266" t="s">
        <v>3</v>
      </c>
      <c r="F84" s="122">
        <v>24</v>
      </c>
      <c r="G84" s="76">
        <f t="shared" si="107"/>
        <v>0</v>
      </c>
      <c r="H84" s="267"/>
      <c r="I84" s="13"/>
      <c r="J84" s="45">
        <v>128</v>
      </c>
      <c r="K84" s="22">
        <v>170</v>
      </c>
      <c r="L84" s="22">
        <v>140</v>
      </c>
      <c r="M84" s="22">
        <v>0</v>
      </c>
      <c r="N84" s="22" t="s">
        <v>301</v>
      </c>
      <c r="O84" s="22">
        <v>155</v>
      </c>
      <c r="P84" s="248">
        <v>46252</v>
      </c>
      <c r="Q84" s="22">
        <v>3722</v>
      </c>
      <c r="R84" s="22">
        <v>100</v>
      </c>
      <c r="S84" s="22">
        <v>1696</v>
      </c>
      <c r="T84" s="22"/>
      <c r="U84" s="22">
        <v>5603</v>
      </c>
      <c r="V84" s="125" t="s">
        <v>1485</v>
      </c>
      <c r="W84" s="654"/>
      <c r="X84" s="654"/>
      <c r="Y84" s="654"/>
      <c r="Z84" s="654"/>
      <c r="AA84" s="125"/>
      <c r="AB84" s="125"/>
      <c r="AC84" s="45"/>
      <c r="AD84" s="45"/>
      <c r="AE84" s="45">
        <v>24</v>
      </c>
      <c r="AF84" s="117">
        <v>50</v>
      </c>
      <c r="AG84" s="117">
        <v>34</v>
      </c>
      <c r="AH84" s="117">
        <f t="shared" si="106"/>
        <v>70.588235294117652</v>
      </c>
      <c r="AI84" s="799">
        <f t="shared" si="108"/>
        <v>80.561999999999912</v>
      </c>
      <c r="AJ84" s="749">
        <v>46283</v>
      </c>
      <c r="AK84" s="45">
        <v>1389</v>
      </c>
      <c r="AL84" s="306"/>
      <c r="AM84" s="15">
        <v>94.2</v>
      </c>
      <c r="AN84" s="76">
        <f t="shared" si="83"/>
        <v>80.561999999999912</v>
      </c>
      <c r="AO84" s="817">
        <v>52000</v>
      </c>
      <c r="AP84" s="631" t="s">
        <v>1921</v>
      </c>
      <c r="AQ84" s="781"/>
      <c r="BJ84" s="50">
        <f t="shared" si="84"/>
        <v>1308.4380000000001</v>
      </c>
      <c r="CW84" s="57" t="s">
        <v>210</v>
      </c>
      <c r="CX84" s="58">
        <f t="shared" si="3"/>
        <v>46284</v>
      </c>
      <c r="CY84" s="59" t="str">
        <f t="shared" si="67"/>
        <v>9WRZK-43</v>
      </c>
      <c r="CZ84" s="60">
        <f t="shared" si="68"/>
        <v>128</v>
      </c>
      <c r="DA84" s="60">
        <f t="shared" si="69"/>
        <v>170</v>
      </c>
      <c r="DB84" s="60">
        <f t="shared" si="70"/>
        <v>24</v>
      </c>
      <c r="DC84" s="60" t="str">
        <f t="shared" si="71"/>
        <v>ESP</v>
      </c>
      <c r="DD84" s="60"/>
      <c r="DF84" s="60">
        <f t="shared" si="72"/>
        <v>155</v>
      </c>
      <c r="DG84" s="60">
        <f t="shared" si="73"/>
        <v>0</v>
      </c>
      <c r="DH84" s="60">
        <f t="shared" si="74"/>
        <v>0</v>
      </c>
      <c r="DI84" s="60">
        <f t="shared" si="75"/>
        <v>0</v>
      </c>
      <c r="DJ84" s="60">
        <f t="shared" si="76"/>
        <v>0</v>
      </c>
      <c r="DK84" s="60">
        <f t="shared" si="77"/>
        <v>24</v>
      </c>
      <c r="DL84" s="60"/>
      <c r="DM84" s="60"/>
      <c r="DN84" s="60">
        <f t="shared" si="78"/>
        <v>50</v>
      </c>
      <c r="DO84" s="186">
        <f t="shared" si="79"/>
        <v>80.561999999999912</v>
      </c>
      <c r="DP84" s="60" t="str">
        <f t="shared" si="80"/>
        <v/>
      </c>
      <c r="DQ84" s="60">
        <f t="shared" si="65"/>
        <v>80.561999999999912</v>
      </c>
      <c r="DR84" s="60">
        <f t="shared" si="81"/>
        <v>0</v>
      </c>
      <c r="DS84" s="68" t="str">
        <f t="shared" si="66"/>
        <v>WEST</v>
      </c>
      <c r="DY84" s="57" t="str">
        <f t="shared" si="85"/>
        <v>KHALDA_WELL</v>
      </c>
      <c r="DZ84" s="58">
        <f t="shared" si="86"/>
        <v>46284</v>
      </c>
      <c r="EA84" s="59" t="str">
        <f t="shared" si="87"/>
        <v>WRZK-43</v>
      </c>
      <c r="EB84" s="60">
        <f t="shared" si="88"/>
        <v>128</v>
      </c>
      <c r="EC84" s="60">
        <f t="shared" si="89"/>
        <v>170</v>
      </c>
      <c r="ED84" s="60">
        <f t="shared" si="90"/>
        <v>24</v>
      </c>
      <c r="EE84" s="60" t="str">
        <f t="shared" si="91"/>
        <v>ESP</v>
      </c>
      <c r="EF84" s="64"/>
      <c r="EG84" s="63"/>
      <c r="EH84" s="59" t="str">
        <f t="shared" si="82"/>
        <v/>
      </c>
      <c r="EI84" s="60">
        <f t="shared" si="92"/>
        <v>80.561999999999912</v>
      </c>
      <c r="EJ84" s="60" t="str">
        <f t="shared" si="93"/>
        <v>B538-1500</v>
      </c>
      <c r="EK84" s="60">
        <f t="shared" si="94"/>
        <v>0</v>
      </c>
      <c r="EL84" s="60"/>
      <c r="EN84" s="60">
        <f t="shared" si="95"/>
        <v>0</v>
      </c>
      <c r="EP84" s="60">
        <f t="shared" si="96"/>
        <v>0</v>
      </c>
      <c r="EQ84" s="60">
        <f t="shared" si="97"/>
        <v>24</v>
      </c>
      <c r="ER84" s="60"/>
      <c r="ES84" s="60"/>
      <c r="ET84" s="60">
        <f t="shared" si="98"/>
        <v>0</v>
      </c>
      <c r="EU84" s="60">
        <f t="shared" si="99"/>
        <v>50</v>
      </c>
      <c r="EV84" s="60"/>
      <c r="EW84" s="60">
        <f t="shared" si="100"/>
        <v>0</v>
      </c>
      <c r="EX84" s="60">
        <f t="shared" si="101"/>
        <v>0</v>
      </c>
      <c r="EY84" s="60">
        <f t="shared" si="102"/>
        <v>0</v>
      </c>
      <c r="EZ84" s="60">
        <f t="shared" si="103"/>
        <v>0</v>
      </c>
      <c r="FA84" s="60" t="str">
        <f t="shared" si="104"/>
        <v>Last W/O Apr-2024 (R/C),Started up the well 19/04/2024.</v>
      </c>
      <c r="FB84" s="57" t="str">
        <f t="shared" si="105"/>
        <v>WEST</v>
      </c>
    </row>
    <row r="85" spans="2:158" s="30" customFormat="1" ht="30" customHeight="1">
      <c r="B85" s="266" t="s">
        <v>240</v>
      </c>
      <c r="C85" s="265" t="s">
        <v>25</v>
      </c>
      <c r="D85" s="265" t="s">
        <v>1019</v>
      </c>
      <c r="E85" s="266" t="s">
        <v>3</v>
      </c>
      <c r="F85" s="122">
        <v>24</v>
      </c>
      <c r="G85" s="76">
        <f t="shared" si="107"/>
        <v>0</v>
      </c>
      <c r="H85" s="267"/>
      <c r="I85" s="13">
        <v>35</v>
      </c>
      <c r="J85" s="45">
        <v>128</v>
      </c>
      <c r="K85" s="22">
        <v>140</v>
      </c>
      <c r="L85" s="22">
        <v>130</v>
      </c>
      <c r="M85" s="22">
        <v>0</v>
      </c>
      <c r="N85" s="22" t="s">
        <v>301</v>
      </c>
      <c r="O85" s="22">
        <v>141</v>
      </c>
      <c r="P85" s="248">
        <v>46240</v>
      </c>
      <c r="Q85" s="22">
        <v>4745.93</v>
      </c>
      <c r="R85" s="22">
        <v>100</v>
      </c>
      <c r="S85" s="22">
        <v>801</v>
      </c>
      <c r="T85" s="22"/>
      <c r="U85" s="22">
        <v>5547</v>
      </c>
      <c r="V85" s="125" t="s">
        <v>1041</v>
      </c>
      <c r="W85" s="654"/>
      <c r="X85" s="654"/>
      <c r="Y85" s="654"/>
      <c r="Z85" s="654"/>
      <c r="AA85" s="125"/>
      <c r="AB85" s="125"/>
      <c r="AC85" s="45"/>
      <c r="AD85" s="45"/>
      <c r="AE85" s="45">
        <v>18</v>
      </c>
      <c r="AF85" s="117">
        <v>50</v>
      </c>
      <c r="AG85" s="117">
        <v>24.4</v>
      </c>
      <c r="AH85" s="117">
        <f t="shared" si="106"/>
        <v>73.770491803278688</v>
      </c>
      <c r="AI85" s="799">
        <f t="shared" si="108"/>
        <v>131.33800000000005</v>
      </c>
      <c r="AJ85" s="749">
        <v>46282</v>
      </c>
      <c r="AK85" s="45">
        <v>677</v>
      </c>
      <c r="AL85" s="306"/>
      <c r="AM85" s="15">
        <v>80.599999999999994</v>
      </c>
      <c r="AN85" s="76">
        <f t="shared" si="83"/>
        <v>131.33800000000005</v>
      </c>
      <c r="AO85" s="817">
        <v>51000</v>
      </c>
      <c r="AP85" s="631" t="s">
        <v>1594</v>
      </c>
      <c r="AQ85" s="781"/>
      <c r="BJ85" s="50">
        <f t="shared" si="84"/>
        <v>545.66199999999992</v>
      </c>
      <c r="CW85" s="57" t="s">
        <v>210</v>
      </c>
      <c r="CX85" s="58">
        <f t="shared" si="3"/>
        <v>46284</v>
      </c>
      <c r="CY85" s="59" t="str">
        <f t="shared" si="67"/>
        <v>9WRZK-46</v>
      </c>
      <c r="CZ85" s="60">
        <f t="shared" si="68"/>
        <v>128</v>
      </c>
      <c r="DA85" s="60">
        <f t="shared" si="69"/>
        <v>140</v>
      </c>
      <c r="DB85" s="60">
        <f t="shared" si="70"/>
        <v>24</v>
      </c>
      <c r="DC85" s="60" t="str">
        <f t="shared" si="71"/>
        <v>ESP</v>
      </c>
      <c r="DD85" s="60"/>
      <c r="DF85" s="60">
        <f t="shared" si="72"/>
        <v>141</v>
      </c>
      <c r="DG85" s="60">
        <f t="shared" si="73"/>
        <v>0</v>
      </c>
      <c r="DH85" s="60">
        <f t="shared" si="74"/>
        <v>0</v>
      </c>
      <c r="DI85" s="60">
        <f t="shared" si="75"/>
        <v>0</v>
      </c>
      <c r="DJ85" s="60">
        <f t="shared" si="76"/>
        <v>0</v>
      </c>
      <c r="DK85" s="60">
        <f t="shared" si="77"/>
        <v>18</v>
      </c>
      <c r="DL85" s="60"/>
      <c r="DM85" s="60"/>
      <c r="DN85" s="60">
        <f t="shared" si="78"/>
        <v>50</v>
      </c>
      <c r="DO85" s="186">
        <f t="shared" si="79"/>
        <v>131.33800000000005</v>
      </c>
      <c r="DP85" s="60" t="str">
        <f t="shared" si="80"/>
        <v/>
      </c>
      <c r="DQ85" s="60">
        <f t="shared" si="65"/>
        <v>131.33800000000005</v>
      </c>
      <c r="DR85" s="60">
        <f t="shared" si="81"/>
        <v>35</v>
      </c>
      <c r="DS85" s="68" t="str">
        <f t="shared" si="66"/>
        <v>WEST</v>
      </c>
      <c r="DY85" s="57" t="str">
        <f t="shared" si="85"/>
        <v>KHALDA_WELL</v>
      </c>
      <c r="DZ85" s="58">
        <f t="shared" si="86"/>
        <v>46284</v>
      </c>
      <c r="EA85" s="59" t="str">
        <f t="shared" si="87"/>
        <v>WRZK-46</v>
      </c>
      <c r="EB85" s="60">
        <f t="shared" si="88"/>
        <v>128</v>
      </c>
      <c r="EC85" s="60">
        <f t="shared" si="89"/>
        <v>140</v>
      </c>
      <c r="ED85" s="60">
        <f t="shared" si="90"/>
        <v>24</v>
      </c>
      <c r="EE85" s="60" t="str">
        <f t="shared" si="91"/>
        <v>ESP</v>
      </c>
      <c r="EF85" s="64"/>
      <c r="EG85" s="63"/>
      <c r="EH85" s="59" t="str">
        <f t="shared" si="82"/>
        <v/>
      </c>
      <c r="EI85" s="60">
        <f t="shared" si="92"/>
        <v>131.33800000000005</v>
      </c>
      <c r="EJ85" s="60" t="str">
        <f t="shared" si="93"/>
        <v>DN1050</v>
      </c>
      <c r="EK85" s="60">
        <f t="shared" si="94"/>
        <v>0</v>
      </c>
      <c r="EL85" s="60"/>
      <c r="EN85" s="60">
        <f t="shared" si="95"/>
        <v>0</v>
      </c>
      <c r="EP85" s="60">
        <f t="shared" si="96"/>
        <v>0</v>
      </c>
      <c r="EQ85" s="60">
        <f t="shared" si="97"/>
        <v>18</v>
      </c>
      <c r="ER85" s="60"/>
      <c r="ES85" s="60"/>
      <c r="ET85" s="60">
        <f t="shared" si="98"/>
        <v>0</v>
      </c>
      <c r="EU85" s="60">
        <f t="shared" si="99"/>
        <v>50</v>
      </c>
      <c r="EV85" s="60"/>
      <c r="EW85" s="60">
        <f t="shared" si="100"/>
        <v>0</v>
      </c>
      <c r="EX85" s="60">
        <f t="shared" si="101"/>
        <v>0</v>
      </c>
      <c r="EY85" s="60">
        <f t="shared" si="102"/>
        <v>0</v>
      </c>
      <c r="EZ85" s="60">
        <f t="shared" si="103"/>
        <v>0</v>
      </c>
      <c r="FA85" s="60" t="str">
        <f t="shared" si="104"/>
        <v>Last W/O Feb-2023 (R/C T/UBAH)
Started up the well 2/3/2023</v>
      </c>
      <c r="FB85" s="57" t="str">
        <f t="shared" si="105"/>
        <v>WEST</v>
      </c>
    </row>
    <row r="86" spans="2:158" s="30" customFormat="1" ht="30" customHeight="1">
      <c r="B86" s="266" t="s">
        <v>241</v>
      </c>
      <c r="C86" s="265" t="s">
        <v>1484</v>
      </c>
      <c r="D86" s="265" t="s">
        <v>1018</v>
      </c>
      <c r="E86" s="266" t="s">
        <v>19</v>
      </c>
      <c r="F86" s="122">
        <v>0</v>
      </c>
      <c r="G86" s="76">
        <f t="shared" si="107"/>
        <v>81.179999999999993</v>
      </c>
      <c r="H86" s="267"/>
      <c r="I86" s="13">
        <v>0</v>
      </c>
      <c r="J86" s="45"/>
      <c r="K86" s="22">
        <v>20</v>
      </c>
      <c r="L86" s="22"/>
      <c r="M86" s="22">
        <v>0</v>
      </c>
      <c r="N86" s="22" t="s">
        <v>300</v>
      </c>
      <c r="O86" s="22">
        <v>93</v>
      </c>
      <c r="P86" s="248">
        <v>46247</v>
      </c>
      <c r="Q86" s="22"/>
      <c r="R86" s="22">
        <v>100</v>
      </c>
      <c r="S86" s="22">
        <v>2656</v>
      </c>
      <c r="T86" s="22">
        <v>3791.63</v>
      </c>
      <c r="U86" s="22"/>
      <c r="V86" s="125"/>
      <c r="W86" s="654"/>
      <c r="X86" s="654"/>
      <c r="Y86" s="654"/>
      <c r="Z86" s="654"/>
      <c r="AA86" s="125"/>
      <c r="AB86" s="125"/>
      <c r="AC86" s="45"/>
      <c r="AD86" s="45"/>
      <c r="AE86" s="45"/>
      <c r="AF86" s="117"/>
      <c r="AG86" s="117"/>
      <c r="AH86" s="117" t="str">
        <f t="shared" si="106"/>
        <v/>
      </c>
      <c r="AI86" s="799">
        <f t="shared" si="108"/>
        <v>0</v>
      </c>
      <c r="AJ86" s="749">
        <v>46249</v>
      </c>
      <c r="AK86" s="45">
        <v>82</v>
      </c>
      <c r="AL86" s="306"/>
      <c r="AM86" s="15">
        <v>1</v>
      </c>
      <c r="AN86" s="76">
        <f t="shared" si="83"/>
        <v>81.179999999999993</v>
      </c>
      <c r="AO86" s="817"/>
      <c r="AP86" s="631" t="s">
        <v>1976</v>
      </c>
      <c r="AQ86" s="781"/>
      <c r="BJ86" s="50">
        <f t="shared" si="84"/>
        <v>0</v>
      </c>
      <c r="CW86" s="57" t="s">
        <v>210</v>
      </c>
      <c r="CX86" s="58">
        <f t="shared" si="3"/>
        <v>46284</v>
      </c>
      <c r="CY86" s="59" t="str">
        <f t="shared" si="67"/>
        <v>9WRZK-47</v>
      </c>
      <c r="CZ86" s="60">
        <f t="shared" si="68"/>
        <v>0</v>
      </c>
      <c r="DA86" s="60">
        <f t="shared" si="69"/>
        <v>20</v>
      </c>
      <c r="DB86" s="60">
        <f t="shared" si="70"/>
        <v>0</v>
      </c>
      <c r="DC86" s="60" t="str">
        <f t="shared" si="71"/>
        <v>SI</v>
      </c>
      <c r="DD86" s="60"/>
      <c r="DF86" s="60">
        <f t="shared" si="72"/>
        <v>93</v>
      </c>
      <c r="DG86" s="60">
        <f t="shared" si="73"/>
        <v>0</v>
      </c>
      <c r="DH86" s="60">
        <f t="shared" si="74"/>
        <v>0</v>
      </c>
      <c r="DI86" s="60">
        <f t="shared" si="75"/>
        <v>0</v>
      </c>
      <c r="DJ86" s="60">
        <f t="shared" si="76"/>
        <v>0</v>
      </c>
      <c r="DK86" s="60">
        <f t="shared" si="77"/>
        <v>0</v>
      </c>
      <c r="DL86" s="60"/>
      <c r="DM86" s="60"/>
      <c r="DN86" s="60">
        <f t="shared" si="78"/>
        <v>0</v>
      </c>
      <c r="DO86" s="186">
        <f t="shared" si="79"/>
        <v>0</v>
      </c>
      <c r="DP86" s="60" t="str">
        <f t="shared" si="80"/>
        <v/>
      </c>
      <c r="DQ86" s="60">
        <f t="shared" si="65"/>
        <v>0</v>
      </c>
      <c r="DR86" s="60">
        <f t="shared" si="81"/>
        <v>0</v>
      </c>
      <c r="DS86" s="68" t="str">
        <f t="shared" si="66"/>
        <v/>
      </c>
      <c r="DY86" s="57" t="str">
        <f t="shared" si="85"/>
        <v>KHALDA_WELL</v>
      </c>
      <c r="DZ86" s="58">
        <f t="shared" si="86"/>
        <v>46284</v>
      </c>
      <c r="EA86" s="59" t="str">
        <f t="shared" si="87"/>
        <v>WRZK-47</v>
      </c>
      <c r="EB86" s="60">
        <f t="shared" si="88"/>
        <v>0</v>
      </c>
      <c r="EC86" s="60">
        <f t="shared" si="89"/>
        <v>20</v>
      </c>
      <c r="ED86" s="60">
        <f t="shared" si="90"/>
        <v>0</v>
      </c>
      <c r="EE86" s="60" t="str">
        <f t="shared" si="91"/>
        <v>SI</v>
      </c>
      <c r="EF86" s="64"/>
      <c r="EG86" s="63"/>
      <c r="EH86" s="59" t="str">
        <f t="shared" si="82"/>
        <v/>
      </c>
      <c r="EI86" s="60">
        <f t="shared" si="92"/>
        <v>0</v>
      </c>
      <c r="EJ86" s="60">
        <f t="shared" si="93"/>
        <v>0</v>
      </c>
      <c r="EK86" s="60">
        <f t="shared" si="94"/>
        <v>81.179999999999993</v>
      </c>
      <c r="EL86" s="60"/>
      <c r="EN86" s="60">
        <f t="shared" si="95"/>
        <v>0</v>
      </c>
      <c r="EP86" s="60">
        <f t="shared" si="96"/>
        <v>0</v>
      </c>
      <c r="EQ86" s="60">
        <f t="shared" si="97"/>
        <v>0</v>
      </c>
      <c r="ER86" s="60"/>
      <c r="ES86" s="60"/>
      <c r="ET86" s="60">
        <f t="shared" si="98"/>
        <v>0</v>
      </c>
      <c r="EU86" s="60">
        <f t="shared" si="99"/>
        <v>0</v>
      </c>
      <c r="EV86" s="60"/>
      <c r="EW86" s="60">
        <f t="shared" si="100"/>
        <v>0</v>
      </c>
      <c r="EX86" s="60">
        <f t="shared" si="101"/>
        <v>0</v>
      </c>
      <c r="EY86" s="60">
        <f t="shared" si="102"/>
        <v>0</v>
      </c>
      <c r="EZ86" s="60">
        <f t="shared" si="103"/>
        <v>0</v>
      </c>
      <c r="FA86" s="60" t="str">
        <f t="shared" si="104"/>
        <v>Last W/O Nov-2025 (R/C, added UBAH intervals to existing LBAH)</v>
      </c>
      <c r="FB86" s="57" t="str">
        <f t="shared" si="105"/>
        <v/>
      </c>
    </row>
    <row r="87" spans="2:158" s="30" customFormat="1" ht="30" customHeight="1">
      <c r="B87" s="266" t="s">
        <v>242</v>
      </c>
      <c r="C87" s="265" t="s">
        <v>21</v>
      </c>
      <c r="D87" s="265" t="s">
        <v>1018</v>
      </c>
      <c r="E87" s="266" t="s">
        <v>3</v>
      </c>
      <c r="F87" s="122">
        <v>24</v>
      </c>
      <c r="G87" s="76">
        <f t="shared" si="107"/>
        <v>0</v>
      </c>
      <c r="H87" s="267"/>
      <c r="I87" s="13">
        <v>0</v>
      </c>
      <c r="J87" s="45" t="s">
        <v>1053</v>
      </c>
      <c r="K87" s="22">
        <v>140</v>
      </c>
      <c r="L87" s="22">
        <v>130</v>
      </c>
      <c r="M87" s="22"/>
      <c r="N87" s="22" t="s">
        <v>300</v>
      </c>
      <c r="O87" s="22">
        <v>172</v>
      </c>
      <c r="P87" s="248">
        <v>46212</v>
      </c>
      <c r="Q87" s="22">
        <v>3716</v>
      </c>
      <c r="R87" s="22">
        <v>100</v>
      </c>
      <c r="S87" s="22">
        <v>1999</v>
      </c>
      <c r="T87" s="22"/>
      <c r="U87" s="22">
        <v>5716</v>
      </c>
      <c r="V87" s="789" t="s">
        <v>1598</v>
      </c>
      <c r="W87" s="654"/>
      <c r="X87" s="654"/>
      <c r="Y87" s="654"/>
      <c r="Z87" s="654"/>
      <c r="AA87" s="125"/>
      <c r="AB87" s="125"/>
      <c r="AC87" s="45"/>
      <c r="AD87" s="45"/>
      <c r="AE87" s="45">
        <v>55</v>
      </c>
      <c r="AF87" s="117">
        <v>50</v>
      </c>
      <c r="AG87" s="117">
        <v>73</v>
      </c>
      <c r="AH87" s="117">
        <f t="shared" si="106"/>
        <v>75.342465753424662</v>
      </c>
      <c r="AI87" s="799">
        <f t="shared" si="108"/>
        <v>77.665000000000063</v>
      </c>
      <c r="AJ87" s="749">
        <v>46237</v>
      </c>
      <c r="AK87" s="45">
        <v>2219</v>
      </c>
      <c r="AL87" s="306"/>
      <c r="AM87" s="15">
        <v>96.5</v>
      </c>
      <c r="AN87" s="76">
        <f t="shared" si="83"/>
        <v>77.665000000000063</v>
      </c>
      <c r="AO87" s="817">
        <v>47000</v>
      </c>
      <c r="AP87" s="631" t="s">
        <v>1599</v>
      </c>
      <c r="AQ87" s="781"/>
      <c r="BJ87" s="50">
        <f t="shared" si="84"/>
        <v>2141.335</v>
      </c>
      <c r="CW87" s="57" t="s">
        <v>210</v>
      </c>
      <c r="CX87" s="58">
        <f t="shared" si="3"/>
        <v>46284</v>
      </c>
      <c r="CY87" s="59" t="str">
        <f t="shared" si="67"/>
        <v>9WRZK-49</v>
      </c>
      <c r="CZ87" s="60" t="str">
        <f t="shared" si="68"/>
        <v>Spool</v>
      </c>
      <c r="DA87" s="60">
        <f t="shared" si="69"/>
        <v>140</v>
      </c>
      <c r="DB87" s="60">
        <f t="shared" si="70"/>
        <v>24</v>
      </c>
      <c r="DC87" s="60" t="str">
        <f t="shared" si="71"/>
        <v>ESP</v>
      </c>
      <c r="DD87" s="60"/>
      <c r="DF87" s="60">
        <f t="shared" si="72"/>
        <v>172</v>
      </c>
      <c r="DG87" s="60">
        <f t="shared" si="73"/>
        <v>0</v>
      </c>
      <c r="DH87" s="60">
        <f t="shared" si="74"/>
        <v>0</v>
      </c>
      <c r="DI87" s="60">
        <f t="shared" si="75"/>
        <v>0</v>
      </c>
      <c r="DJ87" s="60">
        <f t="shared" si="76"/>
        <v>0</v>
      </c>
      <c r="DK87" s="60">
        <f t="shared" si="77"/>
        <v>55</v>
      </c>
      <c r="DL87" s="60"/>
      <c r="DM87" s="60"/>
      <c r="DN87" s="60">
        <f t="shared" si="78"/>
        <v>50</v>
      </c>
      <c r="DO87" s="186">
        <f t="shared" si="79"/>
        <v>77.665000000000063</v>
      </c>
      <c r="DP87" s="60" t="str">
        <f t="shared" si="80"/>
        <v/>
      </c>
      <c r="DQ87" s="60">
        <f t="shared" si="65"/>
        <v>77.665000000000063</v>
      </c>
      <c r="DR87" s="60">
        <f t="shared" si="81"/>
        <v>0</v>
      </c>
      <c r="DS87" s="68" t="str">
        <f t="shared" si="66"/>
        <v>WEST</v>
      </c>
      <c r="DY87" s="57" t="str">
        <f t="shared" si="85"/>
        <v>KHALDA_WELL</v>
      </c>
      <c r="DZ87" s="58">
        <f t="shared" si="86"/>
        <v>46284</v>
      </c>
      <c r="EA87" s="59" t="str">
        <f t="shared" si="87"/>
        <v>WRZK-49</v>
      </c>
      <c r="EB87" s="60" t="str">
        <f t="shared" si="88"/>
        <v>Spool</v>
      </c>
      <c r="EC87" s="60">
        <f t="shared" si="89"/>
        <v>140</v>
      </c>
      <c r="ED87" s="60">
        <f t="shared" si="90"/>
        <v>24</v>
      </c>
      <c r="EE87" s="60" t="str">
        <f t="shared" si="91"/>
        <v>ESP</v>
      </c>
      <c r="EF87" s="64"/>
      <c r="EG87" s="63"/>
      <c r="EH87" s="59" t="str">
        <f t="shared" si="82"/>
        <v/>
      </c>
      <c r="EI87" s="60">
        <f t="shared" si="92"/>
        <v>77.665000000000063</v>
      </c>
      <c r="EJ87" s="60" t="str">
        <f t="shared" si="93"/>
        <v>538-2600</v>
      </c>
      <c r="EK87" s="60">
        <f t="shared" si="94"/>
        <v>0</v>
      </c>
      <c r="EL87" s="60"/>
      <c r="EN87" s="60">
        <f t="shared" si="95"/>
        <v>0</v>
      </c>
      <c r="EP87" s="60">
        <f t="shared" si="96"/>
        <v>0</v>
      </c>
      <c r="EQ87" s="60">
        <f t="shared" si="97"/>
        <v>55</v>
      </c>
      <c r="ER87" s="60"/>
      <c r="ES87" s="60"/>
      <c r="ET87" s="60">
        <f t="shared" si="98"/>
        <v>0</v>
      </c>
      <c r="EU87" s="60">
        <f t="shared" si="99"/>
        <v>50</v>
      </c>
      <c r="EV87" s="60"/>
      <c r="EW87" s="60">
        <f t="shared" si="100"/>
        <v>0</v>
      </c>
      <c r="EX87" s="60">
        <f t="shared" si="101"/>
        <v>0</v>
      </c>
      <c r="EY87" s="60">
        <f t="shared" si="102"/>
        <v>0</v>
      </c>
      <c r="EZ87" s="60">
        <f t="shared" si="103"/>
        <v>0</v>
      </c>
      <c r="FA87" s="60" t="str">
        <f t="shared" si="104"/>
        <v>Last W/O March-2023 (R/W , WSO)
Started up the well 02/4/2023</v>
      </c>
      <c r="FB87" s="57" t="str">
        <f t="shared" si="105"/>
        <v>WEST</v>
      </c>
    </row>
    <row r="88" spans="2:158" s="30" customFormat="1" ht="27" customHeight="1">
      <c r="B88" s="734" t="s">
        <v>243</v>
      </c>
      <c r="C88" s="735" t="s">
        <v>25</v>
      </c>
      <c r="D88" s="735" t="s">
        <v>1019</v>
      </c>
      <c r="E88" s="736" t="s">
        <v>3</v>
      </c>
      <c r="F88" s="122">
        <v>24</v>
      </c>
      <c r="G88" s="76">
        <f t="shared" si="107"/>
        <v>0</v>
      </c>
      <c r="H88" s="267"/>
      <c r="I88" s="737">
        <v>25</v>
      </c>
      <c r="J88" s="738">
        <v>128</v>
      </c>
      <c r="K88" s="739">
        <v>110</v>
      </c>
      <c r="L88" s="739">
        <v>110</v>
      </c>
      <c r="M88" s="739">
        <v>0</v>
      </c>
      <c r="N88" s="739" t="s">
        <v>301</v>
      </c>
      <c r="O88" s="739">
        <v>153</v>
      </c>
      <c r="P88" s="248">
        <v>46270</v>
      </c>
      <c r="Q88" s="739">
        <v>4230.96</v>
      </c>
      <c r="R88" s="739">
        <v>100</v>
      </c>
      <c r="S88" s="739">
        <v>1539</v>
      </c>
      <c r="T88" s="782"/>
      <c r="U88" s="739">
        <v>5770</v>
      </c>
      <c r="V88" s="804" t="s">
        <v>1504</v>
      </c>
      <c r="W88" s="805"/>
      <c r="X88" s="805"/>
      <c r="Y88" s="805"/>
      <c r="Z88" s="805"/>
      <c r="AA88" s="804"/>
      <c r="AB88" s="804"/>
      <c r="AC88" s="806"/>
      <c r="AD88" s="806"/>
      <c r="AE88" s="738">
        <v>56</v>
      </c>
      <c r="AF88" s="742">
        <v>50</v>
      </c>
      <c r="AG88" s="742">
        <v>88</v>
      </c>
      <c r="AH88" s="742">
        <f t="shared" si="106"/>
        <v>63.636363636363633</v>
      </c>
      <c r="AI88" s="799">
        <f t="shared" si="108"/>
        <v>102.24700000000007</v>
      </c>
      <c r="AJ88" s="750">
        <v>46283</v>
      </c>
      <c r="AK88" s="738">
        <v>1733</v>
      </c>
      <c r="AL88" s="807"/>
      <c r="AM88" s="744">
        <v>94.1</v>
      </c>
      <c r="AN88" s="76">
        <f t="shared" si="83"/>
        <v>102.24700000000009</v>
      </c>
      <c r="AO88" s="817">
        <v>51000</v>
      </c>
      <c r="AP88" s="631" t="s">
        <v>1505</v>
      </c>
      <c r="AQ88" s="781"/>
      <c r="BJ88" s="50">
        <f t="shared" si="84"/>
        <v>1630.7529999999999</v>
      </c>
      <c r="CW88" s="57" t="s">
        <v>210</v>
      </c>
      <c r="CX88" s="58">
        <f t="shared" si="3"/>
        <v>46284</v>
      </c>
      <c r="CY88" s="59" t="str">
        <f t="shared" si="67"/>
        <v>9WRZK-50</v>
      </c>
      <c r="CZ88" s="60">
        <f t="shared" si="68"/>
        <v>128</v>
      </c>
      <c r="DA88" s="60">
        <f t="shared" si="69"/>
        <v>110</v>
      </c>
      <c r="DB88" s="60">
        <f t="shared" si="70"/>
        <v>24</v>
      </c>
      <c r="DC88" s="60" t="str">
        <f t="shared" si="71"/>
        <v>ESP</v>
      </c>
      <c r="DD88" s="60"/>
      <c r="DF88" s="60">
        <f t="shared" si="72"/>
        <v>153</v>
      </c>
      <c r="DG88" s="60">
        <f t="shared" si="73"/>
        <v>0</v>
      </c>
      <c r="DH88" s="60">
        <f t="shared" si="74"/>
        <v>0</v>
      </c>
      <c r="DI88" s="60">
        <f t="shared" si="75"/>
        <v>0</v>
      </c>
      <c r="DJ88" s="60">
        <f t="shared" si="76"/>
        <v>0</v>
      </c>
      <c r="DK88" s="60">
        <f t="shared" si="77"/>
        <v>56</v>
      </c>
      <c r="DL88" s="60"/>
      <c r="DM88" s="60"/>
      <c r="DN88" s="60">
        <f t="shared" si="78"/>
        <v>50</v>
      </c>
      <c r="DO88" s="186">
        <f t="shared" si="79"/>
        <v>102.24700000000007</v>
      </c>
      <c r="DP88" s="60" t="str">
        <f t="shared" si="80"/>
        <v/>
      </c>
      <c r="DQ88" s="60">
        <f t="shared" si="65"/>
        <v>102.24700000000007</v>
      </c>
      <c r="DR88" s="60">
        <f t="shared" si="81"/>
        <v>25</v>
      </c>
      <c r="DS88" s="68" t="str">
        <f t="shared" si="66"/>
        <v>WEST</v>
      </c>
      <c r="DY88" s="61" t="str">
        <f t="shared" si="85"/>
        <v>KHALDA_WELL</v>
      </c>
      <c r="DZ88" s="62">
        <f t="shared" si="86"/>
        <v>46284</v>
      </c>
      <c r="EA88" s="63" t="str">
        <f t="shared" si="87"/>
        <v>WRZK-50</v>
      </c>
      <c r="EB88" s="64">
        <f t="shared" si="88"/>
        <v>128</v>
      </c>
      <c r="EC88" s="64">
        <f t="shared" si="89"/>
        <v>110</v>
      </c>
      <c r="ED88" s="64">
        <f t="shared" si="90"/>
        <v>24</v>
      </c>
      <c r="EE88" s="64" t="str">
        <f t="shared" si="91"/>
        <v>ESP</v>
      </c>
      <c r="EF88" s="64"/>
      <c r="EG88" s="63"/>
      <c r="EH88" s="59" t="str">
        <f t="shared" si="82"/>
        <v/>
      </c>
      <c r="EI88" s="64">
        <f t="shared" si="92"/>
        <v>102.24700000000007</v>
      </c>
      <c r="EJ88" s="64" t="str">
        <f t="shared" si="93"/>
        <v>P31</v>
      </c>
      <c r="EK88" s="64">
        <f t="shared" si="94"/>
        <v>0</v>
      </c>
      <c r="EL88" s="64"/>
      <c r="EN88" s="64">
        <f t="shared" si="95"/>
        <v>0</v>
      </c>
      <c r="EP88" s="64">
        <f t="shared" si="96"/>
        <v>0</v>
      </c>
      <c r="EQ88" s="64">
        <f t="shared" si="97"/>
        <v>56</v>
      </c>
      <c r="ER88" s="64"/>
      <c r="ES88" s="64"/>
      <c r="ET88" s="64">
        <f t="shared" si="98"/>
        <v>0</v>
      </c>
      <c r="EU88" s="64">
        <f t="shared" si="99"/>
        <v>50</v>
      </c>
      <c r="EV88" s="64"/>
      <c r="EW88" s="64">
        <f t="shared" si="100"/>
        <v>0</v>
      </c>
      <c r="EX88" s="64">
        <f t="shared" si="101"/>
        <v>0</v>
      </c>
      <c r="EY88" s="64">
        <f t="shared" si="102"/>
        <v>0</v>
      </c>
      <c r="EZ88" s="64">
        <f t="shared" si="103"/>
        <v>0</v>
      </c>
      <c r="FA88" s="64" t="str">
        <f t="shared" si="104"/>
        <v>Last W/O Sep-2021 (TBG &amp; Pump replacement/upgrade)
Started up the well on 26/09/2021</v>
      </c>
      <c r="FB88" s="61" t="str">
        <f t="shared" si="105"/>
        <v>WEST</v>
      </c>
    </row>
    <row r="89" spans="2:158" s="30" customFormat="1" ht="24" customHeight="1">
      <c r="B89" s="264" t="s">
        <v>265</v>
      </c>
      <c r="C89" s="265" t="s">
        <v>22</v>
      </c>
      <c r="D89" s="265" t="s">
        <v>1017</v>
      </c>
      <c r="E89" s="266" t="s">
        <v>3</v>
      </c>
      <c r="F89" s="122">
        <v>22</v>
      </c>
      <c r="G89" s="76">
        <f t="shared" si="107"/>
        <v>5.1512499999999957</v>
      </c>
      <c r="H89" s="267" t="s">
        <v>1786</v>
      </c>
      <c r="I89" s="13">
        <v>50</v>
      </c>
      <c r="J89" s="45" t="s">
        <v>1053</v>
      </c>
      <c r="K89" s="22">
        <v>200</v>
      </c>
      <c r="L89" s="22">
        <v>190</v>
      </c>
      <c r="M89" s="22">
        <v>0</v>
      </c>
      <c r="N89" s="22" t="s">
        <v>300</v>
      </c>
      <c r="O89" s="22">
        <v>128</v>
      </c>
      <c r="P89" s="248">
        <v>46268</v>
      </c>
      <c r="Q89" s="22">
        <v>3715.51</v>
      </c>
      <c r="R89" s="22">
        <v>95</v>
      </c>
      <c r="S89" s="22">
        <v>1998</v>
      </c>
      <c r="T89" s="22"/>
      <c r="U89" s="22">
        <v>5824</v>
      </c>
      <c r="V89" s="125" t="s">
        <v>1040</v>
      </c>
      <c r="W89" s="802"/>
      <c r="X89" s="802"/>
      <c r="Y89" s="802"/>
      <c r="Z89" s="802"/>
      <c r="AA89" s="789"/>
      <c r="AB89" s="789"/>
      <c r="AC89" s="801"/>
      <c r="AD89" s="801"/>
      <c r="AE89" s="45">
        <v>25</v>
      </c>
      <c r="AF89" s="803">
        <v>50</v>
      </c>
      <c r="AG89" s="742">
        <v>36.700000000000003</v>
      </c>
      <c r="AH89" s="803">
        <f t="shared" si="106"/>
        <v>68.119891008174378</v>
      </c>
      <c r="AI89" s="799">
        <f t="shared" si="108"/>
        <v>56.663749999999951</v>
      </c>
      <c r="AJ89" s="749">
        <v>46257</v>
      </c>
      <c r="AK89" s="45">
        <v>951</v>
      </c>
      <c r="AL89" s="807"/>
      <c r="AM89" s="15">
        <v>93.5</v>
      </c>
      <c r="AN89" s="76">
        <f t="shared" si="83"/>
        <v>61.814999999999948</v>
      </c>
      <c r="AO89" s="817">
        <v>57000</v>
      </c>
      <c r="AP89" s="631" t="s">
        <v>1610</v>
      </c>
      <c r="AQ89" s="781"/>
      <c r="BJ89" s="50">
        <f t="shared" si="84"/>
        <v>889.18499999999995</v>
      </c>
      <c r="CW89" s="57" t="s">
        <v>210</v>
      </c>
      <c r="CX89" s="58">
        <f t="shared" si="3"/>
        <v>46284</v>
      </c>
      <c r="CY89" s="59" t="str">
        <f t="shared" si="67"/>
        <v>9WRZK-55ST1</v>
      </c>
      <c r="CZ89" s="60" t="str">
        <f t="shared" si="68"/>
        <v>Spool</v>
      </c>
      <c r="DA89" s="60">
        <f t="shared" si="69"/>
        <v>200</v>
      </c>
      <c r="DB89" s="60">
        <f t="shared" si="70"/>
        <v>22</v>
      </c>
      <c r="DC89" s="60" t="str">
        <f t="shared" si="71"/>
        <v>ESP</v>
      </c>
      <c r="DD89" s="60"/>
      <c r="DF89" s="60">
        <f t="shared" si="72"/>
        <v>128</v>
      </c>
      <c r="DG89" s="60">
        <f t="shared" si="73"/>
        <v>0</v>
      </c>
      <c r="DH89" s="60">
        <f t="shared" si="74"/>
        <v>0</v>
      </c>
      <c r="DI89" s="60">
        <f t="shared" si="75"/>
        <v>0</v>
      </c>
      <c r="DJ89" s="60">
        <f t="shared" si="76"/>
        <v>0</v>
      </c>
      <c r="DK89" s="60">
        <f t="shared" si="77"/>
        <v>25</v>
      </c>
      <c r="DL89" s="60"/>
      <c r="DM89" s="60"/>
      <c r="DN89" s="60">
        <f t="shared" si="78"/>
        <v>50</v>
      </c>
      <c r="DO89" s="186">
        <f t="shared" si="79"/>
        <v>56.663749999999951</v>
      </c>
      <c r="DP89" s="60" t="str">
        <f t="shared" si="80"/>
        <v>Flowline Failure</v>
      </c>
      <c r="DQ89" s="60">
        <f t="shared" si="65"/>
        <v>56.663749999999951</v>
      </c>
      <c r="DR89" s="60">
        <f t="shared" si="81"/>
        <v>50</v>
      </c>
      <c r="DS89" s="68" t="str">
        <f t="shared" si="66"/>
        <v>WEST</v>
      </c>
      <c r="DY89" s="57" t="str">
        <f t="shared" si="85"/>
        <v>KHALDA_WELL</v>
      </c>
      <c r="DZ89" s="58">
        <f t="shared" si="86"/>
        <v>46284</v>
      </c>
      <c r="EA89" s="59" t="str">
        <f t="shared" si="87"/>
        <v>WRZK-55ST1</v>
      </c>
      <c r="EB89" s="60" t="str">
        <f t="shared" si="88"/>
        <v>Spool</v>
      </c>
      <c r="EC89" s="60">
        <f t="shared" si="89"/>
        <v>200</v>
      </c>
      <c r="ED89" s="60">
        <f t="shared" si="90"/>
        <v>22</v>
      </c>
      <c r="EE89" s="60" t="str">
        <f t="shared" si="91"/>
        <v>ESP</v>
      </c>
      <c r="EF89" s="64"/>
      <c r="EG89" s="63"/>
      <c r="EH89" s="59" t="str">
        <f t="shared" si="82"/>
        <v>Flowline Failure</v>
      </c>
      <c r="EI89" s="60">
        <f t="shared" si="92"/>
        <v>56.663749999999951</v>
      </c>
      <c r="EJ89" s="60" t="str">
        <f t="shared" si="93"/>
        <v>GN1600</v>
      </c>
      <c r="EK89" s="60">
        <f t="shared" si="94"/>
        <v>5.1512499999999957</v>
      </c>
      <c r="EL89" s="60"/>
      <c r="EN89" s="60">
        <f t="shared" si="95"/>
        <v>0</v>
      </c>
      <c r="EP89" s="60">
        <f t="shared" si="96"/>
        <v>0</v>
      </c>
      <c r="EQ89" s="60">
        <f t="shared" si="97"/>
        <v>25</v>
      </c>
      <c r="ER89" s="60"/>
      <c r="ES89" s="60"/>
      <c r="ET89" s="60">
        <f t="shared" si="98"/>
        <v>0</v>
      </c>
      <c r="EU89" s="60">
        <f t="shared" si="99"/>
        <v>50</v>
      </c>
      <c r="EV89" s="60"/>
      <c r="EW89" s="60">
        <f t="shared" si="100"/>
        <v>0</v>
      </c>
      <c r="EX89" s="60">
        <f t="shared" si="101"/>
        <v>0</v>
      </c>
      <c r="EY89" s="60">
        <f t="shared" si="102"/>
        <v>0</v>
      </c>
      <c r="EZ89" s="60">
        <f t="shared" si="103"/>
        <v>0</v>
      </c>
      <c r="FA89" s="60" t="str">
        <f t="shared" si="104"/>
        <v>Last W/O June-2023 (ESP upgrade)
Started up the well on 20/6/2023</v>
      </c>
      <c r="FB89" s="57" t="str">
        <f t="shared" si="105"/>
        <v>WEST</v>
      </c>
    </row>
    <row r="90" spans="2:158" s="30" customFormat="1" ht="24" customHeight="1">
      <c r="B90" s="264" t="s">
        <v>266</v>
      </c>
      <c r="C90" s="265" t="s">
        <v>25</v>
      </c>
      <c r="D90" s="265" t="s">
        <v>2</v>
      </c>
      <c r="E90" s="266" t="s">
        <v>3</v>
      </c>
      <c r="F90" s="122">
        <v>24</v>
      </c>
      <c r="G90" s="76">
        <f t="shared" si="107"/>
        <v>0</v>
      </c>
      <c r="H90" s="267"/>
      <c r="I90" s="13"/>
      <c r="J90" s="45" t="s">
        <v>1053</v>
      </c>
      <c r="K90" s="22">
        <v>175</v>
      </c>
      <c r="L90" s="22">
        <v>170</v>
      </c>
      <c r="M90" s="22">
        <v>0</v>
      </c>
      <c r="N90" s="22" t="s">
        <v>301</v>
      </c>
      <c r="O90" s="22">
        <v>157</v>
      </c>
      <c r="P90" s="248">
        <v>46240</v>
      </c>
      <c r="Q90" s="22">
        <v>3049.79</v>
      </c>
      <c r="R90" s="22">
        <v>100</v>
      </c>
      <c r="S90" s="22">
        <v>1344</v>
      </c>
      <c r="T90" s="22"/>
      <c r="U90" s="22">
        <v>4594</v>
      </c>
      <c r="V90" s="125" t="s">
        <v>1634</v>
      </c>
      <c r="W90" s="654"/>
      <c r="X90" s="654"/>
      <c r="Y90" s="654"/>
      <c r="Z90" s="654"/>
      <c r="AA90" s="125"/>
      <c r="AB90" s="125"/>
      <c r="AC90" s="45"/>
      <c r="AD90" s="45"/>
      <c r="AE90" s="45">
        <v>28</v>
      </c>
      <c r="AF90" s="117">
        <v>50</v>
      </c>
      <c r="AG90" s="117">
        <v>44</v>
      </c>
      <c r="AH90" s="117">
        <f t="shared" si="106"/>
        <v>63.636363636363633</v>
      </c>
      <c r="AI90" s="799">
        <f t="shared" si="108"/>
        <v>102.959</v>
      </c>
      <c r="AJ90" s="749">
        <v>46284</v>
      </c>
      <c r="AK90" s="45">
        <v>1382</v>
      </c>
      <c r="AL90" s="306"/>
      <c r="AM90" s="15">
        <v>92.55</v>
      </c>
      <c r="AN90" s="76">
        <f t="shared" si="83"/>
        <v>102.95900000000002</v>
      </c>
      <c r="AO90" s="817">
        <v>49000</v>
      </c>
      <c r="AP90" s="631" t="s">
        <v>1633</v>
      </c>
      <c r="AQ90" s="781"/>
      <c r="BJ90" s="50">
        <f t="shared" si="84"/>
        <v>1279.0409999999999</v>
      </c>
      <c r="CW90" s="57" t="s">
        <v>210</v>
      </c>
      <c r="CX90" s="58">
        <f t="shared" si="3"/>
        <v>46284</v>
      </c>
      <c r="CY90" s="59" t="str">
        <f t="shared" si="67"/>
        <v>9WRZK-56A</v>
      </c>
      <c r="CZ90" s="60" t="str">
        <f t="shared" si="68"/>
        <v>Spool</v>
      </c>
      <c r="DA90" s="60">
        <f t="shared" si="69"/>
        <v>175</v>
      </c>
      <c r="DB90" s="60">
        <f t="shared" si="70"/>
        <v>24</v>
      </c>
      <c r="DC90" s="60" t="str">
        <f t="shared" si="71"/>
        <v>ESP</v>
      </c>
      <c r="DD90" s="60"/>
      <c r="DF90" s="60">
        <f t="shared" si="72"/>
        <v>157</v>
      </c>
      <c r="DG90" s="60">
        <f t="shared" si="73"/>
        <v>0</v>
      </c>
      <c r="DH90" s="60">
        <f t="shared" si="74"/>
        <v>0</v>
      </c>
      <c r="DI90" s="60">
        <f t="shared" si="75"/>
        <v>0</v>
      </c>
      <c r="DJ90" s="60">
        <f t="shared" si="76"/>
        <v>0</v>
      </c>
      <c r="DK90" s="60">
        <f t="shared" si="77"/>
        <v>28</v>
      </c>
      <c r="DL90" s="60"/>
      <c r="DM90" s="60"/>
      <c r="DN90" s="60">
        <f t="shared" si="78"/>
        <v>50</v>
      </c>
      <c r="DO90" s="186">
        <f t="shared" si="79"/>
        <v>102.959</v>
      </c>
      <c r="DP90" s="60" t="str">
        <f t="shared" si="80"/>
        <v/>
      </c>
      <c r="DQ90" s="60">
        <f t="shared" si="65"/>
        <v>102.959</v>
      </c>
      <c r="DR90" s="60">
        <f t="shared" si="81"/>
        <v>0</v>
      </c>
      <c r="DS90" s="68" t="str">
        <f t="shared" si="66"/>
        <v>WEST</v>
      </c>
      <c r="DY90" s="57" t="str">
        <f t="shared" si="85"/>
        <v>KHALDA_WELL</v>
      </c>
      <c r="DZ90" s="58">
        <f t="shared" si="86"/>
        <v>46284</v>
      </c>
      <c r="EA90" s="59" t="str">
        <f t="shared" si="87"/>
        <v>WRZK-56A</v>
      </c>
      <c r="EB90" s="60" t="str">
        <f t="shared" si="88"/>
        <v>Spool</v>
      </c>
      <c r="EC90" s="60">
        <f t="shared" si="89"/>
        <v>175</v>
      </c>
      <c r="ED90" s="60">
        <f t="shared" si="90"/>
        <v>24</v>
      </c>
      <c r="EE90" s="60" t="str">
        <f t="shared" si="91"/>
        <v>ESP</v>
      </c>
      <c r="EF90" s="64"/>
      <c r="EG90" s="63"/>
      <c r="EH90" s="59" t="str">
        <f t="shared" si="82"/>
        <v/>
      </c>
      <c r="EI90" s="60">
        <f t="shared" si="92"/>
        <v>102.959</v>
      </c>
      <c r="EJ90" s="60" t="str">
        <f t="shared" si="93"/>
        <v>400-1700</v>
      </c>
      <c r="EK90" s="60">
        <f t="shared" si="94"/>
        <v>0</v>
      </c>
      <c r="EL90" s="60"/>
      <c r="EN90" s="60">
        <f t="shared" si="95"/>
        <v>0</v>
      </c>
      <c r="EP90" s="60">
        <f t="shared" si="96"/>
        <v>0</v>
      </c>
      <c r="EQ90" s="60">
        <f t="shared" si="97"/>
        <v>28</v>
      </c>
      <c r="ER90" s="60"/>
      <c r="ES90" s="60"/>
      <c r="ET90" s="60">
        <f t="shared" si="98"/>
        <v>0</v>
      </c>
      <c r="EU90" s="60">
        <f t="shared" si="99"/>
        <v>50</v>
      </c>
      <c r="EV90" s="60"/>
      <c r="EW90" s="60">
        <f t="shared" si="100"/>
        <v>0</v>
      </c>
      <c r="EX90" s="60">
        <f t="shared" si="101"/>
        <v>0</v>
      </c>
      <c r="EY90" s="60">
        <f t="shared" si="102"/>
        <v>0</v>
      </c>
      <c r="EZ90" s="60">
        <f t="shared" si="103"/>
        <v>0</v>
      </c>
      <c r="FA90" s="60" t="str">
        <f t="shared" si="104"/>
        <v>Last W/O Dec-2023, On 18-12-2023 Started up after W/O (Replace SRP W/ESP)</v>
      </c>
      <c r="FB90" s="57" t="str">
        <f t="shared" si="105"/>
        <v>WEST</v>
      </c>
    </row>
    <row r="91" spans="2:158" s="30" customFormat="1" ht="28.5" customHeight="1">
      <c r="B91" s="264" t="s">
        <v>244</v>
      </c>
      <c r="C91" s="265" t="s">
        <v>25</v>
      </c>
      <c r="D91" s="265" t="s">
        <v>1015</v>
      </c>
      <c r="E91" s="266" t="s">
        <v>3</v>
      </c>
      <c r="F91" s="122">
        <v>24</v>
      </c>
      <c r="G91" s="76">
        <f t="shared" si="107"/>
        <v>0</v>
      </c>
      <c r="H91" s="267"/>
      <c r="I91" s="13">
        <v>23</v>
      </c>
      <c r="J91" s="45" t="s">
        <v>1053</v>
      </c>
      <c r="K91" s="22">
        <v>150</v>
      </c>
      <c r="L91" s="22">
        <v>140</v>
      </c>
      <c r="M91" s="22">
        <v>0</v>
      </c>
      <c r="N91" s="22" t="s">
        <v>301</v>
      </c>
      <c r="O91" s="22">
        <v>152</v>
      </c>
      <c r="P91" s="248">
        <v>46269</v>
      </c>
      <c r="Q91" s="22">
        <v>4639.17</v>
      </c>
      <c r="R91" s="22">
        <v>100</v>
      </c>
      <c r="S91" s="649">
        <v>901</v>
      </c>
      <c r="T91" s="22"/>
      <c r="U91" s="22">
        <v>5544</v>
      </c>
      <c r="V91" s="125" t="s">
        <v>1040</v>
      </c>
      <c r="W91" s="654"/>
      <c r="X91" s="654"/>
      <c r="Y91" s="654"/>
      <c r="Z91" s="654"/>
      <c r="AA91" s="125"/>
      <c r="AB91" s="125"/>
      <c r="AC91" s="45"/>
      <c r="AD91" s="45"/>
      <c r="AE91" s="45">
        <v>39</v>
      </c>
      <c r="AF91" s="117">
        <v>55</v>
      </c>
      <c r="AG91" s="117">
        <v>47.5</v>
      </c>
      <c r="AH91" s="117">
        <f t="shared" si="106"/>
        <v>82.10526315789474</v>
      </c>
      <c r="AI91" s="799">
        <f t="shared" si="108"/>
        <v>212.81</v>
      </c>
      <c r="AJ91" s="749">
        <v>46280</v>
      </c>
      <c r="AK91" s="45">
        <v>1637</v>
      </c>
      <c r="AL91" s="392"/>
      <c r="AM91" s="15">
        <v>87</v>
      </c>
      <c r="AN91" s="76">
        <f t="shared" si="83"/>
        <v>212.81</v>
      </c>
      <c r="AO91" s="817">
        <v>52000</v>
      </c>
      <c r="AP91" s="631" t="s">
        <v>1649</v>
      </c>
      <c r="AQ91" s="781"/>
      <c r="BJ91" s="50">
        <f t="shared" si="84"/>
        <v>1424.19</v>
      </c>
      <c r="CW91" s="57" t="s">
        <v>210</v>
      </c>
      <c r="CX91" s="58">
        <f t="shared" si="3"/>
        <v>46284</v>
      </c>
      <c r="CY91" s="59" t="str">
        <f t="shared" si="67"/>
        <v>9WRZK-59</v>
      </c>
      <c r="CZ91" s="60" t="str">
        <f t="shared" si="68"/>
        <v>Spool</v>
      </c>
      <c r="DA91" s="60">
        <f t="shared" si="69"/>
        <v>150</v>
      </c>
      <c r="DB91" s="60">
        <f t="shared" si="70"/>
        <v>24</v>
      </c>
      <c r="DC91" s="60" t="str">
        <f t="shared" si="71"/>
        <v>ESP</v>
      </c>
      <c r="DD91" s="60"/>
      <c r="DF91" s="60">
        <f t="shared" si="72"/>
        <v>152</v>
      </c>
      <c r="DG91" s="60">
        <f t="shared" si="73"/>
        <v>0</v>
      </c>
      <c r="DH91" s="60">
        <f t="shared" si="74"/>
        <v>0</v>
      </c>
      <c r="DI91" s="60">
        <f t="shared" si="75"/>
        <v>0</v>
      </c>
      <c r="DJ91" s="60">
        <f t="shared" si="76"/>
        <v>0</v>
      </c>
      <c r="DK91" s="60">
        <f t="shared" si="77"/>
        <v>39</v>
      </c>
      <c r="DL91" s="60"/>
      <c r="DM91" s="60"/>
      <c r="DN91" s="60">
        <f t="shared" si="78"/>
        <v>55</v>
      </c>
      <c r="DO91" s="186">
        <f t="shared" si="79"/>
        <v>212.81</v>
      </c>
      <c r="DP91" s="60" t="str">
        <f t="shared" si="80"/>
        <v/>
      </c>
      <c r="DQ91" s="60">
        <f t="shared" si="65"/>
        <v>212.81</v>
      </c>
      <c r="DR91" s="60">
        <f t="shared" si="81"/>
        <v>23</v>
      </c>
      <c r="DS91" s="68" t="str">
        <f t="shared" si="66"/>
        <v>WEST</v>
      </c>
      <c r="DY91" s="57" t="str">
        <f t="shared" si="85"/>
        <v>KHALDA_WELL</v>
      </c>
      <c r="DZ91" s="58">
        <f t="shared" si="86"/>
        <v>46284</v>
      </c>
      <c r="EA91" s="59" t="str">
        <f t="shared" si="87"/>
        <v>WRZK-59</v>
      </c>
      <c r="EB91" s="60" t="str">
        <f t="shared" si="88"/>
        <v>Spool</v>
      </c>
      <c r="EC91" s="60">
        <f t="shared" si="89"/>
        <v>150</v>
      </c>
      <c r="ED91" s="60">
        <f t="shared" si="90"/>
        <v>24</v>
      </c>
      <c r="EE91" s="60" t="str">
        <f t="shared" si="91"/>
        <v>ESP</v>
      </c>
      <c r="EF91" s="64"/>
      <c r="EG91" s="63"/>
      <c r="EH91" s="59" t="str">
        <f t="shared" si="82"/>
        <v/>
      </c>
      <c r="EI91" s="60">
        <f t="shared" si="92"/>
        <v>212.81</v>
      </c>
      <c r="EJ91" s="60" t="str">
        <f t="shared" si="93"/>
        <v>GN1600</v>
      </c>
      <c r="EK91" s="60">
        <f t="shared" si="94"/>
        <v>0</v>
      </c>
      <c r="EL91" s="60"/>
      <c r="EN91" s="60">
        <f t="shared" si="95"/>
        <v>0</v>
      </c>
      <c r="EP91" s="60">
        <f t="shared" si="96"/>
        <v>0</v>
      </c>
      <c r="EQ91" s="60">
        <f t="shared" si="97"/>
        <v>39</v>
      </c>
      <c r="ER91" s="60"/>
      <c r="ES91" s="60"/>
      <c r="ET91" s="60">
        <f t="shared" si="98"/>
        <v>0</v>
      </c>
      <c r="EU91" s="60">
        <f t="shared" si="99"/>
        <v>55</v>
      </c>
      <c r="EV91" s="60"/>
      <c r="EW91" s="60">
        <f t="shared" si="100"/>
        <v>0</v>
      </c>
      <c r="EX91" s="60">
        <f t="shared" si="101"/>
        <v>0</v>
      </c>
      <c r="EY91" s="60">
        <f t="shared" si="102"/>
        <v>0</v>
      </c>
      <c r="EZ91" s="60">
        <f t="shared" si="103"/>
        <v>0</v>
      </c>
      <c r="FA91" s="60" t="str">
        <f t="shared" si="104"/>
        <v>Last W/O Aug-2023 (R/C)
Started up the well on 22/9/2023</v>
      </c>
      <c r="FB91" s="57" t="str">
        <f t="shared" si="105"/>
        <v>WEST</v>
      </c>
    </row>
    <row r="92" spans="2:158" s="30" customFormat="1" ht="24" customHeight="1">
      <c r="B92" s="266" t="s">
        <v>245</v>
      </c>
      <c r="C92" s="265" t="s">
        <v>22</v>
      </c>
      <c r="D92" s="265" t="s">
        <v>2</v>
      </c>
      <c r="E92" s="266" t="s">
        <v>19</v>
      </c>
      <c r="F92" s="122">
        <v>0</v>
      </c>
      <c r="G92" s="76">
        <f t="shared" si="107"/>
        <v>0</v>
      </c>
      <c r="H92" s="267"/>
      <c r="I92" s="13"/>
      <c r="J92" s="45"/>
      <c r="K92" s="22"/>
      <c r="L92" s="22"/>
      <c r="M92" s="22">
        <v>0</v>
      </c>
      <c r="N92" s="22"/>
      <c r="O92" s="22"/>
      <c r="P92" s="248">
        <v>45914</v>
      </c>
      <c r="Q92" s="22"/>
      <c r="R92" s="22">
        <v>100</v>
      </c>
      <c r="S92" s="22">
        <v>4198</v>
      </c>
      <c r="T92" s="22">
        <v>1612</v>
      </c>
      <c r="U92" s="22">
        <v>5810</v>
      </c>
      <c r="V92" s="125">
        <v>1.5</v>
      </c>
      <c r="W92" s="654"/>
      <c r="X92" s="654"/>
      <c r="Y92" s="654"/>
      <c r="Z92" s="654"/>
      <c r="AA92" s="125" t="s">
        <v>1070</v>
      </c>
      <c r="AB92" s="125"/>
      <c r="AC92" s="45"/>
      <c r="AD92" s="45"/>
      <c r="AE92" s="45"/>
      <c r="AF92" s="117"/>
      <c r="AG92" s="117"/>
      <c r="AH92" s="117" t="str">
        <f t="shared" si="106"/>
        <v/>
      </c>
      <c r="AI92" s="799">
        <f t="shared" si="108"/>
        <v>0</v>
      </c>
      <c r="AJ92" s="749"/>
      <c r="AK92" s="45"/>
      <c r="AL92" s="306"/>
      <c r="AM92" s="15"/>
      <c r="AN92" s="76">
        <f t="shared" si="83"/>
        <v>0</v>
      </c>
      <c r="AO92" s="817"/>
      <c r="AP92" s="631" t="s">
        <v>1943</v>
      </c>
      <c r="AQ92" s="781"/>
      <c r="BJ92" s="50">
        <f t="shared" si="84"/>
        <v>0</v>
      </c>
      <c r="CW92" s="57" t="s">
        <v>210</v>
      </c>
      <c r="CX92" s="58">
        <f t="shared" si="3"/>
        <v>46284</v>
      </c>
      <c r="CY92" s="59" t="str">
        <f t="shared" si="67"/>
        <v>9WRZK-60</v>
      </c>
      <c r="CZ92" s="60">
        <f t="shared" si="68"/>
        <v>0</v>
      </c>
      <c r="DA92" s="60">
        <f t="shared" si="69"/>
        <v>0</v>
      </c>
      <c r="DB92" s="60">
        <f t="shared" si="70"/>
        <v>0</v>
      </c>
      <c r="DC92" s="60" t="str">
        <f t="shared" si="71"/>
        <v>SI</v>
      </c>
      <c r="DD92" s="60"/>
      <c r="DF92" s="60">
        <f t="shared" si="72"/>
        <v>0</v>
      </c>
      <c r="DG92" s="60" t="str">
        <f t="shared" si="73"/>
        <v>C-640</v>
      </c>
      <c r="DH92" s="60">
        <f t="shared" si="74"/>
        <v>0</v>
      </c>
      <c r="DI92" s="60">
        <f t="shared" si="75"/>
        <v>0</v>
      </c>
      <c r="DJ92" s="60">
        <f t="shared" si="76"/>
        <v>0</v>
      </c>
      <c r="DK92" s="60">
        <f t="shared" si="77"/>
        <v>0</v>
      </c>
      <c r="DL92" s="60"/>
      <c r="DM92" s="60"/>
      <c r="DN92" s="60">
        <f t="shared" si="78"/>
        <v>0</v>
      </c>
      <c r="DO92" s="186">
        <f t="shared" si="79"/>
        <v>0</v>
      </c>
      <c r="DP92" s="60" t="str">
        <f t="shared" si="80"/>
        <v/>
      </c>
      <c r="DQ92" s="60">
        <f t="shared" si="65"/>
        <v>0</v>
      </c>
      <c r="DR92" s="60">
        <f t="shared" si="81"/>
        <v>0</v>
      </c>
      <c r="DS92" s="68" t="str">
        <f t="shared" si="66"/>
        <v/>
      </c>
      <c r="DY92" s="57" t="str">
        <f t="shared" si="85"/>
        <v>KHALDA_WELL</v>
      </c>
      <c r="DZ92" s="58">
        <f t="shared" si="86"/>
        <v>46284</v>
      </c>
      <c r="EA92" s="59" t="str">
        <f t="shared" si="87"/>
        <v>WRZK-60</v>
      </c>
      <c r="EB92" s="60">
        <f t="shared" si="88"/>
        <v>0</v>
      </c>
      <c r="EC92" s="60">
        <f t="shared" si="89"/>
        <v>0</v>
      </c>
      <c r="ED92" s="60">
        <f t="shared" si="90"/>
        <v>0</v>
      </c>
      <c r="EE92" s="60" t="str">
        <f t="shared" si="91"/>
        <v>SI</v>
      </c>
      <c r="EF92" s="64"/>
      <c r="EG92" s="63"/>
      <c r="EH92" s="59" t="str">
        <f t="shared" si="82"/>
        <v/>
      </c>
      <c r="EI92" s="60">
        <f t="shared" si="92"/>
        <v>0</v>
      </c>
      <c r="EJ92" s="60">
        <f t="shared" si="93"/>
        <v>1.5</v>
      </c>
      <c r="EK92" s="60">
        <f t="shared" si="94"/>
        <v>0</v>
      </c>
      <c r="EL92" s="60"/>
      <c r="EN92" s="60">
        <f t="shared" si="95"/>
        <v>0</v>
      </c>
      <c r="EP92" s="60">
        <f t="shared" si="96"/>
        <v>0</v>
      </c>
      <c r="EQ92" s="60">
        <f t="shared" si="97"/>
        <v>0</v>
      </c>
      <c r="ER92" s="60"/>
      <c r="ES92" s="60"/>
      <c r="ET92" s="60">
        <f t="shared" si="98"/>
        <v>0</v>
      </c>
      <c r="EU92" s="60">
        <f t="shared" si="99"/>
        <v>0</v>
      </c>
      <c r="EV92" s="60"/>
      <c r="EW92" s="60">
        <f t="shared" si="100"/>
        <v>0</v>
      </c>
      <c r="EX92" s="60">
        <f t="shared" si="101"/>
        <v>0</v>
      </c>
      <c r="EY92" s="60">
        <f t="shared" si="102"/>
        <v>0</v>
      </c>
      <c r="EZ92" s="60">
        <f t="shared" si="103"/>
        <v>0</v>
      </c>
      <c r="FA92" s="60" t="str">
        <f t="shared" si="104"/>
        <v>S/D on 27-06-2024 due to DHP
 Last W/O Sep-2019 (SRPR)</v>
      </c>
      <c r="FB92" s="57" t="str">
        <f t="shared" si="105"/>
        <v/>
      </c>
    </row>
    <row r="93" spans="2:158" s="30" customFormat="1" ht="33.75" customHeight="1">
      <c r="B93" s="264" t="s">
        <v>247</v>
      </c>
      <c r="C93" s="265" t="s">
        <v>22</v>
      </c>
      <c r="D93" s="265" t="s">
        <v>2</v>
      </c>
      <c r="E93" s="266" t="s">
        <v>19</v>
      </c>
      <c r="F93" s="122">
        <v>0</v>
      </c>
      <c r="G93" s="76">
        <f t="shared" si="107"/>
        <v>19.208999999999978</v>
      </c>
      <c r="H93" s="267"/>
      <c r="I93" s="13">
        <v>90</v>
      </c>
      <c r="J93" s="45" t="s">
        <v>1053</v>
      </c>
      <c r="K93" s="22">
        <v>140</v>
      </c>
      <c r="L93" s="22">
        <v>140</v>
      </c>
      <c r="M93" s="22">
        <v>0</v>
      </c>
      <c r="N93" s="22" t="s">
        <v>301</v>
      </c>
      <c r="O93" s="22">
        <v>151</v>
      </c>
      <c r="P93" s="248">
        <v>46186</v>
      </c>
      <c r="Q93" s="22"/>
      <c r="R93" s="22">
        <v>100</v>
      </c>
      <c r="S93" s="22">
        <v>4235</v>
      </c>
      <c r="T93" s="22">
        <v>1583.48</v>
      </c>
      <c r="U93" s="22">
        <v>5850</v>
      </c>
      <c r="V93" s="125" t="s">
        <v>1122</v>
      </c>
      <c r="W93" s="654"/>
      <c r="X93" s="654"/>
      <c r="Y93" s="654"/>
      <c r="Z93" s="654"/>
      <c r="AA93" s="125"/>
      <c r="AB93" s="125"/>
      <c r="AC93" s="45"/>
      <c r="AD93" s="45"/>
      <c r="AE93" s="45">
        <v>23</v>
      </c>
      <c r="AF93" s="117">
        <v>50</v>
      </c>
      <c r="AG93" s="117">
        <v>25.6</v>
      </c>
      <c r="AH93" s="117">
        <f t="shared" si="106"/>
        <v>89.84375</v>
      </c>
      <c r="AI93" s="799">
        <f t="shared" si="108"/>
        <v>0</v>
      </c>
      <c r="AJ93" s="749">
        <v>45973</v>
      </c>
      <c r="AK93" s="45">
        <v>674</v>
      </c>
      <c r="AL93" s="743"/>
      <c r="AM93" s="15">
        <v>97.15</v>
      </c>
      <c r="AN93" s="76">
        <f t="shared" si="83"/>
        <v>19.208999999999978</v>
      </c>
      <c r="AO93" s="817">
        <v>55000</v>
      </c>
      <c r="AP93" s="631" t="s">
        <v>1456</v>
      </c>
      <c r="AQ93" s="781"/>
      <c r="BJ93" s="50">
        <f t="shared" si="84"/>
        <v>0</v>
      </c>
      <c r="CW93" s="57" t="s">
        <v>210</v>
      </c>
      <c r="CX93" s="58">
        <f t="shared" si="3"/>
        <v>46284</v>
      </c>
      <c r="CY93" s="59" t="str">
        <f t="shared" si="67"/>
        <v>9WRZK-65</v>
      </c>
      <c r="CZ93" s="60" t="str">
        <f t="shared" si="68"/>
        <v>Spool</v>
      </c>
      <c r="DA93" s="60">
        <f t="shared" si="69"/>
        <v>140</v>
      </c>
      <c r="DB93" s="60">
        <f t="shared" si="70"/>
        <v>0</v>
      </c>
      <c r="DC93" s="60" t="str">
        <f t="shared" si="71"/>
        <v>SI</v>
      </c>
      <c r="DD93" s="60"/>
      <c r="DF93" s="60">
        <f t="shared" si="72"/>
        <v>151</v>
      </c>
      <c r="DG93" s="60">
        <f t="shared" si="73"/>
        <v>0</v>
      </c>
      <c r="DH93" s="60">
        <f t="shared" si="74"/>
        <v>0</v>
      </c>
      <c r="DI93" s="60">
        <f t="shared" si="75"/>
        <v>0</v>
      </c>
      <c r="DJ93" s="60">
        <f t="shared" si="76"/>
        <v>0</v>
      </c>
      <c r="DK93" s="60">
        <f t="shared" si="77"/>
        <v>23</v>
      </c>
      <c r="DL93" s="60"/>
      <c r="DM93" s="60"/>
      <c r="DN93" s="60">
        <f t="shared" si="78"/>
        <v>50</v>
      </c>
      <c r="DO93" s="186">
        <f t="shared" si="79"/>
        <v>0</v>
      </c>
      <c r="DP93" s="60" t="str">
        <f t="shared" si="80"/>
        <v/>
      </c>
      <c r="DQ93" s="60">
        <f t="shared" si="65"/>
        <v>0</v>
      </c>
      <c r="DR93" s="60">
        <f t="shared" si="81"/>
        <v>90</v>
      </c>
      <c r="DS93" s="68" t="str">
        <f t="shared" si="66"/>
        <v/>
      </c>
      <c r="DY93" s="57" t="str">
        <f t="shared" si="85"/>
        <v>KHALDA_WELL</v>
      </c>
      <c r="DZ93" s="58">
        <f t="shared" si="86"/>
        <v>46284</v>
      </c>
      <c r="EA93" s="59" t="str">
        <f t="shared" si="87"/>
        <v>WRZK-65</v>
      </c>
      <c r="EB93" s="60" t="str">
        <f t="shared" si="88"/>
        <v>Spool</v>
      </c>
      <c r="EC93" s="60">
        <f t="shared" si="89"/>
        <v>140</v>
      </c>
      <c r="ED93" s="60">
        <f t="shared" si="90"/>
        <v>0</v>
      </c>
      <c r="EE93" s="60" t="str">
        <f t="shared" si="91"/>
        <v>SI</v>
      </c>
      <c r="EF93" s="64"/>
      <c r="EG93" s="63"/>
      <c r="EH93" s="59" t="str">
        <f t="shared" si="82"/>
        <v/>
      </c>
      <c r="EI93" s="60">
        <f t="shared" si="92"/>
        <v>0</v>
      </c>
      <c r="EJ93" s="60" t="str">
        <f t="shared" si="93"/>
        <v>Borets 338-1200</v>
      </c>
      <c r="EK93" s="60">
        <f t="shared" si="94"/>
        <v>19.208999999999978</v>
      </c>
      <c r="EL93" s="60"/>
      <c r="EN93" s="60">
        <f t="shared" si="95"/>
        <v>0</v>
      </c>
      <c r="EP93" s="60">
        <f t="shared" si="96"/>
        <v>0</v>
      </c>
      <c r="EQ93" s="60">
        <f t="shared" si="97"/>
        <v>23</v>
      </c>
      <c r="ER93" s="60"/>
      <c r="ES93" s="60"/>
      <c r="ET93" s="60">
        <f t="shared" si="98"/>
        <v>0</v>
      </c>
      <c r="EU93" s="60">
        <f t="shared" si="99"/>
        <v>50</v>
      </c>
      <c r="EV93" s="60"/>
      <c r="EW93" s="60">
        <f t="shared" si="100"/>
        <v>0</v>
      </c>
      <c r="EX93" s="60">
        <f t="shared" si="101"/>
        <v>0</v>
      </c>
      <c r="EY93" s="60">
        <f t="shared" si="102"/>
        <v>0</v>
      </c>
      <c r="EZ93" s="60">
        <f t="shared" si="103"/>
        <v>0</v>
      </c>
      <c r="FA93" s="60" t="str">
        <f t="shared" si="104"/>
        <v>Last W/O Feb-2017 (Replace SRP W/ESP), Started up the well on 16-2-2017</v>
      </c>
      <c r="FB93" s="57" t="str">
        <f t="shared" si="105"/>
        <v/>
      </c>
    </row>
    <row r="94" spans="2:158" s="30" customFormat="1" ht="25.5">
      <c r="B94" s="734" t="s">
        <v>248</v>
      </c>
      <c r="C94" s="735" t="s">
        <v>897</v>
      </c>
      <c r="D94" s="735" t="s">
        <v>2</v>
      </c>
      <c r="E94" s="736" t="s">
        <v>2</v>
      </c>
      <c r="F94" s="122">
        <v>24</v>
      </c>
      <c r="G94" s="76">
        <f t="shared" si="107"/>
        <v>0</v>
      </c>
      <c r="H94" s="267"/>
      <c r="I94" s="737">
        <v>560</v>
      </c>
      <c r="J94" s="738" t="s">
        <v>1053</v>
      </c>
      <c r="K94" s="739">
        <v>150</v>
      </c>
      <c r="L94" s="739">
        <v>160</v>
      </c>
      <c r="M94" s="739"/>
      <c r="N94" s="739" t="s">
        <v>301</v>
      </c>
      <c r="O94" s="739">
        <v>97</v>
      </c>
      <c r="P94" s="248">
        <v>46269</v>
      </c>
      <c r="Q94" s="739">
        <v>4416.8</v>
      </c>
      <c r="R94" s="739">
        <v>100</v>
      </c>
      <c r="S94" s="739">
        <v>764</v>
      </c>
      <c r="T94" s="739"/>
      <c r="U94" s="739">
        <v>5159</v>
      </c>
      <c r="V94" s="740">
        <v>1.75</v>
      </c>
      <c r="W94" s="741">
        <v>100</v>
      </c>
      <c r="X94" s="741">
        <v>125</v>
      </c>
      <c r="Y94" s="741">
        <v>94</v>
      </c>
      <c r="Z94" s="741">
        <v>80</v>
      </c>
      <c r="AA94" s="740" t="s">
        <v>1070</v>
      </c>
      <c r="AB94" s="740">
        <v>7.6</v>
      </c>
      <c r="AC94" s="738">
        <v>146</v>
      </c>
      <c r="AD94" s="738">
        <v>950</v>
      </c>
      <c r="AE94" s="738"/>
      <c r="AF94" s="742"/>
      <c r="AG94" s="742"/>
      <c r="AH94" s="742" t="str">
        <f t="shared" si="106"/>
        <v/>
      </c>
      <c r="AI94" s="799">
        <f t="shared" si="108"/>
        <v>27.215999999999987</v>
      </c>
      <c r="AJ94" s="750">
        <v>46163</v>
      </c>
      <c r="AK94" s="738">
        <v>336</v>
      </c>
      <c r="AL94" s="306"/>
      <c r="AM94" s="744">
        <v>91.9</v>
      </c>
      <c r="AN94" s="76">
        <f t="shared" si="83"/>
        <v>27.215999999999987</v>
      </c>
      <c r="AO94" s="817">
        <v>54000</v>
      </c>
      <c r="AP94" s="631" t="s">
        <v>1917</v>
      </c>
      <c r="AQ94" s="781"/>
      <c r="BJ94" s="50">
        <f t="shared" si="84"/>
        <v>308.78399999999999</v>
      </c>
      <c r="CW94" s="57" t="s">
        <v>210</v>
      </c>
      <c r="CX94" s="58">
        <f t="shared" si="3"/>
        <v>46284</v>
      </c>
      <c r="CY94" s="59" t="str">
        <f t="shared" si="67"/>
        <v>9WRZK-66</v>
      </c>
      <c r="CZ94" s="60" t="str">
        <f t="shared" si="68"/>
        <v>Spool</v>
      </c>
      <c r="DA94" s="60">
        <f t="shared" si="69"/>
        <v>150</v>
      </c>
      <c r="DB94" s="60">
        <f t="shared" si="70"/>
        <v>24</v>
      </c>
      <c r="DC94" s="60" t="str">
        <f t="shared" si="71"/>
        <v>SRP</v>
      </c>
      <c r="DD94" s="60"/>
      <c r="DF94" s="60">
        <f t="shared" si="72"/>
        <v>97</v>
      </c>
      <c r="DG94" s="60" t="str">
        <f t="shared" si="73"/>
        <v>C-640</v>
      </c>
      <c r="DH94" s="60">
        <f t="shared" si="74"/>
        <v>7.6</v>
      </c>
      <c r="DI94" s="60">
        <f t="shared" si="75"/>
        <v>146</v>
      </c>
      <c r="DJ94" s="60">
        <f t="shared" si="76"/>
        <v>950</v>
      </c>
      <c r="DK94" s="60">
        <f t="shared" si="77"/>
        <v>0</v>
      </c>
      <c r="DL94" s="60"/>
      <c r="DM94" s="60"/>
      <c r="DN94" s="60">
        <f t="shared" si="78"/>
        <v>0</v>
      </c>
      <c r="DO94" s="186">
        <f t="shared" si="79"/>
        <v>27.215999999999987</v>
      </c>
      <c r="DP94" s="60" t="str">
        <f t="shared" si="80"/>
        <v/>
      </c>
      <c r="DQ94" s="60">
        <f t="shared" si="65"/>
        <v>27.215999999999987</v>
      </c>
      <c r="DR94" s="60">
        <f t="shared" si="81"/>
        <v>560</v>
      </c>
      <c r="DS94" s="68" t="str">
        <f t="shared" si="66"/>
        <v>WEST</v>
      </c>
      <c r="DY94" s="61" t="str">
        <f t="shared" si="85"/>
        <v>KHALDA_WELL</v>
      </c>
      <c r="DZ94" s="62">
        <f t="shared" si="86"/>
        <v>46284</v>
      </c>
      <c r="EA94" s="63" t="str">
        <f t="shared" si="87"/>
        <v>WRZK-66</v>
      </c>
      <c r="EB94" s="64" t="str">
        <f t="shared" si="88"/>
        <v>Spool</v>
      </c>
      <c r="EC94" s="64">
        <f t="shared" si="89"/>
        <v>150</v>
      </c>
      <c r="ED94" s="64">
        <f t="shared" si="90"/>
        <v>24</v>
      </c>
      <c r="EE94" s="64" t="str">
        <f t="shared" si="91"/>
        <v>SRP</v>
      </c>
      <c r="EF94" s="64"/>
      <c r="EG94" s="63"/>
      <c r="EH94" s="59" t="str">
        <f t="shared" si="82"/>
        <v/>
      </c>
      <c r="EI94" s="64">
        <f t="shared" si="92"/>
        <v>27.215999999999987</v>
      </c>
      <c r="EJ94" s="64">
        <f t="shared" si="93"/>
        <v>1.75</v>
      </c>
      <c r="EK94" s="64">
        <f t="shared" si="94"/>
        <v>0</v>
      </c>
      <c r="EL94" s="64"/>
      <c r="EN94" s="64">
        <f t="shared" si="95"/>
        <v>7.6</v>
      </c>
      <c r="EP94" s="64">
        <f t="shared" si="96"/>
        <v>146</v>
      </c>
      <c r="EQ94" s="64">
        <f t="shared" si="97"/>
        <v>0</v>
      </c>
      <c r="ER94" s="64"/>
      <c r="ES94" s="64"/>
      <c r="ET94" s="64">
        <f t="shared" si="98"/>
        <v>950</v>
      </c>
      <c r="EU94" s="64">
        <f t="shared" si="99"/>
        <v>0</v>
      </c>
      <c r="EV94" s="64"/>
      <c r="EW94" s="64">
        <f t="shared" si="100"/>
        <v>100</v>
      </c>
      <c r="EX94" s="64">
        <f t="shared" si="101"/>
        <v>125</v>
      </c>
      <c r="EY94" s="64">
        <f t="shared" si="102"/>
        <v>94</v>
      </c>
      <c r="EZ94" s="64">
        <f t="shared" si="103"/>
        <v>80</v>
      </c>
      <c r="FA94" s="64" t="str">
        <f t="shared" si="104"/>
        <v xml:space="preserve">Last W/O May-2025 (SRPR)
Started up the well on 06/05/2025 </v>
      </c>
      <c r="FB94" s="61" t="str">
        <f t="shared" si="105"/>
        <v>WEST</v>
      </c>
    </row>
    <row r="95" spans="2:158" s="30" customFormat="1" ht="24" customHeight="1">
      <c r="B95" s="264" t="s">
        <v>882</v>
      </c>
      <c r="C95" s="265" t="s">
        <v>22</v>
      </c>
      <c r="D95" s="265" t="s">
        <v>1016</v>
      </c>
      <c r="E95" s="266" t="s">
        <v>19</v>
      </c>
      <c r="F95" s="122">
        <v>0</v>
      </c>
      <c r="G95" s="76">
        <f t="shared" si="107"/>
        <v>0</v>
      </c>
      <c r="H95" s="267"/>
      <c r="I95" s="13"/>
      <c r="J95" s="45"/>
      <c r="K95" s="22"/>
      <c r="L95" s="22"/>
      <c r="M95" s="22">
        <v>70</v>
      </c>
      <c r="N95" s="22"/>
      <c r="O95" s="22"/>
      <c r="P95" s="248"/>
      <c r="Q95" s="22"/>
      <c r="R95" s="22"/>
      <c r="S95" s="22"/>
      <c r="T95" s="22"/>
      <c r="U95" s="22"/>
      <c r="V95" s="125"/>
      <c r="W95" s="654"/>
      <c r="X95" s="654"/>
      <c r="Y95" s="654"/>
      <c r="Z95" s="654"/>
      <c r="AA95" s="125"/>
      <c r="AB95" s="125"/>
      <c r="AC95" s="45"/>
      <c r="AD95" s="45"/>
      <c r="AE95" s="45"/>
      <c r="AF95" s="117"/>
      <c r="AG95" s="117"/>
      <c r="AH95" s="117"/>
      <c r="AI95" s="799">
        <f t="shared" si="108"/>
        <v>0</v>
      </c>
      <c r="AJ95" s="749"/>
      <c r="AK95" s="45"/>
      <c r="AL95" s="306"/>
      <c r="AM95" s="15"/>
      <c r="AN95" s="76">
        <f t="shared" si="83"/>
        <v>0</v>
      </c>
      <c r="AO95" s="817"/>
      <c r="AP95" s="631" t="s">
        <v>1481</v>
      </c>
      <c r="AQ95" s="781"/>
      <c r="BJ95" s="50">
        <f t="shared" si="84"/>
        <v>0</v>
      </c>
      <c r="CW95" s="57" t="s">
        <v>210</v>
      </c>
      <c r="CX95" s="58">
        <f t="shared" si="3"/>
        <v>46284</v>
      </c>
      <c r="CY95" s="59" t="str">
        <f t="shared" si="67"/>
        <v>9WRZK-67</v>
      </c>
      <c r="CZ95" s="60">
        <f t="shared" si="68"/>
        <v>0</v>
      </c>
      <c r="DA95" s="60">
        <f t="shared" si="69"/>
        <v>0</v>
      </c>
      <c r="DB95" s="60">
        <f t="shared" si="70"/>
        <v>0</v>
      </c>
      <c r="DC95" s="60" t="str">
        <f t="shared" si="71"/>
        <v>SI</v>
      </c>
      <c r="DD95" s="60"/>
      <c r="DF95" s="60">
        <f t="shared" si="72"/>
        <v>0</v>
      </c>
      <c r="DG95" s="60">
        <f t="shared" si="73"/>
        <v>0</v>
      </c>
      <c r="DH95" s="60">
        <f t="shared" si="74"/>
        <v>0</v>
      </c>
      <c r="DI95" s="60">
        <f t="shared" si="75"/>
        <v>0</v>
      </c>
      <c r="DJ95" s="60">
        <f t="shared" si="76"/>
        <v>0</v>
      </c>
      <c r="DK95" s="60">
        <f t="shared" si="77"/>
        <v>0</v>
      </c>
      <c r="DL95" s="60"/>
      <c r="DM95" s="60"/>
      <c r="DN95" s="60">
        <f t="shared" si="78"/>
        <v>0</v>
      </c>
      <c r="DO95" s="186">
        <f t="shared" si="79"/>
        <v>0</v>
      </c>
      <c r="DP95" s="60" t="str">
        <f t="shared" si="80"/>
        <v/>
      </c>
      <c r="DQ95" s="60">
        <f t="shared" si="65"/>
        <v>0</v>
      </c>
      <c r="DR95" s="60">
        <f t="shared" si="81"/>
        <v>0</v>
      </c>
      <c r="DS95" s="68" t="str">
        <f t="shared" si="66"/>
        <v/>
      </c>
      <c r="DY95" s="57" t="str">
        <f t="shared" si="85"/>
        <v>KHALDA_WELL</v>
      </c>
      <c r="DZ95" s="58">
        <f t="shared" si="86"/>
        <v>46284</v>
      </c>
      <c r="EA95" s="59" t="str">
        <f t="shared" si="87"/>
        <v>WRZK-67</v>
      </c>
      <c r="EB95" s="60">
        <f t="shared" si="88"/>
        <v>0</v>
      </c>
      <c r="EC95" s="60">
        <f t="shared" si="89"/>
        <v>0</v>
      </c>
      <c r="ED95" s="60">
        <f t="shared" si="90"/>
        <v>0</v>
      </c>
      <c r="EE95" s="60" t="str">
        <f t="shared" si="91"/>
        <v>SI</v>
      </c>
      <c r="EF95" s="64"/>
      <c r="EG95" s="63"/>
      <c r="EH95" s="59" t="str">
        <f t="shared" si="82"/>
        <v/>
      </c>
      <c r="EI95" s="60">
        <f t="shared" si="92"/>
        <v>0</v>
      </c>
      <c r="EJ95" s="60">
        <f t="shared" si="93"/>
        <v>0</v>
      </c>
      <c r="EK95" s="60">
        <f t="shared" si="94"/>
        <v>0</v>
      </c>
      <c r="EL95" s="60"/>
      <c r="EN95" s="60">
        <f t="shared" si="95"/>
        <v>0</v>
      </c>
      <c r="EP95" s="60">
        <f t="shared" si="96"/>
        <v>0</v>
      </c>
      <c r="EQ95" s="60">
        <f t="shared" si="97"/>
        <v>0</v>
      </c>
      <c r="ER95" s="60"/>
      <c r="ES95" s="60"/>
      <c r="ET95" s="60">
        <f t="shared" si="98"/>
        <v>0</v>
      </c>
      <c r="EU95" s="60">
        <f t="shared" si="99"/>
        <v>0</v>
      </c>
      <c r="EV95" s="60"/>
      <c r="EW95" s="60">
        <f t="shared" si="100"/>
        <v>0</v>
      </c>
      <c r="EX95" s="60">
        <f t="shared" si="101"/>
        <v>0</v>
      </c>
      <c r="EY95" s="60">
        <f t="shared" si="102"/>
        <v>0</v>
      </c>
      <c r="EZ95" s="60">
        <f t="shared" si="103"/>
        <v>0</v>
      </c>
      <c r="FA95" s="60" t="str">
        <f t="shared" si="104"/>
        <v>S/I on 28/2/2020 due to DHP, fishing operations.
Opened on 11/05/2020 F/CSG side T/Oil Truck</v>
      </c>
      <c r="FB95" s="57" t="str">
        <f t="shared" si="105"/>
        <v/>
      </c>
    </row>
    <row r="96" spans="2:158" s="30" customFormat="1" ht="34.5" customHeight="1">
      <c r="B96" s="264" t="s">
        <v>251</v>
      </c>
      <c r="C96" s="265" t="s">
        <v>21</v>
      </c>
      <c r="D96" s="265" t="s">
        <v>1018</v>
      </c>
      <c r="E96" s="266" t="s">
        <v>2</v>
      </c>
      <c r="F96" s="122">
        <v>24</v>
      </c>
      <c r="G96" s="76">
        <f t="shared" si="107"/>
        <v>0</v>
      </c>
      <c r="H96" s="267"/>
      <c r="I96" s="13">
        <v>0</v>
      </c>
      <c r="J96" s="45" t="s">
        <v>1053</v>
      </c>
      <c r="K96" s="22">
        <v>160</v>
      </c>
      <c r="L96" s="22">
        <v>140</v>
      </c>
      <c r="M96" s="22">
        <v>0</v>
      </c>
      <c r="N96" s="22" t="s">
        <v>301</v>
      </c>
      <c r="O96" s="22">
        <v>128</v>
      </c>
      <c r="P96" s="248">
        <v>46269</v>
      </c>
      <c r="Q96" s="22">
        <v>4148.8100000000004</v>
      </c>
      <c r="R96" s="22">
        <v>100</v>
      </c>
      <c r="S96" s="22">
        <v>843</v>
      </c>
      <c r="T96" s="22"/>
      <c r="U96" s="22">
        <v>4992</v>
      </c>
      <c r="V96" s="125">
        <v>2.25</v>
      </c>
      <c r="W96" s="654">
        <v>100</v>
      </c>
      <c r="X96" s="654">
        <v>453</v>
      </c>
      <c r="Y96" s="654">
        <v>93</v>
      </c>
      <c r="Z96" s="654">
        <v>80</v>
      </c>
      <c r="AA96" s="125" t="s">
        <v>1071</v>
      </c>
      <c r="AB96" s="125">
        <v>6</v>
      </c>
      <c r="AC96" s="45">
        <v>168</v>
      </c>
      <c r="AD96" s="45">
        <v>950</v>
      </c>
      <c r="AE96" s="45"/>
      <c r="AF96" s="117"/>
      <c r="AG96" s="117"/>
      <c r="AH96" s="117" t="str">
        <f t="shared" si="106"/>
        <v/>
      </c>
      <c r="AI96" s="799">
        <f t="shared" si="108"/>
        <v>173.072</v>
      </c>
      <c r="AJ96" s="749">
        <v>46282</v>
      </c>
      <c r="AK96" s="45">
        <v>464</v>
      </c>
      <c r="AL96" s="306"/>
      <c r="AM96" s="15">
        <v>62.7</v>
      </c>
      <c r="AN96" s="76">
        <f t="shared" si="83"/>
        <v>173.072</v>
      </c>
      <c r="AO96" s="817">
        <v>51000</v>
      </c>
      <c r="AP96" s="631" t="s">
        <v>1915</v>
      </c>
      <c r="AQ96" s="781"/>
      <c r="BJ96" s="50">
        <f t="shared" si="84"/>
        <v>290.92800000000005</v>
      </c>
      <c r="CW96" s="57" t="s">
        <v>210</v>
      </c>
      <c r="CX96" s="58">
        <f t="shared" si="3"/>
        <v>46284</v>
      </c>
      <c r="CY96" s="59" t="str">
        <f t="shared" si="67"/>
        <v>9WRZK-71</v>
      </c>
      <c r="CZ96" s="60" t="str">
        <f t="shared" si="68"/>
        <v>Spool</v>
      </c>
      <c r="DA96" s="60">
        <f t="shared" si="69"/>
        <v>160</v>
      </c>
      <c r="DB96" s="60">
        <f t="shared" si="70"/>
        <v>24</v>
      </c>
      <c r="DC96" s="60" t="str">
        <f t="shared" si="71"/>
        <v>SRP</v>
      </c>
      <c r="DD96" s="60"/>
      <c r="DF96" s="60">
        <f t="shared" si="72"/>
        <v>128</v>
      </c>
      <c r="DG96" s="60" t="str">
        <f t="shared" si="73"/>
        <v>C-912</v>
      </c>
      <c r="DH96" s="60">
        <f t="shared" si="74"/>
        <v>6</v>
      </c>
      <c r="DI96" s="60">
        <f t="shared" si="75"/>
        <v>168</v>
      </c>
      <c r="DJ96" s="60">
        <f t="shared" si="76"/>
        <v>950</v>
      </c>
      <c r="DK96" s="60">
        <f t="shared" si="77"/>
        <v>0</v>
      </c>
      <c r="DL96" s="60"/>
      <c r="DM96" s="60"/>
      <c r="DN96" s="60">
        <f t="shared" si="78"/>
        <v>0</v>
      </c>
      <c r="DO96" s="186">
        <f t="shared" si="79"/>
        <v>173.072</v>
      </c>
      <c r="DP96" s="60" t="str">
        <f t="shared" si="80"/>
        <v/>
      </c>
      <c r="DQ96" s="60">
        <f t="shared" si="65"/>
        <v>173.072</v>
      </c>
      <c r="DR96" s="60">
        <f t="shared" si="81"/>
        <v>0</v>
      </c>
      <c r="DS96" s="68" t="str">
        <f t="shared" si="66"/>
        <v>WEST</v>
      </c>
      <c r="DY96" s="57" t="str">
        <f t="shared" si="85"/>
        <v>KHALDA_WELL</v>
      </c>
      <c r="DZ96" s="58">
        <f t="shared" si="86"/>
        <v>46284</v>
      </c>
      <c r="EA96" s="59" t="str">
        <f t="shared" si="87"/>
        <v>WRZK-71</v>
      </c>
      <c r="EB96" s="60" t="str">
        <f t="shared" si="88"/>
        <v>Spool</v>
      </c>
      <c r="EC96" s="60">
        <f t="shared" si="89"/>
        <v>160</v>
      </c>
      <c r="ED96" s="60">
        <f t="shared" si="90"/>
        <v>24</v>
      </c>
      <c r="EE96" s="60" t="str">
        <f t="shared" si="91"/>
        <v>SRP</v>
      </c>
      <c r="EF96" s="64"/>
      <c r="EG96" s="63"/>
      <c r="EH96" s="59" t="str">
        <f t="shared" si="82"/>
        <v/>
      </c>
      <c r="EI96" s="60">
        <f t="shared" si="92"/>
        <v>173.072</v>
      </c>
      <c r="EJ96" s="60">
        <f t="shared" si="93"/>
        <v>2.25</v>
      </c>
      <c r="EK96" s="60">
        <f t="shared" si="94"/>
        <v>0</v>
      </c>
      <c r="EL96" s="60"/>
      <c r="EN96" s="60">
        <f t="shared" si="95"/>
        <v>6</v>
      </c>
      <c r="EP96" s="60">
        <f t="shared" si="96"/>
        <v>168</v>
      </c>
      <c r="EQ96" s="60">
        <f t="shared" si="97"/>
        <v>0</v>
      </c>
      <c r="ER96" s="60"/>
      <c r="ES96" s="60"/>
      <c r="ET96" s="60">
        <f t="shared" si="98"/>
        <v>950</v>
      </c>
      <c r="EU96" s="60">
        <f t="shared" si="99"/>
        <v>0</v>
      </c>
      <c r="EV96" s="60"/>
      <c r="EW96" s="60">
        <f t="shared" si="100"/>
        <v>100</v>
      </c>
      <c r="EX96" s="60">
        <f t="shared" si="101"/>
        <v>453</v>
      </c>
      <c r="EY96" s="60">
        <f t="shared" si="102"/>
        <v>93</v>
      </c>
      <c r="EZ96" s="60">
        <f t="shared" si="103"/>
        <v>80</v>
      </c>
      <c r="FA96" s="60" t="str">
        <f t="shared" si="104"/>
        <v>On 22-04-2025: Started-up the well. Last W/O April-2025 (SRPR).</v>
      </c>
      <c r="FB96" s="57" t="str">
        <f t="shared" si="105"/>
        <v>WEST</v>
      </c>
    </row>
    <row r="97" spans="2:158" s="30" customFormat="1" ht="28.5" customHeight="1">
      <c r="B97" s="264" t="s">
        <v>820</v>
      </c>
      <c r="C97" s="265" t="s">
        <v>897</v>
      </c>
      <c r="D97" s="265" t="s">
        <v>1016</v>
      </c>
      <c r="E97" s="266" t="s">
        <v>3</v>
      </c>
      <c r="F97" s="122">
        <v>24</v>
      </c>
      <c r="G97" s="76">
        <f t="shared" si="107"/>
        <v>0</v>
      </c>
      <c r="H97" s="267"/>
      <c r="I97" s="13">
        <v>0</v>
      </c>
      <c r="J97" s="45" t="s">
        <v>1053</v>
      </c>
      <c r="K97" s="22">
        <v>180</v>
      </c>
      <c r="L97" s="22">
        <v>140</v>
      </c>
      <c r="M97" s="22">
        <v>0</v>
      </c>
      <c r="N97" s="22" t="s">
        <v>301</v>
      </c>
      <c r="O97" s="22">
        <v>145</v>
      </c>
      <c r="P97" s="248">
        <v>46270</v>
      </c>
      <c r="Q97" s="22">
        <v>3959.68</v>
      </c>
      <c r="R97" s="22">
        <v>100</v>
      </c>
      <c r="S97" s="649">
        <v>1579</v>
      </c>
      <c r="T97" s="22"/>
      <c r="U97" s="22">
        <v>5539</v>
      </c>
      <c r="V97" s="125" t="s">
        <v>1630</v>
      </c>
      <c r="W97" s="654"/>
      <c r="X97" s="654"/>
      <c r="Y97" s="654"/>
      <c r="Z97" s="654"/>
      <c r="AA97" s="125"/>
      <c r="AB97" s="125"/>
      <c r="AC97" s="45"/>
      <c r="AD97" s="45"/>
      <c r="AE97" s="45">
        <v>18</v>
      </c>
      <c r="AF97" s="117">
        <v>50</v>
      </c>
      <c r="AG97" s="117">
        <v>31</v>
      </c>
      <c r="AH97" s="117">
        <f t="shared" si="106"/>
        <v>58.064516129032263</v>
      </c>
      <c r="AI97" s="799">
        <f t="shared" si="108"/>
        <v>30.140999999999963</v>
      </c>
      <c r="AJ97" s="749">
        <v>46159</v>
      </c>
      <c r="AK97" s="45">
        <v>591</v>
      </c>
      <c r="AL97" s="392"/>
      <c r="AM97" s="15">
        <v>94.9</v>
      </c>
      <c r="AN97" s="76">
        <f t="shared" si="83"/>
        <v>30.140999999999963</v>
      </c>
      <c r="AO97" s="817">
        <v>66000</v>
      </c>
      <c r="AP97" s="631" t="s">
        <v>1631</v>
      </c>
      <c r="AQ97" s="781"/>
      <c r="BJ97" s="50">
        <f t="shared" si="84"/>
        <v>560.85900000000004</v>
      </c>
      <c r="CW97" s="57" t="s">
        <v>210</v>
      </c>
      <c r="CX97" s="58">
        <f t="shared" si="3"/>
        <v>46284</v>
      </c>
      <c r="CY97" s="59" t="str">
        <f t="shared" si="67"/>
        <v>9WRZK-81</v>
      </c>
      <c r="CZ97" s="60" t="str">
        <f t="shared" si="68"/>
        <v>Spool</v>
      </c>
      <c r="DA97" s="60">
        <f t="shared" si="69"/>
        <v>180</v>
      </c>
      <c r="DB97" s="60">
        <f t="shared" si="70"/>
        <v>24</v>
      </c>
      <c r="DC97" s="60" t="str">
        <f t="shared" si="71"/>
        <v>ESP</v>
      </c>
      <c r="DD97" s="60"/>
      <c r="DF97" s="60">
        <f t="shared" si="72"/>
        <v>145</v>
      </c>
      <c r="DG97" s="60">
        <f t="shared" si="73"/>
        <v>0</v>
      </c>
      <c r="DH97" s="60">
        <f t="shared" si="74"/>
        <v>0</v>
      </c>
      <c r="DI97" s="60">
        <f t="shared" si="75"/>
        <v>0</v>
      </c>
      <c r="DJ97" s="60">
        <f t="shared" si="76"/>
        <v>0</v>
      </c>
      <c r="DK97" s="60">
        <f t="shared" si="77"/>
        <v>18</v>
      </c>
      <c r="DL97" s="60"/>
      <c r="DM97" s="60"/>
      <c r="DN97" s="60">
        <f t="shared" si="78"/>
        <v>50</v>
      </c>
      <c r="DO97" s="186">
        <f t="shared" si="79"/>
        <v>30.140999999999963</v>
      </c>
      <c r="DP97" s="60" t="str">
        <f t="shared" si="80"/>
        <v/>
      </c>
      <c r="DQ97" s="60">
        <f t="shared" si="65"/>
        <v>30.140999999999963</v>
      </c>
      <c r="DR97" s="60">
        <f t="shared" si="81"/>
        <v>0</v>
      </c>
      <c r="DS97" s="68" t="str">
        <f t="shared" si="66"/>
        <v>WEST</v>
      </c>
      <c r="DY97" s="57" t="str">
        <f t="shared" si="85"/>
        <v>KHALDA_WELL</v>
      </c>
      <c r="DZ97" s="58">
        <f t="shared" si="86"/>
        <v>46284</v>
      </c>
      <c r="EA97" s="59" t="str">
        <f t="shared" si="87"/>
        <v>WRZK-81</v>
      </c>
      <c r="EB97" s="60" t="str">
        <f t="shared" si="88"/>
        <v>Spool</v>
      </c>
      <c r="EC97" s="60">
        <f t="shared" si="89"/>
        <v>180</v>
      </c>
      <c r="ED97" s="60">
        <f t="shared" si="90"/>
        <v>24</v>
      </c>
      <c r="EE97" s="60" t="str">
        <f t="shared" si="91"/>
        <v>ESP</v>
      </c>
      <c r="EF97" s="64"/>
      <c r="EG97" s="63"/>
      <c r="EH97" s="59" t="str">
        <f t="shared" si="82"/>
        <v/>
      </c>
      <c r="EI97" s="60">
        <f t="shared" si="92"/>
        <v>30.140999999999963</v>
      </c>
      <c r="EJ97" s="60" t="str">
        <f t="shared" si="93"/>
        <v>FLEX-10</v>
      </c>
      <c r="EK97" s="60">
        <f t="shared" si="94"/>
        <v>0</v>
      </c>
      <c r="EL97" s="60"/>
      <c r="EN97" s="60">
        <f t="shared" si="95"/>
        <v>0</v>
      </c>
      <c r="EP97" s="60">
        <f t="shared" si="96"/>
        <v>0</v>
      </c>
      <c r="EQ97" s="60">
        <f t="shared" si="97"/>
        <v>18</v>
      </c>
      <c r="ER97" s="60"/>
      <c r="ES97" s="60"/>
      <c r="ET97" s="60">
        <f t="shared" si="98"/>
        <v>0</v>
      </c>
      <c r="EU97" s="60">
        <f t="shared" si="99"/>
        <v>50</v>
      </c>
      <c r="EV97" s="60"/>
      <c r="EW97" s="60">
        <f t="shared" si="100"/>
        <v>0</v>
      </c>
      <c r="EX97" s="60">
        <f t="shared" si="101"/>
        <v>0</v>
      </c>
      <c r="EY97" s="60">
        <f t="shared" si="102"/>
        <v>0</v>
      </c>
      <c r="EZ97" s="60">
        <f t="shared" si="103"/>
        <v>0</v>
      </c>
      <c r="FA97" s="60" t="str">
        <f t="shared" si="104"/>
        <v>Last W/O Dec-2023 (TBG &amp; P/R), Started up the well on 11-12-2023</v>
      </c>
      <c r="FB97" s="57" t="str">
        <f t="shared" si="105"/>
        <v>WEST</v>
      </c>
    </row>
    <row r="98" spans="2:158" s="30" customFormat="1" ht="24" customHeight="1">
      <c r="B98" s="266" t="s">
        <v>252</v>
      </c>
      <c r="C98" s="265" t="s">
        <v>897</v>
      </c>
      <c r="D98" s="265" t="s">
        <v>1019</v>
      </c>
      <c r="E98" s="266" t="s">
        <v>3</v>
      </c>
      <c r="F98" s="122">
        <v>24</v>
      </c>
      <c r="G98" s="76">
        <f t="shared" si="107"/>
        <v>0</v>
      </c>
      <c r="H98" s="267"/>
      <c r="I98" s="13">
        <v>35</v>
      </c>
      <c r="J98" s="45" t="s">
        <v>1053</v>
      </c>
      <c r="K98" s="22">
        <v>120</v>
      </c>
      <c r="L98" s="22">
        <v>110</v>
      </c>
      <c r="M98" s="22">
        <v>0</v>
      </c>
      <c r="N98" s="22" t="s">
        <v>301</v>
      </c>
      <c r="O98" s="22">
        <v>135</v>
      </c>
      <c r="P98" s="248">
        <v>46273</v>
      </c>
      <c r="Q98" s="22">
        <v>4042</v>
      </c>
      <c r="R98" s="22">
        <v>100</v>
      </c>
      <c r="S98" s="22">
        <v>1533</v>
      </c>
      <c r="T98" s="22"/>
      <c r="U98" s="22">
        <v>5613</v>
      </c>
      <c r="V98" s="125" t="s">
        <v>1651</v>
      </c>
      <c r="W98" s="654"/>
      <c r="X98" s="654"/>
      <c r="Y98" s="654"/>
      <c r="Z98" s="654"/>
      <c r="AA98" s="125"/>
      <c r="AB98" s="125"/>
      <c r="AC98" s="45"/>
      <c r="AD98" s="45"/>
      <c r="AE98" s="45">
        <v>22</v>
      </c>
      <c r="AF98" s="117">
        <v>50</v>
      </c>
      <c r="AG98" s="117">
        <v>44</v>
      </c>
      <c r="AH98" s="117">
        <f t="shared" si="106"/>
        <v>50</v>
      </c>
      <c r="AI98" s="799">
        <f t="shared" si="108"/>
        <v>38.475000000000037</v>
      </c>
      <c r="AJ98" s="749">
        <v>46237</v>
      </c>
      <c r="AK98" s="45">
        <v>675</v>
      </c>
      <c r="AL98" s="306"/>
      <c r="AM98" s="15">
        <v>94.3</v>
      </c>
      <c r="AN98" s="76">
        <f t="shared" si="83"/>
        <v>38.475000000000037</v>
      </c>
      <c r="AO98" s="817">
        <v>52000</v>
      </c>
      <c r="AP98" s="631" t="s">
        <v>1652</v>
      </c>
      <c r="AQ98" s="781"/>
      <c r="BJ98" s="50">
        <f t="shared" si="84"/>
        <v>636.52499999999998</v>
      </c>
      <c r="CW98" s="57" t="s">
        <v>210</v>
      </c>
      <c r="CX98" s="58">
        <f t="shared" si="3"/>
        <v>46284</v>
      </c>
      <c r="CY98" s="59" t="str">
        <f t="shared" si="67"/>
        <v>9WRZK-82</v>
      </c>
      <c r="CZ98" s="60" t="str">
        <f t="shared" si="68"/>
        <v>Spool</v>
      </c>
      <c r="DA98" s="60">
        <f t="shared" si="69"/>
        <v>120</v>
      </c>
      <c r="DB98" s="60">
        <f t="shared" si="70"/>
        <v>24</v>
      </c>
      <c r="DC98" s="60" t="str">
        <f t="shared" si="71"/>
        <v>ESP</v>
      </c>
      <c r="DD98" s="60"/>
      <c r="DF98" s="60">
        <f t="shared" si="72"/>
        <v>135</v>
      </c>
      <c r="DG98" s="60">
        <f t="shared" si="73"/>
        <v>0</v>
      </c>
      <c r="DH98" s="60">
        <f t="shared" si="74"/>
        <v>0</v>
      </c>
      <c r="DI98" s="60">
        <f t="shared" si="75"/>
        <v>0</v>
      </c>
      <c r="DJ98" s="60">
        <f t="shared" si="76"/>
        <v>0</v>
      </c>
      <c r="DK98" s="60">
        <f t="shared" si="77"/>
        <v>22</v>
      </c>
      <c r="DL98" s="60"/>
      <c r="DM98" s="60"/>
      <c r="DN98" s="60">
        <f t="shared" si="78"/>
        <v>50</v>
      </c>
      <c r="DO98" s="186">
        <f t="shared" si="79"/>
        <v>38.475000000000037</v>
      </c>
      <c r="DP98" s="60" t="str">
        <f t="shared" si="80"/>
        <v/>
      </c>
      <c r="DQ98" s="60">
        <f t="shared" si="65"/>
        <v>38.475000000000037</v>
      </c>
      <c r="DR98" s="60">
        <f t="shared" si="81"/>
        <v>35</v>
      </c>
      <c r="DS98" s="68" t="str">
        <f t="shared" si="66"/>
        <v>WEST</v>
      </c>
      <c r="DY98" s="57" t="str">
        <f t="shared" si="85"/>
        <v>KHALDA_WELL</v>
      </c>
      <c r="DZ98" s="58">
        <f t="shared" si="86"/>
        <v>46284</v>
      </c>
      <c r="EA98" s="59" t="str">
        <f t="shared" si="87"/>
        <v>WRZK-82</v>
      </c>
      <c r="EB98" s="60" t="str">
        <f t="shared" si="88"/>
        <v>Spool</v>
      </c>
      <c r="EC98" s="60">
        <f t="shared" si="89"/>
        <v>120</v>
      </c>
      <c r="ED98" s="60">
        <f t="shared" si="90"/>
        <v>24</v>
      </c>
      <c r="EE98" s="60" t="str">
        <f t="shared" si="91"/>
        <v>ESP</v>
      </c>
      <c r="EF98" s="64"/>
      <c r="EG98" s="63"/>
      <c r="EH98" s="59" t="str">
        <f t="shared" si="82"/>
        <v/>
      </c>
      <c r="EI98" s="60">
        <f t="shared" si="92"/>
        <v>38.475000000000037</v>
      </c>
      <c r="EJ98" s="60" t="str">
        <f t="shared" si="93"/>
        <v>WE1500</v>
      </c>
      <c r="EK98" s="60">
        <f t="shared" si="94"/>
        <v>0</v>
      </c>
      <c r="EL98" s="60"/>
      <c r="EN98" s="60">
        <f t="shared" si="95"/>
        <v>0</v>
      </c>
      <c r="EP98" s="60">
        <f t="shared" si="96"/>
        <v>0</v>
      </c>
      <c r="EQ98" s="60">
        <f t="shared" si="97"/>
        <v>22</v>
      </c>
      <c r="ER98" s="60"/>
      <c r="ES98" s="60"/>
      <c r="ET98" s="60">
        <f t="shared" si="98"/>
        <v>0</v>
      </c>
      <c r="EU98" s="60">
        <f t="shared" si="99"/>
        <v>50</v>
      </c>
      <c r="EV98" s="60"/>
      <c r="EW98" s="60">
        <f t="shared" si="100"/>
        <v>0</v>
      </c>
      <c r="EX98" s="60">
        <f t="shared" si="101"/>
        <v>0</v>
      </c>
      <c r="EY98" s="60">
        <f t="shared" si="102"/>
        <v>0</v>
      </c>
      <c r="EZ98" s="60">
        <f t="shared" si="103"/>
        <v>0</v>
      </c>
      <c r="FA98" s="60" t="str">
        <f t="shared" si="104"/>
        <v>Started up on 30-04-2024
Last W/O April-2024 (add perf., TBG &amp; P/R).</v>
      </c>
      <c r="FB98" s="57" t="str">
        <f t="shared" si="105"/>
        <v>WEST</v>
      </c>
    </row>
    <row r="99" spans="2:158" s="30" customFormat="1" ht="24" customHeight="1">
      <c r="B99" s="264" t="s">
        <v>253</v>
      </c>
      <c r="C99" s="265" t="s">
        <v>22</v>
      </c>
      <c r="D99" s="265" t="s">
        <v>1026</v>
      </c>
      <c r="E99" s="266" t="s">
        <v>3</v>
      </c>
      <c r="F99" s="122">
        <v>24</v>
      </c>
      <c r="G99" s="76">
        <f t="shared" si="107"/>
        <v>0</v>
      </c>
      <c r="H99" s="267"/>
      <c r="I99" s="13"/>
      <c r="J99" s="45" t="s">
        <v>1053</v>
      </c>
      <c r="K99" s="22">
        <v>150</v>
      </c>
      <c r="L99" s="22">
        <v>100</v>
      </c>
      <c r="M99" s="22">
        <v>0</v>
      </c>
      <c r="N99" s="22" t="s">
        <v>301</v>
      </c>
      <c r="O99" s="22">
        <v>105</v>
      </c>
      <c r="P99" s="248">
        <v>46270</v>
      </c>
      <c r="Q99" s="22">
        <v>4956.1099999999997</v>
      </c>
      <c r="R99" s="22">
        <v>97</v>
      </c>
      <c r="S99" s="22">
        <v>715</v>
      </c>
      <c r="T99" s="22"/>
      <c r="U99" s="22">
        <v>5533</v>
      </c>
      <c r="V99" s="125" t="s">
        <v>1041</v>
      </c>
      <c r="W99" s="654"/>
      <c r="X99" s="654"/>
      <c r="Y99" s="654"/>
      <c r="Z99" s="654"/>
      <c r="AA99" s="125"/>
      <c r="AB99" s="125"/>
      <c r="AC99" s="45"/>
      <c r="AD99" s="45"/>
      <c r="AE99" s="45">
        <v>17</v>
      </c>
      <c r="AF99" s="117">
        <v>50</v>
      </c>
      <c r="AG99" s="117">
        <v>24</v>
      </c>
      <c r="AH99" s="117">
        <f t="shared" si="106"/>
        <v>70.833333333333343</v>
      </c>
      <c r="AI99" s="799">
        <f t="shared" si="108"/>
        <v>32.117999999999959</v>
      </c>
      <c r="AJ99" s="749">
        <v>46237</v>
      </c>
      <c r="AK99" s="45">
        <v>606</v>
      </c>
      <c r="AL99" s="743"/>
      <c r="AM99" s="15">
        <v>94.7</v>
      </c>
      <c r="AN99" s="76">
        <f t="shared" si="83"/>
        <v>32.117999999999959</v>
      </c>
      <c r="AO99" s="817">
        <v>51000</v>
      </c>
      <c r="AP99" s="631" t="s">
        <v>1944</v>
      </c>
      <c r="AQ99" s="781"/>
      <c r="BJ99" s="50">
        <f t="shared" si="84"/>
        <v>573.88200000000006</v>
      </c>
      <c r="CW99" s="57" t="s">
        <v>210</v>
      </c>
      <c r="CX99" s="58">
        <f t="shared" si="3"/>
        <v>46284</v>
      </c>
      <c r="CY99" s="59" t="str">
        <f t="shared" si="67"/>
        <v>9WRZK-83</v>
      </c>
      <c r="CZ99" s="60" t="str">
        <f t="shared" si="68"/>
        <v>Spool</v>
      </c>
      <c r="DA99" s="60">
        <f t="shared" si="69"/>
        <v>150</v>
      </c>
      <c r="DB99" s="60">
        <f t="shared" si="70"/>
        <v>24</v>
      </c>
      <c r="DC99" s="60" t="str">
        <f t="shared" si="71"/>
        <v>ESP</v>
      </c>
      <c r="DD99" s="60"/>
      <c r="DF99" s="60">
        <f t="shared" si="72"/>
        <v>105</v>
      </c>
      <c r="DG99" s="60">
        <f t="shared" si="73"/>
        <v>0</v>
      </c>
      <c r="DH99" s="60">
        <f t="shared" si="74"/>
        <v>0</v>
      </c>
      <c r="DI99" s="60">
        <f t="shared" si="75"/>
        <v>0</v>
      </c>
      <c r="DJ99" s="60">
        <f t="shared" si="76"/>
        <v>0</v>
      </c>
      <c r="DK99" s="60">
        <f t="shared" si="77"/>
        <v>17</v>
      </c>
      <c r="DL99" s="60"/>
      <c r="DM99" s="60"/>
      <c r="DN99" s="60">
        <f t="shared" si="78"/>
        <v>50</v>
      </c>
      <c r="DO99" s="186">
        <f t="shared" si="79"/>
        <v>32.117999999999959</v>
      </c>
      <c r="DP99" s="60" t="str">
        <f t="shared" si="80"/>
        <v/>
      </c>
      <c r="DQ99" s="60">
        <f t="shared" si="65"/>
        <v>32.117999999999959</v>
      </c>
      <c r="DR99" s="60">
        <f t="shared" si="81"/>
        <v>0</v>
      </c>
      <c r="DS99" s="68" t="str">
        <f t="shared" si="66"/>
        <v>WEST</v>
      </c>
      <c r="DY99" s="57" t="str">
        <f t="shared" si="85"/>
        <v>KHALDA_WELL</v>
      </c>
      <c r="DZ99" s="58">
        <f t="shared" si="86"/>
        <v>46284</v>
      </c>
      <c r="EA99" s="59" t="str">
        <f t="shared" si="87"/>
        <v>WRZK-83</v>
      </c>
      <c r="EB99" s="60" t="str">
        <f t="shared" si="88"/>
        <v>Spool</v>
      </c>
      <c r="EC99" s="60">
        <f t="shared" si="89"/>
        <v>150</v>
      </c>
      <c r="ED99" s="60">
        <f t="shared" si="90"/>
        <v>24</v>
      </c>
      <c r="EE99" s="60" t="str">
        <f t="shared" si="91"/>
        <v>ESP</v>
      </c>
      <c r="EF99" s="64"/>
      <c r="EG99" s="63"/>
      <c r="EH99" s="59" t="str">
        <f t="shared" si="82"/>
        <v/>
      </c>
      <c r="EI99" s="60">
        <f t="shared" si="92"/>
        <v>32.117999999999959</v>
      </c>
      <c r="EJ99" s="60" t="str">
        <f t="shared" si="93"/>
        <v>DN1050</v>
      </c>
      <c r="EK99" s="60">
        <f t="shared" si="94"/>
        <v>0</v>
      </c>
      <c r="EL99" s="60"/>
      <c r="EN99" s="60">
        <f t="shared" si="95"/>
        <v>0</v>
      </c>
      <c r="EP99" s="60">
        <f t="shared" si="96"/>
        <v>0</v>
      </c>
      <c r="EQ99" s="60">
        <f t="shared" si="97"/>
        <v>17</v>
      </c>
      <c r="ER99" s="60"/>
      <c r="ES99" s="60"/>
      <c r="ET99" s="60">
        <f t="shared" si="98"/>
        <v>0</v>
      </c>
      <c r="EU99" s="60">
        <f t="shared" si="99"/>
        <v>50</v>
      </c>
      <c r="EV99" s="60"/>
      <c r="EW99" s="60">
        <f t="shared" si="100"/>
        <v>0</v>
      </c>
      <c r="EX99" s="60">
        <f t="shared" si="101"/>
        <v>0</v>
      </c>
      <c r="EY99" s="60">
        <f t="shared" si="102"/>
        <v>0</v>
      </c>
      <c r="EZ99" s="60">
        <f t="shared" si="103"/>
        <v>0</v>
      </c>
      <c r="FA99" s="60" t="str">
        <f t="shared" si="104"/>
        <v>Last W/O May-2025 (ESPR), Started up the well on 22-05-2025.</v>
      </c>
      <c r="FB99" s="57" t="str">
        <f t="shared" si="105"/>
        <v>WEST</v>
      </c>
    </row>
    <row r="100" spans="2:158" s="30" customFormat="1" ht="24" customHeight="1">
      <c r="B100" s="734" t="s">
        <v>828</v>
      </c>
      <c r="C100" s="735" t="s">
        <v>897</v>
      </c>
      <c r="D100" s="735" t="s">
        <v>1016</v>
      </c>
      <c r="E100" s="736" t="s">
        <v>3</v>
      </c>
      <c r="F100" s="122">
        <v>24</v>
      </c>
      <c r="G100" s="76">
        <f t="shared" si="107"/>
        <v>0</v>
      </c>
      <c r="H100" s="267"/>
      <c r="I100" s="737">
        <v>200</v>
      </c>
      <c r="J100" s="738" t="s">
        <v>1708</v>
      </c>
      <c r="K100" s="739">
        <v>190</v>
      </c>
      <c r="L100" s="739">
        <v>170</v>
      </c>
      <c r="M100" s="739">
        <v>0</v>
      </c>
      <c r="N100" s="739" t="s">
        <v>301</v>
      </c>
      <c r="O100" s="739">
        <v>140</v>
      </c>
      <c r="P100" s="248">
        <v>46269</v>
      </c>
      <c r="Q100" s="739">
        <v>3974.72</v>
      </c>
      <c r="R100" s="739">
        <v>100</v>
      </c>
      <c r="S100" s="739">
        <v>1502</v>
      </c>
      <c r="T100" s="739"/>
      <c r="U100" s="739">
        <v>5500</v>
      </c>
      <c r="V100" s="740" t="s">
        <v>1651</v>
      </c>
      <c r="W100" s="741"/>
      <c r="X100" s="741"/>
      <c r="Y100" s="741"/>
      <c r="Z100" s="741"/>
      <c r="AA100" s="740"/>
      <c r="AB100" s="740"/>
      <c r="AC100" s="738"/>
      <c r="AD100" s="738"/>
      <c r="AE100" s="738">
        <v>19</v>
      </c>
      <c r="AF100" s="742">
        <v>50</v>
      </c>
      <c r="AG100" s="742">
        <v>31.5</v>
      </c>
      <c r="AH100" s="742">
        <f t="shared" si="106"/>
        <v>60.317460317460316</v>
      </c>
      <c r="AI100" s="799">
        <f t="shared" si="108"/>
        <v>60.496000000000009</v>
      </c>
      <c r="AJ100" s="750">
        <v>46238</v>
      </c>
      <c r="AK100" s="738">
        <v>398</v>
      </c>
      <c r="AL100" s="306"/>
      <c r="AM100" s="744">
        <v>84.8</v>
      </c>
      <c r="AN100" s="76">
        <f t="shared" si="83"/>
        <v>60.496000000000009</v>
      </c>
      <c r="AO100" s="817">
        <v>48000</v>
      </c>
      <c r="AP100" s="631" t="s">
        <v>1914</v>
      </c>
      <c r="AQ100" s="781"/>
      <c r="BJ100" s="50">
        <f t="shared" si="84"/>
        <v>337.50400000000002</v>
      </c>
      <c r="CW100" s="57" t="s">
        <v>210</v>
      </c>
      <c r="CX100" s="58">
        <f t="shared" si="3"/>
        <v>46284</v>
      </c>
      <c r="CY100" s="59" t="str">
        <f t="shared" si="67"/>
        <v>9WRZK-95</v>
      </c>
      <c r="CZ100" s="60" t="str">
        <f t="shared" si="68"/>
        <v>Open</v>
      </c>
      <c r="DA100" s="60">
        <f t="shared" si="69"/>
        <v>190</v>
      </c>
      <c r="DB100" s="60">
        <f t="shared" si="70"/>
        <v>24</v>
      </c>
      <c r="DC100" s="60" t="str">
        <f t="shared" si="71"/>
        <v>ESP</v>
      </c>
      <c r="DD100" s="60"/>
      <c r="DF100" s="60">
        <f t="shared" si="72"/>
        <v>140</v>
      </c>
      <c r="DG100" s="60">
        <f t="shared" si="73"/>
        <v>0</v>
      </c>
      <c r="DH100" s="60">
        <f t="shared" si="74"/>
        <v>0</v>
      </c>
      <c r="DI100" s="60">
        <f t="shared" si="75"/>
        <v>0</v>
      </c>
      <c r="DJ100" s="60">
        <f t="shared" si="76"/>
        <v>0</v>
      </c>
      <c r="DK100" s="60">
        <f t="shared" si="77"/>
        <v>19</v>
      </c>
      <c r="DL100" s="60"/>
      <c r="DM100" s="60"/>
      <c r="DN100" s="60">
        <f t="shared" si="78"/>
        <v>50</v>
      </c>
      <c r="DO100" s="186">
        <f t="shared" si="79"/>
        <v>60.496000000000009</v>
      </c>
      <c r="DP100" s="60" t="str">
        <f t="shared" si="80"/>
        <v/>
      </c>
      <c r="DQ100" s="60">
        <f t="shared" ref="DQ100:DQ131" si="109">AN100/24*HOURS</f>
        <v>60.496000000000009</v>
      </c>
      <c r="DR100" s="60">
        <f t="shared" si="81"/>
        <v>200</v>
      </c>
      <c r="DS100" s="68" t="str">
        <f t="shared" ref="DS100:DS131" si="110">IF(OR(E100="SI",B100="",E100="T&amp;A"),"",VLOOKUP(B100,WELL_FIELD,2))</f>
        <v>WEST</v>
      </c>
      <c r="DY100" s="61" t="str">
        <f t="shared" si="85"/>
        <v>KHALDA_WELL</v>
      </c>
      <c r="DZ100" s="62">
        <f t="shared" si="86"/>
        <v>46284</v>
      </c>
      <c r="EA100" s="63" t="str">
        <f t="shared" si="87"/>
        <v>WRZK-95</v>
      </c>
      <c r="EB100" s="64" t="str">
        <f t="shared" si="88"/>
        <v>Open</v>
      </c>
      <c r="EC100" s="64">
        <f t="shared" si="89"/>
        <v>190</v>
      </c>
      <c r="ED100" s="64">
        <f t="shared" si="90"/>
        <v>24</v>
      </c>
      <c r="EE100" s="64" t="str">
        <f t="shared" si="91"/>
        <v>ESP</v>
      </c>
      <c r="EF100" s="64"/>
      <c r="EG100" s="63"/>
      <c r="EH100" s="59" t="str">
        <f t="shared" si="82"/>
        <v/>
      </c>
      <c r="EI100" s="64">
        <f t="shared" si="92"/>
        <v>60.496000000000009</v>
      </c>
      <c r="EJ100" s="64" t="str">
        <f t="shared" si="93"/>
        <v>WE1500</v>
      </c>
      <c r="EK100" s="64">
        <f t="shared" si="94"/>
        <v>0</v>
      </c>
      <c r="EL100" s="64"/>
      <c r="EN100" s="64">
        <f t="shared" si="95"/>
        <v>0</v>
      </c>
      <c r="EP100" s="64">
        <f t="shared" si="96"/>
        <v>0</v>
      </c>
      <c r="EQ100" s="64">
        <f t="shared" si="97"/>
        <v>19</v>
      </c>
      <c r="ER100" s="64"/>
      <c r="ES100" s="64"/>
      <c r="ET100" s="64">
        <f t="shared" si="98"/>
        <v>0</v>
      </c>
      <c r="EU100" s="64">
        <f t="shared" si="99"/>
        <v>50</v>
      </c>
      <c r="EV100" s="64"/>
      <c r="EW100" s="64">
        <f t="shared" si="100"/>
        <v>0</v>
      </c>
      <c r="EX100" s="64">
        <f t="shared" si="101"/>
        <v>0</v>
      </c>
      <c r="EY100" s="64">
        <f t="shared" si="102"/>
        <v>0</v>
      </c>
      <c r="EZ100" s="64">
        <f t="shared" si="103"/>
        <v>0</v>
      </c>
      <c r="FA100" s="64" t="str">
        <f t="shared" si="104"/>
        <v>Last W/O APR-2025 (ESPR), Started up the well on 17-04-2025</v>
      </c>
      <c r="FB100" s="61" t="str">
        <f t="shared" si="105"/>
        <v>WEST</v>
      </c>
    </row>
    <row r="101" spans="2:158" s="30" customFormat="1" ht="24" customHeight="1">
      <c r="B101" s="264" t="s">
        <v>903</v>
      </c>
      <c r="C101" s="265" t="s">
        <v>22</v>
      </c>
      <c r="D101" s="265" t="s">
        <v>2</v>
      </c>
      <c r="E101" s="266" t="s">
        <v>2</v>
      </c>
      <c r="F101" s="122">
        <v>24</v>
      </c>
      <c r="G101" s="76">
        <f t="shared" si="107"/>
        <v>0</v>
      </c>
      <c r="H101" s="267"/>
      <c r="I101" s="13"/>
      <c r="J101" s="45" t="s">
        <v>1053</v>
      </c>
      <c r="K101" s="22">
        <v>150</v>
      </c>
      <c r="L101" s="22">
        <v>120</v>
      </c>
      <c r="M101" s="22">
        <v>0</v>
      </c>
      <c r="N101" s="22" t="s">
        <v>301</v>
      </c>
      <c r="O101" s="22">
        <v>111</v>
      </c>
      <c r="P101" s="248">
        <v>46268</v>
      </c>
      <c r="Q101" s="22">
        <v>4765.79</v>
      </c>
      <c r="R101" s="22">
        <v>100</v>
      </c>
      <c r="S101" s="22">
        <v>1014</v>
      </c>
      <c r="T101" s="22"/>
      <c r="U101" s="22">
        <v>5780</v>
      </c>
      <c r="V101" s="125">
        <v>2.25</v>
      </c>
      <c r="W101" s="654">
        <v>100</v>
      </c>
      <c r="X101" s="654">
        <v>189</v>
      </c>
      <c r="Y101" s="654">
        <v>98</v>
      </c>
      <c r="Z101" s="654">
        <v>80</v>
      </c>
      <c r="AA101" s="125" t="s">
        <v>1070</v>
      </c>
      <c r="AB101" s="125">
        <v>6.25</v>
      </c>
      <c r="AC101" s="45">
        <v>106</v>
      </c>
      <c r="AD101" s="45">
        <v>950</v>
      </c>
      <c r="AE101" s="45"/>
      <c r="AF101" s="117"/>
      <c r="AG101" s="117"/>
      <c r="AH101" s="117" t="str">
        <f t="shared" si="106"/>
        <v/>
      </c>
      <c r="AI101" s="799">
        <f t="shared" si="108"/>
        <v>18.67499999999999</v>
      </c>
      <c r="AJ101" s="749">
        <v>46231</v>
      </c>
      <c r="AK101" s="45">
        <v>225</v>
      </c>
      <c r="AL101" s="306"/>
      <c r="AM101" s="15">
        <v>91.7</v>
      </c>
      <c r="AN101" s="76">
        <f t="shared" si="83"/>
        <v>18.67499999999999</v>
      </c>
      <c r="AO101" s="817">
        <v>50000</v>
      </c>
      <c r="AP101" s="631" t="s">
        <v>1975</v>
      </c>
      <c r="AQ101" s="781"/>
      <c r="BJ101" s="50">
        <f t="shared" si="84"/>
        <v>206.32499999999999</v>
      </c>
      <c r="CW101" s="57" t="s">
        <v>210</v>
      </c>
      <c r="CX101" s="58">
        <f t="shared" si="3"/>
        <v>46284</v>
      </c>
      <c r="CY101" s="59" t="str">
        <f t="shared" si="67"/>
        <v>9WRZK-115</v>
      </c>
      <c r="CZ101" s="60" t="str">
        <f t="shared" si="68"/>
        <v>Spool</v>
      </c>
      <c r="DA101" s="60">
        <f t="shared" si="69"/>
        <v>150</v>
      </c>
      <c r="DB101" s="60">
        <f t="shared" si="70"/>
        <v>24</v>
      </c>
      <c r="DC101" s="60" t="str">
        <f t="shared" si="71"/>
        <v>SRP</v>
      </c>
      <c r="DD101" s="60"/>
      <c r="DF101" s="60">
        <f t="shared" si="72"/>
        <v>111</v>
      </c>
      <c r="DG101" s="60" t="str">
        <f t="shared" si="73"/>
        <v>C-640</v>
      </c>
      <c r="DH101" s="60">
        <f t="shared" si="74"/>
        <v>6.25</v>
      </c>
      <c r="DI101" s="60">
        <f t="shared" si="75"/>
        <v>106</v>
      </c>
      <c r="DJ101" s="60">
        <f t="shared" si="76"/>
        <v>950</v>
      </c>
      <c r="DK101" s="60">
        <f t="shared" si="77"/>
        <v>0</v>
      </c>
      <c r="DL101" s="60"/>
      <c r="DM101" s="60"/>
      <c r="DN101" s="60">
        <f t="shared" si="78"/>
        <v>0</v>
      </c>
      <c r="DO101" s="186">
        <f t="shared" si="79"/>
        <v>18.67499999999999</v>
      </c>
      <c r="DP101" s="60" t="str">
        <f t="shared" si="80"/>
        <v/>
      </c>
      <c r="DQ101" s="60">
        <f t="shared" si="109"/>
        <v>18.67499999999999</v>
      </c>
      <c r="DR101" s="60">
        <f t="shared" si="81"/>
        <v>0</v>
      </c>
      <c r="DS101" s="68" t="str">
        <f t="shared" si="110"/>
        <v>WEST</v>
      </c>
      <c r="DY101" s="57" t="str">
        <f t="shared" si="85"/>
        <v>KHALDA_WELL</v>
      </c>
      <c r="DZ101" s="58">
        <f t="shared" si="86"/>
        <v>46284</v>
      </c>
      <c r="EA101" s="59" t="str">
        <f t="shared" si="87"/>
        <v>WRZK-115</v>
      </c>
      <c r="EB101" s="60" t="str">
        <f t="shared" si="88"/>
        <v>Spool</v>
      </c>
      <c r="EC101" s="60">
        <f t="shared" si="89"/>
        <v>150</v>
      </c>
      <c r="ED101" s="60">
        <f t="shared" si="90"/>
        <v>24</v>
      </c>
      <c r="EE101" s="60" t="str">
        <f t="shared" si="91"/>
        <v>SRP</v>
      </c>
      <c r="EF101" s="64"/>
      <c r="EG101" s="63"/>
      <c r="EH101" s="59" t="str">
        <f t="shared" si="82"/>
        <v/>
      </c>
      <c r="EI101" s="60">
        <f t="shared" si="92"/>
        <v>18.67499999999999</v>
      </c>
      <c r="EJ101" s="60">
        <f t="shared" si="93"/>
        <v>2.25</v>
      </c>
      <c r="EK101" s="60">
        <f t="shared" si="94"/>
        <v>0</v>
      </c>
      <c r="EL101" s="60"/>
      <c r="EN101" s="60">
        <f t="shared" si="95"/>
        <v>6.25</v>
      </c>
      <c r="EP101" s="60">
        <f t="shared" si="96"/>
        <v>106</v>
      </c>
      <c r="EQ101" s="60">
        <f t="shared" si="97"/>
        <v>0</v>
      </c>
      <c r="ER101" s="60"/>
      <c r="ES101" s="60"/>
      <c r="ET101" s="60">
        <f t="shared" si="98"/>
        <v>950</v>
      </c>
      <c r="EU101" s="60">
        <f t="shared" si="99"/>
        <v>0</v>
      </c>
      <c r="EV101" s="60"/>
      <c r="EW101" s="60">
        <f t="shared" si="100"/>
        <v>100</v>
      </c>
      <c r="EX101" s="60">
        <f t="shared" si="101"/>
        <v>189</v>
      </c>
      <c r="EY101" s="60">
        <f t="shared" si="102"/>
        <v>98</v>
      </c>
      <c r="EZ101" s="60">
        <f t="shared" si="103"/>
        <v>80</v>
      </c>
      <c r="FA101" s="60" t="str">
        <f t="shared" si="104"/>
        <v>Last W/O Nov-2025 (SRPR), Started up the well on 26-11-2025</v>
      </c>
      <c r="FB101" s="57" t="str">
        <f t="shared" si="105"/>
        <v>WEST</v>
      </c>
    </row>
    <row r="102" spans="2:158" s="30" customFormat="1" ht="28.5" customHeight="1">
      <c r="B102" s="264" t="s">
        <v>891</v>
      </c>
      <c r="C102" s="265" t="s">
        <v>21</v>
      </c>
      <c r="D102" s="265" t="s">
        <v>1023</v>
      </c>
      <c r="E102" s="266" t="s">
        <v>3</v>
      </c>
      <c r="F102" s="122">
        <v>24</v>
      </c>
      <c r="G102" s="76">
        <f t="shared" si="107"/>
        <v>0</v>
      </c>
      <c r="H102" s="267"/>
      <c r="I102" s="13"/>
      <c r="J102" s="45" t="s">
        <v>1053</v>
      </c>
      <c r="K102" s="22">
        <v>240</v>
      </c>
      <c r="L102" s="22">
        <v>240</v>
      </c>
      <c r="M102" s="22">
        <v>0</v>
      </c>
      <c r="N102" s="22" t="s">
        <v>300</v>
      </c>
      <c r="O102" s="22">
        <v>173</v>
      </c>
      <c r="P102" s="248">
        <v>46183</v>
      </c>
      <c r="Q102" s="22">
        <v>818.8</v>
      </c>
      <c r="R102" s="22">
        <v>100</v>
      </c>
      <c r="S102" s="649">
        <v>3159</v>
      </c>
      <c r="T102" s="22"/>
      <c r="U102" s="22">
        <v>3978</v>
      </c>
      <c r="V102" s="125" t="s">
        <v>1376</v>
      </c>
      <c r="W102" s="654"/>
      <c r="X102" s="654"/>
      <c r="Y102" s="654"/>
      <c r="Z102" s="654"/>
      <c r="AA102" s="125"/>
      <c r="AB102" s="125"/>
      <c r="AC102" s="45"/>
      <c r="AD102" s="45"/>
      <c r="AE102" s="45">
        <v>45</v>
      </c>
      <c r="AF102" s="117">
        <v>50</v>
      </c>
      <c r="AG102" s="117">
        <v>61.1</v>
      </c>
      <c r="AH102" s="117">
        <f t="shared" si="106"/>
        <v>73.649754500818332</v>
      </c>
      <c r="AI102" s="799">
        <f t="shared" si="108"/>
        <v>60.845400000000325</v>
      </c>
      <c r="AJ102" s="749">
        <v>46239</v>
      </c>
      <c r="AK102" s="45">
        <v>3951</v>
      </c>
      <c r="AL102" s="392"/>
      <c r="AM102" s="15">
        <v>98.46</v>
      </c>
      <c r="AN102" s="76">
        <f t="shared" si="83"/>
        <v>60.845400000000318</v>
      </c>
      <c r="AO102" s="817">
        <v>46000</v>
      </c>
      <c r="AP102" s="631" t="s">
        <v>1923</v>
      </c>
      <c r="AQ102" s="781"/>
      <c r="BJ102" s="50">
        <f t="shared" si="84"/>
        <v>3890.1545999999998</v>
      </c>
      <c r="CW102" s="57" t="s">
        <v>210</v>
      </c>
      <c r="CX102" s="58">
        <f t="shared" si="3"/>
        <v>46284</v>
      </c>
      <c r="CY102" s="59" t="str">
        <f t="shared" si="67"/>
        <v>9WRZK-117</v>
      </c>
      <c r="CZ102" s="60" t="str">
        <f t="shared" si="68"/>
        <v>Spool</v>
      </c>
      <c r="DA102" s="60">
        <f t="shared" si="69"/>
        <v>240</v>
      </c>
      <c r="DB102" s="60">
        <f t="shared" si="70"/>
        <v>24</v>
      </c>
      <c r="DC102" s="60" t="str">
        <f t="shared" si="71"/>
        <v>ESP</v>
      </c>
      <c r="DD102" s="60"/>
      <c r="DF102" s="60">
        <f t="shared" si="72"/>
        <v>173</v>
      </c>
      <c r="DG102" s="60">
        <f t="shared" si="73"/>
        <v>0</v>
      </c>
      <c r="DH102" s="60">
        <f t="shared" si="74"/>
        <v>0</v>
      </c>
      <c r="DI102" s="60">
        <f t="shared" si="75"/>
        <v>0</v>
      </c>
      <c r="DJ102" s="60">
        <f t="shared" si="76"/>
        <v>0</v>
      </c>
      <c r="DK102" s="60">
        <f t="shared" si="77"/>
        <v>45</v>
      </c>
      <c r="DL102" s="60"/>
      <c r="DM102" s="60"/>
      <c r="DN102" s="60">
        <f t="shared" si="78"/>
        <v>50</v>
      </c>
      <c r="DO102" s="186">
        <f t="shared" si="79"/>
        <v>60.845400000000325</v>
      </c>
      <c r="DP102" s="60" t="str">
        <f t="shared" si="80"/>
        <v/>
      </c>
      <c r="DQ102" s="60">
        <f t="shared" si="109"/>
        <v>60.845400000000325</v>
      </c>
      <c r="DR102" s="60">
        <f t="shared" si="81"/>
        <v>0</v>
      </c>
      <c r="DS102" s="68" t="str">
        <f t="shared" si="110"/>
        <v>WEST</v>
      </c>
      <c r="DY102" s="57" t="str">
        <f t="shared" si="85"/>
        <v>KHALDA_WELL</v>
      </c>
      <c r="DZ102" s="58">
        <f t="shared" si="86"/>
        <v>46284</v>
      </c>
      <c r="EA102" s="59" t="str">
        <f t="shared" si="87"/>
        <v>WRZK-117</v>
      </c>
      <c r="EB102" s="60" t="str">
        <f t="shared" si="88"/>
        <v>Spool</v>
      </c>
      <c r="EC102" s="60">
        <f t="shared" si="89"/>
        <v>240</v>
      </c>
      <c r="ED102" s="60">
        <f t="shared" si="90"/>
        <v>24</v>
      </c>
      <c r="EE102" s="60" t="str">
        <f t="shared" si="91"/>
        <v>ESP</v>
      </c>
      <c r="EF102" s="64"/>
      <c r="EG102" s="63"/>
      <c r="EH102" s="59" t="str">
        <f t="shared" si="82"/>
        <v/>
      </c>
      <c r="EI102" s="60">
        <f t="shared" si="92"/>
        <v>60.845400000000325</v>
      </c>
      <c r="EJ102" s="60" t="str">
        <f t="shared" si="93"/>
        <v>GR-4000</v>
      </c>
      <c r="EK102" s="60">
        <f t="shared" si="94"/>
        <v>0</v>
      </c>
      <c r="EL102" s="60"/>
      <c r="EN102" s="60">
        <f t="shared" si="95"/>
        <v>0</v>
      </c>
      <c r="EP102" s="60">
        <f t="shared" si="96"/>
        <v>0</v>
      </c>
      <c r="EQ102" s="60">
        <f t="shared" si="97"/>
        <v>45</v>
      </c>
      <c r="ER102" s="60"/>
      <c r="ES102" s="60"/>
      <c r="ET102" s="60">
        <f t="shared" si="98"/>
        <v>0</v>
      </c>
      <c r="EU102" s="60">
        <f t="shared" si="99"/>
        <v>50</v>
      </c>
      <c r="EV102" s="60"/>
      <c r="EW102" s="60">
        <f t="shared" si="100"/>
        <v>0</v>
      </c>
      <c r="EX102" s="60">
        <f t="shared" si="101"/>
        <v>0</v>
      </c>
      <c r="EY102" s="60">
        <f t="shared" si="102"/>
        <v>0</v>
      </c>
      <c r="EZ102" s="60">
        <f t="shared" si="103"/>
        <v>0</v>
      </c>
      <c r="FA102" s="60" t="str">
        <f t="shared" si="104"/>
        <v>Last W/O P/R on Aug 2022, started up on 14-08-2022.</v>
      </c>
      <c r="FB102" s="57" t="str">
        <f t="shared" si="105"/>
        <v>WEST</v>
      </c>
    </row>
    <row r="103" spans="2:158" s="30" customFormat="1" ht="23.25" customHeight="1">
      <c r="B103" s="264" t="s">
        <v>893</v>
      </c>
      <c r="C103" s="265" t="s">
        <v>897</v>
      </c>
      <c r="D103" s="265" t="s">
        <v>2</v>
      </c>
      <c r="E103" s="266" t="s">
        <v>3</v>
      </c>
      <c r="F103" s="122">
        <v>22</v>
      </c>
      <c r="G103" s="76">
        <f t="shared" si="107"/>
        <v>8.1519999999999975</v>
      </c>
      <c r="H103" s="267" t="s">
        <v>1786</v>
      </c>
      <c r="I103" s="13"/>
      <c r="J103" s="45">
        <v>34</v>
      </c>
      <c r="K103" s="22">
        <v>220</v>
      </c>
      <c r="L103" s="22">
        <v>180</v>
      </c>
      <c r="M103" s="22">
        <v>0</v>
      </c>
      <c r="N103" s="22" t="s">
        <v>301</v>
      </c>
      <c r="O103" s="22">
        <v>132</v>
      </c>
      <c r="P103" s="248">
        <v>46270</v>
      </c>
      <c r="Q103" s="22">
        <v>4915.2</v>
      </c>
      <c r="R103" s="22">
        <v>98</v>
      </c>
      <c r="S103" s="22">
        <v>452</v>
      </c>
      <c r="T103" s="22"/>
      <c r="U103" s="22">
        <v>5377</v>
      </c>
      <c r="V103" s="125" t="s">
        <v>1042</v>
      </c>
      <c r="W103" s="654"/>
      <c r="X103" s="654"/>
      <c r="Y103" s="654"/>
      <c r="Z103" s="654"/>
      <c r="AA103" s="125"/>
      <c r="AB103" s="125"/>
      <c r="AC103" s="45"/>
      <c r="AD103" s="45"/>
      <c r="AE103" s="45">
        <v>28</v>
      </c>
      <c r="AF103" s="117">
        <v>48</v>
      </c>
      <c r="AG103" s="117">
        <v>39</v>
      </c>
      <c r="AH103" s="117">
        <f t="shared" si="106"/>
        <v>71.794871794871796</v>
      </c>
      <c r="AI103" s="799">
        <f t="shared" si="108"/>
        <v>89.671999999999969</v>
      </c>
      <c r="AJ103" s="749">
        <v>46273</v>
      </c>
      <c r="AK103" s="45">
        <v>1019</v>
      </c>
      <c r="AL103" s="743"/>
      <c r="AM103" s="15">
        <v>90.4</v>
      </c>
      <c r="AN103" s="76">
        <f t="shared" si="83"/>
        <v>97.82399999999997</v>
      </c>
      <c r="AO103" s="817">
        <v>50000</v>
      </c>
      <c r="AP103" s="631" t="s">
        <v>1687</v>
      </c>
      <c r="AQ103" s="781"/>
      <c r="BJ103" s="50">
        <f t="shared" si="84"/>
        <v>921.17600000000004</v>
      </c>
      <c r="CW103" s="57" t="s">
        <v>210</v>
      </c>
      <c r="CX103" s="58">
        <f t="shared" si="3"/>
        <v>46284</v>
      </c>
      <c r="CY103" s="59" t="str">
        <f t="shared" si="67"/>
        <v>9WRZK-119</v>
      </c>
      <c r="CZ103" s="60">
        <f t="shared" si="68"/>
        <v>34</v>
      </c>
      <c r="DA103" s="60">
        <f t="shared" si="69"/>
        <v>220</v>
      </c>
      <c r="DB103" s="60">
        <f t="shared" si="70"/>
        <v>22</v>
      </c>
      <c r="DC103" s="60" t="str">
        <f t="shared" si="71"/>
        <v>ESP</v>
      </c>
      <c r="DD103" s="60"/>
      <c r="DF103" s="60">
        <f t="shared" si="72"/>
        <v>132</v>
      </c>
      <c r="DG103" s="60">
        <f t="shared" si="73"/>
        <v>0</v>
      </c>
      <c r="DH103" s="60">
        <f t="shared" si="74"/>
        <v>0</v>
      </c>
      <c r="DI103" s="60">
        <f t="shared" si="75"/>
        <v>0</v>
      </c>
      <c r="DJ103" s="60">
        <f t="shared" si="76"/>
        <v>0</v>
      </c>
      <c r="DK103" s="60">
        <f t="shared" si="77"/>
        <v>28</v>
      </c>
      <c r="DL103" s="60"/>
      <c r="DM103" s="60"/>
      <c r="DN103" s="60">
        <f t="shared" si="78"/>
        <v>48</v>
      </c>
      <c r="DO103" s="186">
        <f t="shared" si="79"/>
        <v>89.671999999999969</v>
      </c>
      <c r="DP103" s="60" t="str">
        <f t="shared" si="80"/>
        <v>Flowline Failure</v>
      </c>
      <c r="DQ103" s="60">
        <f t="shared" si="109"/>
        <v>89.671999999999969</v>
      </c>
      <c r="DR103" s="60">
        <f t="shared" si="81"/>
        <v>0</v>
      </c>
      <c r="DS103" s="68" t="str">
        <f t="shared" si="110"/>
        <v>WEST</v>
      </c>
      <c r="DY103" s="57" t="str">
        <f t="shared" si="85"/>
        <v>KHALDA_WELL</v>
      </c>
      <c r="DZ103" s="58">
        <f t="shared" si="86"/>
        <v>46284</v>
      </c>
      <c r="EA103" s="59" t="str">
        <f t="shared" si="87"/>
        <v>WRZK-119</v>
      </c>
      <c r="EB103" s="60">
        <f t="shared" si="88"/>
        <v>34</v>
      </c>
      <c r="EC103" s="60">
        <f t="shared" si="89"/>
        <v>220</v>
      </c>
      <c r="ED103" s="60">
        <f t="shared" si="90"/>
        <v>22</v>
      </c>
      <c r="EE103" s="60" t="str">
        <f t="shared" si="91"/>
        <v>ESP</v>
      </c>
      <c r="EF103" s="64"/>
      <c r="EG103" s="63"/>
      <c r="EH103" s="59" t="str">
        <f t="shared" si="82"/>
        <v>Flowline Failure</v>
      </c>
      <c r="EI103" s="60">
        <f t="shared" si="92"/>
        <v>89.671999999999969</v>
      </c>
      <c r="EJ103" s="60" t="str">
        <f t="shared" si="93"/>
        <v>DN1150</v>
      </c>
      <c r="EK103" s="60">
        <f t="shared" si="94"/>
        <v>8.1519999999999975</v>
      </c>
      <c r="EL103" s="60"/>
      <c r="EN103" s="60">
        <f t="shared" si="95"/>
        <v>0</v>
      </c>
      <c r="EP103" s="60">
        <f t="shared" si="96"/>
        <v>0</v>
      </c>
      <c r="EQ103" s="60">
        <f t="shared" si="97"/>
        <v>28</v>
      </c>
      <c r="ER103" s="60"/>
      <c r="ES103" s="60"/>
      <c r="ET103" s="60">
        <f t="shared" si="98"/>
        <v>0</v>
      </c>
      <c r="EU103" s="60">
        <f t="shared" si="99"/>
        <v>48</v>
      </c>
      <c r="EV103" s="60"/>
      <c r="EW103" s="60">
        <f t="shared" si="100"/>
        <v>0</v>
      </c>
      <c r="EX103" s="60">
        <f t="shared" si="101"/>
        <v>0</v>
      </c>
      <c r="EY103" s="60">
        <f t="shared" si="102"/>
        <v>0</v>
      </c>
      <c r="EZ103" s="60">
        <f t="shared" si="103"/>
        <v>0</v>
      </c>
      <c r="FA103" s="60" t="str">
        <f t="shared" si="104"/>
        <v>Last W/O 27/8/2024 , Started up after W/O (Added BAH &amp; COMP W/ESP D1150N)</v>
      </c>
      <c r="FB103" s="57" t="str">
        <f t="shared" si="105"/>
        <v>WEST</v>
      </c>
    </row>
    <row r="104" spans="2:158" s="30" customFormat="1" ht="24" customHeight="1">
      <c r="B104" s="264" t="s">
        <v>925</v>
      </c>
      <c r="C104" s="265" t="s">
        <v>22</v>
      </c>
      <c r="D104" s="265" t="s">
        <v>2</v>
      </c>
      <c r="E104" s="266" t="s">
        <v>3</v>
      </c>
      <c r="F104" s="122">
        <v>24</v>
      </c>
      <c r="G104" s="76">
        <f t="shared" si="107"/>
        <v>0</v>
      </c>
      <c r="H104" s="267"/>
      <c r="I104" s="13">
        <v>300</v>
      </c>
      <c r="J104" s="45" t="s">
        <v>1053</v>
      </c>
      <c r="K104" s="22">
        <v>140</v>
      </c>
      <c r="L104" s="22">
        <v>120</v>
      </c>
      <c r="M104" s="22">
        <v>0</v>
      </c>
      <c r="N104" s="22" t="s">
        <v>301</v>
      </c>
      <c r="O104" s="22">
        <v>133</v>
      </c>
      <c r="P104" s="248">
        <v>46162</v>
      </c>
      <c r="Q104" s="22">
        <v>4578</v>
      </c>
      <c r="R104" s="22">
        <v>100</v>
      </c>
      <c r="S104" s="22">
        <v>1155</v>
      </c>
      <c r="T104" s="22"/>
      <c r="U104" s="22">
        <v>5733</v>
      </c>
      <c r="V104" s="125" t="s">
        <v>1630</v>
      </c>
      <c r="W104" s="654"/>
      <c r="X104" s="654"/>
      <c r="Y104" s="654"/>
      <c r="Z104" s="654"/>
      <c r="AA104" s="125"/>
      <c r="AB104" s="125"/>
      <c r="AC104" s="45"/>
      <c r="AD104" s="45"/>
      <c r="AE104" s="45">
        <v>24</v>
      </c>
      <c r="AF104" s="117">
        <v>50</v>
      </c>
      <c r="AG104" s="117">
        <v>41</v>
      </c>
      <c r="AH104" s="117">
        <f t="shared" si="106"/>
        <v>58.536585365853654</v>
      </c>
      <c r="AI104" s="799">
        <f t="shared" si="108"/>
        <v>47.77500000000002</v>
      </c>
      <c r="AJ104" s="749">
        <v>46236</v>
      </c>
      <c r="AK104" s="45">
        <v>390</v>
      </c>
      <c r="AL104" s="306"/>
      <c r="AM104" s="306">
        <v>87.75</v>
      </c>
      <c r="AN104" s="76">
        <f t="shared" si="83"/>
        <v>47.77500000000002</v>
      </c>
      <c r="AO104" s="817">
        <v>52000</v>
      </c>
      <c r="AP104" s="631" t="s">
        <v>1959</v>
      </c>
      <c r="AQ104" s="781"/>
      <c r="BJ104" s="50">
        <f t="shared" si="84"/>
        <v>342.22500000000002</v>
      </c>
      <c r="CW104" s="57" t="s">
        <v>210</v>
      </c>
      <c r="CX104" s="58">
        <f t="shared" si="3"/>
        <v>46284</v>
      </c>
      <c r="CY104" s="59" t="str">
        <f t="shared" si="67"/>
        <v>9WRZK-139</v>
      </c>
      <c r="CZ104" s="60" t="str">
        <f t="shared" si="68"/>
        <v>Spool</v>
      </c>
      <c r="DA104" s="60">
        <f t="shared" si="69"/>
        <v>140</v>
      </c>
      <c r="DB104" s="60">
        <f t="shared" si="70"/>
        <v>24</v>
      </c>
      <c r="DC104" s="60" t="str">
        <f t="shared" si="71"/>
        <v>ESP</v>
      </c>
      <c r="DD104" s="60"/>
      <c r="DF104" s="60">
        <f t="shared" si="72"/>
        <v>133</v>
      </c>
      <c r="DG104" s="60">
        <f t="shared" si="73"/>
        <v>0</v>
      </c>
      <c r="DH104" s="60">
        <f t="shared" si="74"/>
        <v>0</v>
      </c>
      <c r="DI104" s="60">
        <f t="shared" si="75"/>
        <v>0</v>
      </c>
      <c r="DJ104" s="60">
        <f t="shared" si="76"/>
        <v>0</v>
      </c>
      <c r="DK104" s="60">
        <f t="shared" si="77"/>
        <v>24</v>
      </c>
      <c r="DL104" s="60"/>
      <c r="DM104" s="60"/>
      <c r="DN104" s="60">
        <f t="shared" si="78"/>
        <v>50</v>
      </c>
      <c r="DO104" s="186">
        <f t="shared" si="79"/>
        <v>47.77500000000002</v>
      </c>
      <c r="DP104" s="60" t="str">
        <f t="shared" si="80"/>
        <v/>
      </c>
      <c r="DQ104" s="60">
        <f t="shared" si="109"/>
        <v>47.77500000000002</v>
      </c>
      <c r="DR104" s="60">
        <f t="shared" si="81"/>
        <v>300</v>
      </c>
      <c r="DS104" s="68" t="str">
        <f t="shared" si="110"/>
        <v>WEST</v>
      </c>
      <c r="DY104" s="57" t="str">
        <f t="shared" si="85"/>
        <v>KHALDA_WELL</v>
      </c>
      <c r="DZ104" s="58">
        <f t="shared" si="86"/>
        <v>46284</v>
      </c>
      <c r="EA104" s="59" t="str">
        <f t="shared" si="87"/>
        <v>WRZK-139</v>
      </c>
      <c r="EB104" s="60" t="str">
        <f t="shared" si="88"/>
        <v>Spool</v>
      </c>
      <c r="EC104" s="60">
        <f t="shared" si="89"/>
        <v>140</v>
      </c>
      <c r="ED104" s="60">
        <f t="shared" si="90"/>
        <v>24</v>
      </c>
      <c r="EE104" s="60" t="str">
        <f t="shared" si="91"/>
        <v>ESP</v>
      </c>
      <c r="EF104" s="64"/>
      <c r="EG104" s="63"/>
      <c r="EH104" s="59" t="str">
        <f t="shared" si="82"/>
        <v/>
      </c>
      <c r="EI104" s="60">
        <f t="shared" si="92"/>
        <v>47.77500000000002</v>
      </c>
      <c r="EJ104" s="60" t="str">
        <f t="shared" si="93"/>
        <v>FLEX-10</v>
      </c>
      <c r="EK104" s="60">
        <f t="shared" si="94"/>
        <v>0</v>
      </c>
      <c r="EL104" s="60"/>
      <c r="EN104" s="60">
        <f t="shared" si="95"/>
        <v>0</v>
      </c>
      <c r="EP104" s="60">
        <f t="shared" si="96"/>
        <v>0</v>
      </c>
      <c r="EQ104" s="60">
        <f t="shared" si="97"/>
        <v>24</v>
      </c>
      <c r="ER104" s="60"/>
      <c r="ES104" s="60"/>
      <c r="ET104" s="60">
        <f t="shared" si="98"/>
        <v>0</v>
      </c>
      <c r="EU104" s="60">
        <f t="shared" si="99"/>
        <v>50</v>
      </c>
      <c r="EV104" s="60"/>
      <c r="EW104" s="60">
        <f t="shared" si="100"/>
        <v>0</v>
      </c>
      <c r="EX104" s="60">
        <f t="shared" si="101"/>
        <v>0</v>
      </c>
      <c r="EY104" s="60">
        <f t="shared" si="102"/>
        <v>0</v>
      </c>
      <c r="EZ104" s="60">
        <f t="shared" si="103"/>
        <v>0</v>
      </c>
      <c r="FA104" s="60" t="str">
        <f t="shared" si="104"/>
        <v>Last W/O Aug. 2025 (Replaced SRP by ESP).</v>
      </c>
      <c r="FB104" s="57" t="str">
        <f t="shared" si="105"/>
        <v>WEST</v>
      </c>
    </row>
    <row r="105" spans="2:158" s="30" customFormat="1" ht="24" customHeight="1">
      <c r="B105" s="264" t="s">
        <v>960</v>
      </c>
      <c r="C105" s="265" t="s">
        <v>22</v>
      </c>
      <c r="D105" s="265" t="s">
        <v>2</v>
      </c>
      <c r="E105" s="266" t="s">
        <v>19</v>
      </c>
      <c r="F105" s="122">
        <v>0</v>
      </c>
      <c r="G105" s="76">
        <f t="shared" si="107"/>
        <v>8.7419999999999867</v>
      </c>
      <c r="H105" s="267"/>
      <c r="I105" s="13">
        <v>2</v>
      </c>
      <c r="J105" s="45" t="s">
        <v>1053</v>
      </c>
      <c r="K105" s="22">
        <v>140</v>
      </c>
      <c r="L105" s="22">
        <v>130</v>
      </c>
      <c r="M105" s="22">
        <v>25</v>
      </c>
      <c r="N105" s="22" t="s">
        <v>301</v>
      </c>
      <c r="O105" s="22">
        <v>127</v>
      </c>
      <c r="P105" s="248">
        <v>45996</v>
      </c>
      <c r="Q105" s="22"/>
      <c r="R105" s="22">
        <v>100</v>
      </c>
      <c r="S105" s="22">
        <v>4584</v>
      </c>
      <c r="T105" s="22">
        <v>1159</v>
      </c>
      <c r="U105" s="22">
        <v>5793</v>
      </c>
      <c r="V105" s="125" t="s">
        <v>1036</v>
      </c>
      <c r="W105" s="654"/>
      <c r="X105" s="654"/>
      <c r="Y105" s="654"/>
      <c r="Z105" s="654"/>
      <c r="AA105" s="125"/>
      <c r="AB105" s="125"/>
      <c r="AC105" s="45"/>
      <c r="AD105" s="45"/>
      <c r="AE105" s="45">
        <v>11</v>
      </c>
      <c r="AF105" s="117">
        <v>50</v>
      </c>
      <c r="AG105" s="117">
        <v>24.4</v>
      </c>
      <c r="AH105" s="117">
        <f t="shared" si="106"/>
        <v>45.081967213114751</v>
      </c>
      <c r="AI105" s="799">
        <f t="shared" si="108"/>
        <v>0</v>
      </c>
      <c r="AJ105" s="749">
        <v>45974</v>
      </c>
      <c r="AK105" s="45">
        <v>372</v>
      </c>
      <c r="AL105" s="306"/>
      <c r="AM105" s="15">
        <v>97.65</v>
      </c>
      <c r="AN105" s="76">
        <f t="shared" si="83"/>
        <v>8.7419999999999867</v>
      </c>
      <c r="AO105" s="817">
        <v>52000</v>
      </c>
      <c r="AP105" s="631" t="s">
        <v>1554</v>
      </c>
      <c r="AQ105" s="781"/>
      <c r="BJ105" s="50">
        <f t="shared" si="84"/>
        <v>0</v>
      </c>
      <c r="CW105" s="57" t="s">
        <v>210</v>
      </c>
      <c r="CX105" s="58">
        <f t="shared" si="3"/>
        <v>46284</v>
      </c>
      <c r="CY105" s="59" t="str">
        <f t="shared" si="67"/>
        <v>9WRZK-140</v>
      </c>
      <c r="CZ105" s="60" t="str">
        <f t="shared" si="68"/>
        <v>Spool</v>
      </c>
      <c r="DA105" s="60">
        <f t="shared" si="69"/>
        <v>140</v>
      </c>
      <c r="DB105" s="60">
        <f t="shared" si="70"/>
        <v>0</v>
      </c>
      <c r="DC105" s="60" t="str">
        <f t="shared" si="71"/>
        <v>SI</v>
      </c>
      <c r="DD105" s="60"/>
      <c r="DF105" s="60">
        <f t="shared" si="72"/>
        <v>127</v>
      </c>
      <c r="DG105" s="60">
        <f t="shared" si="73"/>
        <v>0</v>
      </c>
      <c r="DH105" s="60">
        <f t="shared" si="74"/>
        <v>0</v>
      </c>
      <c r="DI105" s="60">
        <f t="shared" si="75"/>
        <v>0</v>
      </c>
      <c r="DJ105" s="60">
        <f t="shared" si="76"/>
        <v>0</v>
      </c>
      <c r="DK105" s="60">
        <f t="shared" si="77"/>
        <v>11</v>
      </c>
      <c r="DL105" s="60"/>
      <c r="DM105" s="60"/>
      <c r="DN105" s="60">
        <f t="shared" si="78"/>
        <v>50</v>
      </c>
      <c r="DO105" s="186">
        <f t="shared" si="79"/>
        <v>0</v>
      </c>
      <c r="DP105" s="60" t="str">
        <f t="shared" si="80"/>
        <v/>
      </c>
      <c r="DQ105" s="60">
        <f t="shared" si="109"/>
        <v>0</v>
      </c>
      <c r="DR105" s="60">
        <f t="shared" si="81"/>
        <v>2</v>
      </c>
      <c r="DS105" s="68" t="str">
        <f t="shared" si="110"/>
        <v/>
      </c>
      <c r="DY105" s="57" t="str">
        <f t="shared" si="85"/>
        <v>KHALDA_WELL</v>
      </c>
      <c r="DZ105" s="58">
        <f t="shared" si="86"/>
        <v>46284</v>
      </c>
      <c r="EA105" s="59" t="str">
        <f t="shared" si="87"/>
        <v>WRZK-140</v>
      </c>
      <c r="EB105" s="60" t="str">
        <f t="shared" si="88"/>
        <v>Spool</v>
      </c>
      <c r="EC105" s="60">
        <f t="shared" si="89"/>
        <v>140</v>
      </c>
      <c r="ED105" s="60">
        <f t="shared" si="90"/>
        <v>0</v>
      </c>
      <c r="EE105" s="60" t="str">
        <f t="shared" si="91"/>
        <v>SI</v>
      </c>
      <c r="EF105" s="64"/>
      <c r="EG105" s="63"/>
      <c r="EH105" s="59" t="str">
        <f t="shared" si="82"/>
        <v/>
      </c>
      <c r="EI105" s="60">
        <f t="shared" si="92"/>
        <v>0</v>
      </c>
      <c r="EJ105" s="60" t="str">
        <f t="shared" si="93"/>
        <v>D800N</v>
      </c>
      <c r="EK105" s="60">
        <f t="shared" si="94"/>
        <v>8.7419999999999867</v>
      </c>
      <c r="EL105" s="60"/>
      <c r="EN105" s="60">
        <f t="shared" si="95"/>
        <v>0</v>
      </c>
      <c r="EP105" s="60">
        <f t="shared" si="96"/>
        <v>0</v>
      </c>
      <c r="EQ105" s="60">
        <f t="shared" si="97"/>
        <v>11</v>
      </c>
      <c r="ER105" s="60"/>
      <c r="ES105" s="60"/>
      <c r="ET105" s="60">
        <f t="shared" si="98"/>
        <v>0</v>
      </c>
      <c r="EU105" s="60">
        <f t="shared" si="99"/>
        <v>50</v>
      </c>
      <c r="EV105" s="60"/>
      <c r="EW105" s="60">
        <f t="shared" si="100"/>
        <v>0</v>
      </c>
      <c r="EX105" s="60">
        <f t="shared" si="101"/>
        <v>0</v>
      </c>
      <c r="EY105" s="60">
        <f t="shared" si="102"/>
        <v>0</v>
      </c>
      <c r="EZ105" s="60">
        <f t="shared" si="103"/>
        <v>0</v>
      </c>
      <c r="FA105" s="60" t="str">
        <f t="shared" si="104"/>
        <v>Last W/O Nov-2022 (ESP downgrade), Started up the well on 26/11/2022</v>
      </c>
      <c r="FB105" s="57" t="str">
        <f t="shared" si="105"/>
        <v/>
      </c>
    </row>
    <row r="106" spans="2:158" s="30" customFormat="1" ht="28.5" customHeight="1">
      <c r="B106" s="264" t="s">
        <v>1120</v>
      </c>
      <c r="C106" s="265" t="s">
        <v>1499</v>
      </c>
      <c r="D106" s="265"/>
      <c r="E106" s="266" t="s">
        <v>185</v>
      </c>
      <c r="F106" s="122">
        <v>23</v>
      </c>
      <c r="G106" s="76">
        <f t="shared" si="107"/>
        <v>1.32325</v>
      </c>
      <c r="H106" s="267" t="s">
        <v>1794</v>
      </c>
      <c r="I106" s="13">
        <v>0</v>
      </c>
      <c r="J106" s="45" t="s">
        <v>1053</v>
      </c>
      <c r="K106" s="22">
        <v>220</v>
      </c>
      <c r="L106" s="22">
        <v>210</v>
      </c>
      <c r="M106" s="22"/>
      <c r="N106" s="22" t="s">
        <v>300</v>
      </c>
      <c r="O106" s="22">
        <v>90</v>
      </c>
      <c r="P106" s="248">
        <v>46239</v>
      </c>
      <c r="Q106" s="22">
        <v>3903.64</v>
      </c>
      <c r="R106" s="22">
        <v>100</v>
      </c>
      <c r="S106" s="649">
        <v>1073</v>
      </c>
      <c r="T106" s="22"/>
      <c r="U106" s="22">
        <v>4977</v>
      </c>
      <c r="V106" s="125" t="s">
        <v>1460</v>
      </c>
      <c r="W106" s="654"/>
      <c r="X106" s="654"/>
      <c r="Y106" s="654"/>
      <c r="Z106" s="654"/>
      <c r="AA106" s="125"/>
      <c r="AB106" s="125"/>
      <c r="AC106" s="45"/>
      <c r="AD106" s="45">
        <v>100</v>
      </c>
      <c r="AE106" s="45">
        <v>39</v>
      </c>
      <c r="AF106" s="117">
        <v>20</v>
      </c>
      <c r="AG106" s="117"/>
      <c r="AH106" s="117" t="str">
        <f t="shared" si="106"/>
        <v/>
      </c>
      <c r="AI106" s="799">
        <f t="shared" si="108"/>
        <v>30.434750000000001</v>
      </c>
      <c r="AJ106" s="749">
        <v>46192</v>
      </c>
      <c r="AK106" s="45">
        <v>67</v>
      </c>
      <c r="AL106" s="392"/>
      <c r="AM106" s="15">
        <v>52.6</v>
      </c>
      <c r="AN106" s="76">
        <f t="shared" si="83"/>
        <v>31.757999999999999</v>
      </c>
      <c r="AO106" s="817">
        <v>45000</v>
      </c>
      <c r="AP106" s="631" t="s">
        <v>1945</v>
      </c>
      <c r="AQ106" s="781"/>
      <c r="BJ106" s="50">
        <f t="shared" si="84"/>
        <v>35.242000000000004</v>
      </c>
      <c r="CW106" s="57" t="s">
        <v>210</v>
      </c>
      <c r="CX106" s="58">
        <f t="shared" si="3"/>
        <v>46284</v>
      </c>
      <c r="CY106" s="59" t="str">
        <f t="shared" si="67"/>
        <v>9WRZK-148</v>
      </c>
      <c r="CZ106" s="60" t="str">
        <f t="shared" si="68"/>
        <v>Spool</v>
      </c>
      <c r="DA106" s="60">
        <f t="shared" si="69"/>
        <v>220</v>
      </c>
      <c r="DB106" s="60">
        <f t="shared" si="70"/>
        <v>23</v>
      </c>
      <c r="DC106" s="60" t="str">
        <f t="shared" si="71"/>
        <v>PCP</v>
      </c>
      <c r="DD106" s="60"/>
      <c r="DF106" s="60">
        <f t="shared" si="72"/>
        <v>90</v>
      </c>
      <c r="DG106" s="60">
        <f t="shared" si="73"/>
        <v>0</v>
      </c>
      <c r="DH106" s="60">
        <f t="shared" si="74"/>
        <v>0</v>
      </c>
      <c r="DI106" s="60">
        <f t="shared" si="75"/>
        <v>0</v>
      </c>
      <c r="DJ106" s="60">
        <f t="shared" si="76"/>
        <v>100</v>
      </c>
      <c r="DK106" s="60">
        <f t="shared" si="77"/>
        <v>39</v>
      </c>
      <c r="DL106" s="60"/>
      <c r="DM106" s="60"/>
      <c r="DN106" s="60">
        <f t="shared" si="78"/>
        <v>20</v>
      </c>
      <c r="DO106" s="186">
        <f t="shared" si="79"/>
        <v>30.434750000000001</v>
      </c>
      <c r="DP106" s="60" t="str">
        <f t="shared" si="80"/>
        <v>Generator (Planned)</v>
      </c>
      <c r="DQ106" s="60">
        <f t="shared" si="109"/>
        <v>30.434750000000001</v>
      </c>
      <c r="DR106" s="60">
        <f t="shared" si="81"/>
        <v>0</v>
      </c>
      <c r="DS106" s="68" t="str">
        <f t="shared" si="110"/>
        <v>WEST</v>
      </c>
      <c r="DY106" s="57" t="str">
        <f t="shared" si="85"/>
        <v>KHALDA_WELL</v>
      </c>
      <c r="DZ106" s="58">
        <f t="shared" si="86"/>
        <v>46284</v>
      </c>
      <c r="EA106" s="59" t="str">
        <f t="shared" si="87"/>
        <v>WRZK-148</v>
      </c>
      <c r="EB106" s="60" t="str">
        <f t="shared" si="88"/>
        <v>Spool</v>
      </c>
      <c r="EC106" s="60">
        <f t="shared" si="89"/>
        <v>220</v>
      </c>
      <c r="ED106" s="60">
        <f t="shared" si="90"/>
        <v>23</v>
      </c>
      <c r="EE106" s="60" t="str">
        <f t="shared" si="91"/>
        <v>PCP</v>
      </c>
      <c r="EF106" s="64"/>
      <c r="EG106" s="63"/>
      <c r="EH106" s="59" t="str">
        <f t="shared" si="82"/>
        <v>Generator (Planned)</v>
      </c>
      <c r="EI106" s="60">
        <f t="shared" si="92"/>
        <v>30.434750000000001</v>
      </c>
      <c r="EJ106" s="60" t="str">
        <f t="shared" si="93"/>
        <v>24-2400</v>
      </c>
      <c r="EK106" s="60">
        <f t="shared" si="94"/>
        <v>1.32325</v>
      </c>
      <c r="EL106" s="60"/>
      <c r="EN106" s="60">
        <f t="shared" si="95"/>
        <v>0</v>
      </c>
      <c r="EP106" s="60">
        <f t="shared" si="96"/>
        <v>0</v>
      </c>
      <c r="EQ106" s="60">
        <f t="shared" si="97"/>
        <v>39</v>
      </c>
      <c r="ER106" s="60"/>
      <c r="ES106" s="60"/>
      <c r="ET106" s="60">
        <f t="shared" si="98"/>
        <v>100</v>
      </c>
      <c r="EU106" s="60">
        <f t="shared" si="99"/>
        <v>20</v>
      </c>
      <c r="EV106" s="60"/>
      <c r="EW106" s="60">
        <f t="shared" si="100"/>
        <v>0</v>
      </c>
      <c r="EX106" s="60">
        <f t="shared" si="101"/>
        <v>0</v>
      </c>
      <c r="EY106" s="60">
        <f t="shared" si="102"/>
        <v>0</v>
      </c>
      <c r="EZ106" s="60">
        <f t="shared" si="103"/>
        <v>0</v>
      </c>
      <c r="FA106" s="60" t="str">
        <f t="shared" si="104"/>
        <v>Started up on 01-06-2024
Last W/O May-2024 , R/C U,LBAH</v>
      </c>
      <c r="FB106" s="57" t="str">
        <f t="shared" si="105"/>
        <v>WEST</v>
      </c>
    </row>
    <row r="107" spans="2:158" s="30" customFormat="1" ht="24" customHeight="1">
      <c r="B107" s="266" t="s">
        <v>1377</v>
      </c>
      <c r="C107" s="265" t="s">
        <v>25</v>
      </c>
      <c r="D107" s="265"/>
      <c r="E107" s="266" t="s">
        <v>19</v>
      </c>
      <c r="F107" s="122">
        <v>0</v>
      </c>
      <c r="G107" s="76">
        <f t="shared" si="107"/>
        <v>0</v>
      </c>
      <c r="H107" s="267"/>
      <c r="I107" s="13"/>
      <c r="J107" s="45"/>
      <c r="K107" s="22"/>
      <c r="L107" s="22"/>
      <c r="M107" s="22"/>
      <c r="N107" s="22"/>
      <c r="O107" s="22"/>
      <c r="P107" s="248">
        <v>45752</v>
      </c>
      <c r="Q107" s="22"/>
      <c r="R107" s="22">
        <v>100</v>
      </c>
      <c r="S107" s="22">
        <v>4567</v>
      </c>
      <c r="T107" s="22">
        <v>1019</v>
      </c>
      <c r="U107" s="22">
        <v>5583</v>
      </c>
      <c r="V107" s="125" t="s">
        <v>1460</v>
      </c>
      <c r="W107" s="654"/>
      <c r="X107" s="654"/>
      <c r="Y107" s="654"/>
      <c r="Z107" s="654"/>
      <c r="AA107" s="125"/>
      <c r="AB107" s="125"/>
      <c r="AC107" s="45"/>
      <c r="AD107" s="45"/>
      <c r="AE107" s="45"/>
      <c r="AF107" s="117"/>
      <c r="AG107" s="117"/>
      <c r="AH107" s="117" t="str">
        <f t="shared" si="106"/>
        <v/>
      </c>
      <c r="AI107" s="799">
        <f t="shared" si="108"/>
        <v>0</v>
      </c>
      <c r="AJ107" s="749"/>
      <c r="AK107" s="45"/>
      <c r="AL107" s="306"/>
      <c r="AM107" s="15"/>
      <c r="AN107" s="76">
        <f t="shared" si="83"/>
        <v>0</v>
      </c>
      <c r="AO107" s="817"/>
      <c r="AP107" s="631" t="s">
        <v>1528</v>
      </c>
      <c r="AQ107" s="781"/>
      <c r="BJ107" s="50">
        <f t="shared" si="84"/>
        <v>0</v>
      </c>
      <c r="CW107" s="57" t="s">
        <v>210</v>
      </c>
      <c r="CX107" s="58">
        <f t="shared" si="3"/>
        <v>46284</v>
      </c>
      <c r="CY107" s="59" t="str">
        <f t="shared" si="67"/>
        <v>9WRZK-149</v>
      </c>
      <c r="CZ107" s="60">
        <f t="shared" si="68"/>
        <v>0</v>
      </c>
      <c r="DA107" s="60">
        <f t="shared" si="69"/>
        <v>0</v>
      </c>
      <c r="DB107" s="60">
        <f t="shared" si="70"/>
        <v>0</v>
      </c>
      <c r="DC107" s="60" t="str">
        <f t="shared" si="71"/>
        <v>SI</v>
      </c>
      <c r="DD107" s="60"/>
      <c r="DF107" s="60">
        <f t="shared" si="72"/>
        <v>0</v>
      </c>
      <c r="DG107" s="60">
        <f t="shared" si="73"/>
        <v>0</v>
      </c>
      <c r="DH107" s="60">
        <f t="shared" si="74"/>
        <v>0</v>
      </c>
      <c r="DI107" s="60">
        <f t="shared" si="75"/>
        <v>0</v>
      </c>
      <c r="DJ107" s="60">
        <f t="shared" si="76"/>
        <v>0</v>
      </c>
      <c r="DK107" s="60">
        <f t="shared" si="77"/>
        <v>0</v>
      </c>
      <c r="DL107" s="60"/>
      <c r="DM107" s="60"/>
      <c r="DN107" s="60">
        <f t="shared" si="78"/>
        <v>0</v>
      </c>
      <c r="DO107" s="186">
        <f t="shared" si="79"/>
        <v>0</v>
      </c>
      <c r="DP107" s="60" t="str">
        <f t="shared" si="80"/>
        <v/>
      </c>
      <c r="DQ107" s="60">
        <f t="shared" si="109"/>
        <v>0</v>
      </c>
      <c r="DR107" s="60">
        <f t="shared" si="81"/>
        <v>0</v>
      </c>
      <c r="DS107" s="68" t="str">
        <f t="shared" si="110"/>
        <v/>
      </c>
      <c r="DY107" s="57" t="str">
        <f t="shared" si="85"/>
        <v>KHALDA_WELL</v>
      </c>
      <c r="DZ107" s="58">
        <f t="shared" si="86"/>
        <v>46284</v>
      </c>
      <c r="EA107" s="59" t="str">
        <f t="shared" si="87"/>
        <v>WRZK-149</v>
      </c>
      <c r="EB107" s="60">
        <f t="shared" si="88"/>
        <v>0</v>
      </c>
      <c r="EC107" s="60">
        <f t="shared" si="89"/>
        <v>0</v>
      </c>
      <c r="ED107" s="60">
        <f t="shared" si="90"/>
        <v>0</v>
      </c>
      <c r="EE107" s="60" t="str">
        <f t="shared" si="91"/>
        <v>SI</v>
      </c>
      <c r="EF107" s="64"/>
      <c r="EG107" s="63"/>
      <c r="EH107" s="59" t="str">
        <f t="shared" si="82"/>
        <v/>
      </c>
      <c r="EI107" s="60">
        <f t="shared" si="92"/>
        <v>0</v>
      </c>
      <c r="EJ107" s="60" t="str">
        <f t="shared" si="93"/>
        <v>24-2400</v>
      </c>
      <c r="EK107" s="60">
        <f t="shared" si="94"/>
        <v>0</v>
      </c>
      <c r="EL107" s="60"/>
      <c r="EN107" s="60">
        <f t="shared" si="95"/>
        <v>0</v>
      </c>
      <c r="EP107" s="60">
        <f t="shared" si="96"/>
        <v>0</v>
      </c>
      <c r="EQ107" s="60">
        <f t="shared" si="97"/>
        <v>0</v>
      </c>
      <c r="ER107" s="60"/>
      <c r="ES107" s="60"/>
      <c r="ET107" s="60">
        <f t="shared" si="98"/>
        <v>0</v>
      </c>
      <c r="EU107" s="60">
        <f t="shared" si="99"/>
        <v>0</v>
      </c>
      <c r="EV107" s="60"/>
      <c r="EW107" s="60">
        <f t="shared" si="100"/>
        <v>0</v>
      </c>
      <c r="EX107" s="60">
        <f t="shared" si="101"/>
        <v>0</v>
      </c>
      <c r="EY107" s="60">
        <f t="shared" si="102"/>
        <v>0</v>
      </c>
      <c r="EZ107" s="60">
        <f t="shared" si="103"/>
        <v>0</v>
      </c>
      <c r="FA107" s="60" t="str">
        <f t="shared" si="104"/>
        <v>Last W/O Aug-2022 (PCP P/R0 Started up 18/08/2022</v>
      </c>
      <c r="FB107" s="57" t="str">
        <f t="shared" si="105"/>
        <v/>
      </c>
    </row>
    <row r="108" spans="2:158" s="30" customFormat="1" ht="24" customHeight="1">
      <c r="B108" s="264" t="s">
        <v>1309</v>
      </c>
      <c r="C108" s="265" t="s">
        <v>22</v>
      </c>
      <c r="D108" s="265"/>
      <c r="E108" s="266" t="s">
        <v>3</v>
      </c>
      <c r="F108" s="122">
        <v>24</v>
      </c>
      <c r="G108" s="76">
        <f t="shared" si="107"/>
        <v>0</v>
      </c>
      <c r="H108" s="267"/>
      <c r="I108" s="13">
        <v>6</v>
      </c>
      <c r="J108" s="45" t="s">
        <v>1708</v>
      </c>
      <c r="K108" s="22">
        <v>190</v>
      </c>
      <c r="L108" s="22">
        <v>150</v>
      </c>
      <c r="M108" s="22">
        <v>200</v>
      </c>
      <c r="N108" s="22" t="s">
        <v>301</v>
      </c>
      <c r="O108" s="22">
        <v>143</v>
      </c>
      <c r="P108" s="248">
        <v>46096</v>
      </c>
      <c r="Q108" s="22">
        <v>1500.84</v>
      </c>
      <c r="R108" s="22">
        <v>100</v>
      </c>
      <c r="S108" s="22">
        <v>2431</v>
      </c>
      <c r="T108" s="22"/>
      <c r="U108" s="22">
        <v>5376</v>
      </c>
      <c r="V108" s="125" t="s">
        <v>1083</v>
      </c>
      <c r="W108" s="654"/>
      <c r="X108" s="654"/>
      <c r="Y108" s="654"/>
      <c r="Z108" s="654"/>
      <c r="AA108" s="125"/>
      <c r="AB108" s="125"/>
      <c r="AC108" s="45"/>
      <c r="AD108" s="45"/>
      <c r="AE108" s="45">
        <v>16</v>
      </c>
      <c r="AF108" s="117">
        <v>50</v>
      </c>
      <c r="AG108" s="117">
        <v>24.4</v>
      </c>
      <c r="AH108" s="117">
        <f t="shared" si="106"/>
        <v>65.573770491803288</v>
      </c>
      <c r="AI108" s="799">
        <f t="shared" si="108"/>
        <v>60.385599999999954</v>
      </c>
      <c r="AJ108" s="749">
        <v>46251</v>
      </c>
      <c r="AK108" s="45">
        <v>1168</v>
      </c>
      <c r="AL108" s="743"/>
      <c r="AM108" s="15">
        <v>94.83</v>
      </c>
      <c r="AN108" s="76">
        <f t="shared" si="83"/>
        <v>60.385599999999961</v>
      </c>
      <c r="AO108" s="817">
        <v>62000</v>
      </c>
      <c r="AP108" s="631" t="s">
        <v>1732</v>
      </c>
      <c r="AQ108" s="781"/>
      <c r="BJ108" s="50">
        <f t="shared" si="84"/>
        <v>1107.6143999999999</v>
      </c>
      <c r="CW108" s="57" t="s">
        <v>210</v>
      </c>
      <c r="CX108" s="58">
        <f t="shared" si="3"/>
        <v>46284</v>
      </c>
      <c r="CY108" s="59" t="str">
        <f t="shared" si="67"/>
        <v>9WRZK-167</v>
      </c>
      <c r="CZ108" s="60" t="str">
        <f t="shared" si="68"/>
        <v>Open</v>
      </c>
      <c r="DA108" s="60">
        <f t="shared" si="69"/>
        <v>190</v>
      </c>
      <c r="DB108" s="60">
        <f t="shared" si="70"/>
        <v>24</v>
      </c>
      <c r="DC108" s="60" t="str">
        <f t="shared" si="71"/>
        <v>ESP</v>
      </c>
      <c r="DD108" s="60"/>
      <c r="DF108" s="60">
        <f t="shared" si="72"/>
        <v>143</v>
      </c>
      <c r="DG108" s="60">
        <f t="shared" si="73"/>
        <v>0</v>
      </c>
      <c r="DH108" s="60">
        <f t="shared" si="74"/>
        <v>0</v>
      </c>
      <c r="DI108" s="60">
        <f t="shared" si="75"/>
        <v>0</v>
      </c>
      <c r="DJ108" s="60">
        <f t="shared" si="76"/>
        <v>0</v>
      </c>
      <c r="DK108" s="60">
        <f t="shared" si="77"/>
        <v>16</v>
      </c>
      <c r="DL108" s="60"/>
      <c r="DM108" s="60"/>
      <c r="DN108" s="60">
        <f t="shared" si="78"/>
        <v>50</v>
      </c>
      <c r="DO108" s="186">
        <f t="shared" si="79"/>
        <v>60.385599999999954</v>
      </c>
      <c r="DP108" s="60" t="str">
        <f t="shared" si="80"/>
        <v/>
      </c>
      <c r="DQ108" s="60">
        <f t="shared" si="109"/>
        <v>60.385599999999954</v>
      </c>
      <c r="DR108" s="60">
        <f t="shared" si="81"/>
        <v>6</v>
      </c>
      <c r="DS108" s="68" t="str">
        <f t="shared" si="110"/>
        <v>WEST</v>
      </c>
      <c r="DY108" s="57" t="str">
        <f t="shared" si="85"/>
        <v>KHALDA_WELL</v>
      </c>
      <c r="DZ108" s="58">
        <f t="shared" si="86"/>
        <v>46284</v>
      </c>
      <c r="EA108" s="59" t="str">
        <f t="shared" si="87"/>
        <v>WRZK-167</v>
      </c>
      <c r="EB108" s="60" t="str">
        <f t="shared" si="88"/>
        <v>Open</v>
      </c>
      <c r="EC108" s="60">
        <f t="shared" si="89"/>
        <v>190</v>
      </c>
      <c r="ED108" s="60">
        <f t="shared" si="90"/>
        <v>24</v>
      </c>
      <c r="EE108" s="60" t="str">
        <f t="shared" si="91"/>
        <v>ESP</v>
      </c>
      <c r="EF108" s="64"/>
      <c r="EG108" s="63"/>
      <c r="EH108" s="59" t="str">
        <f t="shared" si="82"/>
        <v/>
      </c>
      <c r="EI108" s="60">
        <f t="shared" si="92"/>
        <v>60.385599999999954</v>
      </c>
      <c r="EJ108" s="60" t="str">
        <f t="shared" si="93"/>
        <v>D1150N</v>
      </c>
      <c r="EK108" s="60">
        <f t="shared" si="94"/>
        <v>0</v>
      </c>
      <c r="EL108" s="60"/>
      <c r="EN108" s="60">
        <f t="shared" si="95"/>
        <v>0</v>
      </c>
      <c r="EP108" s="60">
        <f t="shared" si="96"/>
        <v>0</v>
      </c>
      <c r="EQ108" s="60">
        <f t="shared" si="97"/>
        <v>16</v>
      </c>
      <c r="ER108" s="60"/>
      <c r="ES108" s="60"/>
      <c r="ET108" s="60">
        <f t="shared" si="98"/>
        <v>0</v>
      </c>
      <c r="EU108" s="60">
        <f t="shared" si="99"/>
        <v>50</v>
      </c>
      <c r="EV108" s="60"/>
      <c r="EW108" s="60">
        <f t="shared" si="100"/>
        <v>0</v>
      </c>
      <c r="EX108" s="60">
        <f t="shared" si="101"/>
        <v>0</v>
      </c>
      <c r="EY108" s="60">
        <f t="shared" si="102"/>
        <v>0</v>
      </c>
      <c r="EZ108" s="60">
        <f t="shared" si="103"/>
        <v>0</v>
      </c>
      <c r="FA108" s="60" t="str">
        <f t="shared" si="104"/>
        <v xml:space="preserve">started up the well WRZK-167 (ESP- D1150N) after W/O, on 04-02-2025 </v>
      </c>
      <c r="FB108" s="57" t="str">
        <f t="shared" si="105"/>
        <v>WEST</v>
      </c>
    </row>
    <row r="109" spans="2:158" s="30" customFormat="1" ht="24" customHeight="1">
      <c r="B109" s="734" t="s">
        <v>1095</v>
      </c>
      <c r="C109" s="735" t="s">
        <v>279</v>
      </c>
      <c r="D109" s="735"/>
      <c r="E109" s="736" t="s">
        <v>3</v>
      </c>
      <c r="F109" s="122">
        <v>24</v>
      </c>
      <c r="G109" s="76">
        <f t="shared" si="107"/>
        <v>0</v>
      </c>
      <c r="H109" s="267"/>
      <c r="I109" s="737"/>
      <c r="J109" s="738" t="s">
        <v>1053</v>
      </c>
      <c r="K109" s="739">
        <v>190</v>
      </c>
      <c r="L109" s="739">
        <v>165</v>
      </c>
      <c r="M109" s="739">
        <v>20</v>
      </c>
      <c r="N109" s="739" t="s">
        <v>300</v>
      </c>
      <c r="O109" s="739">
        <v>175</v>
      </c>
      <c r="P109" s="248">
        <v>46187</v>
      </c>
      <c r="Q109" s="739">
        <v>449.07</v>
      </c>
      <c r="R109" s="739">
        <v>100</v>
      </c>
      <c r="S109" s="739">
        <v>4495</v>
      </c>
      <c r="T109" s="739"/>
      <c r="U109" s="739">
        <v>4988</v>
      </c>
      <c r="V109" s="125" t="s">
        <v>1046</v>
      </c>
      <c r="W109" s="741"/>
      <c r="X109" s="741"/>
      <c r="Y109" s="741"/>
      <c r="Z109" s="741"/>
      <c r="AA109" s="740"/>
      <c r="AB109" s="740"/>
      <c r="AC109" s="738"/>
      <c r="AD109" s="738"/>
      <c r="AE109" s="738">
        <v>59</v>
      </c>
      <c r="AF109" s="742">
        <v>50</v>
      </c>
      <c r="AG109" s="742">
        <v>67.7</v>
      </c>
      <c r="AH109" s="742">
        <f t="shared" si="106"/>
        <v>87.149187592319052</v>
      </c>
      <c r="AI109" s="799">
        <f t="shared" si="108"/>
        <v>170.21200000000016</v>
      </c>
      <c r="AJ109" s="750">
        <v>46280</v>
      </c>
      <c r="AK109" s="738">
        <v>6079</v>
      </c>
      <c r="AL109" s="306"/>
      <c r="AM109" s="744">
        <v>97.2</v>
      </c>
      <c r="AN109" s="76">
        <f t="shared" si="83"/>
        <v>170.21200000000016</v>
      </c>
      <c r="AO109" s="817">
        <v>53000</v>
      </c>
      <c r="AP109" s="631" t="s">
        <v>1616</v>
      </c>
      <c r="AQ109" s="781"/>
      <c r="BJ109" s="50">
        <f t="shared" si="84"/>
        <v>5908.7880000000005</v>
      </c>
      <c r="CW109" s="57" t="s">
        <v>210</v>
      </c>
      <c r="CX109" s="58">
        <f t="shared" si="3"/>
        <v>46284</v>
      </c>
      <c r="CY109" s="59" t="str">
        <f t="shared" si="67"/>
        <v>9WRZK-168</v>
      </c>
      <c r="CZ109" s="60" t="str">
        <f t="shared" si="68"/>
        <v>Spool</v>
      </c>
      <c r="DA109" s="60">
        <f t="shared" si="69"/>
        <v>190</v>
      </c>
      <c r="DB109" s="60">
        <f t="shared" si="70"/>
        <v>24</v>
      </c>
      <c r="DC109" s="60" t="str">
        <f t="shared" si="71"/>
        <v>ESP</v>
      </c>
      <c r="DD109" s="60"/>
      <c r="DF109" s="60">
        <f t="shared" si="72"/>
        <v>175</v>
      </c>
      <c r="DG109" s="60">
        <f t="shared" si="73"/>
        <v>0</v>
      </c>
      <c r="DH109" s="60">
        <f t="shared" si="74"/>
        <v>0</v>
      </c>
      <c r="DI109" s="60">
        <f t="shared" si="75"/>
        <v>0</v>
      </c>
      <c r="DJ109" s="60">
        <f t="shared" si="76"/>
        <v>0</v>
      </c>
      <c r="DK109" s="60">
        <f t="shared" si="77"/>
        <v>59</v>
      </c>
      <c r="DL109" s="60"/>
      <c r="DM109" s="60"/>
      <c r="DN109" s="60">
        <f t="shared" si="78"/>
        <v>50</v>
      </c>
      <c r="DO109" s="186">
        <f t="shared" si="79"/>
        <v>170.21200000000016</v>
      </c>
      <c r="DP109" s="60" t="str">
        <f t="shared" si="80"/>
        <v/>
      </c>
      <c r="DQ109" s="60">
        <f t="shared" si="109"/>
        <v>170.21200000000016</v>
      </c>
      <c r="DR109" s="60">
        <f t="shared" si="81"/>
        <v>0</v>
      </c>
      <c r="DS109" s="68" t="str">
        <f t="shared" si="110"/>
        <v>WEST</v>
      </c>
      <c r="DY109" s="61" t="str">
        <f t="shared" si="85"/>
        <v>KHALDA_WELL</v>
      </c>
      <c r="DZ109" s="62">
        <f t="shared" si="86"/>
        <v>46284</v>
      </c>
      <c r="EA109" s="63" t="str">
        <f t="shared" si="87"/>
        <v>WRZK-168</v>
      </c>
      <c r="EB109" s="64" t="str">
        <f t="shared" si="88"/>
        <v>Spool</v>
      </c>
      <c r="EC109" s="64">
        <f t="shared" si="89"/>
        <v>190</v>
      </c>
      <c r="ED109" s="64">
        <f t="shared" si="90"/>
        <v>24</v>
      </c>
      <c r="EE109" s="64" t="str">
        <f t="shared" si="91"/>
        <v>ESP</v>
      </c>
      <c r="EF109" s="64"/>
      <c r="EG109" s="63"/>
      <c r="EH109" s="59" t="str">
        <f t="shared" si="82"/>
        <v/>
      </c>
      <c r="EI109" s="64">
        <f t="shared" si="92"/>
        <v>170.21200000000016</v>
      </c>
      <c r="EJ109" s="64" t="str">
        <f t="shared" si="93"/>
        <v>SN6000</v>
      </c>
      <c r="EK109" s="64">
        <f t="shared" si="94"/>
        <v>0</v>
      </c>
      <c r="EL109" s="64"/>
      <c r="EN109" s="64">
        <f t="shared" si="95"/>
        <v>0</v>
      </c>
      <c r="EP109" s="64">
        <f t="shared" si="96"/>
        <v>0</v>
      </c>
      <c r="EQ109" s="64">
        <f t="shared" si="97"/>
        <v>59</v>
      </c>
      <c r="ER109" s="64"/>
      <c r="ES109" s="64"/>
      <c r="ET109" s="64">
        <f t="shared" si="98"/>
        <v>0</v>
      </c>
      <c r="EU109" s="64">
        <f t="shared" si="99"/>
        <v>50</v>
      </c>
      <c r="EV109" s="64"/>
      <c r="EW109" s="64">
        <f t="shared" si="100"/>
        <v>0</v>
      </c>
      <c r="EX109" s="64">
        <f t="shared" si="101"/>
        <v>0</v>
      </c>
      <c r="EY109" s="64">
        <f t="shared" si="102"/>
        <v>0</v>
      </c>
      <c r="EZ109" s="64">
        <f t="shared" si="103"/>
        <v>0</v>
      </c>
      <c r="FA109" s="64" t="str">
        <f t="shared" si="104"/>
        <v>Started up the well on 20/8/2023 after W/O (R/C T/BBAH)</v>
      </c>
      <c r="FB109" s="61" t="str">
        <f t="shared" si="105"/>
        <v>WEST</v>
      </c>
    </row>
    <row r="110" spans="2:158" s="30" customFormat="1" ht="24" customHeight="1">
      <c r="B110" s="264" t="s">
        <v>1085</v>
      </c>
      <c r="C110" s="265" t="s">
        <v>22</v>
      </c>
      <c r="D110" s="265"/>
      <c r="E110" s="266" t="s">
        <v>2</v>
      </c>
      <c r="F110" s="122">
        <v>23</v>
      </c>
      <c r="G110" s="76">
        <f t="shared" si="107"/>
        <v>1.2777499999999999</v>
      </c>
      <c r="H110" s="267" t="s">
        <v>1794</v>
      </c>
      <c r="I110" s="13"/>
      <c r="J110" s="738" t="s">
        <v>1053</v>
      </c>
      <c r="K110" s="22">
        <v>240</v>
      </c>
      <c r="L110" s="22">
        <v>220</v>
      </c>
      <c r="M110" s="22">
        <v>0</v>
      </c>
      <c r="N110" s="22" t="s">
        <v>301</v>
      </c>
      <c r="O110" s="22">
        <v>82</v>
      </c>
      <c r="P110" s="248">
        <v>46271</v>
      </c>
      <c r="Q110" s="22">
        <v>5040.6899999999996</v>
      </c>
      <c r="R110" s="22">
        <v>97</v>
      </c>
      <c r="S110" s="22">
        <v>337</v>
      </c>
      <c r="T110" s="22"/>
      <c r="U110" s="22">
        <v>5388</v>
      </c>
      <c r="V110" s="125">
        <v>1.75</v>
      </c>
      <c r="W110" s="654">
        <v>100</v>
      </c>
      <c r="X110" s="654">
        <v>93</v>
      </c>
      <c r="Y110" s="654">
        <v>95</v>
      </c>
      <c r="Z110" s="654">
        <v>80</v>
      </c>
      <c r="AA110" s="740" t="s">
        <v>1070</v>
      </c>
      <c r="AB110" s="125">
        <v>5.38</v>
      </c>
      <c r="AC110" s="45">
        <v>88</v>
      </c>
      <c r="AD110" s="45">
        <v>950</v>
      </c>
      <c r="AE110" s="45"/>
      <c r="AF110" s="117"/>
      <c r="AG110" s="117"/>
      <c r="AH110" s="742" t="str">
        <f t="shared" si="106"/>
        <v/>
      </c>
      <c r="AI110" s="799">
        <f t="shared" si="108"/>
        <v>29.388249999999999</v>
      </c>
      <c r="AJ110" s="749">
        <v>46163</v>
      </c>
      <c r="AK110" s="45">
        <v>114</v>
      </c>
      <c r="AL110" s="306"/>
      <c r="AM110" s="15">
        <v>73.099999999999994</v>
      </c>
      <c r="AN110" s="76">
        <f t="shared" si="83"/>
        <v>30.666</v>
      </c>
      <c r="AO110" s="817">
        <v>55000</v>
      </c>
      <c r="AP110" s="631" t="s">
        <v>1924</v>
      </c>
      <c r="AQ110" s="781"/>
      <c r="BJ110" s="50">
        <f t="shared" si="84"/>
        <v>83.334000000000003</v>
      </c>
      <c r="CW110" s="57" t="s">
        <v>210</v>
      </c>
      <c r="CX110" s="58">
        <f t="shared" si="3"/>
        <v>46284</v>
      </c>
      <c r="CY110" s="59" t="str">
        <f t="shared" si="67"/>
        <v>9WRZK-169</v>
      </c>
      <c r="CZ110" s="60" t="str">
        <f t="shared" si="68"/>
        <v>Spool</v>
      </c>
      <c r="DA110" s="60">
        <f t="shared" si="69"/>
        <v>240</v>
      </c>
      <c r="DB110" s="60">
        <f t="shared" si="70"/>
        <v>23</v>
      </c>
      <c r="DC110" s="60" t="str">
        <f t="shared" si="71"/>
        <v>SRP</v>
      </c>
      <c r="DD110" s="60"/>
      <c r="DF110" s="60">
        <f t="shared" si="72"/>
        <v>82</v>
      </c>
      <c r="DG110" s="60" t="str">
        <f t="shared" si="73"/>
        <v>C-640</v>
      </c>
      <c r="DH110" s="60">
        <f t="shared" si="74"/>
        <v>5.38</v>
      </c>
      <c r="DI110" s="60">
        <f t="shared" si="75"/>
        <v>88</v>
      </c>
      <c r="DJ110" s="60">
        <f t="shared" si="76"/>
        <v>950</v>
      </c>
      <c r="DK110" s="60">
        <f t="shared" si="77"/>
        <v>0</v>
      </c>
      <c r="DL110" s="60"/>
      <c r="DM110" s="60"/>
      <c r="DN110" s="60">
        <f t="shared" si="78"/>
        <v>0</v>
      </c>
      <c r="DO110" s="186">
        <f t="shared" si="79"/>
        <v>29.388249999999999</v>
      </c>
      <c r="DP110" s="60" t="str">
        <f t="shared" si="80"/>
        <v>Generator (Planned)</v>
      </c>
      <c r="DQ110" s="60">
        <f t="shared" si="109"/>
        <v>29.388249999999999</v>
      </c>
      <c r="DR110" s="60">
        <f t="shared" si="81"/>
        <v>0</v>
      </c>
      <c r="DS110" s="68" t="str">
        <f t="shared" si="110"/>
        <v>WEST</v>
      </c>
      <c r="DY110" s="57" t="str">
        <f t="shared" si="85"/>
        <v>KHALDA_WELL</v>
      </c>
      <c r="DZ110" s="58">
        <f t="shared" si="86"/>
        <v>46284</v>
      </c>
      <c r="EA110" s="59" t="str">
        <f t="shared" si="87"/>
        <v>WRZK-169</v>
      </c>
      <c r="EB110" s="60" t="str">
        <f t="shared" si="88"/>
        <v>Spool</v>
      </c>
      <c r="EC110" s="60">
        <f t="shared" si="89"/>
        <v>240</v>
      </c>
      <c r="ED110" s="60">
        <f t="shared" si="90"/>
        <v>23</v>
      </c>
      <c r="EE110" s="60" t="str">
        <f t="shared" si="91"/>
        <v>SRP</v>
      </c>
      <c r="EF110" s="64"/>
      <c r="EG110" s="63"/>
      <c r="EH110" s="59" t="str">
        <f t="shared" si="82"/>
        <v>Generator (Planned)</v>
      </c>
      <c r="EI110" s="60">
        <f t="shared" si="92"/>
        <v>29.388249999999999</v>
      </c>
      <c r="EJ110" s="60">
        <f t="shared" si="93"/>
        <v>1.75</v>
      </c>
      <c r="EK110" s="60">
        <f t="shared" si="94"/>
        <v>1.2777499999999999</v>
      </c>
      <c r="EL110" s="60"/>
      <c r="EN110" s="60">
        <f t="shared" si="95"/>
        <v>5.38</v>
      </c>
      <c r="EP110" s="60">
        <f t="shared" si="96"/>
        <v>88</v>
      </c>
      <c r="EQ110" s="60">
        <f t="shared" si="97"/>
        <v>0</v>
      </c>
      <c r="ER110" s="60"/>
      <c r="ES110" s="60"/>
      <c r="ET110" s="60">
        <f t="shared" si="98"/>
        <v>950</v>
      </c>
      <c r="EU110" s="60">
        <f t="shared" si="99"/>
        <v>0</v>
      </c>
      <c r="EV110" s="60"/>
      <c r="EW110" s="60">
        <f t="shared" si="100"/>
        <v>100</v>
      </c>
      <c r="EX110" s="60">
        <f t="shared" si="101"/>
        <v>93</v>
      </c>
      <c r="EY110" s="60">
        <f t="shared" si="102"/>
        <v>95</v>
      </c>
      <c r="EZ110" s="60">
        <f t="shared" si="103"/>
        <v>80</v>
      </c>
      <c r="FA110" s="60" t="str">
        <f t="shared" si="104"/>
        <v>Last W/O July 2023 (R/C)
on 4-8-2023, decreased speed from 7 to 5.4 SPM</v>
      </c>
      <c r="FB110" s="57" t="str">
        <f t="shared" si="105"/>
        <v>WEST</v>
      </c>
    </row>
    <row r="111" spans="2:158" s="30" customFormat="1" ht="24" customHeight="1">
      <c r="B111" s="264" t="s">
        <v>1320</v>
      </c>
      <c r="C111" s="265" t="s">
        <v>897</v>
      </c>
      <c r="D111" s="265"/>
      <c r="E111" s="266" t="s">
        <v>3</v>
      </c>
      <c r="F111" s="122">
        <v>24</v>
      </c>
      <c r="G111" s="76">
        <f t="shared" si="107"/>
        <v>0</v>
      </c>
      <c r="H111" s="267"/>
      <c r="I111" s="13">
        <v>5</v>
      </c>
      <c r="J111" s="45" t="s">
        <v>1053</v>
      </c>
      <c r="K111" s="22">
        <v>110</v>
      </c>
      <c r="L111" s="22">
        <v>100</v>
      </c>
      <c r="M111" s="22">
        <v>0</v>
      </c>
      <c r="N111" s="22" t="s">
        <v>301</v>
      </c>
      <c r="O111" s="22">
        <v>157</v>
      </c>
      <c r="P111" s="248">
        <v>46271</v>
      </c>
      <c r="Q111" s="22">
        <v>5215.3100000000004</v>
      </c>
      <c r="R111" s="22">
        <v>87</v>
      </c>
      <c r="S111" s="22">
        <v>321</v>
      </c>
      <c r="T111" s="22"/>
      <c r="U111" s="22">
        <v>5608</v>
      </c>
      <c r="V111" s="125" t="s">
        <v>1040</v>
      </c>
      <c r="W111" s="654"/>
      <c r="X111" s="654"/>
      <c r="Y111" s="654"/>
      <c r="Z111" s="654"/>
      <c r="AA111" s="125"/>
      <c r="AB111" s="125"/>
      <c r="AC111" s="45"/>
      <c r="AD111" s="45"/>
      <c r="AE111" s="45">
        <v>41</v>
      </c>
      <c r="AF111" s="117">
        <v>50</v>
      </c>
      <c r="AG111" s="117">
        <v>56</v>
      </c>
      <c r="AH111" s="742">
        <f t="shared" si="106"/>
        <v>73.214285714285708</v>
      </c>
      <c r="AI111" s="799">
        <f t="shared" si="108"/>
        <v>49.931999999999903</v>
      </c>
      <c r="AJ111" s="749">
        <v>46238</v>
      </c>
      <c r="AK111" s="45">
        <v>1314</v>
      </c>
      <c r="AL111" s="306"/>
      <c r="AM111" s="15">
        <v>96.2</v>
      </c>
      <c r="AN111" s="76">
        <f t="shared" si="83"/>
        <v>49.931999999999896</v>
      </c>
      <c r="AO111" s="817">
        <v>57000</v>
      </c>
      <c r="AP111" s="631" t="s">
        <v>1919</v>
      </c>
      <c r="AQ111" s="781"/>
      <c r="BJ111" s="50">
        <f t="shared" si="84"/>
        <v>1264.068</v>
      </c>
      <c r="CW111" s="57" t="s">
        <v>210</v>
      </c>
      <c r="CX111" s="58">
        <f t="shared" si="3"/>
        <v>46284</v>
      </c>
      <c r="CY111" s="59" t="str">
        <f t="shared" si="67"/>
        <v>9WRZK-170</v>
      </c>
      <c r="CZ111" s="60" t="str">
        <f t="shared" si="68"/>
        <v>Spool</v>
      </c>
      <c r="DA111" s="60">
        <f t="shared" si="69"/>
        <v>110</v>
      </c>
      <c r="DB111" s="60">
        <f t="shared" si="70"/>
        <v>24</v>
      </c>
      <c r="DC111" s="60" t="str">
        <f t="shared" si="71"/>
        <v>ESP</v>
      </c>
      <c r="DD111" s="60"/>
      <c r="DF111" s="60">
        <f t="shared" si="72"/>
        <v>157</v>
      </c>
      <c r="DG111" s="60">
        <f t="shared" si="73"/>
        <v>0</v>
      </c>
      <c r="DH111" s="60">
        <f t="shared" si="74"/>
        <v>0</v>
      </c>
      <c r="DI111" s="60">
        <f t="shared" si="75"/>
        <v>0</v>
      </c>
      <c r="DJ111" s="60">
        <f t="shared" si="76"/>
        <v>0</v>
      </c>
      <c r="DK111" s="60">
        <f t="shared" si="77"/>
        <v>41</v>
      </c>
      <c r="DL111" s="60"/>
      <c r="DM111" s="60"/>
      <c r="DN111" s="60">
        <f t="shared" si="78"/>
        <v>50</v>
      </c>
      <c r="DO111" s="186">
        <f t="shared" si="79"/>
        <v>49.931999999999903</v>
      </c>
      <c r="DP111" s="60" t="str">
        <f t="shared" si="80"/>
        <v/>
      </c>
      <c r="DQ111" s="60">
        <f t="shared" si="109"/>
        <v>49.931999999999903</v>
      </c>
      <c r="DR111" s="60">
        <f t="shared" si="81"/>
        <v>5</v>
      </c>
      <c r="DS111" s="68" t="str">
        <f t="shared" si="110"/>
        <v>WEST</v>
      </c>
      <c r="DY111" s="57" t="str">
        <f t="shared" si="85"/>
        <v>KHALDA_WELL</v>
      </c>
      <c r="DZ111" s="58">
        <f t="shared" si="86"/>
        <v>46284</v>
      </c>
      <c r="EA111" s="59" t="str">
        <f t="shared" si="87"/>
        <v>WRZK-170</v>
      </c>
      <c r="EB111" s="60" t="str">
        <f t="shared" si="88"/>
        <v>Spool</v>
      </c>
      <c r="EC111" s="60">
        <f t="shared" si="89"/>
        <v>110</v>
      </c>
      <c r="ED111" s="60">
        <f t="shared" si="90"/>
        <v>24</v>
      </c>
      <c r="EE111" s="60" t="str">
        <f t="shared" si="91"/>
        <v>ESP</v>
      </c>
      <c r="EF111" s="64"/>
      <c r="EG111" s="63"/>
      <c r="EH111" s="59" t="str">
        <f t="shared" si="82"/>
        <v/>
      </c>
      <c r="EI111" s="60">
        <f t="shared" si="92"/>
        <v>49.931999999999903</v>
      </c>
      <c r="EJ111" s="60" t="str">
        <f t="shared" si="93"/>
        <v>GN1600</v>
      </c>
      <c r="EK111" s="60">
        <f t="shared" si="94"/>
        <v>0</v>
      </c>
      <c r="EL111" s="60"/>
      <c r="EN111" s="60">
        <f t="shared" si="95"/>
        <v>0</v>
      </c>
      <c r="EP111" s="60">
        <f t="shared" si="96"/>
        <v>0</v>
      </c>
      <c r="EQ111" s="60">
        <f t="shared" si="97"/>
        <v>41</v>
      </c>
      <c r="ER111" s="60"/>
      <c r="ES111" s="60"/>
      <c r="ET111" s="60">
        <f t="shared" si="98"/>
        <v>0</v>
      </c>
      <c r="EU111" s="60">
        <f t="shared" si="99"/>
        <v>50</v>
      </c>
      <c r="EV111" s="60"/>
      <c r="EW111" s="60">
        <f t="shared" si="100"/>
        <v>0</v>
      </c>
      <c r="EX111" s="60">
        <f t="shared" si="101"/>
        <v>0</v>
      </c>
      <c r="EY111" s="60">
        <f t="shared" si="102"/>
        <v>0</v>
      </c>
      <c r="EZ111" s="60">
        <f t="shared" si="103"/>
        <v>0</v>
      </c>
      <c r="FA111" s="60" t="str">
        <f t="shared" si="104"/>
        <v>Last W/O May-2025 (ESPR), Started up the well on 16-May-2025.</v>
      </c>
      <c r="FB111" s="57" t="str">
        <f t="shared" si="105"/>
        <v>WEST</v>
      </c>
    </row>
    <row r="112" spans="2:158" s="30" customFormat="1" ht="28.5" customHeight="1">
      <c r="B112" s="264" t="s">
        <v>1118</v>
      </c>
      <c r="C112" s="265" t="s">
        <v>25</v>
      </c>
      <c r="D112" s="265"/>
      <c r="E112" s="266" t="s">
        <v>2</v>
      </c>
      <c r="F112" s="122">
        <v>24</v>
      </c>
      <c r="G112" s="76">
        <f t="shared" si="107"/>
        <v>0</v>
      </c>
      <c r="H112" s="267"/>
      <c r="I112" s="13"/>
      <c r="J112" s="45" t="s">
        <v>1053</v>
      </c>
      <c r="K112" s="22">
        <v>160</v>
      </c>
      <c r="L112" s="22">
        <v>120</v>
      </c>
      <c r="M112" s="22">
        <v>0</v>
      </c>
      <c r="N112" s="22" t="s">
        <v>301</v>
      </c>
      <c r="O112" s="22">
        <v>104</v>
      </c>
      <c r="P112" s="248">
        <v>46269</v>
      </c>
      <c r="Q112" s="22">
        <v>4438.1000000000004</v>
      </c>
      <c r="R112" s="22">
        <v>100</v>
      </c>
      <c r="S112" s="649">
        <v>656</v>
      </c>
      <c r="T112" s="22"/>
      <c r="U112" s="22">
        <v>5094</v>
      </c>
      <c r="V112" s="125">
        <v>1.75</v>
      </c>
      <c r="W112" s="654">
        <v>100</v>
      </c>
      <c r="X112" s="654">
        <v>307</v>
      </c>
      <c r="Y112" s="654">
        <v>91</v>
      </c>
      <c r="Z112" s="654">
        <v>80</v>
      </c>
      <c r="AA112" s="125" t="s">
        <v>1071</v>
      </c>
      <c r="AB112" s="125">
        <v>6.76</v>
      </c>
      <c r="AC112" s="45">
        <v>168</v>
      </c>
      <c r="AD112" s="45">
        <v>950</v>
      </c>
      <c r="AE112" s="45"/>
      <c r="AF112" s="117"/>
      <c r="AG112" s="117"/>
      <c r="AH112" s="117" t="str">
        <f t="shared" si="106"/>
        <v/>
      </c>
      <c r="AI112" s="799">
        <f t="shared" si="108"/>
        <v>81.507000000000005</v>
      </c>
      <c r="AJ112" s="749">
        <v>46283</v>
      </c>
      <c r="AK112" s="45">
        <v>303</v>
      </c>
      <c r="AL112" s="392"/>
      <c r="AM112" s="15">
        <v>73.099999999999994</v>
      </c>
      <c r="AN112" s="76">
        <f t="shared" si="83"/>
        <v>81.507000000000005</v>
      </c>
      <c r="AO112" s="817">
        <v>55000</v>
      </c>
      <c r="AP112" s="631" t="s">
        <v>1537</v>
      </c>
      <c r="AQ112" s="781"/>
      <c r="BJ112" s="50">
        <f t="shared" si="84"/>
        <v>221.49299999999999</v>
      </c>
      <c r="CW112" s="57" t="s">
        <v>210</v>
      </c>
      <c r="CX112" s="58">
        <f t="shared" si="3"/>
        <v>46284</v>
      </c>
      <c r="CY112" s="59" t="str">
        <f t="shared" si="67"/>
        <v>9WRZK-173</v>
      </c>
      <c r="CZ112" s="60" t="str">
        <f t="shared" si="68"/>
        <v>Spool</v>
      </c>
      <c r="DA112" s="60">
        <f t="shared" si="69"/>
        <v>160</v>
      </c>
      <c r="DB112" s="60">
        <f t="shared" si="70"/>
        <v>24</v>
      </c>
      <c r="DC112" s="60" t="str">
        <f t="shared" si="71"/>
        <v>SRP</v>
      </c>
      <c r="DD112" s="60"/>
      <c r="DF112" s="60">
        <f t="shared" si="72"/>
        <v>104</v>
      </c>
      <c r="DG112" s="60" t="str">
        <f t="shared" si="73"/>
        <v>C-912</v>
      </c>
      <c r="DH112" s="60">
        <f t="shared" si="74"/>
        <v>6.76</v>
      </c>
      <c r="DI112" s="60">
        <f t="shared" si="75"/>
        <v>168</v>
      </c>
      <c r="DJ112" s="60">
        <f t="shared" si="76"/>
        <v>950</v>
      </c>
      <c r="DK112" s="60">
        <f t="shared" si="77"/>
        <v>0</v>
      </c>
      <c r="DL112" s="60"/>
      <c r="DM112" s="60"/>
      <c r="DN112" s="60">
        <f t="shared" si="78"/>
        <v>0</v>
      </c>
      <c r="DO112" s="186">
        <f t="shared" si="79"/>
        <v>81.507000000000005</v>
      </c>
      <c r="DP112" s="60" t="str">
        <f t="shared" si="80"/>
        <v/>
      </c>
      <c r="DQ112" s="60">
        <f t="shared" si="109"/>
        <v>81.507000000000005</v>
      </c>
      <c r="DR112" s="60">
        <f t="shared" si="81"/>
        <v>0</v>
      </c>
      <c r="DS112" s="68" t="str">
        <f t="shared" si="110"/>
        <v>WEST</v>
      </c>
      <c r="DY112" s="57" t="str">
        <f t="shared" si="85"/>
        <v>KHALDA_WELL</v>
      </c>
      <c r="DZ112" s="58">
        <f t="shared" si="86"/>
        <v>46284</v>
      </c>
      <c r="EA112" s="59" t="str">
        <f t="shared" si="87"/>
        <v>WRZK-173</v>
      </c>
      <c r="EB112" s="60" t="str">
        <f t="shared" si="88"/>
        <v>Spool</v>
      </c>
      <c r="EC112" s="60">
        <f t="shared" si="89"/>
        <v>160</v>
      </c>
      <c r="ED112" s="60">
        <f t="shared" si="90"/>
        <v>24</v>
      </c>
      <c r="EE112" s="60" t="str">
        <f t="shared" si="91"/>
        <v>SRP</v>
      </c>
      <c r="EF112" s="64"/>
      <c r="EG112" s="63"/>
      <c r="EH112" s="59" t="str">
        <f t="shared" si="82"/>
        <v/>
      </c>
      <c r="EI112" s="60">
        <f t="shared" si="92"/>
        <v>81.507000000000005</v>
      </c>
      <c r="EJ112" s="60">
        <f t="shared" si="93"/>
        <v>1.75</v>
      </c>
      <c r="EK112" s="60">
        <f t="shared" si="94"/>
        <v>0</v>
      </c>
      <c r="EL112" s="60"/>
      <c r="EN112" s="60">
        <f t="shared" si="95"/>
        <v>6.76</v>
      </c>
      <c r="EP112" s="60">
        <f t="shared" si="96"/>
        <v>168</v>
      </c>
      <c r="EQ112" s="60">
        <f t="shared" si="97"/>
        <v>0</v>
      </c>
      <c r="ER112" s="60"/>
      <c r="ES112" s="60"/>
      <c r="ET112" s="60">
        <f t="shared" si="98"/>
        <v>950</v>
      </c>
      <c r="EU112" s="60">
        <f t="shared" si="99"/>
        <v>0</v>
      </c>
      <c r="EV112" s="60"/>
      <c r="EW112" s="60">
        <f t="shared" si="100"/>
        <v>100</v>
      </c>
      <c r="EX112" s="60">
        <f t="shared" si="101"/>
        <v>307</v>
      </c>
      <c r="EY112" s="60">
        <f t="shared" si="102"/>
        <v>91</v>
      </c>
      <c r="EZ112" s="60">
        <f t="shared" si="103"/>
        <v>80</v>
      </c>
      <c r="FA112" s="60" t="str">
        <f t="shared" si="104"/>
        <v>Started up the well on 27/9/2022 after W/O (R/C T/BAH)</v>
      </c>
      <c r="FB112" s="57" t="str">
        <f t="shared" si="105"/>
        <v>WEST</v>
      </c>
    </row>
    <row r="113" spans="2:158" s="30" customFormat="1" ht="24" customHeight="1">
      <c r="B113" s="266" t="s">
        <v>1312</v>
      </c>
      <c r="C113" s="265" t="s">
        <v>22</v>
      </c>
      <c r="D113" s="265"/>
      <c r="E113" s="266" t="s">
        <v>3</v>
      </c>
      <c r="F113" s="122">
        <v>24</v>
      </c>
      <c r="G113" s="76">
        <f t="shared" si="107"/>
        <v>0</v>
      </c>
      <c r="H113" s="267"/>
      <c r="I113" s="13">
        <v>14</v>
      </c>
      <c r="J113" s="45" t="s">
        <v>1053</v>
      </c>
      <c r="K113" s="22">
        <v>200</v>
      </c>
      <c r="L113" s="22">
        <v>185</v>
      </c>
      <c r="M113" s="22">
        <v>0</v>
      </c>
      <c r="N113" s="22" t="s">
        <v>301</v>
      </c>
      <c r="O113" s="22">
        <v>155</v>
      </c>
      <c r="P113" s="248">
        <v>46198</v>
      </c>
      <c r="Q113" s="22">
        <v>4198</v>
      </c>
      <c r="R113" s="22">
        <v>100</v>
      </c>
      <c r="S113" s="22">
        <v>885</v>
      </c>
      <c r="T113" s="22"/>
      <c r="U113" s="22">
        <v>5083</v>
      </c>
      <c r="V113" s="125" t="s">
        <v>1037</v>
      </c>
      <c r="W113" s="654"/>
      <c r="X113" s="654"/>
      <c r="Y113" s="654"/>
      <c r="Z113" s="654"/>
      <c r="AA113" s="125"/>
      <c r="AB113" s="125"/>
      <c r="AC113" s="45"/>
      <c r="AD113" s="45"/>
      <c r="AE113" s="45">
        <v>35</v>
      </c>
      <c r="AF113" s="117">
        <v>52</v>
      </c>
      <c r="AG113" s="117">
        <v>46</v>
      </c>
      <c r="AH113" s="117">
        <f t="shared" si="106"/>
        <v>76.08695652173914</v>
      </c>
      <c r="AI113" s="799">
        <f t="shared" si="108"/>
        <v>52.384799999999871</v>
      </c>
      <c r="AJ113" s="749">
        <v>46284</v>
      </c>
      <c r="AK113" s="45">
        <v>1752</v>
      </c>
      <c r="AL113" s="306"/>
      <c r="AM113" s="15">
        <v>97.01</v>
      </c>
      <c r="AN113" s="76">
        <f t="shared" si="83"/>
        <v>52.384799999999871</v>
      </c>
      <c r="AO113" s="817">
        <v>62000</v>
      </c>
      <c r="AP113" s="631" t="s">
        <v>1925</v>
      </c>
      <c r="AQ113" s="781"/>
      <c r="BJ113" s="50">
        <f t="shared" si="84"/>
        <v>1699.6152000000002</v>
      </c>
      <c r="CW113" s="57" t="s">
        <v>210</v>
      </c>
      <c r="CX113" s="58">
        <f t="shared" si="3"/>
        <v>46284</v>
      </c>
      <c r="CY113" s="59" t="str">
        <f t="shared" si="67"/>
        <v>9WRZK-176</v>
      </c>
      <c r="CZ113" s="60" t="str">
        <f t="shared" si="68"/>
        <v>Spool</v>
      </c>
      <c r="DA113" s="60">
        <f t="shared" si="69"/>
        <v>200</v>
      </c>
      <c r="DB113" s="60">
        <f t="shared" si="70"/>
        <v>24</v>
      </c>
      <c r="DC113" s="60" t="str">
        <f t="shared" si="71"/>
        <v>ESP</v>
      </c>
      <c r="DD113" s="60"/>
      <c r="DF113" s="60">
        <f t="shared" si="72"/>
        <v>155</v>
      </c>
      <c r="DG113" s="60">
        <f t="shared" si="73"/>
        <v>0</v>
      </c>
      <c r="DH113" s="60">
        <f t="shared" si="74"/>
        <v>0</v>
      </c>
      <c r="DI113" s="60">
        <f t="shared" si="75"/>
        <v>0</v>
      </c>
      <c r="DJ113" s="60">
        <f t="shared" si="76"/>
        <v>0</v>
      </c>
      <c r="DK113" s="60">
        <f t="shared" si="77"/>
        <v>35</v>
      </c>
      <c r="DL113" s="60"/>
      <c r="DM113" s="60"/>
      <c r="DN113" s="60">
        <f t="shared" si="78"/>
        <v>52</v>
      </c>
      <c r="DO113" s="186">
        <f t="shared" si="79"/>
        <v>52.384799999999871</v>
      </c>
      <c r="DP113" s="60" t="str">
        <f t="shared" si="80"/>
        <v/>
      </c>
      <c r="DQ113" s="60">
        <f t="shared" si="109"/>
        <v>52.384799999999871</v>
      </c>
      <c r="DR113" s="60">
        <f t="shared" si="81"/>
        <v>14</v>
      </c>
      <c r="DS113" s="68" t="str">
        <f t="shared" si="110"/>
        <v>WEST</v>
      </c>
      <c r="DY113" s="57" t="str">
        <f t="shared" si="85"/>
        <v>KHALDA_WELL</v>
      </c>
      <c r="DZ113" s="58">
        <f t="shared" si="86"/>
        <v>46284</v>
      </c>
      <c r="EA113" s="59" t="str">
        <f t="shared" si="87"/>
        <v>WRZK-176</v>
      </c>
      <c r="EB113" s="60" t="str">
        <f t="shared" si="88"/>
        <v>Spool</v>
      </c>
      <c r="EC113" s="60">
        <f t="shared" si="89"/>
        <v>200</v>
      </c>
      <c r="ED113" s="60">
        <f t="shared" si="90"/>
        <v>24</v>
      </c>
      <c r="EE113" s="60" t="str">
        <f t="shared" si="91"/>
        <v>ESP</v>
      </c>
      <c r="EF113" s="64"/>
      <c r="EG113" s="63"/>
      <c r="EH113" s="59" t="str">
        <f t="shared" si="82"/>
        <v/>
      </c>
      <c r="EI113" s="60">
        <f t="shared" si="92"/>
        <v>52.384799999999871</v>
      </c>
      <c r="EJ113" s="60" t="str">
        <f t="shared" si="93"/>
        <v>GN2100</v>
      </c>
      <c r="EK113" s="60">
        <f t="shared" si="94"/>
        <v>0</v>
      </c>
      <c r="EL113" s="60"/>
      <c r="EN113" s="60">
        <f t="shared" si="95"/>
        <v>0</v>
      </c>
      <c r="EP113" s="60">
        <f t="shared" si="96"/>
        <v>0</v>
      </c>
      <c r="EQ113" s="60">
        <f t="shared" si="97"/>
        <v>35</v>
      </c>
      <c r="ER113" s="60"/>
      <c r="ES113" s="60"/>
      <c r="ET113" s="60">
        <f t="shared" si="98"/>
        <v>0</v>
      </c>
      <c r="EU113" s="60">
        <f t="shared" si="99"/>
        <v>52</v>
      </c>
      <c r="EV113" s="60"/>
      <c r="EW113" s="60">
        <f t="shared" si="100"/>
        <v>0</v>
      </c>
      <c r="EX113" s="60">
        <f t="shared" si="101"/>
        <v>0</v>
      </c>
      <c r="EY113" s="60">
        <f t="shared" si="102"/>
        <v>0</v>
      </c>
      <c r="EZ113" s="60">
        <f t="shared" si="103"/>
        <v>0</v>
      </c>
      <c r="FA113" s="60" t="str">
        <f t="shared" si="104"/>
        <v>Last W/O April-2022 (R/C), Started up the well on 13-04-2022
On 20-12-2022, Stepped up freq. F/50 Hz T/52 Hz.</v>
      </c>
      <c r="FB113" s="57" t="str">
        <f t="shared" si="105"/>
        <v>WEST</v>
      </c>
    </row>
    <row r="114" spans="2:158" s="30" customFormat="1" ht="24" customHeight="1">
      <c r="B114" s="264" t="s">
        <v>1318</v>
      </c>
      <c r="C114" s="265" t="s">
        <v>22</v>
      </c>
      <c r="D114" s="265"/>
      <c r="E114" s="266" t="s">
        <v>19</v>
      </c>
      <c r="F114" s="122">
        <v>0</v>
      </c>
      <c r="G114" s="76">
        <f t="shared" si="107"/>
        <v>22.931999999999967</v>
      </c>
      <c r="H114" s="267"/>
      <c r="I114" s="13">
        <v>250</v>
      </c>
      <c r="J114" s="45" t="s">
        <v>1053</v>
      </c>
      <c r="K114" s="22">
        <v>160</v>
      </c>
      <c r="L114" s="22">
        <v>150</v>
      </c>
      <c r="M114" s="22">
        <v>0</v>
      </c>
      <c r="N114" s="22" t="s">
        <v>301</v>
      </c>
      <c r="O114" s="22">
        <v>81</v>
      </c>
      <c r="P114" s="248">
        <v>46125</v>
      </c>
      <c r="Q114" s="22"/>
      <c r="R114" s="22">
        <v>100</v>
      </c>
      <c r="S114" s="22">
        <v>4016</v>
      </c>
      <c r="T114" s="22">
        <v>813.69</v>
      </c>
      <c r="U114" s="22">
        <v>4819</v>
      </c>
      <c r="V114" s="125">
        <v>2.25</v>
      </c>
      <c r="W114" s="654">
        <v>100</v>
      </c>
      <c r="X114" s="654">
        <v>307</v>
      </c>
      <c r="Y114" s="654">
        <v>86</v>
      </c>
      <c r="Z114" s="654">
        <v>80</v>
      </c>
      <c r="AA114" s="125" t="s">
        <v>1070</v>
      </c>
      <c r="AB114" s="125">
        <v>6.52</v>
      </c>
      <c r="AC114" s="45">
        <v>126</v>
      </c>
      <c r="AD114" s="45">
        <v>950</v>
      </c>
      <c r="AE114" s="45"/>
      <c r="AF114" s="117"/>
      <c r="AG114" s="117"/>
      <c r="AH114" s="117" t="str">
        <f t="shared" si="106"/>
        <v/>
      </c>
      <c r="AI114" s="799">
        <f t="shared" si="108"/>
        <v>0</v>
      </c>
      <c r="AJ114" s="749">
        <v>46059</v>
      </c>
      <c r="AK114" s="45">
        <v>312</v>
      </c>
      <c r="AL114" s="743"/>
      <c r="AM114" s="15">
        <v>92.65</v>
      </c>
      <c r="AN114" s="76">
        <f t="shared" si="83"/>
        <v>22.931999999999967</v>
      </c>
      <c r="AO114" s="817">
        <v>55000</v>
      </c>
      <c r="AP114" s="631" t="s">
        <v>1509</v>
      </c>
      <c r="AQ114" s="781"/>
      <c r="BJ114" s="50">
        <f t="shared" si="84"/>
        <v>0</v>
      </c>
      <c r="CW114" s="57" t="s">
        <v>210</v>
      </c>
      <c r="CX114" s="58">
        <f t="shared" si="3"/>
        <v>46284</v>
      </c>
      <c r="CY114" s="59" t="str">
        <f t="shared" si="67"/>
        <v>9WRZK-177</v>
      </c>
      <c r="CZ114" s="60" t="str">
        <f t="shared" si="68"/>
        <v>Spool</v>
      </c>
      <c r="DA114" s="60">
        <f t="shared" si="69"/>
        <v>160</v>
      </c>
      <c r="DB114" s="60">
        <f t="shared" si="70"/>
        <v>0</v>
      </c>
      <c r="DC114" s="60" t="str">
        <f t="shared" si="71"/>
        <v>SI</v>
      </c>
      <c r="DD114" s="60"/>
      <c r="DF114" s="60">
        <f t="shared" si="72"/>
        <v>81</v>
      </c>
      <c r="DG114" s="60" t="str">
        <f t="shared" si="73"/>
        <v>C-640</v>
      </c>
      <c r="DH114" s="60">
        <f t="shared" si="74"/>
        <v>6.52</v>
      </c>
      <c r="DI114" s="60">
        <f t="shared" si="75"/>
        <v>126</v>
      </c>
      <c r="DJ114" s="60">
        <f t="shared" si="76"/>
        <v>950</v>
      </c>
      <c r="DK114" s="60">
        <f t="shared" si="77"/>
        <v>0</v>
      </c>
      <c r="DL114" s="60"/>
      <c r="DM114" s="60"/>
      <c r="DN114" s="60">
        <f t="shared" si="78"/>
        <v>0</v>
      </c>
      <c r="DO114" s="186">
        <f t="shared" si="79"/>
        <v>0</v>
      </c>
      <c r="DP114" s="60" t="str">
        <f t="shared" si="80"/>
        <v/>
      </c>
      <c r="DQ114" s="60">
        <f t="shared" si="109"/>
        <v>0</v>
      </c>
      <c r="DR114" s="60">
        <f t="shared" si="81"/>
        <v>250</v>
      </c>
      <c r="DS114" s="68" t="str">
        <f t="shared" si="110"/>
        <v/>
      </c>
      <c r="DY114" s="57" t="str">
        <f t="shared" si="85"/>
        <v>KHALDA_WELL</v>
      </c>
      <c r="DZ114" s="58">
        <f t="shared" si="86"/>
        <v>46284</v>
      </c>
      <c r="EA114" s="59" t="str">
        <f t="shared" si="87"/>
        <v>WRZK-177</v>
      </c>
      <c r="EB114" s="60" t="str">
        <f t="shared" si="88"/>
        <v>Spool</v>
      </c>
      <c r="EC114" s="60">
        <f t="shared" si="89"/>
        <v>160</v>
      </c>
      <c r="ED114" s="60">
        <f t="shared" si="90"/>
        <v>0</v>
      </c>
      <c r="EE114" s="60" t="str">
        <f t="shared" si="91"/>
        <v>SI</v>
      </c>
      <c r="EF114" s="64"/>
      <c r="EG114" s="63"/>
      <c r="EH114" s="59" t="str">
        <f t="shared" si="82"/>
        <v/>
      </c>
      <c r="EI114" s="60">
        <f t="shared" si="92"/>
        <v>0</v>
      </c>
      <c r="EJ114" s="60">
        <f t="shared" si="93"/>
        <v>2.25</v>
      </c>
      <c r="EK114" s="60">
        <f t="shared" si="94"/>
        <v>22.931999999999967</v>
      </c>
      <c r="EL114" s="60"/>
      <c r="EN114" s="60">
        <f t="shared" si="95"/>
        <v>6.52</v>
      </c>
      <c r="EP114" s="60">
        <f t="shared" si="96"/>
        <v>126</v>
      </c>
      <c r="EQ114" s="60">
        <f t="shared" si="97"/>
        <v>0</v>
      </c>
      <c r="ER114" s="60"/>
      <c r="ES114" s="60"/>
      <c r="ET114" s="60">
        <f t="shared" si="98"/>
        <v>950</v>
      </c>
      <c r="EU114" s="60">
        <f t="shared" si="99"/>
        <v>0</v>
      </c>
      <c r="EV114" s="60"/>
      <c r="EW114" s="60">
        <f t="shared" si="100"/>
        <v>100</v>
      </c>
      <c r="EX114" s="60">
        <f t="shared" si="101"/>
        <v>307</v>
      </c>
      <c r="EY114" s="60">
        <f t="shared" si="102"/>
        <v>86</v>
      </c>
      <c r="EZ114" s="60">
        <f t="shared" si="103"/>
        <v>80</v>
      </c>
      <c r="FA114" s="60" t="str">
        <f t="shared" si="104"/>
        <v xml:space="preserve">Last W/O Jan-2022 (SRPR), Start up 15/1/22 </v>
      </c>
      <c r="FB114" s="57" t="str">
        <f t="shared" si="105"/>
        <v/>
      </c>
    </row>
    <row r="115" spans="2:158" s="30" customFormat="1" ht="33" customHeight="1">
      <c r="B115" s="734" t="s">
        <v>1321</v>
      </c>
      <c r="C115" s="735" t="s">
        <v>22</v>
      </c>
      <c r="D115" s="735"/>
      <c r="E115" s="736" t="s">
        <v>2</v>
      </c>
      <c r="F115" s="122">
        <v>24</v>
      </c>
      <c r="G115" s="76">
        <f t="shared" si="107"/>
        <v>0</v>
      </c>
      <c r="H115" s="267"/>
      <c r="I115" s="737"/>
      <c r="J115" s="738" t="s">
        <v>1053</v>
      </c>
      <c r="K115" s="739">
        <v>160</v>
      </c>
      <c r="L115" s="739">
        <v>160</v>
      </c>
      <c r="M115" s="739">
        <v>0</v>
      </c>
      <c r="N115" s="739" t="s">
        <v>301</v>
      </c>
      <c r="O115" s="739">
        <v>94</v>
      </c>
      <c r="P115" s="248">
        <v>46237</v>
      </c>
      <c r="Q115" s="739">
        <v>1975.95</v>
      </c>
      <c r="R115" s="739">
        <v>100</v>
      </c>
      <c r="S115" s="739">
        <v>3535</v>
      </c>
      <c r="T115" s="739"/>
      <c r="U115" s="739">
        <v>5595</v>
      </c>
      <c r="V115" s="740">
        <v>1.75</v>
      </c>
      <c r="W115" s="741">
        <v>100</v>
      </c>
      <c r="X115" s="741">
        <v>264</v>
      </c>
      <c r="Y115" s="741">
        <v>97</v>
      </c>
      <c r="Z115" s="741">
        <v>80</v>
      </c>
      <c r="AA115" s="740" t="s">
        <v>1071</v>
      </c>
      <c r="AB115" s="740">
        <v>6.83</v>
      </c>
      <c r="AC115" s="738">
        <v>168</v>
      </c>
      <c r="AD115" s="738">
        <v>950</v>
      </c>
      <c r="AE115" s="738"/>
      <c r="AF115" s="742"/>
      <c r="AG115" s="742"/>
      <c r="AH115" s="742" t="str">
        <f t="shared" si="106"/>
        <v/>
      </c>
      <c r="AI115" s="799">
        <f t="shared" si="108"/>
        <v>46.760000000000005</v>
      </c>
      <c r="AJ115" s="750">
        <v>46239</v>
      </c>
      <c r="AK115" s="738">
        <v>334</v>
      </c>
      <c r="AL115" s="306"/>
      <c r="AM115" s="744">
        <v>86</v>
      </c>
      <c r="AN115" s="76">
        <f t="shared" si="83"/>
        <v>46.760000000000005</v>
      </c>
      <c r="AO115" s="817">
        <v>54000</v>
      </c>
      <c r="AP115" s="631" t="s">
        <v>1999</v>
      </c>
      <c r="AQ115" s="781"/>
      <c r="BJ115" s="50">
        <f t="shared" si="84"/>
        <v>287.24</v>
      </c>
      <c r="CW115" s="57" t="s">
        <v>210</v>
      </c>
      <c r="CX115" s="58">
        <f t="shared" si="3"/>
        <v>46284</v>
      </c>
      <c r="CY115" s="59" t="str">
        <f t="shared" si="67"/>
        <v>9WRZK-179</v>
      </c>
      <c r="CZ115" s="60" t="str">
        <f t="shared" si="68"/>
        <v>Spool</v>
      </c>
      <c r="DA115" s="60">
        <f t="shared" si="69"/>
        <v>160</v>
      </c>
      <c r="DB115" s="60">
        <f t="shared" si="70"/>
        <v>24</v>
      </c>
      <c r="DC115" s="60" t="str">
        <f t="shared" si="71"/>
        <v>SRP</v>
      </c>
      <c r="DD115" s="60"/>
      <c r="DF115" s="60">
        <f t="shared" si="72"/>
        <v>94</v>
      </c>
      <c r="DG115" s="60" t="str">
        <f t="shared" si="73"/>
        <v>C-912</v>
      </c>
      <c r="DH115" s="60">
        <f t="shared" si="74"/>
        <v>6.83</v>
      </c>
      <c r="DI115" s="60">
        <f t="shared" si="75"/>
        <v>168</v>
      </c>
      <c r="DJ115" s="60">
        <f t="shared" si="76"/>
        <v>950</v>
      </c>
      <c r="DK115" s="60">
        <f t="shared" si="77"/>
        <v>0</v>
      </c>
      <c r="DL115" s="60"/>
      <c r="DM115" s="60"/>
      <c r="DN115" s="60">
        <f t="shared" si="78"/>
        <v>0</v>
      </c>
      <c r="DO115" s="186">
        <f t="shared" si="79"/>
        <v>46.760000000000005</v>
      </c>
      <c r="DP115" s="60" t="str">
        <f t="shared" si="80"/>
        <v/>
      </c>
      <c r="DQ115" s="60">
        <f t="shared" si="109"/>
        <v>46.760000000000005</v>
      </c>
      <c r="DR115" s="60">
        <f t="shared" si="81"/>
        <v>0</v>
      </c>
      <c r="DS115" s="68" t="str">
        <f t="shared" si="110"/>
        <v>WEST</v>
      </c>
      <c r="DY115" s="61" t="str">
        <f t="shared" si="85"/>
        <v>KHALDA_WELL</v>
      </c>
      <c r="DZ115" s="62">
        <f t="shared" si="86"/>
        <v>46284</v>
      </c>
      <c r="EA115" s="63" t="str">
        <f t="shared" si="87"/>
        <v>WRZK-179</v>
      </c>
      <c r="EB115" s="64" t="str">
        <f t="shared" si="88"/>
        <v>Spool</v>
      </c>
      <c r="EC115" s="64">
        <f t="shared" si="89"/>
        <v>160</v>
      </c>
      <c r="ED115" s="64">
        <f t="shared" si="90"/>
        <v>24</v>
      </c>
      <c r="EE115" s="64" t="str">
        <f t="shared" si="91"/>
        <v>SRP</v>
      </c>
      <c r="EF115" s="64"/>
      <c r="EG115" s="63"/>
      <c r="EH115" s="59" t="str">
        <f t="shared" si="82"/>
        <v/>
      </c>
      <c r="EI115" s="64">
        <f t="shared" si="92"/>
        <v>46.760000000000005</v>
      </c>
      <c r="EJ115" s="64">
        <f t="shared" si="93"/>
        <v>1.75</v>
      </c>
      <c r="EK115" s="64">
        <f t="shared" si="94"/>
        <v>0</v>
      </c>
      <c r="EL115" s="64"/>
      <c r="EN115" s="64">
        <f t="shared" si="95"/>
        <v>6.83</v>
      </c>
      <c r="EP115" s="64">
        <f t="shared" si="96"/>
        <v>168</v>
      </c>
      <c r="EQ115" s="64">
        <f t="shared" si="97"/>
        <v>0</v>
      </c>
      <c r="ER115" s="64"/>
      <c r="ES115" s="64"/>
      <c r="ET115" s="64">
        <f t="shared" si="98"/>
        <v>950</v>
      </c>
      <c r="EU115" s="64">
        <f t="shared" si="99"/>
        <v>0</v>
      </c>
      <c r="EV115" s="64"/>
      <c r="EW115" s="64">
        <f t="shared" si="100"/>
        <v>100</v>
      </c>
      <c r="EX115" s="64">
        <f t="shared" si="101"/>
        <v>264</v>
      </c>
      <c r="EY115" s="64">
        <f t="shared" si="102"/>
        <v>97</v>
      </c>
      <c r="EZ115" s="64">
        <f t="shared" si="103"/>
        <v>80</v>
      </c>
      <c r="FA115" s="64" t="str">
        <f t="shared" si="104"/>
        <v>Last W/O July-2026 (TBG &amp; PR) , Started up 27/07/2026</v>
      </c>
      <c r="FB115" s="61" t="str">
        <f t="shared" si="105"/>
        <v>WEST</v>
      </c>
    </row>
    <row r="116" spans="2:158" s="30" customFormat="1" ht="24" customHeight="1">
      <c r="B116" s="264" t="s">
        <v>1314</v>
      </c>
      <c r="C116" s="265" t="s">
        <v>897</v>
      </c>
      <c r="D116" s="265"/>
      <c r="E116" s="266" t="s">
        <v>3</v>
      </c>
      <c r="F116" s="122">
        <v>17</v>
      </c>
      <c r="G116" s="76">
        <f t="shared" si="107"/>
        <v>12.333708333333345</v>
      </c>
      <c r="H116" s="267" t="s">
        <v>1795</v>
      </c>
      <c r="I116" s="13">
        <v>14</v>
      </c>
      <c r="J116" s="45" t="s">
        <v>1053</v>
      </c>
      <c r="K116" s="22">
        <v>190</v>
      </c>
      <c r="L116" s="22">
        <v>180</v>
      </c>
      <c r="M116" s="22">
        <v>0</v>
      </c>
      <c r="N116" s="22" t="s">
        <v>301</v>
      </c>
      <c r="O116" s="22">
        <v>140</v>
      </c>
      <c r="P116" s="248">
        <v>46268</v>
      </c>
      <c r="Q116" s="22">
        <v>3272.95</v>
      </c>
      <c r="R116" s="22">
        <v>100</v>
      </c>
      <c r="S116" s="22">
        <v>2104</v>
      </c>
      <c r="T116" s="22"/>
      <c r="U116" s="22">
        <v>5377</v>
      </c>
      <c r="V116" s="125" t="s">
        <v>1041</v>
      </c>
      <c r="W116" s="654"/>
      <c r="X116" s="654"/>
      <c r="Y116" s="654"/>
      <c r="Z116" s="654"/>
      <c r="AA116" s="125"/>
      <c r="AB116" s="125"/>
      <c r="AC116" s="45"/>
      <c r="AD116" s="45"/>
      <c r="AE116" s="45">
        <v>17</v>
      </c>
      <c r="AF116" s="117">
        <v>50</v>
      </c>
      <c r="AG116" s="117">
        <v>22</v>
      </c>
      <c r="AH116" s="117">
        <f t="shared" si="106"/>
        <v>77.272727272727266</v>
      </c>
      <c r="AI116" s="799">
        <f t="shared" si="108"/>
        <v>29.953291666666694</v>
      </c>
      <c r="AJ116" s="749">
        <v>46273</v>
      </c>
      <c r="AK116" s="45">
        <v>863</v>
      </c>
      <c r="AL116" s="306"/>
      <c r="AM116" s="15">
        <v>95.1</v>
      </c>
      <c r="AN116" s="76">
        <f t="shared" si="83"/>
        <v>42.287000000000035</v>
      </c>
      <c r="AO116" s="817">
        <v>56000</v>
      </c>
      <c r="AP116" s="631" t="s">
        <v>1926</v>
      </c>
      <c r="AQ116" s="781"/>
      <c r="BJ116" s="50">
        <f t="shared" si="84"/>
        <v>820.71299999999985</v>
      </c>
      <c r="CW116" s="57" t="s">
        <v>210</v>
      </c>
      <c r="CX116" s="58">
        <f t="shared" si="3"/>
        <v>46284</v>
      </c>
      <c r="CY116" s="59" t="str">
        <f t="shared" si="67"/>
        <v>9WRZK-190</v>
      </c>
      <c r="CZ116" s="60" t="str">
        <f t="shared" si="68"/>
        <v>Spool</v>
      </c>
      <c r="DA116" s="60">
        <f t="shared" si="69"/>
        <v>190</v>
      </c>
      <c r="DB116" s="60">
        <f t="shared" si="70"/>
        <v>17</v>
      </c>
      <c r="DC116" s="60" t="str">
        <f t="shared" si="71"/>
        <v>ESP</v>
      </c>
      <c r="DD116" s="60"/>
      <c r="DF116" s="60">
        <f t="shared" si="72"/>
        <v>140</v>
      </c>
      <c r="DG116" s="60">
        <f t="shared" si="73"/>
        <v>0</v>
      </c>
      <c r="DH116" s="60">
        <f t="shared" si="74"/>
        <v>0</v>
      </c>
      <c r="DI116" s="60">
        <f t="shared" si="75"/>
        <v>0</v>
      </c>
      <c r="DJ116" s="60">
        <f t="shared" si="76"/>
        <v>0</v>
      </c>
      <c r="DK116" s="60">
        <f t="shared" si="77"/>
        <v>17</v>
      </c>
      <c r="DL116" s="60"/>
      <c r="DM116" s="60"/>
      <c r="DN116" s="60">
        <f t="shared" si="78"/>
        <v>50</v>
      </c>
      <c r="DO116" s="186">
        <f t="shared" si="79"/>
        <v>29.953291666666694</v>
      </c>
      <c r="DP116" s="60" t="str">
        <f t="shared" si="80"/>
        <v>Generator (Unplanned)</v>
      </c>
      <c r="DQ116" s="60">
        <f t="shared" si="109"/>
        <v>29.953291666666694</v>
      </c>
      <c r="DR116" s="60">
        <f t="shared" si="81"/>
        <v>14</v>
      </c>
      <c r="DS116" s="68" t="str">
        <f t="shared" si="110"/>
        <v>WEST</v>
      </c>
      <c r="DY116" s="57" t="str">
        <f t="shared" si="85"/>
        <v>KHALDA_WELL</v>
      </c>
      <c r="DZ116" s="58">
        <f t="shared" si="86"/>
        <v>46284</v>
      </c>
      <c r="EA116" s="59" t="str">
        <f t="shared" si="87"/>
        <v>WRZK-190</v>
      </c>
      <c r="EB116" s="60" t="str">
        <f t="shared" si="88"/>
        <v>Spool</v>
      </c>
      <c r="EC116" s="60">
        <f t="shared" si="89"/>
        <v>190</v>
      </c>
      <c r="ED116" s="60">
        <f t="shared" si="90"/>
        <v>17</v>
      </c>
      <c r="EE116" s="60" t="str">
        <f t="shared" si="91"/>
        <v>ESP</v>
      </c>
      <c r="EF116" s="64"/>
      <c r="EG116" s="63"/>
      <c r="EH116" s="59" t="str">
        <f t="shared" si="82"/>
        <v>Generator (Unplanned)</v>
      </c>
      <c r="EI116" s="60">
        <f t="shared" si="92"/>
        <v>29.953291666666694</v>
      </c>
      <c r="EJ116" s="60" t="str">
        <f t="shared" si="93"/>
        <v>DN1050</v>
      </c>
      <c r="EK116" s="60">
        <f t="shared" si="94"/>
        <v>12.333708333333345</v>
      </c>
      <c r="EL116" s="60"/>
      <c r="EN116" s="60">
        <f t="shared" si="95"/>
        <v>0</v>
      </c>
      <c r="EP116" s="60">
        <f t="shared" si="96"/>
        <v>0</v>
      </c>
      <c r="EQ116" s="60">
        <f t="shared" si="97"/>
        <v>17</v>
      </c>
      <c r="ER116" s="60"/>
      <c r="ES116" s="60"/>
      <c r="ET116" s="60">
        <f t="shared" si="98"/>
        <v>0</v>
      </c>
      <c r="EU116" s="60">
        <f t="shared" si="99"/>
        <v>50</v>
      </c>
      <c r="EV116" s="60"/>
      <c r="EW116" s="60">
        <f t="shared" si="100"/>
        <v>0</v>
      </c>
      <c r="EX116" s="60">
        <f t="shared" si="101"/>
        <v>0</v>
      </c>
      <c r="EY116" s="60">
        <f t="shared" si="102"/>
        <v>0</v>
      </c>
      <c r="EZ116" s="60">
        <f t="shared" si="103"/>
        <v>0</v>
      </c>
      <c r="FA116" s="60" t="str">
        <f t="shared" si="104"/>
        <v>Last W/O 11/2022 , complete well W/ESP DN1050), Started-up 14/11/2022</v>
      </c>
      <c r="FB116" s="57" t="str">
        <f t="shared" si="105"/>
        <v>WEST</v>
      </c>
    </row>
    <row r="117" spans="2:158" s="30" customFormat="1" ht="24" customHeight="1">
      <c r="B117" s="264" t="s">
        <v>1364</v>
      </c>
      <c r="C117" s="265" t="s">
        <v>22</v>
      </c>
      <c r="D117" s="265"/>
      <c r="E117" s="266" t="s">
        <v>19</v>
      </c>
      <c r="F117" s="122">
        <v>0</v>
      </c>
      <c r="G117" s="76">
        <f t="shared" si="107"/>
        <v>22.72</v>
      </c>
      <c r="H117" s="267"/>
      <c r="I117" s="13">
        <v>0</v>
      </c>
      <c r="J117" s="45" t="s">
        <v>1053</v>
      </c>
      <c r="K117" s="22">
        <v>210</v>
      </c>
      <c r="L117" s="22">
        <v>190</v>
      </c>
      <c r="M117" s="22">
        <v>0</v>
      </c>
      <c r="N117" s="22" t="s">
        <v>301</v>
      </c>
      <c r="O117" s="22">
        <v>85</v>
      </c>
      <c r="P117" s="248">
        <v>46282</v>
      </c>
      <c r="Q117" s="22"/>
      <c r="R117" s="22">
        <v>100</v>
      </c>
      <c r="S117" s="22">
        <v>889</v>
      </c>
      <c r="T117" s="22">
        <v>3937</v>
      </c>
      <c r="U117" s="22">
        <v>4826</v>
      </c>
      <c r="V117" s="125" t="s">
        <v>1452</v>
      </c>
      <c r="W117" s="654"/>
      <c r="X117" s="654"/>
      <c r="Y117" s="654"/>
      <c r="Z117" s="654"/>
      <c r="AA117" s="125"/>
      <c r="AB117" s="125"/>
      <c r="AC117" s="45"/>
      <c r="AD117" s="45">
        <v>70</v>
      </c>
      <c r="AE117" s="45">
        <v>37</v>
      </c>
      <c r="AF117" s="117">
        <v>14</v>
      </c>
      <c r="AG117" s="117"/>
      <c r="AH117" s="117" t="str">
        <f t="shared" si="106"/>
        <v/>
      </c>
      <c r="AI117" s="799">
        <f t="shared" si="108"/>
        <v>0</v>
      </c>
      <c r="AJ117" s="749">
        <v>45443</v>
      </c>
      <c r="AK117" s="45">
        <v>32</v>
      </c>
      <c r="AL117" s="306"/>
      <c r="AM117" s="15">
        <v>29</v>
      </c>
      <c r="AN117" s="76">
        <f t="shared" si="83"/>
        <v>22.72</v>
      </c>
      <c r="AO117" s="817"/>
      <c r="AP117" s="631" t="s">
        <v>1578</v>
      </c>
      <c r="AQ117" s="781"/>
      <c r="BJ117" s="50">
        <f t="shared" si="84"/>
        <v>0</v>
      </c>
      <c r="CW117" s="57" t="s">
        <v>210</v>
      </c>
      <c r="CX117" s="58">
        <f t="shared" si="3"/>
        <v>46284</v>
      </c>
      <c r="CY117" s="59" t="str">
        <f t="shared" si="67"/>
        <v>9WRZK-191</v>
      </c>
      <c r="CZ117" s="60" t="str">
        <f t="shared" si="68"/>
        <v>Spool</v>
      </c>
      <c r="DA117" s="60">
        <f t="shared" si="69"/>
        <v>210</v>
      </c>
      <c r="DB117" s="60">
        <f t="shared" si="70"/>
        <v>0</v>
      </c>
      <c r="DC117" s="60" t="str">
        <f t="shared" si="71"/>
        <v>SI</v>
      </c>
      <c r="DD117" s="60"/>
      <c r="DF117" s="60">
        <f t="shared" si="72"/>
        <v>85</v>
      </c>
      <c r="DG117" s="60">
        <f t="shared" si="73"/>
        <v>0</v>
      </c>
      <c r="DH117" s="60">
        <f t="shared" si="74"/>
        <v>0</v>
      </c>
      <c r="DI117" s="60">
        <f t="shared" si="75"/>
        <v>0</v>
      </c>
      <c r="DJ117" s="60">
        <f t="shared" si="76"/>
        <v>70</v>
      </c>
      <c r="DK117" s="60">
        <f t="shared" si="77"/>
        <v>37</v>
      </c>
      <c r="DL117" s="60"/>
      <c r="DM117" s="60"/>
      <c r="DN117" s="60">
        <f t="shared" si="78"/>
        <v>14</v>
      </c>
      <c r="DO117" s="186">
        <f t="shared" si="79"/>
        <v>0</v>
      </c>
      <c r="DP117" s="60" t="str">
        <f t="shared" si="80"/>
        <v/>
      </c>
      <c r="DQ117" s="60">
        <f t="shared" si="109"/>
        <v>0</v>
      </c>
      <c r="DR117" s="60">
        <f t="shared" si="81"/>
        <v>0</v>
      </c>
      <c r="DS117" s="68" t="str">
        <f t="shared" si="110"/>
        <v/>
      </c>
      <c r="DY117" s="57" t="str">
        <f t="shared" si="85"/>
        <v>KHALDA_WELL</v>
      </c>
      <c r="DZ117" s="58">
        <f t="shared" si="86"/>
        <v>46284</v>
      </c>
      <c r="EA117" s="59" t="str">
        <f t="shared" si="87"/>
        <v>WRZK-191</v>
      </c>
      <c r="EB117" s="60" t="str">
        <f t="shared" si="88"/>
        <v>Spool</v>
      </c>
      <c r="EC117" s="60">
        <f t="shared" si="89"/>
        <v>210</v>
      </c>
      <c r="ED117" s="60">
        <f t="shared" si="90"/>
        <v>0</v>
      </c>
      <c r="EE117" s="60" t="str">
        <f t="shared" si="91"/>
        <v>SI</v>
      </c>
      <c r="EF117" s="64"/>
      <c r="EG117" s="63"/>
      <c r="EH117" s="59" t="str">
        <f t="shared" si="82"/>
        <v/>
      </c>
      <c r="EI117" s="60">
        <f t="shared" si="92"/>
        <v>0</v>
      </c>
      <c r="EJ117" s="60" t="str">
        <f t="shared" si="93"/>
        <v>27-1800</v>
      </c>
      <c r="EK117" s="60">
        <f t="shared" si="94"/>
        <v>22.72</v>
      </c>
      <c r="EL117" s="60"/>
      <c r="EN117" s="60">
        <f t="shared" si="95"/>
        <v>0</v>
      </c>
      <c r="EP117" s="60">
        <f t="shared" si="96"/>
        <v>0</v>
      </c>
      <c r="EQ117" s="60">
        <f t="shared" si="97"/>
        <v>37</v>
      </c>
      <c r="ER117" s="60"/>
      <c r="ES117" s="60"/>
      <c r="ET117" s="60">
        <f t="shared" si="98"/>
        <v>70</v>
      </c>
      <c r="EU117" s="60">
        <f t="shared" si="99"/>
        <v>14</v>
      </c>
      <c r="EV117" s="60"/>
      <c r="EW117" s="60">
        <f t="shared" si="100"/>
        <v>0</v>
      </c>
      <c r="EX117" s="60">
        <f t="shared" si="101"/>
        <v>0</v>
      </c>
      <c r="EY117" s="60">
        <f t="shared" si="102"/>
        <v>0</v>
      </c>
      <c r="EZ117" s="60">
        <f t="shared" si="103"/>
        <v>0</v>
      </c>
      <c r="FA117" s="60" t="str">
        <f t="shared" si="104"/>
        <v>Intermittent flow , Last W/O Aug-2018 (I/C) , Started up the well on 31/10/2018</v>
      </c>
      <c r="FB117" s="57" t="str">
        <f t="shared" si="105"/>
        <v/>
      </c>
    </row>
    <row r="118" spans="2:158" s="30" customFormat="1" ht="28.5" customHeight="1">
      <c r="B118" s="264" t="s">
        <v>1387</v>
      </c>
      <c r="C118" s="265" t="s">
        <v>25</v>
      </c>
      <c r="D118" s="265"/>
      <c r="E118" s="266" t="s">
        <v>185</v>
      </c>
      <c r="F118" s="122">
        <v>23</v>
      </c>
      <c r="G118" s="76">
        <f t="shared" si="107"/>
        <v>1.65625</v>
      </c>
      <c r="H118" s="267" t="s">
        <v>1794</v>
      </c>
      <c r="I118" s="13">
        <v>0</v>
      </c>
      <c r="J118" s="45" t="s">
        <v>1053</v>
      </c>
      <c r="K118" s="22">
        <v>230</v>
      </c>
      <c r="L118" s="22">
        <v>200</v>
      </c>
      <c r="M118" s="22"/>
      <c r="N118" s="22" t="s">
        <v>300</v>
      </c>
      <c r="O118" s="22">
        <v>105</v>
      </c>
      <c r="P118" s="248">
        <v>46242</v>
      </c>
      <c r="Q118" s="22">
        <v>5204.37</v>
      </c>
      <c r="R118" s="22">
        <v>100</v>
      </c>
      <c r="S118" s="649">
        <v>890</v>
      </c>
      <c r="T118" s="22"/>
      <c r="U118" s="22">
        <v>6095</v>
      </c>
      <c r="V118" s="125" t="s">
        <v>1460</v>
      </c>
      <c r="W118" s="654"/>
      <c r="X118" s="654"/>
      <c r="Y118" s="654"/>
      <c r="Z118" s="654"/>
      <c r="AA118" s="125"/>
      <c r="AB118" s="125"/>
      <c r="AC118" s="45"/>
      <c r="AD118" s="45">
        <v>150</v>
      </c>
      <c r="AE118" s="45">
        <v>37</v>
      </c>
      <c r="AF118" s="117">
        <v>30</v>
      </c>
      <c r="AG118" s="117"/>
      <c r="AH118" s="117" t="str">
        <f t="shared" si="106"/>
        <v/>
      </c>
      <c r="AI118" s="799">
        <f t="shared" si="108"/>
        <v>38.09375</v>
      </c>
      <c r="AJ118" s="749">
        <v>46193</v>
      </c>
      <c r="AK118" s="45">
        <v>159</v>
      </c>
      <c r="AL118" s="392"/>
      <c r="AM118" s="15">
        <v>75</v>
      </c>
      <c r="AN118" s="76">
        <f t="shared" si="83"/>
        <v>39.75</v>
      </c>
      <c r="AO118" s="817">
        <v>43000</v>
      </c>
      <c r="AP118" s="631" t="s">
        <v>1927</v>
      </c>
      <c r="AQ118" s="781"/>
      <c r="BJ118" s="50">
        <f t="shared" si="84"/>
        <v>119.25</v>
      </c>
      <c r="CW118" s="57" t="s">
        <v>210</v>
      </c>
      <c r="CX118" s="58">
        <f t="shared" si="3"/>
        <v>46284</v>
      </c>
      <c r="CY118" s="59" t="str">
        <f t="shared" si="67"/>
        <v>9WRZK-192</v>
      </c>
      <c r="CZ118" s="60" t="str">
        <f t="shared" si="68"/>
        <v>Spool</v>
      </c>
      <c r="DA118" s="60">
        <f t="shared" si="69"/>
        <v>230</v>
      </c>
      <c r="DB118" s="60">
        <f t="shared" si="70"/>
        <v>23</v>
      </c>
      <c r="DC118" s="60" t="str">
        <f t="shared" si="71"/>
        <v>PCP</v>
      </c>
      <c r="DD118" s="60"/>
      <c r="DF118" s="60">
        <f t="shared" si="72"/>
        <v>105</v>
      </c>
      <c r="DG118" s="60">
        <f t="shared" si="73"/>
        <v>0</v>
      </c>
      <c r="DH118" s="60">
        <f t="shared" si="74"/>
        <v>0</v>
      </c>
      <c r="DI118" s="60">
        <f t="shared" si="75"/>
        <v>0</v>
      </c>
      <c r="DJ118" s="60">
        <f t="shared" si="76"/>
        <v>150</v>
      </c>
      <c r="DK118" s="60">
        <f t="shared" si="77"/>
        <v>37</v>
      </c>
      <c r="DL118" s="60"/>
      <c r="DM118" s="60"/>
      <c r="DN118" s="60">
        <f t="shared" si="78"/>
        <v>30</v>
      </c>
      <c r="DO118" s="186">
        <f t="shared" si="79"/>
        <v>38.09375</v>
      </c>
      <c r="DP118" s="60" t="str">
        <f t="shared" si="80"/>
        <v>Generator (Planned)</v>
      </c>
      <c r="DQ118" s="60">
        <f t="shared" si="109"/>
        <v>38.09375</v>
      </c>
      <c r="DR118" s="60">
        <f t="shared" si="81"/>
        <v>0</v>
      </c>
      <c r="DS118" s="68" t="str">
        <f t="shared" si="110"/>
        <v>WEST</v>
      </c>
      <c r="DY118" s="57" t="str">
        <f t="shared" si="85"/>
        <v>KHALDA_WELL</v>
      </c>
      <c r="DZ118" s="58">
        <f t="shared" si="86"/>
        <v>46284</v>
      </c>
      <c r="EA118" s="59" t="str">
        <f t="shared" si="87"/>
        <v>WRZK-192</v>
      </c>
      <c r="EB118" s="60" t="str">
        <f t="shared" si="88"/>
        <v>Spool</v>
      </c>
      <c r="EC118" s="60">
        <f t="shared" si="89"/>
        <v>230</v>
      </c>
      <c r="ED118" s="60">
        <f t="shared" si="90"/>
        <v>23</v>
      </c>
      <c r="EE118" s="60" t="str">
        <f t="shared" si="91"/>
        <v>PCP</v>
      </c>
      <c r="EF118" s="64"/>
      <c r="EG118" s="63"/>
      <c r="EH118" s="59" t="str">
        <f t="shared" si="82"/>
        <v>Generator (Planned)</v>
      </c>
      <c r="EI118" s="60">
        <f t="shared" si="92"/>
        <v>38.09375</v>
      </c>
      <c r="EJ118" s="60" t="str">
        <f t="shared" si="93"/>
        <v>24-2400</v>
      </c>
      <c r="EK118" s="60">
        <f t="shared" si="94"/>
        <v>1.65625</v>
      </c>
      <c r="EL118" s="60"/>
      <c r="EN118" s="60">
        <f t="shared" si="95"/>
        <v>0</v>
      </c>
      <c r="EP118" s="60">
        <f t="shared" si="96"/>
        <v>0</v>
      </c>
      <c r="EQ118" s="60">
        <f t="shared" si="97"/>
        <v>37</v>
      </c>
      <c r="ER118" s="60"/>
      <c r="ES118" s="60"/>
      <c r="ET118" s="60">
        <f t="shared" si="98"/>
        <v>150</v>
      </c>
      <c r="EU118" s="60">
        <f t="shared" si="99"/>
        <v>30</v>
      </c>
      <c r="EV118" s="60"/>
      <c r="EW118" s="60">
        <f t="shared" si="100"/>
        <v>0</v>
      </c>
      <c r="EX118" s="60">
        <f t="shared" si="101"/>
        <v>0</v>
      </c>
      <c r="EY118" s="60">
        <f t="shared" si="102"/>
        <v>0</v>
      </c>
      <c r="EZ118" s="60">
        <f t="shared" si="103"/>
        <v>0</v>
      </c>
      <c r="FA118" s="60" t="str">
        <f t="shared" si="104"/>
        <v>Last W/O Oct-2020 (PCP polished rod replacement), Start Up 21/10/2020.</v>
      </c>
      <c r="FB118" s="57" t="str">
        <f t="shared" si="105"/>
        <v>WEST</v>
      </c>
    </row>
    <row r="119" spans="2:158" s="30" customFormat="1" ht="39" customHeight="1">
      <c r="B119" s="266" t="s">
        <v>1388</v>
      </c>
      <c r="C119" s="265" t="s">
        <v>25</v>
      </c>
      <c r="D119" s="265"/>
      <c r="E119" s="266" t="s">
        <v>185</v>
      </c>
      <c r="F119" s="122">
        <v>23</v>
      </c>
      <c r="G119" s="76">
        <f t="shared" si="107"/>
        <v>2.9241666666666668</v>
      </c>
      <c r="H119" s="267" t="s">
        <v>1794</v>
      </c>
      <c r="I119" s="13">
        <v>0</v>
      </c>
      <c r="J119" s="45" t="s">
        <v>1053</v>
      </c>
      <c r="K119" s="22">
        <v>210</v>
      </c>
      <c r="L119" s="22">
        <v>210</v>
      </c>
      <c r="M119" s="22">
        <v>0</v>
      </c>
      <c r="N119" s="22" t="s">
        <v>300</v>
      </c>
      <c r="O119" s="22">
        <v>91</v>
      </c>
      <c r="P119" s="248">
        <v>46273</v>
      </c>
      <c r="Q119" s="22">
        <v>5000</v>
      </c>
      <c r="R119" s="22">
        <v>100</v>
      </c>
      <c r="S119" s="22">
        <v>989</v>
      </c>
      <c r="T119" s="22"/>
      <c r="U119" s="22">
        <v>5978</v>
      </c>
      <c r="V119" s="125" t="s">
        <v>1460</v>
      </c>
      <c r="W119" s="654"/>
      <c r="X119" s="654"/>
      <c r="Y119" s="654"/>
      <c r="Z119" s="654"/>
      <c r="AA119" s="125"/>
      <c r="AB119" s="125"/>
      <c r="AC119" s="45"/>
      <c r="AD119" s="45">
        <v>200</v>
      </c>
      <c r="AE119" s="45">
        <v>42</v>
      </c>
      <c r="AF119" s="117">
        <v>20</v>
      </c>
      <c r="AG119" s="117"/>
      <c r="AH119" s="117" t="str">
        <f t="shared" si="106"/>
        <v/>
      </c>
      <c r="AI119" s="799">
        <f t="shared" si="108"/>
        <v>67.255833333333342</v>
      </c>
      <c r="AJ119" s="749">
        <v>46257</v>
      </c>
      <c r="AK119" s="45">
        <v>121</v>
      </c>
      <c r="AL119" s="306"/>
      <c r="AM119" s="15">
        <v>42</v>
      </c>
      <c r="AN119" s="76">
        <f t="shared" si="83"/>
        <v>70.180000000000007</v>
      </c>
      <c r="AO119" s="817">
        <v>49000</v>
      </c>
      <c r="AP119" s="631" t="s">
        <v>2001</v>
      </c>
      <c r="AQ119" s="781"/>
      <c r="BJ119" s="50">
        <f t="shared" si="84"/>
        <v>50.82</v>
      </c>
      <c r="CW119" s="57" t="s">
        <v>210</v>
      </c>
      <c r="CX119" s="58">
        <f t="shared" si="3"/>
        <v>46284</v>
      </c>
      <c r="CY119" s="59" t="str">
        <f t="shared" si="67"/>
        <v>9WRZK-193</v>
      </c>
      <c r="CZ119" s="60" t="str">
        <f t="shared" si="68"/>
        <v>Spool</v>
      </c>
      <c r="DA119" s="60">
        <f t="shared" si="69"/>
        <v>210</v>
      </c>
      <c r="DB119" s="60">
        <f t="shared" si="70"/>
        <v>23</v>
      </c>
      <c r="DC119" s="60" t="str">
        <f t="shared" si="71"/>
        <v>PCP</v>
      </c>
      <c r="DD119" s="60"/>
      <c r="DF119" s="60">
        <f t="shared" si="72"/>
        <v>91</v>
      </c>
      <c r="DG119" s="60">
        <f t="shared" si="73"/>
        <v>0</v>
      </c>
      <c r="DH119" s="60">
        <f t="shared" si="74"/>
        <v>0</v>
      </c>
      <c r="DI119" s="60">
        <f t="shared" si="75"/>
        <v>0</v>
      </c>
      <c r="DJ119" s="60">
        <f t="shared" si="76"/>
        <v>200</v>
      </c>
      <c r="DK119" s="60">
        <f t="shared" si="77"/>
        <v>42</v>
      </c>
      <c r="DL119" s="60"/>
      <c r="DM119" s="60"/>
      <c r="DN119" s="60">
        <f t="shared" si="78"/>
        <v>20</v>
      </c>
      <c r="DO119" s="186">
        <f t="shared" si="79"/>
        <v>67.255833333333342</v>
      </c>
      <c r="DP119" s="60" t="str">
        <f t="shared" si="80"/>
        <v>Generator (Planned)</v>
      </c>
      <c r="DQ119" s="60">
        <f t="shared" si="109"/>
        <v>67.255833333333342</v>
      </c>
      <c r="DR119" s="60">
        <f t="shared" si="81"/>
        <v>0</v>
      </c>
      <c r="DS119" s="68" t="str">
        <f t="shared" si="110"/>
        <v>WEST</v>
      </c>
      <c r="DY119" s="57" t="str">
        <f t="shared" si="85"/>
        <v>KHALDA_WELL</v>
      </c>
      <c r="DZ119" s="58">
        <f t="shared" si="86"/>
        <v>46284</v>
      </c>
      <c r="EA119" s="59" t="str">
        <f t="shared" si="87"/>
        <v>WRZK-193</v>
      </c>
      <c r="EB119" s="60" t="str">
        <f t="shared" si="88"/>
        <v>Spool</v>
      </c>
      <c r="EC119" s="60">
        <f t="shared" si="89"/>
        <v>210</v>
      </c>
      <c r="ED119" s="60">
        <f t="shared" si="90"/>
        <v>23</v>
      </c>
      <c r="EE119" s="60" t="str">
        <f t="shared" si="91"/>
        <v>PCP</v>
      </c>
      <c r="EF119" s="64"/>
      <c r="EG119" s="63"/>
      <c r="EH119" s="59" t="str">
        <f t="shared" si="82"/>
        <v>Generator (Planned)</v>
      </c>
      <c r="EI119" s="60">
        <f t="shared" si="92"/>
        <v>67.255833333333342</v>
      </c>
      <c r="EJ119" s="60" t="str">
        <f t="shared" si="93"/>
        <v>24-2400</v>
      </c>
      <c r="EK119" s="60">
        <f t="shared" si="94"/>
        <v>2.9241666666666668</v>
      </c>
      <c r="EL119" s="60"/>
      <c r="EN119" s="60">
        <f t="shared" si="95"/>
        <v>0</v>
      </c>
      <c r="EP119" s="60">
        <f t="shared" si="96"/>
        <v>0</v>
      </c>
      <c r="EQ119" s="60">
        <f t="shared" si="97"/>
        <v>42</v>
      </c>
      <c r="ER119" s="60"/>
      <c r="ES119" s="60"/>
      <c r="ET119" s="60">
        <f t="shared" si="98"/>
        <v>200</v>
      </c>
      <c r="EU119" s="60">
        <f t="shared" si="99"/>
        <v>20</v>
      </c>
      <c r="EV119" s="60"/>
      <c r="EW119" s="60">
        <f t="shared" si="100"/>
        <v>0</v>
      </c>
      <c r="EX119" s="60">
        <f t="shared" si="101"/>
        <v>0</v>
      </c>
      <c r="EY119" s="60">
        <f t="shared" si="102"/>
        <v>0</v>
      </c>
      <c r="EZ119" s="60">
        <f t="shared" si="103"/>
        <v>0</v>
      </c>
      <c r="FA119" s="60" t="str">
        <f t="shared" si="104"/>
        <v xml:space="preserve"> Last W/O (PCP replacement) July-2026 , Started up the well on 2/8/2026</v>
      </c>
      <c r="FB119" s="57" t="str">
        <f t="shared" si="105"/>
        <v>WEST</v>
      </c>
    </row>
    <row r="120" spans="2:158" s="30" customFormat="1" ht="29.85" customHeight="1">
      <c r="B120" s="264" t="s">
        <v>1395</v>
      </c>
      <c r="C120" s="265" t="s">
        <v>1499</v>
      </c>
      <c r="D120" s="265"/>
      <c r="E120" s="266" t="s">
        <v>185</v>
      </c>
      <c r="F120" s="122">
        <v>23</v>
      </c>
      <c r="G120" s="76">
        <f t="shared" si="107"/>
        <v>0.1429166666666668</v>
      </c>
      <c r="H120" s="267" t="s">
        <v>1794</v>
      </c>
      <c r="I120" s="13"/>
      <c r="J120" s="45" t="s">
        <v>1053</v>
      </c>
      <c r="K120" s="22">
        <v>220</v>
      </c>
      <c r="L120" s="22">
        <v>220</v>
      </c>
      <c r="M120" s="22"/>
      <c r="N120" s="22" t="s">
        <v>300</v>
      </c>
      <c r="O120" s="22">
        <v>114</v>
      </c>
      <c r="P120" s="248">
        <v>46193</v>
      </c>
      <c r="Q120" s="22">
        <v>1732</v>
      </c>
      <c r="R120" s="22">
        <v>100</v>
      </c>
      <c r="S120" s="22">
        <v>4329</v>
      </c>
      <c r="T120" s="22"/>
      <c r="U120" s="22">
        <v>6061</v>
      </c>
      <c r="V120" s="125" t="s">
        <v>1726</v>
      </c>
      <c r="W120" s="654"/>
      <c r="X120" s="654"/>
      <c r="Y120" s="654"/>
      <c r="Z120" s="654"/>
      <c r="AA120" s="125"/>
      <c r="AB120" s="125"/>
      <c r="AC120" s="45"/>
      <c r="AD120" s="45">
        <v>360</v>
      </c>
      <c r="AE120" s="45">
        <v>37</v>
      </c>
      <c r="AF120" s="117">
        <v>48</v>
      </c>
      <c r="AG120" s="117"/>
      <c r="AH120" s="117" t="str">
        <f t="shared" si="106"/>
        <v/>
      </c>
      <c r="AI120" s="799">
        <f t="shared" si="108"/>
        <v>3.2870833333333365</v>
      </c>
      <c r="AJ120" s="749">
        <v>46005</v>
      </c>
      <c r="AK120" s="45">
        <v>245</v>
      </c>
      <c r="AL120" s="743"/>
      <c r="AM120" s="15">
        <v>98.6</v>
      </c>
      <c r="AN120" s="76">
        <f t="shared" si="83"/>
        <v>3.4300000000000033</v>
      </c>
      <c r="AO120" s="817">
        <v>43000</v>
      </c>
      <c r="AP120" s="631" t="s">
        <v>1955</v>
      </c>
      <c r="AQ120" s="781"/>
      <c r="BJ120" s="50">
        <f t="shared" si="84"/>
        <v>241.57</v>
      </c>
      <c r="CW120" s="57" t="s">
        <v>210</v>
      </c>
      <c r="CX120" s="58">
        <f t="shared" ref="CX120:CX147" si="111">REPORTDATE-1</f>
        <v>46284</v>
      </c>
      <c r="CY120" s="59" t="str">
        <f t="shared" si="67"/>
        <v>9WRZK-194</v>
      </c>
      <c r="CZ120" s="60" t="str">
        <f t="shared" si="68"/>
        <v>Spool</v>
      </c>
      <c r="DA120" s="60">
        <f t="shared" si="69"/>
        <v>220</v>
      </c>
      <c r="DB120" s="60">
        <f t="shared" si="70"/>
        <v>23</v>
      </c>
      <c r="DC120" s="60" t="str">
        <f t="shared" si="71"/>
        <v>PCP</v>
      </c>
      <c r="DD120" s="60"/>
      <c r="DF120" s="60">
        <f t="shared" si="72"/>
        <v>114</v>
      </c>
      <c r="DG120" s="60">
        <f t="shared" si="73"/>
        <v>0</v>
      </c>
      <c r="DH120" s="60">
        <f t="shared" si="74"/>
        <v>0</v>
      </c>
      <c r="DI120" s="60">
        <f t="shared" si="75"/>
        <v>0</v>
      </c>
      <c r="DJ120" s="60">
        <f t="shared" si="76"/>
        <v>360</v>
      </c>
      <c r="DK120" s="60">
        <f t="shared" si="77"/>
        <v>37</v>
      </c>
      <c r="DL120" s="60"/>
      <c r="DM120" s="60"/>
      <c r="DN120" s="60">
        <f t="shared" si="78"/>
        <v>48</v>
      </c>
      <c r="DO120" s="186">
        <f t="shared" si="79"/>
        <v>3.2870833333333365</v>
      </c>
      <c r="DP120" s="60" t="str">
        <f t="shared" si="80"/>
        <v>Generator (Planned)</v>
      </c>
      <c r="DQ120" s="60">
        <f t="shared" si="109"/>
        <v>3.2870833333333365</v>
      </c>
      <c r="DR120" s="60">
        <f t="shared" si="81"/>
        <v>0</v>
      </c>
      <c r="DS120" s="68" t="str">
        <f t="shared" si="110"/>
        <v>WEST</v>
      </c>
      <c r="DY120" s="57" t="str">
        <f t="shared" si="85"/>
        <v>KHALDA_WELL</v>
      </c>
      <c r="DZ120" s="58">
        <f t="shared" si="86"/>
        <v>46284</v>
      </c>
      <c r="EA120" s="59" t="str">
        <f t="shared" si="87"/>
        <v>WRZK-194</v>
      </c>
      <c r="EB120" s="60" t="str">
        <f t="shared" si="88"/>
        <v>Spool</v>
      </c>
      <c r="EC120" s="60">
        <f t="shared" si="89"/>
        <v>220</v>
      </c>
      <c r="ED120" s="60">
        <f t="shared" si="90"/>
        <v>23</v>
      </c>
      <c r="EE120" s="60" t="str">
        <f t="shared" si="91"/>
        <v>PCP</v>
      </c>
      <c r="EF120" s="64"/>
      <c r="EG120" s="63"/>
      <c r="EH120" s="59" t="str">
        <f t="shared" si="82"/>
        <v>Generator (Planned)</v>
      </c>
      <c r="EI120" s="60">
        <f t="shared" si="92"/>
        <v>3.2870833333333365</v>
      </c>
      <c r="EJ120" s="60" t="str">
        <f t="shared" si="93"/>
        <v>43-2400</v>
      </c>
      <c r="EK120" s="60">
        <f t="shared" si="94"/>
        <v>0.1429166666666668</v>
      </c>
      <c r="EL120" s="60"/>
      <c r="EN120" s="60">
        <f t="shared" si="95"/>
        <v>0</v>
      </c>
      <c r="EP120" s="60">
        <f t="shared" si="96"/>
        <v>0</v>
      </c>
      <c r="EQ120" s="60">
        <f t="shared" si="97"/>
        <v>37</v>
      </c>
      <c r="ER120" s="60"/>
      <c r="ES120" s="60"/>
      <c r="ET120" s="60">
        <f t="shared" si="98"/>
        <v>360</v>
      </c>
      <c r="EU120" s="60">
        <f t="shared" si="99"/>
        <v>48</v>
      </c>
      <c r="EV120" s="60"/>
      <c r="EW120" s="60">
        <f t="shared" si="100"/>
        <v>0</v>
      </c>
      <c r="EX120" s="60">
        <f t="shared" si="101"/>
        <v>0</v>
      </c>
      <c r="EY120" s="60">
        <f t="shared" si="102"/>
        <v>0</v>
      </c>
      <c r="EZ120" s="60">
        <f t="shared" si="103"/>
        <v>0</v>
      </c>
      <c r="FA120" s="60" t="str">
        <f t="shared" si="104"/>
        <v>Last W/O Jan-2025 (PCP Upgrade), Started up the well on 25/01/2025.</v>
      </c>
      <c r="FB120" s="57" t="str">
        <f t="shared" si="105"/>
        <v>WEST</v>
      </c>
    </row>
    <row r="121" spans="2:158" s="30" customFormat="1" ht="24" customHeight="1">
      <c r="B121" s="734" t="s">
        <v>1405</v>
      </c>
      <c r="C121" s="735" t="s">
        <v>1099</v>
      </c>
      <c r="D121" s="735"/>
      <c r="E121" s="736" t="s">
        <v>2</v>
      </c>
      <c r="F121" s="122">
        <v>24</v>
      </c>
      <c r="G121" s="76">
        <f t="shared" si="107"/>
        <v>0</v>
      </c>
      <c r="H121" s="267"/>
      <c r="I121" s="737">
        <v>0</v>
      </c>
      <c r="J121" s="738" t="s">
        <v>1053</v>
      </c>
      <c r="K121" s="739">
        <v>200</v>
      </c>
      <c r="L121" s="739">
        <v>150</v>
      </c>
      <c r="M121" s="739">
        <v>0</v>
      </c>
      <c r="N121" s="739" t="s">
        <v>301</v>
      </c>
      <c r="O121" s="739">
        <v>83</v>
      </c>
      <c r="P121" s="248">
        <v>46198</v>
      </c>
      <c r="Q121" s="739">
        <v>5178</v>
      </c>
      <c r="R121" s="739">
        <v>87</v>
      </c>
      <c r="S121" s="739">
        <v>390</v>
      </c>
      <c r="T121" s="739"/>
      <c r="U121" s="739">
        <v>5627</v>
      </c>
      <c r="V121" s="740">
        <v>1.75</v>
      </c>
      <c r="W121" s="741">
        <v>100</v>
      </c>
      <c r="X121" s="741">
        <v>99</v>
      </c>
      <c r="Y121" s="741">
        <v>97</v>
      </c>
      <c r="Z121" s="654">
        <v>80</v>
      </c>
      <c r="AA121" s="125" t="s">
        <v>1070</v>
      </c>
      <c r="AB121" s="125">
        <v>5.48</v>
      </c>
      <c r="AC121" s="45">
        <v>88</v>
      </c>
      <c r="AD121" s="45">
        <v>950</v>
      </c>
      <c r="AE121" s="738"/>
      <c r="AF121" s="742"/>
      <c r="AG121" s="742"/>
      <c r="AH121" s="742" t="str">
        <f t="shared" si="106"/>
        <v/>
      </c>
      <c r="AI121" s="799">
        <f t="shared" si="108"/>
        <v>6.992999999999995</v>
      </c>
      <c r="AJ121" s="750">
        <v>46145</v>
      </c>
      <c r="AK121" s="738">
        <v>111</v>
      </c>
      <c r="AL121" s="306"/>
      <c r="AM121" s="744">
        <v>93.7</v>
      </c>
      <c r="AN121" s="76">
        <f t="shared" si="83"/>
        <v>6.9929999999999941</v>
      </c>
      <c r="AO121" s="817">
        <v>55000</v>
      </c>
      <c r="AP121" s="631" t="s">
        <v>1720</v>
      </c>
      <c r="AQ121" s="781"/>
      <c r="BJ121" s="50">
        <f t="shared" si="84"/>
        <v>104.00700000000001</v>
      </c>
      <c r="CW121" s="57" t="s">
        <v>210</v>
      </c>
      <c r="CX121" s="58">
        <f t="shared" si="111"/>
        <v>46284</v>
      </c>
      <c r="CY121" s="59" t="str">
        <f t="shared" si="67"/>
        <v>9WRZK-197</v>
      </c>
      <c r="CZ121" s="60" t="str">
        <f t="shared" si="68"/>
        <v>Spool</v>
      </c>
      <c r="DA121" s="60">
        <f t="shared" si="69"/>
        <v>200</v>
      </c>
      <c r="DB121" s="60">
        <f t="shared" si="70"/>
        <v>24</v>
      </c>
      <c r="DC121" s="60" t="str">
        <f t="shared" si="71"/>
        <v>SRP</v>
      </c>
      <c r="DD121" s="60"/>
      <c r="DF121" s="60">
        <f t="shared" si="72"/>
        <v>83</v>
      </c>
      <c r="DG121" s="60" t="str">
        <f t="shared" si="73"/>
        <v>C-640</v>
      </c>
      <c r="DH121" s="60">
        <f t="shared" si="74"/>
        <v>5.48</v>
      </c>
      <c r="DI121" s="60">
        <f t="shared" si="75"/>
        <v>88</v>
      </c>
      <c r="DJ121" s="60">
        <f t="shared" si="76"/>
        <v>950</v>
      </c>
      <c r="DK121" s="60">
        <f t="shared" si="77"/>
        <v>0</v>
      </c>
      <c r="DL121" s="60"/>
      <c r="DM121" s="60"/>
      <c r="DN121" s="60">
        <f t="shared" si="78"/>
        <v>0</v>
      </c>
      <c r="DO121" s="186">
        <f t="shared" si="79"/>
        <v>6.992999999999995</v>
      </c>
      <c r="DP121" s="60" t="str">
        <f t="shared" si="80"/>
        <v/>
      </c>
      <c r="DQ121" s="60">
        <f t="shared" si="109"/>
        <v>6.992999999999995</v>
      </c>
      <c r="DR121" s="60">
        <f t="shared" si="81"/>
        <v>0</v>
      </c>
      <c r="DS121" s="68" t="str">
        <f t="shared" si="110"/>
        <v>WEST</v>
      </c>
      <c r="DY121" s="61" t="str">
        <f t="shared" si="85"/>
        <v>KHALDA_WELL</v>
      </c>
      <c r="DZ121" s="62">
        <f t="shared" si="86"/>
        <v>46284</v>
      </c>
      <c r="EA121" s="63" t="str">
        <f t="shared" si="87"/>
        <v>WRZK-197</v>
      </c>
      <c r="EB121" s="64" t="str">
        <f t="shared" si="88"/>
        <v>Spool</v>
      </c>
      <c r="EC121" s="64">
        <f t="shared" si="89"/>
        <v>200</v>
      </c>
      <c r="ED121" s="64">
        <f t="shared" si="90"/>
        <v>24</v>
      </c>
      <c r="EE121" s="64" t="str">
        <f t="shared" si="91"/>
        <v>SRP</v>
      </c>
      <c r="EF121" s="64"/>
      <c r="EG121" s="63"/>
      <c r="EH121" s="59" t="str">
        <f t="shared" si="82"/>
        <v/>
      </c>
      <c r="EI121" s="64">
        <f t="shared" si="92"/>
        <v>6.992999999999995</v>
      </c>
      <c r="EJ121" s="64">
        <f t="shared" si="93"/>
        <v>1.75</v>
      </c>
      <c r="EK121" s="64">
        <f t="shared" si="94"/>
        <v>0</v>
      </c>
      <c r="EL121" s="64"/>
      <c r="EN121" s="64">
        <f t="shared" si="95"/>
        <v>5.48</v>
      </c>
      <c r="EP121" s="64">
        <f t="shared" si="96"/>
        <v>88</v>
      </c>
      <c r="EQ121" s="64">
        <f t="shared" si="97"/>
        <v>0</v>
      </c>
      <c r="ER121" s="64"/>
      <c r="ES121" s="64"/>
      <c r="ET121" s="64">
        <f t="shared" si="98"/>
        <v>950</v>
      </c>
      <c r="EU121" s="64">
        <f t="shared" si="99"/>
        <v>0</v>
      </c>
      <c r="EV121" s="64"/>
      <c r="EW121" s="64">
        <f t="shared" si="100"/>
        <v>100</v>
      </c>
      <c r="EX121" s="64">
        <f t="shared" si="101"/>
        <v>99</v>
      </c>
      <c r="EY121" s="64">
        <f t="shared" si="102"/>
        <v>97</v>
      </c>
      <c r="EZ121" s="64">
        <f t="shared" si="103"/>
        <v>80</v>
      </c>
      <c r="FA121" s="64" t="str">
        <f t="shared" si="104"/>
        <v>Last W/O Nov 2024 (R/C T/ARG &amp; U-Bah).</v>
      </c>
      <c r="FB121" s="61" t="str">
        <f t="shared" si="105"/>
        <v>WEST</v>
      </c>
    </row>
    <row r="122" spans="2:158" s="30" customFormat="1" ht="24" customHeight="1">
      <c r="B122" s="264" t="s">
        <v>1398</v>
      </c>
      <c r="C122" s="265" t="s">
        <v>22</v>
      </c>
      <c r="D122" s="265"/>
      <c r="E122" s="266" t="s">
        <v>19</v>
      </c>
      <c r="F122" s="122">
        <v>0</v>
      </c>
      <c r="G122" s="76">
        <f t="shared" si="107"/>
        <v>0</v>
      </c>
      <c r="H122" s="267"/>
      <c r="I122" s="13"/>
      <c r="J122" s="45"/>
      <c r="K122" s="22"/>
      <c r="L122" s="22"/>
      <c r="M122" s="22">
        <v>20</v>
      </c>
      <c r="N122" s="22" t="s">
        <v>300</v>
      </c>
      <c r="O122" s="22"/>
      <c r="P122" s="248">
        <v>45757</v>
      </c>
      <c r="Q122" s="22"/>
      <c r="R122" s="22">
        <v>100</v>
      </c>
      <c r="S122" s="22">
        <v>3904</v>
      </c>
      <c r="T122" s="22">
        <v>840</v>
      </c>
      <c r="U122" s="22">
        <v>4744</v>
      </c>
      <c r="V122" s="125" t="s">
        <v>1035</v>
      </c>
      <c r="W122" s="654"/>
      <c r="X122" s="654"/>
      <c r="Y122" s="654"/>
      <c r="Z122" s="654"/>
      <c r="AA122" s="125"/>
      <c r="AB122" s="125"/>
      <c r="AC122" s="45"/>
      <c r="AD122" s="45"/>
      <c r="AE122" s="45"/>
      <c r="AF122" s="117"/>
      <c r="AG122" s="117"/>
      <c r="AH122" s="117"/>
      <c r="AI122" s="799">
        <f t="shared" si="108"/>
        <v>0</v>
      </c>
      <c r="AJ122" s="749"/>
      <c r="AK122" s="45"/>
      <c r="AL122" s="306"/>
      <c r="AM122" s="15"/>
      <c r="AN122" s="76">
        <f t="shared" si="83"/>
        <v>0</v>
      </c>
      <c r="AO122" s="817"/>
      <c r="AP122" s="631" t="s">
        <v>1946</v>
      </c>
      <c r="AQ122" s="781"/>
      <c r="BJ122" s="50">
        <f t="shared" si="84"/>
        <v>0</v>
      </c>
      <c r="CW122" s="57" t="s">
        <v>210</v>
      </c>
      <c r="CX122" s="58">
        <f t="shared" si="111"/>
        <v>46284</v>
      </c>
      <c r="CY122" s="59" t="str">
        <f t="shared" si="67"/>
        <v>9WRZK-198</v>
      </c>
      <c r="CZ122" s="60">
        <f t="shared" si="68"/>
        <v>0</v>
      </c>
      <c r="DA122" s="60">
        <f t="shared" si="69"/>
        <v>0</v>
      </c>
      <c r="DB122" s="60">
        <f t="shared" si="70"/>
        <v>0</v>
      </c>
      <c r="DC122" s="60" t="str">
        <f t="shared" si="71"/>
        <v>SI</v>
      </c>
      <c r="DD122" s="60"/>
      <c r="DF122" s="60">
        <f t="shared" si="72"/>
        <v>0</v>
      </c>
      <c r="DG122" s="60">
        <f t="shared" si="73"/>
        <v>0</v>
      </c>
      <c r="DH122" s="60">
        <f t="shared" si="74"/>
        <v>0</v>
      </c>
      <c r="DI122" s="60">
        <f t="shared" si="75"/>
        <v>0</v>
      </c>
      <c r="DJ122" s="60">
        <f t="shared" si="76"/>
        <v>0</v>
      </c>
      <c r="DK122" s="60">
        <f t="shared" si="77"/>
        <v>0</v>
      </c>
      <c r="DL122" s="60"/>
      <c r="DM122" s="60"/>
      <c r="DN122" s="60">
        <f t="shared" si="78"/>
        <v>0</v>
      </c>
      <c r="DO122" s="186">
        <f t="shared" si="79"/>
        <v>0</v>
      </c>
      <c r="DP122" s="60" t="str">
        <f t="shared" si="80"/>
        <v/>
      </c>
      <c r="DQ122" s="60">
        <f t="shared" si="109"/>
        <v>0</v>
      </c>
      <c r="DR122" s="60">
        <f t="shared" si="81"/>
        <v>0</v>
      </c>
      <c r="DS122" s="68" t="str">
        <f t="shared" si="110"/>
        <v/>
      </c>
      <c r="DY122" s="57" t="str">
        <f t="shared" si="85"/>
        <v>KHALDA_WELL</v>
      </c>
      <c r="DZ122" s="58">
        <f t="shared" si="86"/>
        <v>46284</v>
      </c>
      <c r="EA122" s="59" t="str">
        <f t="shared" si="87"/>
        <v>WRZK-198</v>
      </c>
      <c r="EB122" s="60">
        <f t="shared" si="88"/>
        <v>0</v>
      </c>
      <c r="EC122" s="60">
        <f t="shared" si="89"/>
        <v>0</v>
      </c>
      <c r="ED122" s="60">
        <f t="shared" si="90"/>
        <v>0</v>
      </c>
      <c r="EE122" s="60" t="str">
        <f t="shared" si="91"/>
        <v>SI</v>
      </c>
      <c r="EF122" s="64"/>
      <c r="EG122" s="63"/>
      <c r="EH122" s="59" t="str">
        <f t="shared" si="82"/>
        <v/>
      </c>
      <c r="EI122" s="60">
        <f t="shared" si="92"/>
        <v>0</v>
      </c>
      <c r="EJ122" s="60" t="str">
        <f t="shared" si="93"/>
        <v>SN2600</v>
      </c>
      <c r="EK122" s="60">
        <f t="shared" si="94"/>
        <v>0</v>
      </c>
      <c r="EL122" s="60"/>
      <c r="EN122" s="60">
        <f t="shared" si="95"/>
        <v>0</v>
      </c>
      <c r="EP122" s="60">
        <f t="shared" si="96"/>
        <v>0</v>
      </c>
      <c r="EQ122" s="60">
        <f t="shared" si="97"/>
        <v>0</v>
      </c>
      <c r="ER122" s="60"/>
      <c r="ES122" s="60"/>
      <c r="ET122" s="60">
        <f t="shared" si="98"/>
        <v>0</v>
      </c>
      <c r="EU122" s="60">
        <f t="shared" si="99"/>
        <v>0</v>
      </c>
      <c r="EV122" s="60"/>
      <c r="EW122" s="60">
        <f t="shared" si="100"/>
        <v>0</v>
      </c>
      <c r="EX122" s="60">
        <f t="shared" si="101"/>
        <v>0</v>
      </c>
      <c r="EY122" s="60">
        <f t="shared" si="102"/>
        <v>0</v>
      </c>
      <c r="EZ122" s="60">
        <f t="shared" si="103"/>
        <v>0</v>
      </c>
      <c r="FA122" s="60" t="str">
        <f t="shared" si="104"/>
        <v>S/D on 30-10-2022 due to ESP DHP
Last W/O Jun-2019 (TBG &amp; P/UP)</v>
      </c>
      <c r="FB122" s="57" t="str">
        <f t="shared" si="105"/>
        <v/>
      </c>
    </row>
    <row r="123" spans="2:158" s="30" customFormat="1" ht="24" customHeight="1">
      <c r="B123" s="264" t="s">
        <v>286</v>
      </c>
      <c r="C123" s="265" t="s">
        <v>22</v>
      </c>
      <c r="D123" s="265" t="s">
        <v>1033</v>
      </c>
      <c r="E123" s="266" t="s">
        <v>3</v>
      </c>
      <c r="F123" s="122">
        <v>24</v>
      </c>
      <c r="G123" s="76">
        <f t="shared" si="107"/>
        <v>0</v>
      </c>
      <c r="H123" s="267"/>
      <c r="I123" s="13">
        <v>14</v>
      </c>
      <c r="J123" s="45" t="s">
        <v>1053</v>
      </c>
      <c r="K123" s="22">
        <v>60</v>
      </c>
      <c r="L123" s="22">
        <v>50</v>
      </c>
      <c r="M123" s="22">
        <v>0</v>
      </c>
      <c r="N123" s="22" t="s">
        <v>301</v>
      </c>
      <c r="O123" s="22">
        <v>171</v>
      </c>
      <c r="P123" s="248">
        <v>46263</v>
      </c>
      <c r="Q123" s="22">
        <v>6181.06</v>
      </c>
      <c r="R123" s="22">
        <v>100</v>
      </c>
      <c r="S123" s="22">
        <v>1063</v>
      </c>
      <c r="T123" s="22"/>
      <c r="U123" s="22">
        <v>7384</v>
      </c>
      <c r="V123" s="125" t="s">
        <v>1485</v>
      </c>
      <c r="W123" s="654"/>
      <c r="X123" s="654"/>
      <c r="Y123" s="654"/>
      <c r="Z123" s="654"/>
      <c r="AA123" s="125"/>
      <c r="AB123" s="125"/>
      <c r="AC123" s="45"/>
      <c r="AD123" s="45"/>
      <c r="AE123" s="45">
        <v>47</v>
      </c>
      <c r="AF123" s="117">
        <v>48</v>
      </c>
      <c r="AG123" s="117">
        <v>51</v>
      </c>
      <c r="AH123" s="117">
        <f t="shared" si="106"/>
        <v>92.156862745098039</v>
      </c>
      <c r="AI123" s="799">
        <f t="shared" si="108"/>
        <v>79.120999999999867</v>
      </c>
      <c r="AJ123" s="749">
        <v>46228</v>
      </c>
      <c r="AK123" s="45">
        <v>1246</v>
      </c>
      <c r="AL123" s="306"/>
      <c r="AM123" s="15">
        <v>93.65</v>
      </c>
      <c r="AN123" s="76">
        <f t="shared" si="83"/>
        <v>79.120999999999867</v>
      </c>
      <c r="AO123" s="817">
        <v>91000</v>
      </c>
      <c r="AP123" s="631" t="s">
        <v>1719</v>
      </c>
      <c r="AQ123" s="781"/>
      <c r="BJ123" s="50">
        <f t="shared" si="84"/>
        <v>1166.8790000000001</v>
      </c>
      <c r="CW123" s="57" t="s">
        <v>210</v>
      </c>
      <c r="CX123" s="58">
        <f t="shared" si="111"/>
        <v>46284</v>
      </c>
      <c r="CY123" s="59" t="str">
        <f t="shared" si="67"/>
        <v>9NRQ-2551</v>
      </c>
      <c r="CZ123" s="60" t="str">
        <f t="shared" si="68"/>
        <v>Spool</v>
      </c>
      <c r="DA123" s="60">
        <f t="shared" si="69"/>
        <v>60</v>
      </c>
      <c r="DB123" s="60">
        <f t="shared" si="70"/>
        <v>24</v>
      </c>
      <c r="DC123" s="60" t="str">
        <f t="shared" si="71"/>
        <v>ESP</v>
      </c>
      <c r="DD123" s="60"/>
      <c r="DF123" s="60">
        <f t="shared" si="72"/>
        <v>171</v>
      </c>
      <c r="DG123" s="60">
        <f t="shared" si="73"/>
        <v>0</v>
      </c>
      <c r="DH123" s="60">
        <f t="shared" si="74"/>
        <v>0</v>
      </c>
      <c r="DI123" s="60">
        <f t="shared" si="75"/>
        <v>0</v>
      </c>
      <c r="DJ123" s="60">
        <f t="shared" si="76"/>
        <v>0</v>
      </c>
      <c r="DK123" s="60">
        <f t="shared" si="77"/>
        <v>47</v>
      </c>
      <c r="DL123" s="60"/>
      <c r="DM123" s="60"/>
      <c r="DN123" s="60">
        <f t="shared" si="78"/>
        <v>48</v>
      </c>
      <c r="DO123" s="186">
        <f t="shared" si="79"/>
        <v>79.120999999999867</v>
      </c>
      <c r="DP123" s="60" t="str">
        <f t="shared" si="80"/>
        <v/>
      </c>
      <c r="DQ123" s="60">
        <f t="shared" si="109"/>
        <v>79.120999999999867</v>
      </c>
      <c r="DR123" s="60">
        <f t="shared" si="81"/>
        <v>14</v>
      </c>
      <c r="DS123" s="68" t="str">
        <f t="shared" si="110"/>
        <v>NRQ</v>
      </c>
      <c r="DY123" s="57" t="str">
        <f t="shared" si="85"/>
        <v>KHALDA_WELL</v>
      </c>
      <c r="DZ123" s="58">
        <f t="shared" si="86"/>
        <v>46284</v>
      </c>
      <c r="EA123" s="59" t="str">
        <f t="shared" si="87"/>
        <v>NRQ-2551</v>
      </c>
      <c r="EB123" s="60" t="str">
        <f t="shared" si="88"/>
        <v>Spool</v>
      </c>
      <c r="EC123" s="60">
        <f t="shared" si="89"/>
        <v>60</v>
      </c>
      <c r="ED123" s="60">
        <f t="shared" si="90"/>
        <v>24</v>
      </c>
      <c r="EE123" s="60" t="str">
        <f t="shared" si="91"/>
        <v>ESP</v>
      </c>
      <c r="EF123" s="64"/>
      <c r="EG123" s="63"/>
      <c r="EH123" s="59" t="str">
        <f t="shared" si="82"/>
        <v/>
      </c>
      <c r="EI123" s="60">
        <f t="shared" si="92"/>
        <v>79.120999999999867</v>
      </c>
      <c r="EJ123" s="60" t="str">
        <f t="shared" si="93"/>
        <v>B538-1500</v>
      </c>
      <c r="EK123" s="60">
        <f t="shared" si="94"/>
        <v>0</v>
      </c>
      <c r="EL123" s="60"/>
      <c r="EN123" s="60">
        <f t="shared" si="95"/>
        <v>0</v>
      </c>
      <c r="EP123" s="60">
        <f t="shared" si="96"/>
        <v>0</v>
      </c>
      <c r="EQ123" s="60">
        <f t="shared" si="97"/>
        <v>47</v>
      </c>
      <c r="ER123" s="60"/>
      <c r="ES123" s="60"/>
      <c r="ET123" s="60">
        <f t="shared" si="98"/>
        <v>0</v>
      </c>
      <c r="EU123" s="60">
        <f t="shared" si="99"/>
        <v>48</v>
      </c>
      <c r="EV123" s="60"/>
      <c r="EW123" s="60">
        <f t="shared" si="100"/>
        <v>0</v>
      </c>
      <c r="EX123" s="60">
        <f t="shared" si="101"/>
        <v>0</v>
      </c>
      <c r="EY123" s="60">
        <f t="shared" si="102"/>
        <v>0</v>
      </c>
      <c r="EZ123" s="60">
        <f t="shared" si="103"/>
        <v>0</v>
      </c>
      <c r="FA123" s="60" t="str">
        <f t="shared" si="104"/>
        <v>Last W/O 12/2024 (TBG &amp; PR),
 Started up on 03/04/2021.
Stepped Freq F/48 T/49 as U/L trips</v>
      </c>
      <c r="FB123" s="57" t="str">
        <f t="shared" si="105"/>
        <v>NRQ</v>
      </c>
    </row>
    <row r="124" spans="2:158" s="30" customFormat="1" ht="28.5" customHeight="1">
      <c r="B124" s="264" t="s">
        <v>833</v>
      </c>
      <c r="C124" s="265" t="s">
        <v>20</v>
      </c>
      <c r="D124" s="265" t="s">
        <v>1026</v>
      </c>
      <c r="E124" s="266" t="s">
        <v>2</v>
      </c>
      <c r="F124" s="122">
        <v>24</v>
      </c>
      <c r="G124" s="76">
        <f t="shared" si="107"/>
        <v>0</v>
      </c>
      <c r="H124" s="267"/>
      <c r="I124" s="13"/>
      <c r="J124" s="45" t="s">
        <v>1053</v>
      </c>
      <c r="K124" s="22">
        <v>65</v>
      </c>
      <c r="L124" s="22">
        <v>55</v>
      </c>
      <c r="M124" s="22">
        <v>0</v>
      </c>
      <c r="N124" s="22" t="s">
        <v>301</v>
      </c>
      <c r="O124" s="22">
        <v>126</v>
      </c>
      <c r="P124" s="248">
        <v>46274</v>
      </c>
      <c r="Q124" s="22">
        <v>3518</v>
      </c>
      <c r="R124" s="22">
        <v>100</v>
      </c>
      <c r="S124" s="649">
        <v>3460</v>
      </c>
      <c r="T124" s="22"/>
      <c r="U124" s="22">
        <v>6978</v>
      </c>
      <c r="V124" s="125">
        <v>1.75</v>
      </c>
      <c r="W124" s="654">
        <v>100</v>
      </c>
      <c r="X124" s="654">
        <v>339</v>
      </c>
      <c r="Y124" s="654">
        <v>89</v>
      </c>
      <c r="Z124" s="654">
        <v>80</v>
      </c>
      <c r="AA124" s="125" t="s">
        <v>1071</v>
      </c>
      <c r="AB124" s="125">
        <v>7.49</v>
      </c>
      <c r="AC124" s="45">
        <v>168</v>
      </c>
      <c r="AD124" s="45">
        <v>950</v>
      </c>
      <c r="AE124" s="45"/>
      <c r="AF124" s="117"/>
      <c r="AG124" s="117"/>
      <c r="AH124" s="117" t="str">
        <f t="shared" si="106"/>
        <v/>
      </c>
      <c r="AI124" s="799">
        <f t="shared" si="108"/>
        <v>11.01000000000001</v>
      </c>
      <c r="AJ124" s="749">
        <v>46227</v>
      </c>
      <c r="AK124" s="45">
        <v>367</v>
      </c>
      <c r="AL124" s="392"/>
      <c r="AM124" s="15">
        <v>97</v>
      </c>
      <c r="AN124" s="76">
        <f t="shared" si="83"/>
        <v>11.01000000000001</v>
      </c>
      <c r="AO124" s="817">
        <v>95000</v>
      </c>
      <c r="AP124" s="631" t="s">
        <v>1737</v>
      </c>
      <c r="AQ124" s="781"/>
      <c r="BJ124" s="50">
        <f t="shared" si="84"/>
        <v>355.99</v>
      </c>
      <c r="CW124" s="57" t="s">
        <v>210</v>
      </c>
      <c r="CX124" s="58">
        <f t="shared" si="111"/>
        <v>46284</v>
      </c>
      <c r="CY124" s="59" t="str">
        <f t="shared" si="67"/>
        <v>9NRQ-2552</v>
      </c>
      <c r="CZ124" s="60" t="str">
        <f t="shared" si="68"/>
        <v>Spool</v>
      </c>
      <c r="DA124" s="60">
        <f t="shared" si="69"/>
        <v>65</v>
      </c>
      <c r="DB124" s="60">
        <f t="shared" si="70"/>
        <v>24</v>
      </c>
      <c r="DC124" s="60" t="str">
        <f t="shared" si="71"/>
        <v>SRP</v>
      </c>
      <c r="DD124" s="60"/>
      <c r="DF124" s="60">
        <f t="shared" si="72"/>
        <v>126</v>
      </c>
      <c r="DG124" s="60" t="str">
        <f t="shared" si="73"/>
        <v>C-912</v>
      </c>
      <c r="DH124" s="60">
        <f t="shared" si="74"/>
        <v>7.49</v>
      </c>
      <c r="DI124" s="60">
        <f t="shared" si="75"/>
        <v>168</v>
      </c>
      <c r="DJ124" s="60">
        <f t="shared" si="76"/>
        <v>950</v>
      </c>
      <c r="DK124" s="60">
        <f t="shared" si="77"/>
        <v>0</v>
      </c>
      <c r="DL124" s="60"/>
      <c r="DM124" s="60"/>
      <c r="DN124" s="60">
        <f t="shared" si="78"/>
        <v>0</v>
      </c>
      <c r="DO124" s="186">
        <f t="shared" si="79"/>
        <v>11.01000000000001</v>
      </c>
      <c r="DP124" s="60" t="str">
        <f t="shared" si="80"/>
        <v/>
      </c>
      <c r="DQ124" s="60">
        <f t="shared" si="109"/>
        <v>11.01000000000001</v>
      </c>
      <c r="DR124" s="60">
        <f t="shared" si="81"/>
        <v>0</v>
      </c>
      <c r="DS124" s="68" t="str">
        <f t="shared" si="110"/>
        <v>NRQ</v>
      </c>
      <c r="DY124" s="57" t="str">
        <f t="shared" si="85"/>
        <v>KHALDA_WELL</v>
      </c>
      <c r="DZ124" s="58">
        <f t="shared" si="86"/>
        <v>46284</v>
      </c>
      <c r="EA124" s="59" t="str">
        <f t="shared" si="87"/>
        <v>NRQ-2552</v>
      </c>
      <c r="EB124" s="60" t="str">
        <f t="shared" si="88"/>
        <v>Spool</v>
      </c>
      <c r="EC124" s="60">
        <f t="shared" si="89"/>
        <v>65</v>
      </c>
      <c r="ED124" s="60">
        <f t="shared" si="90"/>
        <v>24</v>
      </c>
      <c r="EE124" s="60" t="str">
        <f t="shared" si="91"/>
        <v>SRP</v>
      </c>
      <c r="EF124" s="64"/>
      <c r="EG124" s="63"/>
      <c r="EH124" s="59" t="str">
        <f t="shared" si="82"/>
        <v/>
      </c>
      <c r="EI124" s="60">
        <f t="shared" si="92"/>
        <v>11.01000000000001</v>
      </c>
      <c r="EJ124" s="60">
        <f t="shared" si="93"/>
        <v>1.75</v>
      </c>
      <c r="EK124" s="60">
        <f t="shared" si="94"/>
        <v>0</v>
      </c>
      <c r="EL124" s="60"/>
      <c r="EN124" s="60">
        <f t="shared" si="95"/>
        <v>7.49</v>
      </c>
      <c r="EP124" s="60">
        <f t="shared" si="96"/>
        <v>168</v>
      </c>
      <c r="EQ124" s="60">
        <f t="shared" si="97"/>
        <v>0</v>
      </c>
      <c r="ER124" s="60"/>
      <c r="ES124" s="60"/>
      <c r="ET124" s="60">
        <f t="shared" si="98"/>
        <v>950</v>
      </c>
      <c r="EU124" s="60">
        <f t="shared" si="99"/>
        <v>0</v>
      </c>
      <c r="EV124" s="60"/>
      <c r="EW124" s="60">
        <f t="shared" si="100"/>
        <v>100</v>
      </c>
      <c r="EX124" s="60">
        <f t="shared" si="101"/>
        <v>339</v>
      </c>
      <c r="EY124" s="60">
        <f t="shared" si="102"/>
        <v>89</v>
      </c>
      <c r="EZ124" s="60">
        <f t="shared" si="103"/>
        <v>80</v>
      </c>
      <c r="FA124" s="60" t="str">
        <f t="shared" si="104"/>
        <v>Last W/O Feb/2025 (SRPR), Started up 23/02/2025</v>
      </c>
      <c r="FB124" s="57" t="str">
        <f t="shared" si="105"/>
        <v>NRQ</v>
      </c>
    </row>
    <row r="125" spans="2:158" s="30" customFormat="1" ht="24" customHeight="1">
      <c r="B125" s="266" t="s">
        <v>876</v>
      </c>
      <c r="C125" s="266" t="s">
        <v>22</v>
      </c>
      <c r="D125" s="265" t="s">
        <v>2</v>
      </c>
      <c r="E125" s="266" t="s">
        <v>19</v>
      </c>
      <c r="F125" s="122">
        <v>0</v>
      </c>
      <c r="G125" s="76">
        <f t="shared" si="107"/>
        <v>0</v>
      </c>
      <c r="H125" s="267"/>
      <c r="I125" s="13">
        <v>10</v>
      </c>
      <c r="J125" s="45">
        <v>16</v>
      </c>
      <c r="K125" s="22">
        <v>0</v>
      </c>
      <c r="L125" s="22">
        <v>50</v>
      </c>
      <c r="M125" s="22">
        <v>60</v>
      </c>
      <c r="N125" s="22" t="s">
        <v>301</v>
      </c>
      <c r="O125" s="22">
        <v>153</v>
      </c>
      <c r="P125" s="248">
        <v>45830</v>
      </c>
      <c r="Q125" s="22"/>
      <c r="R125" s="22">
        <v>100</v>
      </c>
      <c r="S125" s="22">
        <v>6176</v>
      </c>
      <c r="T125" s="22">
        <v>1100</v>
      </c>
      <c r="U125" s="22">
        <v>7289</v>
      </c>
      <c r="V125" s="125" t="s">
        <v>1042</v>
      </c>
      <c r="W125" s="654"/>
      <c r="X125" s="654"/>
      <c r="Y125" s="654"/>
      <c r="Z125" s="654"/>
      <c r="AA125" s="125"/>
      <c r="AB125" s="125"/>
      <c r="AC125" s="45"/>
      <c r="AD125" s="45"/>
      <c r="AE125" s="45">
        <v>22</v>
      </c>
      <c r="AF125" s="117">
        <v>50</v>
      </c>
      <c r="AG125" s="117">
        <v>32</v>
      </c>
      <c r="AH125" s="117">
        <f t="shared" si="106"/>
        <v>68.75</v>
      </c>
      <c r="AI125" s="799">
        <f t="shared" si="108"/>
        <v>0</v>
      </c>
      <c r="AJ125" s="749"/>
      <c r="AK125" s="45"/>
      <c r="AL125" s="306"/>
      <c r="AM125" s="15"/>
      <c r="AN125" s="76">
        <f t="shared" si="83"/>
        <v>0</v>
      </c>
      <c r="AO125" s="817"/>
      <c r="AP125" s="631" t="s">
        <v>1947</v>
      </c>
      <c r="AQ125" s="781"/>
      <c r="BJ125" s="50">
        <f t="shared" si="84"/>
        <v>0</v>
      </c>
      <c r="CW125" s="57" t="s">
        <v>210</v>
      </c>
      <c r="CX125" s="58">
        <f t="shared" si="111"/>
        <v>46284</v>
      </c>
      <c r="CY125" s="59" t="str">
        <f t="shared" si="67"/>
        <v>9NRQ-2553</v>
      </c>
      <c r="CZ125" s="60">
        <f t="shared" si="68"/>
        <v>16</v>
      </c>
      <c r="DA125" s="60">
        <f t="shared" si="69"/>
        <v>0</v>
      </c>
      <c r="DB125" s="60">
        <f t="shared" si="70"/>
        <v>0</v>
      </c>
      <c r="DC125" s="60" t="str">
        <f t="shared" si="71"/>
        <v>SI</v>
      </c>
      <c r="DD125" s="60"/>
      <c r="DF125" s="60">
        <f t="shared" si="72"/>
        <v>153</v>
      </c>
      <c r="DG125" s="60">
        <f t="shared" si="73"/>
        <v>0</v>
      </c>
      <c r="DH125" s="60">
        <f t="shared" si="74"/>
        <v>0</v>
      </c>
      <c r="DI125" s="60">
        <f t="shared" si="75"/>
        <v>0</v>
      </c>
      <c r="DJ125" s="60">
        <f t="shared" si="76"/>
        <v>0</v>
      </c>
      <c r="DK125" s="60">
        <f t="shared" si="77"/>
        <v>22</v>
      </c>
      <c r="DL125" s="60"/>
      <c r="DM125" s="60"/>
      <c r="DN125" s="60">
        <f t="shared" si="78"/>
        <v>50</v>
      </c>
      <c r="DO125" s="186">
        <f t="shared" si="79"/>
        <v>0</v>
      </c>
      <c r="DP125" s="60" t="str">
        <f t="shared" si="80"/>
        <v/>
      </c>
      <c r="DQ125" s="60">
        <f t="shared" si="109"/>
        <v>0</v>
      </c>
      <c r="DR125" s="60">
        <f t="shared" si="81"/>
        <v>10</v>
      </c>
      <c r="DS125" s="68" t="str">
        <f t="shared" si="110"/>
        <v/>
      </c>
      <c r="DY125" s="57" t="str">
        <f t="shared" si="85"/>
        <v>KHALDA_WELL</v>
      </c>
      <c r="DZ125" s="58">
        <f t="shared" si="86"/>
        <v>46284</v>
      </c>
      <c r="EA125" s="59" t="str">
        <f t="shared" si="87"/>
        <v>NRQ-2553</v>
      </c>
      <c r="EB125" s="60">
        <f t="shared" si="88"/>
        <v>16</v>
      </c>
      <c r="EC125" s="60">
        <f t="shared" si="89"/>
        <v>0</v>
      </c>
      <c r="ED125" s="60">
        <f t="shared" si="90"/>
        <v>0</v>
      </c>
      <c r="EE125" s="60" t="str">
        <f t="shared" si="91"/>
        <v>SI</v>
      </c>
      <c r="EF125" s="64"/>
      <c r="EG125" s="63"/>
      <c r="EH125" s="59" t="str">
        <f t="shared" si="82"/>
        <v/>
      </c>
      <c r="EI125" s="60">
        <f t="shared" si="92"/>
        <v>0</v>
      </c>
      <c r="EJ125" s="60" t="str">
        <f t="shared" si="93"/>
        <v>DN1150</v>
      </c>
      <c r="EK125" s="60">
        <f t="shared" si="94"/>
        <v>0</v>
      </c>
      <c r="EL125" s="60"/>
      <c r="EN125" s="60">
        <f t="shared" si="95"/>
        <v>0</v>
      </c>
      <c r="EP125" s="60">
        <f t="shared" si="96"/>
        <v>0</v>
      </c>
      <c r="EQ125" s="60">
        <f t="shared" si="97"/>
        <v>22</v>
      </c>
      <c r="ER125" s="60"/>
      <c r="ES125" s="60"/>
      <c r="ET125" s="60">
        <f t="shared" si="98"/>
        <v>0</v>
      </c>
      <c r="EU125" s="60">
        <f t="shared" si="99"/>
        <v>50</v>
      </c>
      <c r="EV125" s="60"/>
      <c r="EW125" s="60">
        <f t="shared" si="100"/>
        <v>0</v>
      </c>
      <c r="EX125" s="60">
        <f t="shared" si="101"/>
        <v>0</v>
      </c>
      <c r="EY125" s="60">
        <f t="shared" si="102"/>
        <v>0</v>
      </c>
      <c r="EZ125" s="60">
        <f t="shared" si="103"/>
        <v>0</v>
      </c>
      <c r="FA125" s="60" t="str">
        <f t="shared" si="104"/>
        <v>S/D on 20-02-2025 as per reservoir recommendation to monitor effect on NRQ-2556H
Last W/O 01/2023 (TBG &amp; PR), Started up 11/01/2023</v>
      </c>
      <c r="FB125" s="57" t="str">
        <f t="shared" si="105"/>
        <v/>
      </c>
    </row>
    <row r="126" spans="2:158" s="30" customFormat="1" ht="24" customHeight="1">
      <c r="B126" s="264" t="s">
        <v>1286</v>
      </c>
      <c r="C126" s="265" t="s">
        <v>22</v>
      </c>
      <c r="D126" s="265" t="s">
        <v>2</v>
      </c>
      <c r="E126" s="266" t="s">
        <v>2</v>
      </c>
      <c r="F126" s="122">
        <v>24</v>
      </c>
      <c r="G126" s="76">
        <f t="shared" si="107"/>
        <v>0</v>
      </c>
      <c r="H126" s="267"/>
      <c r="I126" s="13"/>
      <c r="J126" s="45" t="s">
        <v>1708</v>
      </c>
      <c r="K126" s="22">
        <v>100</v>
      </c>
      <c r="L126" s="22">
        <v>90</v>
      </c>
      <c r="M126" s="22">
        <v>0</v>
      </c>
      <c r="N126" s="22" t="s">
        <v>301</v>
      </c>
      <c r="O126" s="22">
        <v>111</v>
      </c>
      <c r="P126" s="248">
        <v>46274</v>
      </c>
      <c r="Q126" s="22">
        <v>6236</v>
      </c>
      <c r="R126" s="22">
        <v>99</v>
      </c>
      <c r="S126" s="22">
        <v>1067</v>
      </c>
      <c r="T126" s="22"/>
      <c r="U126" s="22">
        <v>7387</v>
      </c>
      <c r="V126" s="125">
        <v>1.75</v>
      </c>
      <c r="W126" s="654">
        <v>100</v>
      </c>
      <c r="X126" s="654">
        <v>339</v>
      </c>
      <c r="Y126" s="654">
        <v>93</v>
      </c>
      <c r="Z126" s="654">
        <v>80</v>
      </c>
      <c r="AA126" s="125" t="s">
        <v>1980</v>
      </c>
      <c r="AB126" s="125">
        <v>6.4</v>
      </c>
      <c r="AC126" s="45">
        <v>192</v>
      </c>
      <c r="AD126" s="45">
        <v>950</v>
      </c>
      <c r="AE126" s="45"/>
      <c r="AF126" s="117"/>
      <c r="AG126" s="117"/>
      <c r="AH126" s="117" t="str">
        <f t="shared" si="106"/>
        <v/>
      </c>
      <c r="AI126" s="799">
        <f t="shared" si="108"/>
        <v>65.490000000000023</v>
      </c>
      <c r="AJ126" s="749">
        <v>46236</v>
      </c>
      <c r="AK126" s="45">
        <v>354</v>
      </c>
      <c r="AL126" s="743"/>
      <c r="AM126" s="15">
        <v>81.5</v>
      </c>
      <c r="AN126" s="76">
        <f t="shared" si="83"/>
        <v>65.490000000000023</v>
      </c>
      <c r="AO126" s="817">
        <v>85000</v>
      </c>
      <c r="AP126" s="631" t="s">
        <v>1985</v>
      </c>
      <c r="AQ126" s="781"/>
      <c r="BJ126" s="50">
        <f t="shared" si="84"/>
        <v>288.51</v>
      </c>
      <c r="CW126" s="57" t="s">
        <v>210</v>
      </c>
      <c r="CX126" s="58">
        <f t="shared" si="111"/>
        <v>46284</v>
      </c>
      <c r="CY126" s="59" t="str">
        <f t="shared" si="67"/>
        <v>9NRQ-2554A</v>
      </c>
      <c r="CZ126" s="60" t="str">
        <f t="shared" si="68"/>
        <v>Open</v>
      </c>
      <c r="DA126" s="60">
        <f t="shared" si="69"/>
        <v>100</v>
      </c>
      <c r="DB126" s="60">
        <f t="shared" si="70"/>
        <v>24</v>
      </c>
      <c r="DC126" s="60" t="str">
        <f t="shared" si="71"/>
        <v>SRP</v>
      </c>
      <c r="DD126" s="60"/>
      <c r="DF126" s="60">
        <f t="shared" si="72"/>
        <v>111</v>
      </c>
      <c r="DG126" s="60" t="str">
        <f t="shared" si="73"/>
        <v>C-128</v>
      </c>
      <c r="DH126" s="60">
        <f t="shared" si="74"/>
        <v>6.4</v>
      </c>
      <c r="DI126" s="60">
        <f t="shared" si="75"/>
        <v>192</v>
      </c>
      <c r="DJ126" s="60">
        <f t="shared" si="76"/>
        <v>950</v>
      </c>
      <c r="DK126" s="60">
        <f t="shared" si="77"/>
        <v>0</v>
      </c>
      <c r="DL126" s="60"/>
      <c r="DM126" s="60"/>
      <c r="DN126" s="60">
        <f t="shared" si="78"/>
        <v>0</v>
      </c>
      <c r="DO126" s="186">
        <f t="shared" si="79"/>
        <v>65.490000000000023</v>
      </c>
      <c r="DP126" s="60" t="str">
        <f t="shared" si="80"/>
        <v/>
      </c>
      <c r="DQ126" s="60">
        <f t="shared" si="109"/>
        <v>65.490000000000023</v>
      </c>
      <c r="DR126" s="60">
        <f t="shared" si="81"/>
        <v>0</v>
      </c>
      <c r="DS126" s="68" t="str">
        <f t="shared" si="110"/>
        <v>NRQ</v>
      </c>
      <c r="DY126" s="57" t="str">
        <f t="shared" si="85"/>
        <v>KHALDA_WELL</v>
      </c>
      <c r="DZ126" s="58">
        <f t="shared" si="86"/>
        <v>46284</v>
      </c>
      <c r="EA126" s="59" t="str">
        <f t="shared" si="87"/>
        <v>NRQ-2554A</v>
      </c>
      <c r="EB126" s="60" t="str">
        <f t="shared" si="88"/>
        <v>Open</v>
      </c>
      <c r="EC126" s="60">
        <f t="shared" si="89"/>
        <v>100</v>
      </c>
      <c r="ED126" s="60">
        <f t="shared" si="90"/>
        <v>24</v>
      </c>
      <c r="EE126" s="60" t="str">
        <f t="shared" si="91"/>
        <v>SRP</v>
      </c>
      <c r="EF126" s="64"/>
      <c r="EG126" s="63"/>
      <c r="EH126" s="59" t="str">
        <f t="shared" si="82"/>
        <v/>
      </c>
      <c r="EI126" s="60">
        <f t="shared" si="92"/>
        <v>65.490000000000023</v>
      </c>
      <c r="EJ126" s="60">
        <f t="shared" si="93"/>
        <v>1.75</v>
      </c>
      <c r="EK126" s="60">
        <f t="shared" si="94"/>
        <v>0</v>
      </c>
      <c r="EL126" s="60"/>
      <c r="EN126" s="60">
        <f t="shared" si="95"/>
        <v>6.4</v>
      </c>
      <c r="EP126" s="60">
        <f t="shared" si="96"/>
        <v>192</v>
      </c>
      <c r="EQ126" s="60">
        <f t="shared" si="97"/>
        <v>0</v>
      </c>
      <c r="ER126" s="60"/>
      <c r="ES126" s="60"/>
      <c r="ET126" s="60">
        <f t="shared" si="98"/>
        <v>950</v>
      </c>
      <c r="EU126" s="60">
        <f t="shared" si="99"/>
        <v>0</v>
      </c>
      <c r="EV126" s="60"/>
      <c r="EW126" s="60">
        <f t="shared" si="100"/>
        <v>100</v>
      </c>
      <c r="EX126" s="60">
        <f t="shared" si="101"/>
        <v>339</v>
      </c>
      <c r="EY126" s="60">
        <f t="shared" si="102"/>
        <v>93</v>
      </c>
      <c r="EZ126" s="60">
        <f t="shared" si="103"/>
        <v>80</v>
      </c>
      <c r="FA126" s="60" t="str">
        <f t="shared" si="104"/>
        <v>Started on 24/03/2026 after PR</v>
      </c>
      <c r="FB126" s="57" t="str">
        <f t="shared" si="105"/>
        <v>NRQ</v>
      </c>
    </row>
    <row r="127" spans="2:158" s="30" customFormat="1" ht="24" customHeight="1">
      <c r="B127" s="734" t="s">
        <v>1087</v>
      </c>
      <c r="C127" s="735" t="s">
        <v>22</v>
      </c>
      <c r="D127" s="735" t="s">
        <v>2</v>
      </c>
      <c r="E127" s="736" t="s">
        <v>3</v>
      </c>
      <c r="F127" s="122">
        <v>24</v>
      </c>
      <c r="G127" s="76">
        <f t="shared" si="107"/>
        <v>0</v>
      </c>
      <c r="H127" s="267"/>
      <c r="I127" s="737"/>
      <c r="J127" s="738">
        <v>128</v>
      </c>
      <c r="K127" s="739">
        <v>120</v>
      </c>
      <c r="L127" s="739">
        <v>110</v>
      </c>
      <c r="M127" s="739">
        <v>0</v>
      </c>
      <c r="N127" s="739" t="s">
        <v>301</v>
      </c>
      <c r="O127" s="739">
        <v>161</v>
      </c>
      <c r="P127" s="248">
        <v>46276</v>
      </c>
      <c r="Q127" s="739">
        <v>4702</v>
      </c>
      <c r="R127" s="739">
        <v>100</v>
      </c>
      <c r="S127" s="739">
        <v>1476</v>
      </c>
      <c r="T127" s="739"/>
      <c r="U127" s="739">
        <v>6200</v>
      </c>
      <c r="V127" s="740" t="s">
        <v>1718</v>
      </c>
      <c r="W127" s="741"/>
      <c r="X127" s="741"/>
      <c r="Y127" s="741"/>
      <c r="Z127" s="741"/>
      <c r="AA127" s="740"/>
      <c r="AB127" s="740"/>
      <c r="AC127" s="738"/>
      <c r="AD127" s="738"/>
      <c r="AE127" s="738">
        <v>32</v>
      </c>
      <c r="AF127" s="742">
        <v>50</v>
      </c>
      <c r="AG127" s="742">
        <v>38</v>
      </c>
      <c r="AH127" s="742">
        <f t="shared" si="106"/>
        <v>84.210526315789465</v>
      </c>
      <c r="AI127" s="799">
        <f t="shared" si="108"/>
        <v>49.388999999999996</v>
      </c>
      <c r="AJ127" s="750">
        <v>46231</v>
      </c>
      <c r="AK127" s="738">
        <v>978</v>
      </c>
      <c r="AL127" s="306"/>
      <c r="AM127" s="744">
        <v>94.95</v>
      </c>
      <c r="AN127" s="76">
        <f t="shared" si="83"/>
        <v>49.388999999999989</v>
      </c>
      <c r="AO127" s="817">
        <v>86000</v>
      </c>
      <c r="AP127" s="631" t="s">
        <v>1725</v>
      </c>
      <c r="AQ127" s="781"/>
      <c r="BJ127" s="50">
        <f t="shared" si="84"/>
        <v>928.6110000000001</v>
      </c>
      <c r="CW127" s="57" t="s">
        <v>210</v>
      </c>
      <c r="CX127" s="58">
        <f t="shared" si="111"/>
        <v>46284</v>
      </c>
      <c r="CY127" s="59" t="str">
        <f t="shared" si="67"/>
        <v>9NRQ-2556H</v>
      </c>
      <c r="CZ127" s="60">
        <f t="shared" si="68"/>
        <v>128</v>
      </c>
      <c r="DA127" s="60">
        <f t="shared" si="69"/>
        <v>120</v>
      </c>
      <c r="DB127" s="60">
        <f t="shared" si="70"/>
        <v>24</v>
      </c>
      <c r="DC127" s="60" t="str">
        <f t="shared" si="71"/>
        <v>ESP</v>
      </c>
      <c r="DD127" s="60"/>
      <c r="DF127" s="60">
        <f t="shared" si="72"/>
        <v>161</v>
      </c>
      <c r="DG127" s="60">
        <f t="shared" si="73"/>
        <v>0</v>
      </c>
      <c r="DH127" s="60">
        <f t="shared" si="74"/>
        <v>0</v>
      </c>
      <c r="DI127" s="60">
        <f t="shared" si="75"/>
        <v>0</v>
      </c>
      <c r="DJ127" s="60">
        <f t="shared" si="76"/>
        <v>0</v>
      </c>
      <c r="DK127" s="60">
        <f t="shared" si="77"/>
        <v>32</v>
      </c>
      <c r="DL127" s="60"/>
      <c r="DM127" s="60"/>
      <c r="DN127" s="60">
        <f t="shared" si="78"/>
        <v>50</v>
      </c>
      <c r="DO127" s="186">
        <f t="shared" si="79"/>
        <v>49.388999999999996</v>
      </c>
      <c r="DP127" s="60" t="str">
        <f t="shared" si="80"/>
        <v/>
      </c>
      <c r="DQ127" s="60">
        <f t="shared" si="109"/>
        <v>49.388999999999996</v>
      </c>
      <c r="DR127" s="60">
        <f t="shared" si="81"/>
        <v>0</v>
      </c>
      <c r="DS127" s="68" t="str">
        <f t="shared" si="110"/>
        <v>NRQ</v>
      </c>
      <c r="DY127" s="61" t="str">
        <f t="shared" si="85"/>
        <v>KHALDA_WELL</v>
      </c>
      <c r="DZ127" s="62">
        <f t="shared" si="86"/>
        <v>46284</v>
      </c>
      <c r="EA127" s="63" t="str">
        <f t="shared" si="87"/>
        <v>NRQ-2556H</v>
      </c>
      <c r="EB127" s="64">
        <f t="shared" si="88"/>
        <v>128</v>
      </c>
      <c r="EC127" s="64">
        <f t="shared" si="89"/>
        <v>120</v>
      </c>
      <c r="ED127" s="64">
        <f t="shared" si="90"/>
        <v>24</v>
      </c>
      <c r="EE127" s="64" t="str">
        <f t="shared" si="91"/>
        <v>ESP</v>
      </c>
      <c r="EF127" s="64"/>
      <c r="EG127" s="63"/>
      <c r="EH127" s="59" t="str">
        <f t="shared" si="82"/>
        <v/>
      </c>
      <c r="EI127" s="64">
        <f t="shared" si="92"/>
        <v>49.388999999999996</v>
      </c>
      <c r="EJ127" s="64" t="str">
        <f t="shared" si="93"/>
        <v>P17</v>
      </c>
      <c r="EK127" s="64">
        <f t="shared" si="94"/>
        <v>0</v>
      </c>
      <c r="EL127" s="64"/>
      <c r="EN127" s="64">
        <f t="shared" si="95"/>
        <v>0</v>
      </c>
      <c r="EP127" s="64">
        <f t="shared" si="96"/>
        <v>0</v>
      </c>
      <c r="EQ127" s="64">
        <f t="shared" si="97"/>
        <v>32</v>
      </c>
      <c r="ER127" s="64"/>
      <c r="ES127" s="64"/>
      <c r="ET127" s="64">
        <f t="shared" si="98"/>
        <v>0</v>
      </c>
      <c r="EU127" s="64">
        <f t="shared" si="99"/>
        <v>50</v>
      </c>
      <c r="EV127" s="64"/>
      <c r="EW127" s="64">
        <f t="shared" si="100"/>
        <v>0</v>
      </c>
      <c r="EX127" s="64">
        <f t="shared" si="101"/>
        <v>0</v>
      </c>
      <c r="EY127" s="64">
        <f t="shared" si="102"/>
        <v>0</v>
      </c>
      <c r="EZ127" s="64">
        <f t="shared" si="103"/>
        <v>0</v>
      </c>
      <c r="FA127" s="64" t="str">
        <f t="shared" si="104"/>
        <v xml:space="preserve">Last W/O 12/2024 (ESP Upgrade), started on 03/12/2024 </v>
      </c>
      <c r="FB127" s="61" t="str">
        <f t="shared" si="105"/>
        <v>NRQ</v>
      </c>
    </row>
    <row r="128" spans="2:158" s="30" customFormat="1" ht="24" customHeight="1">
      <c r="B128" s="264" t="s">
        <v>1029</v>
      </c>
      <c r="C128" s="265" t="s">
        <v>22</v>
      </c>
      <c r="D128" s="265" t="s">
        <v>2</v>
      </c>
      <c r="E128" s="266" t="s">
        <v>3</v>
      </c>
      <c r="F128" s="122">
        <v>24</v>
      </c>
      <c r="G128" s="76">
        <f t="shared" si="107"/>
        <v>0</v>
      </c>
      <c r="H128" s="267"/>
      <c r="I128" s="13"/>
      <c r="J128" s="45" t="s">
        <v>1053</v>
      </c>
      <c r="K128" s="22">
        <v>60</v>
      </c>
      <c r="L128" s="22">
        <v>50</v>
      </c>
      <c r="M128" s="22">
        <v>5</v>
      </c>
      <c r="N128" s="22" t="s">
        <v>300</v>
      </c>
      <c r="O128" s="22">
        <v>151</v>
      </c>
      <c r="P128" s="248">
        <v>46276</v>
      </c>
      <c r="Q128" s="22">
        <v>3333</v>
      </c>
      <c r="R128" s="22">
        <v>100</v>
      </c>
      <c r="S128" s="22">
        <v>4047</v>
      </c>
      <c r="T128" s="22"/>
      <c r="U128" s="22">
        <v>7380</v>
      </c>
      <c r="V128" s="125" t="s">
        <v>1630</v>
      </c>
      <c r="W128" s="654"/>
      <c r="X128" s="654"/>
      <c r="Y128" s="654"/>
      <c r="Z128" s="654"/>
      <c r="AA128" s="125"/>
      <c r="AB128" s="125"/>
      <c r="AC128" s="45"/>
      <c r="AD128" s="45"/>
      <c r="AE128" s="45">
        <v>29</v>
      </c>
      <c r="AF128" s="117">
        <v>50</v>
      </c>
      <c r="AG128" s="117">
        <v>38</v>
      </c>
      <c r="AH128" s="742">
        <f t="shared" si="106"/>
        <v>76.31578947368422</v>
      </c>
      <c r="AI128" s="799">
        <f t="shared" si="108"/>
        <v>27.173000000000023</v>
      </c>
      <c r="AJ128" s="749">
        <v>46228</v>
      </c>
      <c r="AK128" s="45">
        <v>937</v>
      </c>
      <c r="AL128" s="306"/>
      <c r="AM128" s="15">
        <v>97.1</v>
      </c>
      <c r="AN128" s="76">
        <f t="shared" si="83"/>
        <v>27.173000000000023</v>
      </c>
      <c r="AO128" s="817">
        <v>83000</v>
      </c>
      <c r="AP128" s="631" t="s">
        <v>1984</v>
      </c>
      <c r="AQ128" s="781"/>
      <c r="BJ128" s="50">
        <f t="shared" si="84"/>
        <v>909.827</v>
      </c>
      <c r="CW128" s="57" t="s">
        <v>210</v>
      </c>
      <c r="CX128" s="58">
        <f t="shared" si="111"/>
        <v>46284</v>
      </c>
      <c r="CY128" s="59" t="str">
        <f t="shared" si="67"/>
        <v>9NRQ-2558</v>
      </c>
      <c r="CZ128" s="60" t="str">
        <f t="shared" si="68"/>
        <v>Spool</v>
      </c>
      <c r="DA128" s="60">
        <f t="shared" si="69"/>
        <v>60</v>
      </c>
      <c r="DB128" s="60">
        <f t="shared" si="70"/>
        <v>24</v>
      </c>
      <c r="DC128" s="60" t="str">
        <f t="shared" si="71"/>
        <v>ESP</v>
      </c>
      <c r="DD128" s="60"/>
      <c r="DF128" s="60">
        <f t="shared" si="72"/>
        <v>151</v>
      </c>
      <c r="DG128" s="60">
        <f t="shared" si="73"/>
        <v>0</v>
      </c>
      <c r="DH128" s="60">
        <f t="shared" si="74"/>
        <v>0</v>
      </c>
      <c r="DI128" s="60">
        <f t="shared" si="75"/>
        <v>0</v>
      </c>
      <c r="DJ128" s="60">
        <f t="shared" si="76"/>
        <v>0</v>
      </c>
      <c r="DK128" s="60">
        <f t="shared" si="77"/>
        <v>29</v>
      </c>
      <c r="DL128" s="60"/>
      <c r="DM128" s="60"/>
      <c r="DN128" s="60">
        <f t="shared" si="78"/>
        <v>50</v>
      </c>
      <c r="DO128" s="186">
        <f t="shared" si="79"/>
        <v>27.173000000000023</v>
      </c>
      <c r="DP128" s="60" t="str">
        <f t="shared" si="80"/>
        <v/>
      </c>
      <c r="DQ128" s="60">
        <f t="shared" si="109"/>
        <v>27.173000000000023</v>
      </c>
      <c r="DR128" s="60">
        <f t="shared" si="81"/>
        <v>0</v>
      </c>
      <c r="DS128" s="68" t="str">
        <f t="shared" si="110"/>
        <v>NRQ</v>
      </c>
      <c r="DY128" s="57" t="str">
        <f t="shared" si="85"/>
        <v>KHALDA_WELL</v>
      </c>
      <c r="DZ128" s="58">
        <f t="shared" si="86"/>
        <v>46284</v>
      </c>
      <c r="EA128" s="59" t="str">
        <f t="shared" si="87"/>
        <v>NRQ-2558</v>
      </c>
      <c r="EB128" s="60" t="str">
        <f t="shared" si="88"/>
        <v>Spool</v>
      </c>
      <c r="EC128" s="60">
        <f t="shared" si="89"/>
        <v>60</v>
      </c>
      <c r="ED128" s="60">
        <f t="shared" si="90"/>
        <v>24</v>
      </c>
      <c r="EE128" s="60" t="str">
        <f t="shared" si="91"/>
        <v>ESP</v>
      </c>
      <c r="EF128" s="64"/>
      <c r="EG128" s="63"/>
      <c r="EH128" s="59" t="str">
        <f t="shared" si="82"/>
        <v/>
      </c>
      <c r="EI128" s="60">
        <f t="shared" si="92"/>
        <v>27.173000000000023</v>
      </c>
      <c r="EJ128" s="60" t="str">
        <f t="shared" si="93"/>
        <v>FLEX-10</v>
      </c>
      <c r="EK128" s="60">
        <f t="shared" si="94"/>
        <v>0</v>
      </c>
      <c r="EL128" s="60"/>
      <c r="EN128" s="60">
        <f t="shared" si="95"/>
        <v>0</v>
      </c>
      <c r="EP128" s="60">
        <f t="shared" si="96"/>
        <v>0</v>
      </c>
      <c r="EQ128" s="60">
        <f t="shared" si="97"/>
        <v>29</v>
      </c>
      <c r="ER128" s="60"/>
      <c r="ES128" s="60"/>
      <c r="ET128" s="60">
        <f t="shared" si="98"/>
        <v>0</v>
      </c>
      <c r="EU128" s="60">
        <f t="shared" si="99"/>
        <v>50</v>
      </c>
      <c r="EV128" s="60"/>
      <c r="EW128" s="60">
        <f t="shared" si="100"/>
        <v>0</v>
      </c>
      <c r="EX128" s="60">
        <f t="shared" si="101"/>
        <v>0</v>
      </c>
      <c r="EY128" s="60">
        <f t="shared" si="102"/>
        <v>0</v>
      </c>
      <c r="EZ128" s="60">
        <f t="shared" si="103"/>
        <v>0</v>
      </c>
      <c r="FA128" s="60" t="str">
        <f t="shared" si="104"/>
        <v>On, 26-03-2026, Start up after W/O (ESPR)</v>
      </c>
      <c r="FB128" s="57" t="str">
        <f t="shared" si="105"/>
        <v>NRQ</v>
      </c>
    </row>
    <row r="129" spans="2:158" s="30" customFormat="1" ht="24" customHeight="1">
      <c r="B129" s="264" t="s">
        <v>1997</v>
      </c>
      <c r="C129" s="265" t="s">
        <v>1998</v>
      </c>
      <c r="D129" s="265"/>
      <c r="E129" s="266" t="s">
        <v>19</v>
      </c>
      <c r="F129" s="122">
        <v>0</v>
      </c>
      <c r="G129" s="76">
        <f t="shared" si="107"/>
        <v>124.488</v>
      </c>
      <c r="H129" s="267"/>
      <c r="I129" s="13">
        <v>8</v>
      </c>
      <c r="J129" s="45">
        <v>8</v>
      </c>
      <c r="K129" s="22">
        <v>5310</v>
      </c>
      <c r="L129" s="22">
        <v>270</v>
      </c>
      <c r="M129" s="22"/>
      <c r="N129" s="22" t="s">
        <v>300</v>
      </c>
      <c r="O129" s="22">
        <v>80</v>
      </c>
      <c r="P129" s="248"/>
      <c r="Q129" s="22"/>
      <c r="R129" s="22"/>
      <c r="S129" s="22"/>
      <c r="T129" s="22"/>
      <c r="U129" s="22"/>
      <c r="V129" s="125"/>
      <c r="W129" s="654"/>
      <c r="X129" s="654"/>
      <c r="Y129" s="654"/>
      <c r="Z129" s="654"/>
      <c r="AA129" s="125"/>
      <c r="AB129" s="125"/>
      <c r="AC129" s="45"/>
      <c r="AD129" s="45"/>
      <c r="AE129" s="45"/>
      <c r="AF129" s="117"/>
      <c r="AG129" s="117"/>
      <c r="AH129" s="742"/>
      <c r="AI129" s="799">
        <f t="shared" si="108"/>
        <v>0</v>
      </c>
      <c r="AJ129" s="749">
        <v>46253</v>
      </c>
      <c r="AK129" s="45">
        <v>126</v>
      </c>
      <c r="AL129" s="306">
        <v>1.0780000000000001</v>
      </c>
      <c r="AM129" s="15">
        <v>1.2</v>
      </c>
      <c r="AN129" s="76">
        <f t="shared" si="83"/>
        <v>124.488</v>
      </c>
      <c r="AO129" s="817"/>
      <c r="AP129" s="631" t="s">
        <v>2003</v>
      </c>
      <c r="AQ129" s="781"/>
      <c r="BJ129" s="50"/>
      <c r="CW129" s="57" t="s">
        <v>210</v>
      </c>
      <c r="CX129" s="58">
        <f t="shared" si="111"/>
        <v>46284</v>
      </c>
      <c r="CY129" s="59" t="str">
        <f t="shared" si="67"/>
        <v>9NRQ-08</v>
      </c>
      <c r="CZ129" s="60">
        <f t="shared" si="68"/>
        <v>8</v>
      </c>
      <c r="DA129" s="60">
        <f t="shared" si="69"/>
        <v>5310</v>
      </c>
      <c r="DB129" s="60">
        <f t="shared" si="70"/>
        <v>0</v>
      </c>
      <c r="DC129" s="60" t="str">
        <f t="shared" si="71"/>
        <v>SI</v>
      </c>
      <c r="DD129" s="60"/>
      <c r="DF129" s="60">
        <f t="shared" si="72"/>
        <v>80</v>
      </c>
      <c r="DG129" s="60">
        <f t="shared" si="73"/>
        <v>0</v>
      </c>
      <c r="DH129" s="60">
        <f t="shared" si="74"/>
        <v>0</v>
      </c>
      <c r="DI129" s="60">
        <f t="shared" si="75"/>
        <v>0</v>
      </c>
      <c r="DJ129" s="60">
        <f t="shared" si="76"/>
        <v>0</v>
      </c>
      <c r="DK129" s="60">
        <f t="shared" si="77"/>
        <v>0</v>
      </c>
      <c r="DL129" s="60"/>
      <c r="DM129" s="60"/>
      <c r="DN129" s="60">
        <f t="shared" si="78"/>
        <v>0</v>
      </c>
      <c r="DO129" s="186">
        <f t="shared" si="79"/>
        <v>0</v>
      </c>
      <c r="DP129" s="60" t="str">
        <f t="shared" si="80"/>
        <v/>
      </c>
      <c r="DQ129" s="60">
        <f t="shared" si="109"/>
        <v>0</v>
      </c>
      <c r="DR129" s="60">
        <f t="shared" si="81"/>
        <v>8</v>
      </c>
      <c r="DS129" s="68" t="str">
        <f t="shared" si="110"/>
        <v/>
      </c>
      <c r="DY129" s="57" t="str">
        <f t="shared" ref="DY129:DY135" si="112">IF(B129="","","KHALDA_WELL")</f>
        <v>KHALDA_WELL</v>
      </c>
      <c r="DZ129" s="58">
        <f t="shared" si="86"/>
        <v>46284</v>
      </c>
      <c r="EA129" s="59" t="str">
        <f t="shared" ref="EA129:EA135" si="113">B129</f>
        <v>NRQ-08</v>
      </c>
      <c r="EB129" s="60">
        <f t="shared" ref="EB129:EB135" si="114">J129</f>
        <v>8</v>
      </c>
      <c r="EC129" s="60">
        <f t="shared" ref="EC129:EC135" si="115">K129</f>
        <v>5310</v>
      </c>
      <c r="ED129" s="60">
        <f t="shared" ref="ED129:ED135" si="116">F129</f>
        <v>0</v>
      </c>
      <c r="EE129" s="60" t="str">
        <f t="shared" ref="EE129:EE135" si="117">IF(DB129=0,"SI",E129)</f>
        <v>SI</v>
      </c>
      <c r="EF129" s="64"/>
      <c r="EG129" s="63"/>
      <c r="EH129" s="59" t="str">
        <f t="shared" ref="EH129:EH135" si="118">IF(H129="","",H129)</f>
        <v/>
      </c>
      <c r="EI129" s="60">
        <f t="shared" ref="EI129:EI135" si="119">AI129</f>
        <v>0</v>
      </c>
      <c r="EJ129" s="60">
        <f t="shared" ref="EJ129:EJ135" si="120">V129</f>
        <v>0</v>
      </c>
      <c r="EK129" s="60">
        <f t="shared" ref="EK129:EK135" si="121">G129</f>
        <v>124.488</v>
      </c>
      <c r="EL129" s="60"/>
      <c r="EN129" s="60">
        <f t="shared" ref="EN129:EN135" si="122">AB129</f>
        <v>0</v>
      </c>
      <c r="EP129" s="60">
        <f t="shared" ref="EP129:EP135" si="123">AC129</f>
        <v>0</v>
      </c>
      <c r="EQ129" s="60">
        <f t="shared" ref="EQ129:EQ135" si="124">AE129</f>
        <v>0</v>
      </c>
      <c r="ER129" s="60"/>
      <c r="ES129" s="60"/>
      <c r="ET129" s="60">
        <f t="shared" ref="ET129:ET135" si="125">AD129</f>
        <v>0</v>
      </c>
      <c r="EU129" s="60">
        <f t="shared" ref="EU129:EU135" si="126">AF129</f>
        <v>0</v>
      </c>
      <c r="EV129" s="60"/>
      <c r="EW129" s="60">
        <f t="shared" ref="EW129:EW135" si="127">W129</f>
        <v>0</v>
      </c>
      <c r="EX129" s="60">
        <f t="shared" ref="EX129:EX135" si="128">X129</f>
        <v>0</v>
      </c>
      <c r="EY129" s="60">
        <f t="shared" ref="EY129:EY135" si="129">Y129</f>
        <v>0</v>
      </c>
      <c r="EZ129" s="60">
        <f t="shared" ref="EZ129:EZ135" si="130">Z129</f>
        <v>0</v>
      </c>
      <c r="FA129" s="60" t="str">
        <f t="shared" ref="FA129:FA135" si="131">AP129</f>
        <v>Test over MTU rigless at 8"/64" choke
Last W/O Jul-2026, Perf. LSAFA interval</v>
      </c>
      <c r="FB129" s="57" t="str">
        <f t="shared" ref="FB129:FB135" si="132">IF(OR(E129="SI",B129="",E129="T&amp;A"),"",VLOOKUP(B129,WELL_FIELD,2))</f>
        <v/>
      </c>
    </row>
    <row r="130" spans="2:158" s="30" customFormat="1" ht="24" customHeight="1">
      <c r="B130" s="264" t="s">
        <v>1126</v>
      </c>
      <c r="C130" s="265" t="s">
        <v>21</v>
      </c>
      <c r="D130" s="265"/>
      <c r="E130" s="266" t="s">
        <v>3</v>
      </c>
      <c r="F130" s="122">
        <v>24</v>
      </c>
      <c r="G130" s="76">
        <f t="shared" si="107"/>
        <v>0</v>
      </c>
      <c r="H130" s="267"/>
      <c r="I130" s="13">
        <v>0</v>
      </c>
      <c r="J130" s="45">
        <v>128</v>
      </c>
      <c r="K130" s="22">
        <v>80</v>
      </c>
      <c r="L130" s="22">
        <v>70</v>
      </c>
      <c r="M130" s="22">
        <v>0</v>
      </c>
      <c r="N130" s="22" t="s">
        <v>300</v>
      </c>
      <c r="O130" s="22">
        <v>143</v>
      </c>
      <c r="P130" s="248">
        <v>45943</v>
      </c>
      <c r="Q130" s="22">
        <v>5079.29</v>
      </c>
      <c r="R130" s="22">
        <v>96</v>
      </c>
      <c r="S130" s="22">
        <v>2209</v>
      </c>
      <c r="T130" s="22"/>
      <c r="U130" s="22">
        <v>7376</v>
      </c>
      <c r="V130" s="125" t="s">
        <v>1083</v>
      </c>
      <c r="W130" s="654"/>
      <c r="X130" s="654"/>
      <c r="Y130" s="654"/>
      <c r="Z130" s="654"/>
      <c r="AA130" s="125"/>
      <c r="AB130" s="125"/>
      <c r="AC130" s="45"/>
      <c r="AD130" s="45"/>
      <c r="AE130" s="45">
        <v>22</v>
      </c>
      <c r="AF130" s="117">
        <v>50</v>
      </c>
      <c r="AG130" s="117">
        <v>30.5</v>
      </c>
      <c r="AH130" s="117">
        <f t="shared" si="106"/>
        <v>72.131147540983605</v>
      </c>
      <c r="AI130" s="799">
        <f t="shared" si="108"/>
        <v>56.227500000000006</v>
      </c>
      <c r="AJ130" s="749">
        <v>46231</v>
      </c>
      <c r="AK130" s="45">
        <v>735</v>
      </c>
      <c r="AL130" s="306"/>
      <c r="AM130" s="15">
        <v>92.35</v>
      </c>
      <c r="AN130" s="76">
        <f t="shared" si="83"/>
        <v>56.227500000000006</v>
      </c>
      <c r="AO130" s="817">
        <v>93000</v>
      </c>
      <c r="AP130" s="631" t="s">
        <v>1636</v>
      </c>
      <c r="AQ130" s="781"/>
      <c r="BJ130" s="50">
        <f t="shared" si="84"/>
        <v>678.77250000000004</v>
      </c>
      <c r="CW130" s="57" t="s">
        <v>210</v>
      </c>
      <c r="CX130" s="58">
        <f t="shared" si="111"/>
        <v>46284</v>
      </c>
      <c r="CY130" s="59" t="str">
        <f t="shared" si="67"/>
        <v>9NRQ-09</v>
      </c>
      <c r="CZ130" s="60">
        <f t="shared" si="68"/>
        <v>128</v>
      </c>
      <c r="DA130" s="60">
        <f t="shared" si="69"/>
        <v>80</v>
      </c>
      <c r="DB130" s="60">
        <f t="shared" si="70"/>
        <v>24</v>
      </c>
      <c r="DC130" s="60" t="str">
        <f t="shared" si="71"/>
        <v>ESP</v>
      </c>
      <c r="DD130" s="60"/>
      <c r="DF130" s="60">
        <f t="shared" si="72"/>
        <v>143</v>
      </c>
      <c r="DG130" s="60">
        <f t="shared" si="73"/>
        <v>0</v>
      </c>
      <c r="DH130" s="60">
        <f t="shared" si="74"/>
        <v>0</v>
      </c>
      <c r="DI130" s="60">
        <f t="shared" si="75"/>
        <v>0</v>
      </c>
      <c r="DJ130" s="60">
        <f t="shared" si="76"/>
        <v>0</v>
      </c>
      <c r="DK130" s="60">
        <f t="shared" si="77"/>
        <v>22</v>
      </c>
      <c r="DL130" s="60"/>
      <c r="DM130" s="60"/>
      <c r="DN130" s="60">
        <f t="shared" si="78"/>
        <v>50</v>
      </c>
      <c r="DO130" s="186">
        <f t="shared" si="79"/>
        <v>56.227500000000006</v>
      </c>
      <c r="DP130" s="60" t="str">
        <f t="shared" si="80"/>
        <v/>
      </c>
      <c r="DQ130" s="60">
        <f t="shared" si="109"/>
        <v>56.227500000000006</v>
      </c>
      <c r="DR130" s="60">
        <f t="shared" si="81"/>
        <v>0</v>
      </c>
      <c r="DS130" s="68" t="str">
        <f t="shared" si="110"/>
        <v>NRQ</v>
      </c>
      <c r="DY130" s="57" t="str">
        <f t="shared" si="112"/>
        <v>KHALDA_WELL</v>
      </c>
      <c r="DZ130" s="58">
        <f t="shared" si="86"/>
        <v>46284</v>
      </c>
      <c r="EA130" s="59" t="str">
        <f t="shared" si="113"/>
        <v>NRQ-09</v>
      </c>
      <c r="EB130" s="60">
        <f t="shared" si="114"/>
        <v>128</v>
      </c>
      <c r="EC130" s="60">
        <f t="shared" si="115"/>
        <v>80</v>
      </c>
      <c r="ED130" s="60">
        <f t="shared" si="116"/>
        <v>24</v>
      </c>
      <c r="EE130" s="60" t="str">
        <f t="shared" si="117"/>
        <v>ESP</v>
      </c>
      <c r="EF130" s="64"/>
      <c r="EG130" s="63"/>
      <c r="EH130" s="59" t="str">
        <f t="shared" si="118"/>
        <v/>
      </c>
      <c r="EI130" s="60">
        <f t="shared" si="119"/>
        <v>56.227500000000006</v>
      </c>
      <c r="EJ130" s="60" t="str">
        <f t="shared" si="120"/>
        <v>D1150N</v>
      </c>
      <c r="EK130" s="60">
        <f t="shared" si="121"/>
        <v>0</v>
      </c>
      <c r="EL130" s="60"/>
      <c r="EN130" s="60">
        <f t="shared" si="122"/>
        <v>0</v>
      </c>
      <c r="EP130" s="60">
        <f t="shared" si="123"/>
        <v>0</v>
      </c>
      <c r="EQ130" s="60">
        <f t="shared" si="124"/>
        <v>22</v>
      </c>
      <c r="ER130" s="60"/>
      <c r="ES130" s="60"/>
      <c r="ET130" s="60">
        <f t="shared" si="125"/>
        <v>0</v>
      </c>
      <c r="EU130" s="60">
        <f t="shared" si="126"/>
        <v>50</v>
      </c>
      <c r="EV130" s="60"/>
      <c r="EW130" s="60">
        <f t="shared" si="127"/>
        <v>0</v>
      </c>
      <c r="EX130" s="60">
        <f t="shared" si="128"/>
        <v>0</v>
      </c>
      <c r="EY130" s="60">
        <f t="shared" si="129"/>
        <v>0</v>
      </c>
      <c r="EZ130" s="60">
        <f t="shared" si="130"/>
        <v>0</v>
      </c>
      <c r="FA130" s="60" t="str">
        <f t="shared" si="131"/>
        <v>Last W/O 08/2023 (R/C), Started up 09/09/2023</v>
      </c>
      <c r="FB130" s="57" t="str">
        <f t="shared" si="132"/>
        <v>NRQ</v>
      </c>
    </row>
    <row r="131" spans="2:158" s="30" customFormat="1" ht="28.5" customHeight="1">
      <c r="B131" s="264" t="s">
        <v>1267</v>
      </c>
      <c r="C131" s="265" t="s">
        <v>22</v>
      </c>
      <c r="D131" s="265"/>
      <c r="E131" s="266" t="s">
        <v>19</v>
      </c>
      <c r="F131" s="122">
        <v>0</v>
      </c>
      <c r="G131" s="76">
        <f t="shared" si="107"/>
        <v>0</v>
      </c>
      <c r="H131" s="267"/>
      <c r="I131" s="13"/>
      <c r="J131" s="45"/>
      <c r="K131" s="22">
        <v>0</v>
      </c>
      <c r="L131" s="22"/>
      <c r="M131" s="22">
        <v>10</v>
      </c>
      <c r="N131" s="22"/>
      <c r="O131" s="22"/>
      <c r="P131" s="248">
        <v>45943</v>
      </c>
      <c r="Q131" s="22"/>
      <c r="R131" s="22">
        <v>100</v>
      </c>
      <c r="S131" s="649">
        <v>5130</v>
      </c>
      <c r="T131" s="22">
        <v>2249.62</v>
      </c>
      <c r="U131" s="22">
        <v>7380</v>
      </c>
      <c r="V131" s="125" t="s">
        <v>1040</v>
      </c>
      <c r="W131" s="654"/>
      <c r="X131" s="654"/>
      <c r="Y131" s="654"/>
      <c r="Z131" s="654"/>
      <c r="AA131" s="125"/>
      <c r="AB131" s="125"/>
      <c r="AC131" s="45"/>
      <c r="AD131" s="45"/>
      <c r="AE131" s="45"/>
      <c r="AF131" s="117"/>
      <c r="AG131" s="117"/>
      <c r="AH131" s="117"/>
      <c r="AI131" s="799">
        <f t="shared" si="108"/>
        <v>0</v>
      </c>
      <c r="AJ131" s="749"/>
      <c r="AK131" s="45"/>
      <c r="AL131" s="392"/>
      <c r="AM131" s="15"/>
      <c r="AN131" s="76">
        <f t="shared" si="83"/>
        <v>0</v>
      </c>
      <c r="AO131" s="817"/>
      <c r="AP131" s="631" t="s">
        <v>1948</v>
      </c>
      <c r="AQ131" s="781"/>
      <c r="BJ131" s="50">
        <f t="shared" si="84"/>
        <v>0</v>
      </c>
      <c r="CW131" s="57" t="s">
        <v>210</v>
      </c>
      <c r="CX131" s="58">
        <f t="shared" si="111"/>
        <v>46284</v>
      </c>
      <c r="CY131" s="59" t="str">
        <f t="shared" si="67"/>
        <v>9NRQ-09-02</v>
      </c>
      <c r="CZ131" s="60">
        <f t="shared" si="68"/>
        <v>0</v>
      </c>
      <c r="DA131" s="60">
        <f t="shared" si="69"/>
        <v>0</v>
      </c>
      <c r="DB131" s="60">
        <f t="shared" si="70"/>
        <v>0</v>
      </c>
      <c r="DC131" s="60" t="str">
        <f t="shared" si="71"/>
        <v>SI</v>
      </c>
      <c r="DD131" s="60"/>
      <c r="DF131" s="60">
        <f t="shared" si="72"/>
        <v>0</v>
      </c>
      <c r="DG131" s="60">
        <f t="shared" si="73"/>
        <v>0</v>
      </c>
      <c r="DH131" s="60">
        <f t="shared" si="74"/>
        <v>0</v>
      </c>
      <c r="DI131" s="60">
        <f t="shared" si="75"/>
        <v>0</v>
      </c>
      <c r="DJ131" s="60">
        <f t="shared" si="76"/>
        <v>0</v>
      </c>
      <c r="DK131" s="60">
        <f t="shared" si="77"/>
        <v>0</v>
      </c>
      <c r="DL131" s="60"/>
      <c r="DM131" s="60"/>
      <c r="DN131" s="60">
        <f t="shared" si="78"/>
        <v>0</v>
      </c>
      <c r="DO131" s="186">
        <f t="shared" si="79"/>
        <v>0</v>
      </c>
      <c r="DP131" s="60" t="str">
        <f t="shared" si="80"/>
        <v/>
      </c>
      <c r="DQ131" s="60">
        <f t="shared" si="109"/>
        <v>0</v>
      </c>
      <c r="DR131" s="60">
        <f t="shared" si="81"/>
        <v>0</v>
      </c>
      <c r="DS131" s="68" t="str">
        <f t="shared" si="110"/>
        <v/>
      </c>
      <c r="DY131" s="57" t="str">
        <f t="shared" si="112"/>
        <v>KHALDA_WELL</v>
      </c>
      <c r="DZ131" s="58">
        <f t="shared" si="86"/>
        <v>46284</v>
      </c>
      <c r="EA131" s="59" t="str">
        <f t="shared" si="113"/>
        <v>NRQ-09-02</v>
      </c>
      <c r="EB131" s="60">
        <f t="shared" si="114"/>
        <v>0</v>
      </c>
      <c r="EC131" s="60">
        <f t="shared" si="115"/>
        <v>0</v>
      </c>
      <c r="ED131" s="60">
        <f t="shared" si="116"/>
        <v>0</v>
      </c>
      <c r="EE131" s="60" t="str">
        <f t="shared" si="117"/>
        <v>SI</v>
      </c>
      <c r="EF131" s="64"/>
      <c r="EG131" s="63"/>
      <c r="EH131" s="59" t="str">
        <f t="shared" si="118"/>
        <v/>
      </c>
      <c r="EI131" s="60">
        <f t="shared" si="119"/>
        <v>0</v>
      </c>
      <c r="EJ131" s="60" t="str">
        <f t="shared" si="120"/>
        <v>GN1600</v>
      </c>
      <c r="EK131" s="60">
        <f t="shared" si="121"/>
        <v>0</v>
      </c>
      <c r="EL131" s="60"/>
      <c r="EN131" s="60">
        <f t="shared" si="122"/>
        <v>0</v>
      </c>
      <c r="EP131" s="60">
        <f t="shared" si="123"/>
        <v>0</v>
      </c>
      <c r="EQ131" s="60">
        <f t="shared" si="124"/>
        <v>0</v>
      </c>
      <c r="ER131" s="60"/>
      <c r="ES131" s="60"/>
      <c r="ET131" s="60">
        <f t="shared" si="125"/>
        <v>0</v>
      </c>
      <c r="EU131" s="60">
        <f t="shared" si="126"/>
        <v>0</v>
      </c>
      <c r="EV131" s="60"/>
      <c r="EW131" s="60">
        <f t="shared" si="127"/>
        <v>0</v>
      </c>
      <c r="EX131" s="60">
        <f t="shared" si="128"/>
        <v>0</v>
      </c>
      <c r="EY131" s="60">
        <f t="shared" si="129"/>
        <v>0</v>
      </c>
      <c r="EZ131" s="60">
        <f t="shared" si="130"/>
        <v>0</v>
      </c>
      <c r="FA131" s="60" t="str">
        <f t="shared" si="131"/>
        <v>On 21-12-2022, S/I as per cairo recommendation, high WC%
Last W/O 02/2019 (P/R), Started up 18/02/2019</v>
      </c>
      <c r="FB131" s="57" t="str">
        <f t="shared" si="132"/>
        <v/>
      </c>
    </row>
    <row r="132" spans="2:158" s="30" customFormat="1" ht="24" customHeight="1">
      <c r="B132" s="266" t="s">
        <v>1311</v>
      </c>
      <c r="C132" s="266" t="s">
        <v>22</v>
      </c>
      <c r="D132" s="265"/>
      <c r="E132" s="266" t="s">
        <v>19</v>
      </c>
      <c r="F132" s="122">
        <v>0</v>
      </c>
      <c r="G132" s="76">
        <f t="shared" si="107"/>
        <v>0</v>
      </c>
      <c r="H132" s="267"/>
      <c r="I132" s="13"/>
      <c r="J132" s="45"/>
      <c r="K132" s="22">
        <v>20</v>
      </c>
      <c r="L132" s="22"/>
      <c r="M132" s="22">
        <v>33</v>
      </c>
      <c r="N132" s="22" t="s">
        <v>300</v>
      </c>
      <c r="O132" s="22"/>
      <c r="P132" s="248">
        <v>46085</v>
      </c>
      <c r="Q132" s="22"/>
      <c r="R132" s="22">
        <v>100</v>
      </c>
      <c r="S132" s="22">
        <v>5400</v>
      </c>
      <c r="T132" s="22">
        <v>1238</v>
      </c>
      <c r="U132" s="22">
        <v>6637</v>
      </c>
      <c r="V132" s="125" t="s">
        <v>1040</v>
      </c>
      <c r="W132" s="654"/>
      <c r="X132" s="654"/>
      <c r="Y132" s="654"/>
      <c r="Z132" s="654"/>
      <c r="AA132" s="125"/>
      <c r="AB132" s="125"/>
      <c r="AC132" s="45"/>
      <c r="AD132" s="45"/>
      <c r="AE132" s="45"/>
      <c r="AF132" s="117"/>
      <c r="AG132" s="117"/>
      <c r="AH132" s="117"/>
      <c r="AI132" s="799">
        <f t="shared" si="108"/>
        <v>0</v>
      </c>
      <c r="AJ132" s="749"/>
      <c r="AK132" s="45"/>
      <c r="AL132" s="306"/>
      <c r="AM132" s="15"/>
      <c r="AN132" s="76">
        <f t="shared" si="83"/>
        <v>0</v>
      </c>
      <c r="AO132" s="817"/>
      <c r="AP132" s="631" t="s">
        <v>1654</v>
      </c>
      <c r="AQ132" s="781"/>
      <c r="BJ132" s="50">
        <f t="shared" si="84"/>
        <v>0</v>
      </c>
      <c r="CW132" s="57" t="s">
        <v>210</v>
      </c>
      <c r="CX132" s="58">
        <f t="shared" si="111"/>
        <v>46284</v>
      </c>
      <c r="CY132" s="59" t="str">
        <f t="shared" si="67"/>
        <v>9NRQ-09-04</v>
      </c>
      <c r="CZ132" s="60">
        <f t="shared" si="68"/>
        <v>0</v>
      </c>
      <c r="DA132" s="60">
        <f t="shared" si="69"/>
        <v>20</v>
      </c>
      <c r="DB132" s="60">
        <f t="shared" si="70"/>
        <v>0</v>
      </c>
      <c r="DC132" s="60" t="str">
        <f t="shared" si="71"/>
        <v>SI</v>
      </c>
      <c r="DD132" s="60"/>
      <c r="DF132" s="60">
        <f t="shared" si="72"/>
        <v>0</v>
      </c>
      <c r="DG132" s="60">
        <f t="shared" si="73"/>
        <v>0</v>
      </c>
      <c r="DH132" s="60">
        <f t="shared" si="74"/>
        <v>0</v>
      </c>
      <c r="DI132" s="60">
        <f t="shared" si="75"/>
        <v>0</v>
      </c>
      <c r="DJ132" s="60">
        <f t="shared" si="76"/>
        <v>0</v>
      </c>
      <c r="DK132" s="60">
        <f t="shared" si="77"/>
        <v>0</v>
      </c>
      <c r="DL132" s="60"/>
      <c r="DM132" s="60"/>
      <c r="DN132" s="60">
        <f t="shared" si="78"/>
        <v>0</v>
      </c>
      <c r="DO132" s="186">
        <f t="shared" si="79"/>
        <v>0</v>
      </c>
      <c r="DP132" s="60" t="str">
        <f t="shared" si="80"/>
        <v/>
      </c>
      <c r="DQ132" s="60">
        <f t="shared" ref="DQ132:DQ147" si="133">AN132/24*HOURS</f>
        <v>0</v>
      </c>
      <c r="DR132" s="60">
        <f t="shared" si="81"/>
        <v>0</v>
      </c>
      <c r="DS132" s="68" t="str">
        <f t="shared" ref="DS132:DS147" si="134">IF(OR(E132="SI",B132="",E132="T&amp;A"),"",VLOOKUP(B132,WELL_FIELD,2))</f>
        <v/>
      </c>
      <c r="DY132" s="57" t="str">
        <f t="shared" si="112"/>
        <v>KHALDA_WELL</v>
      </c>
      <c r="DZ132" s="58">
        <f t="shared" si="86"/>
        <v>46284</v>
      </c>
      <c r="EA132" s="59" t="str">
        <f t="shared" si="113"/>
        <v>NRQ-09-04</v>
      </c>
      <c r="EB132" s="60">
        <f t="shared" si="114"/>
        <v>0</v>
      </c>
      <c r="EC132" s="60">
        <f t="shared" si="115"/>
        <v>20</v>
      </c>
      <c r="ED132" s="60">
        <f t="shared" si="116"/>
        <v>0</v>
      </c>
      <c r="EE132" s="60" t="str">
        <f t="shared" si="117"/>
        <v>SI</v>
      </c>
      <c r="EF132" s="64"/>
      <c r="EG132" s="63"/>
      <c r="EH132" s="59" t="str">
        <f t="shared" si="118"/>
        <v/>
      </c>
      <c r="EI132" s="60">
        <f t="shared" si="119"/>
        <v>0</v>
      </c>
      <c r="EJ132" s="60" t="str">
        <f t="shared" si="120"/>
        <v>GN1600</v>
      </c>
      <c r="EK132" s="60">
        <f t="shared" si="121"/>
        <v>0</v>
      </c>
      <c r="EL132" s="60"/>
      <c r="EN132" s="60">
        <f t="shared" si="122"/>
        <v>0</v>
      </c>
      <c r="EP132" s="60">
        <f t="shared" si="123"/>
        <v>0</v>
      </c>
      <c r="EQ132" s="60">
        <f t="shared" si="124"/>
        <v>0</v>
      </c>
      <c r="ER132" s="60"/>
      <c r="ES132" s="60"/>
      <c r="ET132" s="60">
        <f t="shared" si="125"/>
        <v>0</v>
      </c>
      <c r="EU132" s="60">
        <f t="shared" si="126"/>
        <v>0</v>
      </c>
      <c r="EV132" s="60"/>
      <c r="EW132" s="60">
        <f t="shared" si="127"/>
        <v>0</v>
      </c>
      <c r="EX132" s="60">
        <f t="shared" si="128"/>
        <v>0</v>
      </c>
      <c r="EY132" s="60">
        <f t="shared" si="129"/>
        <v>0</v>
      </c>
      <c r="EZ132" s="60">
        <f t="shared" si="130"/>
        <v>0</v>
      </c>
      <c r="FA132" s="60" t="str">
        <f t="shared" si="131"/>
        <v>On, 07-03-2024, SI well due to  ESP DH Problem
last W/O 02/2022 (P/R),
Started up the well on 13/02/2022</v>
      </c>
      <c r="FB132" s="57" t="str">
        <f t="shared" si="132"/>
        <v/>
      </c>
    </row>
    <row r="133" spans="2:158" s="30" customFormat="1" ht="24" customHeight="1">
      <c r="B133" s="264" t="s">
        <v>1557</v>
      </c>
      <c r="C133" s="265" t="s">
        <v>897</v>
      </c>
      <c r="D133" s="265"/>
      <c r="E133" s="266" t="s">
        <v>19</v>
      </c>
      <c r="F133" s="122">
        <v>0</v>
      </c>
      <c r="G133" s="76">
        <f t="shared" si="107"/>
        <v>21.75800000000002</v>
      </c>
      <c r="H133" s="267"/>
      <c r="I133" s="13">
        <v>0</v>
      </c>
      <c r="J133" s="45" t="s">
        <v>1708</v>
      </c>
      <c r="K133" s="22">
        <v>90</v>
      </c>
      <c r="L133" s="22">
        <v>85</v>
      </c>
      <c r="M133" s="22">
        <v>0</v>
      </c>
      <c r="N133" s="22" t="s">
        <v>300</v>
      </c>
      <c r="O133" s="22">
        <v>166</v>
      </c>
      <c r="P133" s="248">
        <v>45943</v>
      </c>
      <c r="Q133" s="22"/>
      <c r="R133" s="22">
        <v>100</v>
      </c>
      <c r="S133" s="22">
        <v>4773</v>
      </c>
      <c r="T133" s="22">
        <v>2550.5300000000002</v>
      </c>
      <c r="U133" s="22">
        <v>7323</v>
      </c>
      <c r="V133" s="125" t="s">
        <v>1042</v>
      </c>
      <c r="W133" s="654"/>
      <c r="X133" s="654"/>
      <c r="Y133" s="654"/>
      <c r="Z133" s="654"/>
      <c r="AA133" s="125"/>
      <c r="AB133" s="125"/>
      <c r="AC133" s="45"/>
      <c r="AD133" s="45"/>
      <c r="AE133" s="45">
        <v>26</v>
      </c>
      <c r="AF133" s="117">
        <v>50</v>
      </c>
      <c r="AG133" s="117">
        <v>30.5</v>
      </c>
      <c r="AH133" s="117">
        <f t="shared" si="106"/>
        <v>85.245901639344254</v>
      </c>
      <c r="AI133" s="799">
        <f t="shared" si="108"/>
        <v>0</v>
      </c>
      <c r="AJ133" s="749">
        <v>45834</v>
      </c>
      <c r="AK133" s="45">
        <v>946</v>
      </c>
      <c r="AL133" s="743"/>
      <c r="AM133" s="15">
        <v>97.7</v>
      </c>
      <c r="AN133" s="76">
        <f t="shared" si="83"/>
        <v>21.75800000000002</v>
      </c>
      <c r="AO133" s="817">
        <v>91000</v>
      </c>
      <c r="AP133" s="631" t="s">
        <v>1568</v>
      </c>
      <c r="AQ133" s="781"/>
      <c r="BJ133" s="50">
        <f t="shared" si="84"/>
        <v>0</v>
      </c>
      <c r="CW133" s="57" t="s">
        <v>210</v>
      </c>
      <c r="CX133" s="58">
        <f t="shared" si="111"/>
        <v>46284</v>
      </c>
      <c r="CY133" s="59" t="str">
        <f t="shared" ref="CY133:CY147" si="135">$CV$3&amp;B133</f>
        <v>9NRQ-09-06</v>
      </c>
      <c r="CZ133" s="60" t="str">
        <f t="shared" ref="CZ133:CZ147" si="136">J133</f>
        <v>Open</v>
      </c>
      <c r="DA133" s="60">
        <f t="shared" ref="DA133:DA147" si="137">K133</f>
        <v>90</v>
      </c>
      <c r="DB133" s="60">
        <f t="shared" ref="DB133:DB147" si="138">F133</f>
        <v>0</v>
      </c>
      <c r="DC133" s="60" t="str">
        <f t="shared" ref="DC133:DC147" si="139">IF(DB133=0,"SI",E133)</f>
        <v>SI</v>
      </c>
      <c r="DD133" s="60"/>
      <c r="DF133" s="60">
        <f t="shared" ref="DF133:DF147" si="140">O133</f>
        <v>166</v>
      </c>
      <c r="DG133" s="60">
        <f t="shared" ref="DG133:DG147" si="141">AA133</f>
        <v>0</v>
      </c>
      <c r="DH133" s="60">
        <f t="shared" ref="DH133:DH147" si="142">AB133</f>
        <v>0</v>
      </c>
      <c r="DI133" s="60">
        <f t="shared" ref="DI133:DI147" si="143">AC133</f>
        <v>0</v>
      </c>
      <c r="DJ133" s="60">
        <f t="shared" ref="DJ133:DJ147" si="144">AD133</f>
        <v>0</v>
      </c>
      <c r="DK133" s="60">
        <f t="shared" ref="DK133:DK147" si="145">AE133</f>
        <v>26</v>
      </c>
      <c r="DL133" s="60"/>
      <c r="DM133" s="60"/>
      <c r="DN133" s="60">
        <f t="shared" ref="DN133:DN147" si="146">AF133</f>
        <v>50</v>
      </c>
      <c r="DO133" s="186">
        <f t="shared" ref="DO133:DO147" si="147">AI133</f>
        <v>0</v>
      </c>
      <c r="DP133" s="60" t="str">
        <f t="shared" ref="DP133:DP147" si="148">IF(H133="","",H133)</f>
        <v/>
      </c>
      <c r="DQ133" s="60">
        <f t="shared" si="133"/>
        <v>0</v>
      </c>
      <c r="DR133" s="60">
        <f t="shared" ref="DR133:DR147" si="149">I133</f>
        <v>0</v>
      </c>
      <c r="DS133" s="68" t="str">
        <f t="shared" si="134"/>
        <v/>
      </c>
      <c r="DY133" s="57" t="str">
        <f t="shared" si="112"/>
        <v>KHALDA_WELL</v>
      </c>
      <c r="DZ133" s="58">
        <f t="shared" si="86"/>
        <v>46284</v>
      </c>
      <c r="EA133" s="59" t="str">
        <f t="shared" si="113"/>
        <v>NRQ-09-06</v>
      </c>
      <c r="EB133" s="60" t="str">
        <f t="shared" si="114"/>
        <v>Open</v>
      </c>
      <c r="EC133" s="60">
        <f t="shared" si="115"/>
        <v>90</v>
      </c>
      <c r="ED133" s="60">
        <f t="shared" si="116"/>
        <v>0</v>
      </c>
      <c r="EE133" s="60" t="str">
        <f t="shared" si="117"/>
        <v>SI</v>
      </c>
      <c r="EF133" s="64"/>
      <c r="EG133" s="63"/>
      <c r="EH133" s="59" t="str">
        <f t="shared" si="118"/>
        <v/>
      </c>
      <c r="EI133" s="60">
        <f t="shared" si="119"/>
        <v>0</v>
      </c>
      <c r="EJ133" s="60" t="str">
        <f t="shared" si="120"/>
        <v>DN1150</v>
      </c>
      <c r="EK133" s="60">
        <f t="shared" si="121"/>
        <v>21.75800000000002</v>
      </c>
      <c r="EL133" s="60"/>
      <c r="EN133" s="60">
        <f t="shared" si="122"/>
        <v>0</v>
      </c>
      <c r="EP133" s="60">
        <f t="shared" si="123"/>
        <v>0</v>
      </c>
      <c r="EQ133" s="60">
        <f t="shared" si="124"/>
        <v>26</v>
      </c>
      <c r="ER133" s="60"/>
      <c r="ES133" s="60"/>
      <c r="ET133" s="60">
        <f t="shared" si="125"/>
        <v>0</v>
      </c>
      <c r="EU133" s="60">
        <f t="shared" si="126"/>
        <v>50</v>
      </c>
      <c r="EV133" s="60"/>
      <c r="EW133" s="60">
        <f t="shared" si="127"/>
        <v>0</v>
      </c>
      <c r="EX133" s="60">
        <f t="shared" si="128"/>
        <v>0</v>
      </c>
      <c r="EY133" s="60">
        <f t="shared" si="129"/>
        <v>0</v>
      </c>
      <c r="EZ133" s="60">
        <f t="shared" si="130"/>
        <v>0</v>
      </c>
      <c r="FA133" s="60" t="str">
        <f t="shared" si="131"/>
        <v>Started up on 27-12-2022 after IC</v>
      </c>
      <c r="FB133" s="57" t="str">
        <f t="shared" si="132"/>
        <v/>
      </c>
    </row>
    <row r="134" spans="2:158" s="30" customFormat="1" ht="24" customHeight="1">
      <c r="B134" s="734" t="s">
        <v>1380</v>
      </c>
      <c r="C134" s="735" t="s">
        <v>20</v>
      </c>
      <c r="D134" s="735"/>
      <c r="E134" s="736" t="s">
        <v>19</v>
      </c>
      <c r="F134" s="122">
        <v>0</v>
      </c>
      <c r="G134" s="76">
        <f t="shared" si="107"/>
        <v>20.279999999999994</v>
      </c>
      <c r="H134" s="267"/>
      <c r="I134" s="737">
        <v>0</v>
      </c>
      <c r="J134" s="738" t="s">
        <v>1053</v>
      </c>
      <c r="K134" s="739">
        <v>65</v>
      </c>
      <c r="L134" s="739">
        <v>55</v>
      </c>
      <c r="M134" s="739">
        <v>0</v>
      </c>
      <c r="N134" s="739" t="s">
        <v>301</v>
      </c>
      <c r="O134" s="739">
        <v>98</v>
      </c>
      <c r="P134" s="248">
        <v>45642</v>
      </c>
      <c r="Q134" s="739">
        <v>7819</v>
      </c>
      <c r="R134" s="739">
        <v>100</v>
      </c>
      <c r="S134" s="739">
        <v>129</v>
      </c>
      <c r="T134" s="739"/>
      <c r="U134" s="739">
        <v>7981</v>
      </c>
      <c r="V134" s="740">
        <v>1.75</v>
      </c>
      <c r="W134" s="741">
        <v>100</v>
      </c>
      <c r="X134" s="741">
        <v>110</v>
      </c>
      <c r="Y134" s="741">
        <v>99</v>
      </c>
      <c r="Z134" s="741">
        <v>80</v>
      </c>
      <c r="AA134" s="740" t="s">
        <v>1071</v>
      </c>
      <c r="AB134" s="740">
        <v>5.4</v>
      </c>
      <c r="AC134" s="738">
        <v>102</v>
      </c>
      <c r="AD134" s="738">
        <v>950</v>
      </c>
      <c r="AE134" s="738"/>
      <c r="AF134" s="742"/>
      <c r="AG134" s="742"/>
      <c r="AH134" s="742"/>
      <c r="AI134" s="799">
        <f t="shared" si="108"/>
        <v>0</v>
      </c>
      <c r="AJ134" s="750">
        <v>46227</v>
      </c>
      <c r="AK134" s="738">
        <v>104</v>
      </c>
      <c r="AL134" s="306"/>
      <c r="AM134" s="744">
        <v>80.5</v>
      </c>
      <c r="AN134" s="76">
        <f t="shared" ref="AN134:AN147" si="150">IF(BFPD=0,0,BFPD*(1-BSW/100))</f>
        <v>20.279999999999994</v>
      </c>
      <c r="AO134" s="817">
        <v>88000</v>
      </c>
      <c r="AP134" s="631" t="s">
        <v>1717</v>
      </c>
      <c r="AQ134" s="781"/>
      <c r="BJ134" s="50">
        <f t="shared" ref="BJ134:BJ147" si="151">+IF(E134="SI",0,AK134*AM134/100)</f>
        <v>0</v>
      </c>
      <c r="CW134" s="57" t="s">
        <v>210</v>
      </c>
      <c r="CX134" s="58">
        <f t="shared" si="111"/>
        <v>46284</v>
      </c>
      <c r="CY134" s="59" t="str">
        <f t="shared" si="135"/>
        <v>9NRQ-09-07</v>
      </c>
      <c r="CZ134" s="60" t="str">
        <f t="shared" si="136"/>
        <v>Spool</v>
      </c>
      <c r="DA134" s="60">
        <f t="shared" si="137"/>
        <v>65</v>
      </c>
      <c r="DB134" s="60">
        <f t="shared" si="138"/>
        <v>0</v>
      </c>
      <c r="DC134" s="60" t="str">
        <f t="shared" si="139"/>
        <v>SI</v>
      </c>
      <c r="DD134" s="60"/>
      <c r="DF134" s="60">
        <f t="shared" si="140"/>
        <v>98</v>
      </c>
      <c r="DG134" s="60" t="str">
        <f t="shared" si="141"/>
        <v>C-912</v>
      </c>
      <c r="DH134" s="60">
        <f t="shared" si="142"/>
        <v>5.4</v>
      </c>
      <c r="DI134" s="60">
        <f t="shared" si="143"/>
        <v>102</v>
      </c>
      <c r="DJ134" s="60">
        <f t="shared" si="144"/>
        <v>950</v>
      </c>
      <c r="DK134" s="60">
        <f t="shared" si="145"/>
        <v>0</v>
      </c>
      <c r="DL134" s="60"/>
      <c r="DM134" s="60"/>
      <c r="DN134" s="60">
        <f t="shared" si="146"/>
        <v>0</v>
      </c>
      <c r="DO134" s="186">
        <f t="shared" si="147"/>
        <v>0</v>
      </c>
      <c r="DP134" s="60" t="str">
        <f t="shared" si="148"/>
        <v/>
      </c>
      <c r="DQ134" s="60">
        <f t="shared" si="133"/>
        <v>0</v>
      </c>
      <c r="DR134" s="60">
        <f t="shared" si="149"/>
        <v>0</v>
      </c>
      <c r="DS134" s="68" t="str">
        <f t="shared" si="134"/>
        <v/>
      </c>
      <c r="DY134" s="57" t="str">
        <f t="shared" si="112"/>
        <v>KHALDA_WELL</v>
      </c>
      <c r="DZ134" s="58">
        <f t="shared" si="86"/>
        <v>46284</v>
      </c>
      <c r="EA134" s="59" t="str">
        <f t="shared" si="113"/>
        <v>NRQ-09-07</v>
      </c>
      <c r="EB134" s="60" t="str">
        <f t="shared" si="114"/>
        <v>Spool</v>
      </c>
      <c r="EC134" s="60">
        <f t="shared" si="115"/>
        <v>65</v>
      </c>
      <c r="ED134" s="60">
        <f t="shared" si="116"/>
        <v>0</v>
      </c>
      <c r="EE134" s="60" t="str">
        <f t="shared" si="117"/>
        <v>SI</v>
      </c>
      <c r="EF134" s="64"/>
      <c r="EG134" s="63"/>
      <c r="EH134" s="59" t="str">
        <f t="shared" si="118"/>
        <v/>
      </c>
      <c r="EI134" s="60">
        <f t="shared" si="119"/>
        <v>0</v>
      </c>
      <c r="EJ134" s="60">
        <f t="shared" si="120"/>
        <v>1.75</v>
      </c>
      <c r="EK134" s="60">
        <f t="shared" si="121"/>
        <v>20.279999999999994</v>
      </c>
      <c r="EL134" s="60"/>
      <c r="EN134" s="60">
        <f t="shared" si="122"/>
        <v>5.4</v>
      </c>
      <c r="EP134" s="60">
        <f t="shared" si="123"/>
        <v>102</v>
      </c>
      <c r="EQ134" s="60">
        <f t="shared" si="124"/>
        <v>0</v>
      </c>
      <c r="ER134" s="60"/>
      <c r="ES134" s="60"/>
      <c r="ET134" s="60">
        <f t="shared" si="125"/>
        <v>950</v>
      </c>
      <c r="EU134" s="60">
        <f t="shared" si="126"/>
        <v>0</v>
      </c>
      <c r="EV134" s="60"/>
      <c r="EW134" s="60">
        <f t="shared" si="127"/>
        <v>100</v>
      </c>
      <c r="EX134" s="60">
        <f t="shared" si="128"/>
        <v>110</v>
      </c>
      <c r="EY134" s="60">
        <f t="shared" si="129"/>
        <v>99</v>
      </c>
      <c r="EZ134" s="60">
        <f t="shared" si="130"/>
        <v>80</v>
      </c>
      <c r="FA134" s="60" t="str">
        <f t="shared" si="131"/>
        <v>last W/O 11/2024 (SRPR), Started up the well on 29/11/2024</v>
      </c>
      <c r="FB134" s="57" t="str">
        <f t="shared" si="132"/>
        <v/>
      </c>
    </row>
    <row r="135" spans="2:158" s="30" customFormat="1" ht="24" customHeight="1">
      <c r="B135" s="264" t="s">
        <v>1548</v>
      </c>
      <c r="C135" s="265" t="s">
        <v>21</v>
      </c>
      <c r="D135" s="265"/>
      <c r="E135" s="266" t="s">
        <v>3</v>
      </c>
      <c r="F135" s="122">
        <v>24</v>
      </c>
      <c r="G135" s="76">
        <f t="shared" si="107"/>
        <v>0</v>
      </c>
      <c r="H135" s="267"/>
      <c r="I135" s="13">
        <v>0</v>
      </c>
      <c r="J135" s="45" t="s">
        <v>1053</v>
      </c>
      <c r="K135" s="22">
        <v>110</v>
      </c>
      <c r="L135" s="22">
        <v>100</v>
      </c>
      <c r="M135" s="22">
        <v>70</v>
      </c>
      <c r="N135" s="22" t="s">
        <v>300</v>
      </c>
      <c r="O135" s="22">
        <v>122</v>
      </c>
      <c r="P135" s="248">
        <v>45943</v>
      </c>
      <c r="Q135" s="22">
        <v>5905.56</v>
      </c>
      <c r="R135" s="22">
        <v>100</v>
      </c>
      <c r="S135" s="22">
        <v>2064</v>
      </c>
      <c r="T135" s="22"/>
      <c r="U135" s="22">
        <v>7970</v>
      </c>
      <c r="V135" s="125" t="s">
        <v>1036</v>
      </c>
      <c r="W135" s="654"/>
      <c r="X135" s="654"/>
      <c r="Y135" s="654"/>
      <c r="Z135" s="654"/>
      <c r="AA135" s="125"/>
      <c r="AB135" s="125"/>
      <c r="AC135" s="45"/>
      <c r="AD135" s="45"/>
      <c r="AE135" s="45">
        <v>18</v>
      </c>
      <c r="AF135" s="117">
        <v>50</v>
      </c>
      <c r="AG135" s="117">
        <v>24.3</v>
      </c>
      <c r="AH135" s="117">
        <f t="shared" si="106"/>
        <v>74.074074074074076</v>
      </c>
      <c r="AI135" s="799">
        <f t="shared" si="108"/>
        <v>18.360000000000017</v>
      </c>
      <c r="AJ135" s="749">
        <v>46226</v>
      </c>
      <c r="AK135" s="45">
        <v>540</v>
      </c>
      <c r="AL135" s="306"/>
      <c r="AM135" s="15">
        <v>96.6</v>
      </c>
      <c r="AN135" s="76">
        <f t="shared" si="150"/>
        <v>18.360000000000017</v>
      </c>
      <c r="AO135" s="817">
        <v>93000</v>
      </c>
      <c r="AP135" s="631" t="s">
        <v>1596</v>
      </c>
      <c r="AQ135" s="781"/>
      <c r="BJ135" s="50">
        <f t="shared" si="151"/>
        <v>521.64</v>
      </c>
      <c r="CW135" s="57" t="s">
        <v>210</v>
      </c>
      <c r="CX135" s="58">
        <f t="shared" si="111"/>
        <v>46284</v>
      </c>
      <c r="CY135" s="59" t="str">
        <f t="shared" si="135"/>
        <v>9NRQ-09-08</v>
      </c>
      <c r="CZ135" s="60" t="str">
        <f t="shared" si="136"/>
        <v>Spool</v>
      </c>
      <c r="DA135" s="60">
        <f t="shared" si="137"/>
        <v>110</v>
      </c>
      <c r="DB135" s="60">
        <f t="shared" si="138"/>
        <v>24</v>
      </c>
      <c r="DC135" s="60" t="str">
        <f t="shared" si="139"/>
        <v>ESP</v>
      </c>
      <c r="DD135" s="60"/>
      <c r="DF135" s="60">
        <f t="shared" si="140"/>
        <v>122</v>
      </c>
      <c r="DG135" s="60">
        <f t="shared" si="141"/>
        <v>0</v>
      </c>
      <c r="DH135" s="60">
        <f t="shared" si="142"/>
        <v>0</v>
      </c>
      <c r="DI135" s="60">
        <f t="shared" si="143"/>
        <v>0</v>
      </c>
      <c r="DJ135" s="60">
        <f t="shared" si="144"/>
        <v>0</v>
      </c>
      <c r="DK135" s="60">
        <f t="shared" si="145"/>
        <v>18</v>
      </c>
      <c r="DL135" s="60"/>
      <c r="DM135" s="60"/>
      <c r="DN135" s="60">
        <f t="shared" si="146"/>
        <v>50</v>
      </c>
      <c r="DO135" s="186">
        <f t="shared" si="147"/>
        <v>18.360000000000017</v>
      </c>
      <c r="DP135" s="60" t="str">
        <f t="shared" si="148"/>
        <v/>
      </c>
      <c r="DQ135" s="60">
        <f t="shared" si="133"/>
        <v>18.360000000000017</v>
      </c>
      <c r="DR135" s="60">
        <f t="shared" si="149"/>
        <v>0</v>
      </c>
      <c r="DS135" s="68" t="str">
        <f t="shared" si="134"/>
        <v>NRQ</v>
      </c>
      <c r="DY135" s="57" t="str">
        <f t="shared" si="112"/>
        <v>KHALDA_WELL</v>
      </c>
      <c r="DZ135" s="58">
        <f t="shared" si="86"/>
        <v>46284</v>
      </c>
      <c r="EA135" s="59" t="str">
        <f t="shared" si="113"/>
        <v>NRQ-09-08</v>
      </c>
      <c r="EB135" s="60" t="str">
        <f t="shared" si="114"/>
        <v>Spool</v>
      </c>
      <c r="EC135" s="60">
        <f t="shared" si="115"/>
        <v>110</v>
      </c>
      <c r="ED135" s="60">
        <f t="shared" si="116"/>
        <v>24</v>
      </c>
      <c r="EE135" s="60" t="str">
        <f t="shared" si="117"/>
        <v>ESP</v>
      </c>
      <c r="EF135" s="64"/>
      <c r="EG135" s="63"/>
      <c r="EH135" s="59" t="str">
        <f t="shared" si="118"/>
        <v/>
      </c>
      <c r="EI135" s="60">
        <f t="shared" si="119"/>
        <v>18.360000000000017</v>
      </c>
      <c r="EJ135" s="60" t="str">
        <f t="shared" si="120"/>
        <v>D800N</v>
      </c>
      <c r="EK135" s="60">
        <f t="shared" si="121"/>
        <v>0</v>
      </c>
      <c r="EL135" s="60"/>
      <c r="EN135" s="60">
        <f t="shared" si="122"/>
        <v>0</v>
      </c>
      <c r="EP135" s="60">
        <f t="shared" si="123"/>
        <v>0</v>
      </c>
      <c r="EQ135" s="60">
        <f t="shared" si="124"/>
        <v>18</v>
      </c>
      <c r="ER135" s="60"/>
      <c r="ES135" s="60"/>
      <c r="ET135" s="60">
        <f t="shared" si="125"/>
        <v>0</v>
      </c>
      <c r="EU135" s="60">
        <f t="shared" si="126"/>
        <v>50</v>
      </c>
      <c r="EV135" s="60"/>
      <c r="EW135" s="60">
        <f t="shared" si="127"/>
        <v>0</v>
      </c>
      <c r="EX135" s="60">
        <f t="shared" si="128"/>
        <v>0</v>
      </c>
      <c r="EY135" s="60">
        <f t="shared" si="129"/>
        <v>0</v>
      </c>
      <c r="EZ135" s="60">
        <f t="shared" si="130"/>
        <v>0</v>
      </c>
      <c r="FA135" s="60" t="str">
        <f t="shared" si="131"/>
        <v>last W/O 11/2022 (Perforate/test LBAH reservoir), Started up the well on 18/11/2022, W/O (P/R) on 31/12/2022 and run to prod.again</v>
      </c>
      <c r="FB135" s="57" t="str">
        <f t="shared" si="132"/>
        <v>NRQ</v>
      </c>
    </row>
    <row r="136" spans="2:158" s="30" customFormat="1" ht="24" customHeight="1">
      <c r="B136" s="264" t="s">
        <v>1275</v>
      </c>
      <c r="C136" s="265" t="s">
        <v>22</v>
      </c>
      <c r="D136" s="265"/>
      <c r="E136" s="266" t="s">
        <v>3</v>
      </c>
      <c r="F136" s="122">
        <v>24</v>
      </c>
      <c r="G136" s="76">
        <f t="shared" si="107"/>
        <v>0</v>
      </c>
      <c r="H136" s="267"/>
      <c r="I136" s="13">
        <v>0</v>
      </c>
      <c r="J136" s="45">
        <v>128</v>
      </c>
      <c r="K136" s="22">
        <v>110</v>
      </c>
      <c r="L136" s="22">
        <v>100</v>
      </c>
      <c r="M136" s="22">
        <v>0</v>
      </c>
      <c r="N136" s="22" t="s">
        <v>301</v>
      </c>
      <c r="O136" s="22">
        <v>135</v>
      </c>
      <c r="P136" s="248">
        <v>46263</v>
      </c>
      <c r="Q136" s="22">
        <v>5261</v>
      </c>
      <c r="R136" s="22">
        <v>100</v>
      </c>
      <c r="S136" s="22">
        <v>2323</v>
      </c>
      <c r="T136" s="22"/>
      <c r="U136" s="22">
        <v>7584</v>
      </c>
      <c r="V136" s="125" t="s">
        <v>1036</v>
      </c>
      <c r="W136" s="654"/>
      <c r="X136" s="654"/>
      <c r="Y136" s="654"/>
      <c r="Z136" s="654"/>
      <c r="AA136" s="125"/>
      <c r="AB136" s="125"/>
      <c r="AC136" s="45"/>
      <c r="AD136" s="45"/>
      <c r="AE136" s="45">
        <v>18</v>
      </c>
      <c r="AF136" s="117">
        <v>50</v>
      </c>
      <c r="AG136" s="117">
        <v>24.4</v>
      </c>
      <c r="AH136" s="117">
        <f t="shared" si="106"/>
        <v>73.770491803278688</v>
      </c>
      <c r="AI136" s="799">
        <f t="shared" si="108"/>
        <v>15.171900000000019</v>
      </c>
      <c r="AJ136" s="749">
        <v>46225</v>
      </c>
      <c r="AK136" s="45">
        <v>491</v>
      </c>
      <c r="AL136" s="306"/>
      <c r="AM136" s="15">
        <v>96.91</v>
      </c>
      <c r="AN136" s="76">
        <f t="shared" si="150"/>
        <v>15.171900000000019</v>
      </c>
      <c r="AO136" s="817">
        <v>93000</v>
      </c>
      <c r="AP136" s="631" t="s">
        <v>1508</v>
      </c>
      <c r="AQ136" s="781"/>
      <c r="BJ136" s="50">
        <f t="shared" si="151"/>
        <v>475.82809999999995</v>
      </c>
      <c r="CW136" s="57" t="s">
        <v>210</v>
      </c>
      <c r="CX136" s="58">
        <f t="shared" si="111"/>
        <v>46284</v>
      </c>
      <c r="CY136" s="59" t="str">
        <f t="shared" si="135"/>
        <v>9NRQ-11</v>
      </c>
      <c r="CZ136" s="60">
        <f t="shared" si="136"/>
        <v>128</v>
      </c>
      <c r="DA136" s="60">
        <f t="shared" si="137"/>
        <v>110</v>
      </c>
      <c r="DB136" s="60">
        <f t="shared" si="138"/>
        <v>24</v>
      </c>
      <c r="DC136" s="60" t="str">
        <f t="shared" si="139"/>
        <v>ESP</v>
      </c>
      <c r="DD136" s="60"/>
      <c r="DF136" s="60">
        <f t="shared" si="140"/>
        <v>135</v>
      </c>
      <c r="DG136" s="60">
        <f t="shared" si="141"/>
        <v>0</v>
      </c>
      <c r="DH136" s="60">
        <f t="shared" si="142"/>
        <v>0</v>
      </c>
      <c r="DI136" s="60">
        <f t="shared" si="143"/>
        <v>0</v>
      </c>
      <c r="DJ136" s="60">
        <f t="shared" si="144"/>
        <v>0</v>
      </c>
      <c r="DK136" s="60">
        <f t="shared" si="145"/>
        <v>18</v>
      </c>
      <c r="DL136" s="60"/>
      <c r="DM136" s="60"/>
      <c r="DN136" s="60">
        <f t="shared" si="146"/>
        <v>50</v>
      </c>
      <c r="DO136" s="186">
        <f t="shared" si="147"/>
        <v>15.171900000000019</v>
      </c>
      <c r="DP136" s="60" t="str">
        <f t="shared" si="148"/>
        <v/>
      </c>
      <c r="DQ136" s="60">
        <f t="shared" si="133"/>
        <v>15.171900000000019</v>
      </c>
      <c r="DR136" s="60">
        <f t="shared" si="149"/>
        <v>0</v>
      </c>
      <c r="DS136" s="68" t="str">
        <f t="shared" si="134"/>
        <v>NRQ</v>
      </c>
      <c r="DY136" s="57" t="str">
        <f t="shared" si="85"/>
        <v>KHALDA_WELL</v>
      </c>
      <c r="DZ136" s="58">
        <f t="shared" si="86"/>
        <v>46284</v>
      </c>
      <c r="EA136" s="59" t="str">
        <f t="shared" si="87"/>
        <v>NRQ-11</v>
      </c>
      <c r="EB136" s="60">
        <f t="shared" si="88"/>
        <v>128</v>
      </c>
      <c r="EC136" s="60">
        <f t="shared" si="89"/>
        <v>110</v>
      </c>
      <c r="ED136" s="60">
        <f t="shared" si="90"/>
        <v>24</v>
      </c>
      <c r="EE136" s="60" t="str">
        <f t="shared" si="91"/>
        <v>ESP</v>
      </c>
      <c r="EF136" s="64"/>
      <c r="EG136" s="63"/>
      <c r="EH136" s="59" t="str">
        <f t="shared" ref="EH136:EH147" si="152">IF(H136="","",H136)</f>
        <v/>
      </c>
      <c r="EI136" s="60">
        <f t="shared" si="92"/>
        <v>15.171900000000019</v>
      </c>
      <c r="EJ136" s="60" t="str">
        <f t="shared" si="93"/>
        <v>D800N</v>
      </c>
      <c r="EK136" s="60">
        <f t="shared" si="94"/>
        <v>0</v>
      </c>
      <c r="EL136" s="60"/>
      <c r="EN136" s="60">
        <f t="shared" si="95"/>
        <v>0</v>
      </c>
      <c r="EP136" s="60">
        <f t="shared" si="96"/>
        <v>0</v>
      </c>
      <c r="EQ136" s="60">
        <f t="shared" si="97"/>
        <v>18</v>
      </c>
      <c r="ER136" s="60"/>
      <c r="ES136" s="60"/>
      <c r="ET136" s="60">
        <f t="shared" si="98"/>
        <v>0</v>
      </c>
      <c r="EU136" s="60">
        <f t="shared" si="99"/>
        <v>50</v>
      </c>
      <c r="EV136" s="60"/>
      <c r="EW136" s="60">
        <f t="shared" si="100"/>
        <v>0</v>
      </c>
      <c r="EX136" s="60">
        <f t="shared" si="101"/>
        <v>0</v>
      </c>
      <c r="EY136" s="60">
        <f t="shared" si="102"/>
        <v>0</v>
      </c>
      <c r="EZ136" s="60">
        <f t="shared" si="103"/>
        <v>0</v>
      </c>
      <c r="FA136" s="60" t="str">
        <f t="shared" si="104"/>
        <v>Last W/O Nov-2021 (TBG &amp; PR), start-up 12-Nov-2021</v>
      </c>
      <c r="FB136" s="57" t="str">
        <f t="shared" si="105"/>
        <v>NRQ</v>
      </c>
    </row>
    <row r="137" spans="2:158" s="30" customFormat="1" ht="28.5" customHeight="1">
      <c r="B137" s="264" t="s">
        <v>1310</v>
      </c>
      <c r="C137" s="265" t="s">
        <v>22</v>
      </c>
      <c r="D137" s="265"/>
      <c r="E137" s="266" t="s">
        <v>3</v>
      </c>
      <c r="F137" s="122">
        <v>24</v>
      </c>
      <c r="G137" s="76">
        <f t="shared" si="107"/>
        <v>0</v>
      </c>
      <c r="H137" s="267"/>
      <c r="I137" s="13"/>
      <c r="J137" s="45" t="s">
        <v>1053</v>
      </c>
      <c r="K137" s="22">
        <v>110</v>
      </c>
      <c r="L137" s="22">
        <v>100</v>
      </c>
      <c r="M137" s="22">
        <v>0</v>
      </c>
      <c r="N137" s="22" t="s">
        <v>301</v>
      </c>
      <c r="O137" s="22">
        <v>140</v>
      </c>
      <c r="P137" s="248">
        <v>46140</v>
      </c>
      <c r="Q137" s="22" t="s">
        <v>1436</v>
      </c>
      <c r="R137" s="22"/>
      <c r="S137" s="649"/>
      <c r="T137" s="22"/>
      <c r="U137" s="22">
        <v>7400</v>
      </c>
      <c r="V137" s="125" t="s">
        <v>1632</v>
      </c>
      <c r="W137" s="654"/>
      <c r="X137" s="654"/>
      <c r="Y137" s="654"/>
      <c r="Z137" s="654"/>
      <c r="AA137" s="125"/>
      <c r="AB137" s="125"/>
      <c r="AC137" s="45"/>
      <c r="AD137" s="45"/>
      <c r="AE137" s="45">
        <v>31</v>
      </c>
      <c r="AF137" s="117">
        <v>50</v>
      </c>
      <c r="AG137" s="117">
        <v>34</v>
      </c>
      <c r="AH137" s="117">
        <f t="shared" si="106"/>
        <v>91.17647058823529</v>
      </c>
      <c r="AI137" s="799">
        <f t="shared" si="108"/>
        <v>18.370000000000015</v>
      </c>
      <c r="AJ137" s="749">
        <v>46245</v>
      </c>
      <c r="AK137" s="45">
        <v>835</v>
      </c>
      <c r="AL137" s="392"/>
      <c r="AM137" s="15">
        <v>97.8</v>
      </c>
      <c r="AN137" s="76">
        <f t="shared" si="150"/>
        <v>18.370000000000015</v>
      </c>
      <c r="AO137" s="817">
        <v>91000</v>
      </c>
      <c r="AP137" s="631" t="s">
        <v>1709</v>
      </c>
      <c r="AQ137" s="781"/>
      <c r="BJ137" s="50">
        <f t="shared" si="151"/>
        <v>816.63</v>
      </c>
      <c r="CW137" s="57" t="s">
        <v>210</v>
      </c>
      <c r="CX137" s="58">
        <f t="shared" si="111"/>
        <v>46284</v>
      </c>
      <c r="CY137" s="59" t="str">
        <f t="shared" si="135"/>
        <v>9NRQ-11-02</v>
      </c>
      <c r="CZ137" s="60" t="str">
        <f t="shared" si="136"/>
        <v>Spool</v>
      </c>
      <c r="DA137" s="60">
        <f t="shared" si="137"/>
        <v>110</v>
      </c>
      <c r="DB137" s="60">
        <f t="shared" si="138"/>
        <v>24</v>
      </c>
      <c r="DC137" s="60" t="str">
        <f t="shared" si="139"/>
        <v>ESP</v>
      </c>
      <c r="DD137" s="60"/>
      <c r="DF137" s="60">
        <f t="shared" si="140"/>
        <v>140</v>
      </c>
      <c r="DG137" s="60">
        <f t="shared" si="141"/>
        <v>0</v>
      </c>
      <c r="DH137" s="60">
        <f t="shared" si="142"/>
        <v>0</v>
      </c>
      <c r="DI137" s="60">
        <f t="shared" si="143"/>
        <v>0</v>
      </c>
      <c r="DJ137" s="60">
        <f t="shared" si="144"/>
        <v>0</v>
      </c>
      <c r="DK137" s="60">
        <f t="shared" si="145"/>
        <v>31</v>
      </c>
      <c r="DL137" s="60"/>
      <c r="DM137" s="60"/>
      <c r="DN137" s="60">
        <f t="shared" si="146"/>
        <v>50</v>
      </c>
      <c r="DO137" s="186">
        <f t="shared" si="147"/>
        <v>18.370000000000015</v>
      </c>
      <c r="DP137" s="60" t="str">
        <f t="shared" si="148"/>
        <v/>
      </c>
      <c r="DQ137" s="60">
        <f t="shared" si="133"/>
        <v>18.370000000000015</v>
      </c>
      <c r="DR137" s="60">
        <f t="shared" si="149"/>
        <v>0</v>
      </c>
      <c r="DS137" s="68" t="str">
        <f t="shared" si="134"/>
        <v>NRQ</v>
      </c>
      <c r="DY137" s="57" t="str">
        <f t="shared" si="85"/>
        <v>KHALDA_WELL</v>
      </c>
      <c r="DZ137" s="58">
        <f t="shared" si="86"/>
        <v>46284</v>
      </c>
      <c r="EA137" s="59" t="str">
        <f t="shared" si="87"/>
        <v>NRQ-11-02</v>
      </c>
      <c r="EB137" s="60" t="str">
        <f t="shared" si="88"/>
        <v>Spool</v>
      </c>
      <c r="EC137" s="60">
        <f t="shared" si="89"/>
        <v>110</v>
      </c>
      <c r="ED137" s="60">
        <f t="shared" si="90"/>
        <v>24</v>
      </c>
      <c r="EE137" s="60" t="str">
        <f t="shared" si="91"/>
        <v>ESP</v>
      </c>
      <c r="EF137" s="64"/>
      <c r="EG137" s="63"/>
      <c r="EH137" s="59" t="str">
        <f t="shared" si="152"/>
        <v/>
      </c>
      <c r="EI137" s="60">
        <f t="shared" si="92"/>
        <v>18.370000000000015</v>
      </c>
      <c r="EJ137" s="60" t="str">
        <f t="shared" si="93"/>
        <v>538-1500</v>
      </c>
      <c r="EK137" s="60">
        <f t="shared" si="94"/>
        <v>0</v>
      </c>
      <c r="EL137" s="60"/>
      <c r="EN137" s="60">
        <f t="shared" si="95"/>
        <v>0</v>
      </c>
      <c r="EP137" s="60">
        <f t="shared" si="96"/>
        <v>0</v>
      </c>
      <c r="EQ137" s="60">
        <f t="shared" si="97"/>
        <v>31</v>
      </c>
      <c r="ER137" s="60"/>
      <c r="ES137" s="60"/>
      <c r="ET137" s="60">
        <f t="shared" si="98"/>
        <v>0</v>
      </c>
      <c r="EU137" s="60">
        <f t="shared" si="99"/>
        <v>50</v>
      </c>
      <c r="EV137" s="60"/>
      <c r="EW137" s="60">
        <f t="shared" si="100"/>
        <v>0</v>
      </c>
      <c r="EX137" s="60">
        <f t="shared" si="101"/>
        <v>0</v>
      </c>
      <c r="EY137" s="60">
        <f t="shared" si="102"/>
        <v>0</v>
      </c>
      <c r="EZ137" s="60">
        <f t="shared" si="103"/>
        <v>0</v>
      </c>
      <c r="FA137" s="60" t="str">
        <f t="shared" si="104"/>
        <v>Last W/O Nov-2024 (R/W &amp; P/R)., start-up 13-Nov-2024</v>
      </c>
      <c r="FB137" s="57" t="str">
        <f t="shared" si="105"/>
        <v>NRQ</v>
      </c>
    </row>
    <row r="138" spans="2:158" s="30" customFormat="1" ht="24" customHeight="1">
      <c r="B138" s="266" t="s">
        <v>1313</v>
      </c>
      <c r="C138" s="265" t="s">
        <v>22</v>
      </c>
      <c r="D138" s="265"/>
      <c r="E138" s="266" t="s">
        <v>19</v>
      </c>
      <c r="F138" s="122">
        <v>0</v>
      </c>
      <c r="G138" s="76">
        <f t="shared" si="107"/>
        <v>51.623999999999995</v>
      </c>
      <c r="H138" s="267"/>
      <c r="I138" s="13"/>
      <c r="J138" s="45" t="s">
        <v>1053</v>
      </c>
      <c r="K138" s="22">
        <v>120</v>
      </c>
      <c r="L138" s="22">
        <v>110</v>
      </c>
      <c r="M138" s="22">
        <v>0</v>
      </c>
      <c r="N138" s="22" t="s">
        <v>301</v>
      </c>
      <c r="O138" s="22">
        <v>118</v>
      </c>
      <c r="P138" s="248">
        <v>46083</v>
      </c>
      <c r="Q138" s="22">
        <v>7287</v>
      </c>
      <c r="R138" s="22">
        <v>100</v>
      </c>
      <c r="S138" s="22">
        <v>206</v>
      </c>
      <c r="T138" s="22"/>
      <c r="U138" s="22">
        <v>7493</v>
      </c>
      <c r="V138" s="125" t="s">
        <v>1520</v>
      </c>
      <c r="W138" s="654"/>
      <c r="X138" s="654"/>
      <c r="Y138" s="654"/>
      <c r="Z138" s="654"/>
      <c r="AA138" s="125"/>
      <c r="AB138" s="125"/>
      <c r="AC138" s="45"/>
      <c r="AD138" s="45"/>
      <c r="AE138" s="45">
        <v>22</v>
      </c>
      <c r="AF138" s="117">
        <v>50</v>
      </c>
      <c r="AG138" s="117">
        <v>28</v>
      </c>
      <c r="AH138" s="117">
        <f t="shared" si="106"/>
        <v>78.571428571428569</v>
      </c>
      <c r="AI138" s="799">
        <f t="shared" si="108"/>
        <v>0</v>
      </c>
      <c r="AJ138" s="749">
        <v>46225</v>
      </c>
      <c r="AK138" s="45">
        <v>478</v>
      </c>
      <c r="AL138" s="306"/>
      <c r="AM138" s="15">
        <v>89.2</v>
      </c>
      <c r="AN138" s="76">
        <f t="shared" si="150"/>
        <v>51.623999999999995</v>
      </c>
      <c r="AO138" s="817">
        <v>80000</v>
      </c>
      <c r="AP138" s="631" t="s">
        <v>2008</v>
      </c>
      <c r="AQ138" s="781"/>
      <c r="BJ138" s="50">
        <f t="shared" si="151"/>
        <v>0</v>
      </c>
      <c r="CW138" s="57" t="s">
        <v>210</v>
      </c>
      <c r="CX138" s="58">
        <f t="shared" si="111"/>
        <v>46284</v>
      </c>
      <c r="CY138" s="59" t="str">
        <f t="shared" si="135"/>
        <v>9NRQ-11-03</v>
      </c>
      <c r="CZ138" s="60" t="str">
        <f t="shared" si="136"/>
        <v>Spool</v>
      </c>
      <c r="DA138" s="60">
        <f t="shared" si="137"/>
        <v>120</v>
      </c>
      <c r="DB138" s="60">
        <f t="shared" si="138"/>
        <v>0</v>
      </c>
      <c r="DC138" s="60" t="str">
        <f t="shared" si="139"/>
        <v>SI</v>
      </c>
      <c r="DD138" s="60"/>
      <c r="DF138" s="60">
        <f t="shared" si="140"/>
        <v>118</v>
      </c>
      <c r="DG138" s="60">
        <f t="shared" si="141"/>
        <v>0</v>
      </c>
      <c r="DH138" s="60">
        <f t="shared" si="142"/>
        <v>0</v>
      </c>
      <c r="DI138" s="60">
        <f t="shared" si="143"/>
        <v>0</v>
      </c>
      <c r="DJ138" s="60">
        <f t="shared" si="144"/>
        <v>0</v>
      </c>
      <c r="DK138" s="60">
        <f t="shared" si="145"/>
        <v>22</v>
      </c>
      <c r="DL138" s="60"/>
      <c r="DM138" s="60"/>
      <c r="DN138" s="60">
        <f t="shared" si="146"/>
        <v>50</v>
      </c>
      <c r="DO138" s="186">
        <f t="shared" si="147"/>
        <v>0</v>
      </c>
      <c r="DP138" s="60" t="str">
        <f t="shared" si="148"/>
        <v/>
      </c>
      <c r="DQ138" s="60">
        <f t="shared" si="133"/>
        <v>0</v>
      </c>
      <c r="DR138" s="60">
        <f t="shared" si="149"/>
        <v>0</v>
      </c>
      <c r="DS138" s="68" t="str">
        <f t="shared" si="134"/>
        <v/>
      </c>
      <c r="DY138" s="57" t="str">
        <f t="shared" si="85"/>
        <v>KHALDA_WELL</v>
      </c>
      <c r="DZ138" s="58">
        <f t="shared" si="86"/>
        <v>46284</v>
      </c>
      <c r="EA138" s="59" t="str">
        <f t="shared" si="87"/>
        <v>NRQ-11-03</v>
      </c>
      <c r="EB138" s="60" t="str">
        <f t="shared" si="88"/>
        <v>Spool</v>
      </c>
      <c r="EC138" s="60">
        <f t="shared" si="89"/>
        <v>120</v>
      </c>
      <c r="ED138" s="60">
        <f t="shared" si="90"/>
        <v>0</v>
      </c>
      <c r="EE138" s="60" t="str">
        <f t="shared" si="91"/>
        <v>SI</v>
      </c>
      <c r="EF138" s="64"/>
      <c r="EG138" s="63"/>
      <c r="EH138" s="59" t="str">
        <f t="shared" si="152"/>
        <v/>
      </c>
      <c r="EI138" s="60">
        <f t="shared" si="92"/>
        <v>0</v>
      </c>
      <c r="EJ138" s="60" t="str">
        <f t="shared" si="93"/>
        <v>400-1050</v>
      </c>
      <c r="EK138" s="60">
        <f t="shared" si="94"/>
        <v>51.623999999999995</v>
      </c>
      <c r="EL138" s="60"/>
      <c r="EN138" s="60">
        <f t="shared" si="95"/>
        <v>0</v>
      </c>
      <c r="EP138" s="60">
        <f t="shared" si="96"/>
        <v>0</v>
      </c>
      <c r="EQ138" s="60">
        <f t="shared" si="97"/>
        <v>22</v>
      </c>
      <c r="ER138" s="60"/>
      <c r="ES138" s="60"/>
      <c r="ET138" s="60">
        <f t="shared" si="98"/>
        <v>0</v>
      </c>
      <c r="EU138" s="60">
        <f t="shared" si="99"/>
        <v>50</v>
      </c>
      <c r="EV138" s="60"/>
      <c r="EW138" s="60">
        <f t="shared" si="100"/>
        <v>0</v>
      </c>
      <c r="EX138" s="60">
        <f t="shared" si="101"/>
        <v>0</v>
      </c>
      <c r="EY138" s="60">
        <f t="shared" si="102"/>
        <v>0</v>
      </c>
      <c r="EZ138" s="60">
        <f t="shared" si="103"/>
        <v>0</v>
      </c>
      <c r="FA138" s="60" t="str">
        <f t="shared" si="104"/>
        <v>S/D On 09-09-2026 due to ESP DHP
Last W/O 11/2024 (Replaced SRP by ESP), Started on 2/11/2024</v>
      </c>
      <c r="FB138" s="57" t="str">
        <f t="shared" si="105"/>
        <v/>
      </c>
    </row>
    <row r="139" spans="2:158" s="30" customFormat="1" ht="24" customHeight="1">
      <c r="B139" s="264" t="s">
        <v>1656</v>
      </c>
      <c r="C139" s="265" t="s">
        <v>21</v>
      </c>
      <c r="D139" s="265"/>
      <c r="E139" s="266" t="s">
        <v>19</v>
      </c>
      <c r="F139" s="122">
        <v>0</v>
      </c>
      <c r="G139" s="76">
        <f t="shared" si="107"/>
        <v>0</v>
      </c>
      <c r="H139" s="267"/>
      <c r="I139" s="13">
        <v>0</v>
      </c>
      <c r="J139" s="45">
        <v>128</v>
      </c>
      <c r="K139" s="22">
        <v>50</v>
      </c>
      <c r="L139" s="22">
        <v>35</v>
      </c>
      <c r="M139" s="22">
        <v>20</v>
      </c>
      <c r="N139" s="22" t="s">
        <v>301</v>
      </c>
      <c r="O139" s="22">
        <v>145</v>
      </c>
      <c r="P139" s="248">
        <v>45944</v>
      </c>
      <c r="Q139" s="22"/>
      <c r="R139" s="22">
        <v>100</v>
      </c>
      <c r="S139" s="22">
        <v>7606</v>
      </c>
      <c r="T139" s="22">
        <v>277</v>
      </c>
      <c r="U139" s="22">
        <v>7885</v>
      </c>
      <c r="V139" s="125" t="s">
        <v>1378</v>
      </c>
      <c r="W139" s="654"/>
      <c r="X139" s="654"/>
      <c r="Y139" s="654"/>
      <c r="Z139" s="654"/>
      <c r="AA139" s="125"/>
      <c r="AB139" s="125"/>
      <c r="AC139" s="45"/>
      <c r="AD139" s="45"/>
      <c r="AE139" s="45">
        <v>19</v>
      </c>
      <c r="AF139" s="117">
        <v>50</v>
      </c>
      <c r="AG139" s="117">
        <v>24</v>
      </c>
      <c r="AH139" s="117">
        <f t="shared" si="106"/>
        <v>79.166666666666657</v>
      </c>
      <c r="AI139" s="799">
        <f t="shared" si="108"/>
        <v>0</v>
      </c>
      <c r="AJ139" s="749"/>
      <c r="AK139" s="45"/>
      <c r="AL139" s="743"/>
      <c r="AM139" s="15"/>
      <c r="AN139" s="76">
        <f t="shared" si="150"/>
        <v>0</v>
      </c>
      <c r="AO139" s="817"/>
      <c r="AP139" s="631" t="s">
        <v>1949</v>
      </c>
      <c r="AQ139" s="781"/>
      <c r="BJ139" s="50">
        <f t="shared" si="151"/>
        <v>0</v>
      </c>
      <c r="CW139" s="57" t="s">
        <v>210</v>
      </c>
      <c r="CX139" s="58">
        <f t="shared" si="111"/>
        <v>46284</v>
      </c>
      <c r="CY139" s="59" t="str">
        <f t="shared" si="135"/>
        <v>9NRQ-12X</v>
      </c>
      <c r="CZ139" s="60">
        <f t="shared" si="136"/>
        <v>128</v>
      </c>
      <c r="DA139" s="60">
        <f t="shared" si="137"/>
        <v>50</v>
      </c>
      <c r="DB139" s="60">
        <f t="shared" si="138"/>
        <v>0</v>
      </c>
      <c r="DC139" s="60" t="str">
        <f t="shared" si="139"/>
        <v>SI</v>
      </c>
      <c r="DD139" s="60"/>
      <c r="DF139" s="60">
        <f t="shared" si="140"/>
        <v>145</v>
      </c>
      <c r="DG139" s="60">
        <f t="shared" si="141"/>
        <v>0</v>
      </c>
      <c r="DH139" s="60">
        <f t="shared" si="142"/>
        <v>0</v>
      </c>
      <c r="DI139" s="60">
        <f t="shared" si="143"/>
        <v>0</v>
      </c>
      <c r="DJ139" s="60">
        <f t="shared" si="144"/>
        <v>0</v>
      </c>
      <c r="DK139" s="60">
        <f t="shared" si="145"/>
        <v>19</v>
      </c>
      <c r="DL139" s="60"/>
      <c r="DM139" s="60"/>
      <c r="DN139" s="60">
        <f t="shared" si="146"/>
        <v>50</v>
      </c>
      <c r="DO139" s="186">
        <f t="shared" si="147"/>
        <v>0</v>
      </c>
      <c r="DP139" s="60" t="str">
        <f t="shared" si="148"/>
        <v/>
      </c>
      <c r="DQ139" s="60">
        <f t="shared" si="133"/>
        <v>0</v>
      </c>
      <c r="DR139" s="60">
        <f t="shared" si="149"/>
        <v>0</v>
      </c>
      <c r="DS139" s="68" t="str">
        <f t="shared" si="134"/>
        <v/>
      </c>
      <c r="DY139" s="57" t="str">
        <f t="shared" ref="DY139:DY147" si="153">IF(B139="","","KHALDA_WELL")</f>
        <v>KHALDA_WELL</v>
      </c>
      <c r="DZ139" s="58">
        <f t="shared" ref="DZ139:DZ147" si="154">REPORTDATE-1</f>
        <v>46284</v>
      </c>
      <c r="EA139" s="59" t="str">
        <f t="shared" ref="EA139:EA147" si="155">B139</f>
        <v>NRQ-12X</v>
      </c>
      <c r="EB139" s="60">
        <f t="shared" ref="EB139:EB147" si="156">J139</f>
        <v>128</v>
      </c>
      <c r="EC139" s="60">
        <f t="shared" ref="EC139:EC147" si="157">K139</f>
        <v>50</v>
      </c>
      <c r="ED139" s="60">
        <f t="shared" ref="ED139:ED147" si="158">F139</f>
        <v>0</v>
      </c>
      <c r="EE139" s="60" t="str">
        <f t="shared" ref="EE139:EE147" si="159">IF(DB139=0,"SI",E139)</f>
        <v>SI</v>
      </c>
      <c r="EF139" s="64"/>
      <c r="EG139" s="63"/>
      <c r="EH139" s="59" t="str">
        <f t="shared" si="152"/>
        <v/>
      </c>
      <c r="EI139" s="60">
        <f t="shared" ref="EI139:EI147" si="160">AI139</f>
        <v>0</v>
      </c>
      <c r="EJ139" s="60" t="str">
        <f t="shared" ref="EJ139:EJ147" si="161">V139</f>
        <v>D1050N</v>
      </c>
      <c r="EK139" s="60">
        <f t="shared" ref="EK139:EK147" si="162">G139</f>
        <v>0</v>
      </c>
      <c r="EL139" s="60"/>
      <c r="EN139" s="60">
        <f t="shared" ref="EN139:EN147" si="163">AB139</f>
        <v>0</v>
      </c>
      <c r="EP139" s="60">
        <f t="shared" ref="EP139:EP147" si="164">AC139</f>
        <v>0</v>
      </c>
      <c r="EQ139" s="60">
        <f t="shared" ref="EQ139:EQ147" si="165">AE139</f>
        <v>19</v>
      </c>
      <c r="ER139" s="60"/>
      <c r="ES139" s="60"/>
      <c r="ET139" s="60">
        <f t="shared" ref="ET139:ET147" si="166">AD139</f>
        <v>0</v>
      </c>
      <c r="EU139" s="60">
        <f t="shared" ref="EU139:EU147" si="167">AF139</f>
        <v>50</v>
      </c>
      <c r="EV139" s="60"/>
      <c r="EW139" s="60">
        <f t="shared" ref="EW139:EW147" si="168">W139</f>
        <v>0</v>
      </c>
      <c r="EX139" s="60">
        <f t="shared" ref="EX139:EX147" si="169">X139</f>
        <v>0</v>
      </c>
      <c r="EY139" s="60">
        <f t="shared" ref="EY139:EY147" si="170">Y139</f>
        <v>0</v>
      </c>
      <c r="EZ139" s="60">
        <f t="shared" ref="EZ139:EZ147" si="171">Z139</f>
        <v>0</v>
      </c>
      <c r="FA139" s="60" t="str">
        <f t="shared" ref="FA139:FA147" si="172">AP139</f>
        <v>S/D on 31-10-2024 due to DHP
last W/O 11/2018 (P/R), Started up 24/11/2018</v>
      </c>
      <c r="FB139" s="57" t="str">
        <f t="shared" ref="FB139:FB147" si="173">IF(OR(E139="SI",B139="",E139="T&amp;A"),"",VLOOKUP(B139,WELL_FIELD,2))</f>
        <v/>
      </c>
    </row>
    <row r="140" spans="2:158" s="30" customFormat="1" ht="27.75" customHeight="1">
      <c r="B140" s="734" t="s">
        <v>1402</v>
      </c>
      <c r="C140" s="735" t="s">
        <v>280</v>
      </c>
      <c r="D140" s="735"/>
      <c r="E140" s="736" t="s">
        <v>3</v>
      </c>
      <c r="F140" s="122">
        <v>24</v>
      </c>
      <c r="G140" s="76">
        <f t="shared" si="107"/>
        <v>0</v>
      </c>
      <c r="H140" s="267"/>
      <c r="I140" s="737">
        <v>0</v>
      </c>
      <c r="J140" s="738" t="s">
        <v>1053</v>
      </c>
      <c r="K140" s="739">
        <v>50</v>
      </c>
      <c r="L140" s="739">
        <v>45</v>
      </c>
      <c r="M140" s="739"/>
      <c r="N140" s="739" t="s">
        <v>301</v>
      </c>
      <c r="O140" s="739">
        <v>129</v>
      </c>
      <c r="P140" s="248">
        <v>45944</v>
      </c>
      <c r="Q140" s="739">
        <v>5223</v>
      </c>
      <c r="R140" s="739">
        <v>93</v>
      </c>
      <c r="S140" s="739">
        <v>2439</v>
      </c>
      <c r="T140" s="739"/>
      <c r="U140" s="739">
        <v>7878</v>
      </c>
      <c r="V140" s="740" t="s">
        <v>1042</v>
      </c>
      <c r="W140" s="741"/>
      <c r="X140" s="741"/>
      <c r="Y140" s="741"/>
      <c r="Z140" s="741"/>
      <c r="AA140" s="740"/>
      <c r="AB140" s="740"/>
      <c r="AC140" s="738"/>
      <c r="AD140" s="738"/>
      <c r="AE140" s="738">
        <v>19</v>
      </c>
      <c r="AF140" s="742">
        <v>50</v>
      </c>
      <c r="AG140" s="742">
        <v>30.5</v>
      </c>
      <c r="AH140" s="742">
        <f t="shared" ref="AH140:AH147" si="174">IF(AG140="","",AE140/AG140*100)</f>
        <v>62.295081967213115</v>
      </c>
      <c r="AI140" s="799">
        <f t="shared" si="108"/>
        <v>61.600000000000016</v>
      </c>
      <c r="AJ140" s="750">
        <v>46255</v>
      </c>
      <c r="AK140" s="738">
        <v>352</v>
      </c>
      <c r="AL140" s="306"/>
      <c r="AM140" s="744">
        <v>82.5</v>
      </c>
      <c r="AN140" s="76">
        <f t="shared" si="150"/>
        <v>61.600000000000016</v>
      </c>
      <c r="AO140" s="817">
        <v>91000</v>
      </c>
      <c r="AP140" s="631" t="s">
        <v>1451</v>
      </c>
      <c r="AQ140" s="781"/>
      <c r="BJ140" s="50">
        <f t="shared" si="151"/>
        <v>290.39999999999998</v>
      </c>
      <c r="CW140" s="57" t="s">
        <v>210</v>
      </c>
      <c r="CX140" s="58">
        <f t="shared" si="111"/>
        <v>46284</v>
      </c>
      <c r="CY140" s="59" t="str">
        <f t="shared" si="135"/>
        <v>9NRQ-12-02</v>
      </c>
      <c r="CZ140" s="60" t="str">
        <f t="shared" si="136"/>
        <v>Spool</v>
      </c>
      <c r="DA140" s="60">
        <f t="shared" si="137"/>
        <v>50</v>
      </c>
      <c r="DB140" s="60">
        <f t="shared" si="138"/>
        <v>24</v>
      </c>
      <c r="DC140" s="60" t="str">
        <f t="shared" si="139"/>
        <v>ESP</v>
      </c>
      <c r="DD140" s="60"/>
      <c r="DF140" s="60">
        <f t="shared" si="140"/>
        <v>129</v>
      </c>
      <c r="DG140" s="60">
        <f t="shared" si="141"/>
        <v>0</v>
      </c>
      <c r="DH140" s="60">
        <f t="shared" si="142"/>
        <v>0</v>
      </c>
      <c r="DI140" s="60">
        <f t="shared" si="143"/>
        <v>0</v>
      </c>
      <c r="DJ140" s="60">
        <f t="shared" si="144"/>
        <v>0</v>
      </c>
      <c r="DK140" s="60">
        <f t="shared" si="145"/>
        <v>19</v>
      </c>
      <c r="DL140" s="60"/>
      <c r="DM140" s="60"/>
      <c r="DN140" s="60">
        <f t="shared" si="146"/>
        <v>50</v>
      </c>
      <c r="DO140" s="186">
        <f t="shared" si="147"/>
        <v>61.600000000000016</v>
      </c>
      <c r="DP140" s="60" t="str">
        <f t="shared" si="148"/>
        <v/>
      </c>
      <c r="DQ140" s="60">
        <f t="shared" si="133"/>
        <v>61.600000000000016</v>
      </c>
      <c r="DR140" s="60">
        <f t="shared" si="149"/>
        <v>0</v>
      </c>
      <c r="DS140" s="68" t="str">
        <f t="shared" si="134"/>
        <v>NRQ</v>
      </c>
      <c r="DY140" s="61" t="str">
        <f t="shared" si="153"/>
        <v>KHALDA_WELL</v>
      </c>
      <c r="DZ140" s="62">
        <f t="shared" si="154"/>
        <v>46284</v>
      </c>
      <c r="EA140" s="63" t="str">
        <f t="shared" si="155"/>
        <v>NRQ-12-02</v>
      </c>
      <c r="EB140" s="64" t="str">
        <f t="shared" si="156"/>
        <v>Spool</v>
      </c>
      <c r="EC140" s="64">
        <f t="shared" si="157"/>
        <v>50</v>
      </c>
      <c r="ED140" s="64">
        <f t="shared" si="158"/>
        <v>24</v>
      </c>
      <c r="EE140" s="64" t="str">
        <f t="shared" si="159"/>
        <v>ESP</v>
      </c>
      <c r="EF140" s="64"/>
      <c r="EG140" s="63"/>
      <c r="EH140" s="59" t="str">
        <f t="shared" si="152"/>
        <v/>
      </c>
      <c r="EI140" s="64">
        <f t="shared" si="160"/>
        <v>61.600000000000016</v>
      </c>
      <c r="EJ140" s="64" t="str">
        <f t="shared" si="161"/>
        <v>DN1150</v>
      </c>
      <c r="EK140" s="64">
        <f t="shared" si="162"/>
        <v>0</v>
      </c>
      <c r="EL140" s="64"/>
      <c r="EN140" s="64">
        <f t="shared" si="163"/>
        <v>0</v>
      </c>
      <c r="EP140" s="64">
        <f t="shared" si="164"/>
        <v>0</v>
      </c>
      <c r="EQ140" s="64">
        <f t="shared" si="165"/>
        <v>19</v>
      </c>
      <c r="ER140" s="64"/>
      <c r="ES140" s="64"/>
      <c r="ET140" s="64">
        <f t="shared" si="166"/>
        <v>0</v>
      </c>
      <c r="EU140" s="64">
        <f t="shared" si="167"/>
        <v>50</v>
      </c>
      <c r="EV140" s="64"/>
      <c r="EW140" s="64">
        <f t="shared" si="168"/>
        <v>0</v>
      </c>
      <c r="EX140" s="64">
        <f t="shared" si="169"/>
        <v>0</v>
      </c>
      <c r="EY140" s="64">
        <f t="shared" si="170"/>
        <v>0</v>
      </c>
      <c r="EZ140" s="64">
        <f t="shared" si="171"/>
        <v>0</v>
      </c>
      <c r="FA140" s="64" t="str">
        <f t="shared" si="172"/>
        <v>last W/O 02/2019 (N/C), Started up 07/02/2019</v>
      </c>
      <c r="FB140" s="61" t="str">
        <f t="shared" si="173"/>
        <v>NRQ</v>
      </c>
    </row>
    <row r="141" spans="2:158" s="30" customFormat="1" ht="24" customHeight="1">
      <c r="B141" s="734" t="s">
        <v>1612</v>
      </c>
      <c r="C141" s="735" t="s">
        <v>21</v>
      </c>
      <c r="D141" s="735"/>
      <c r="E141" s="736" t="s">
        <v>2</v>
      </c>
      <c r="F141" s="122">
        <v>24</v>
      </c>
      <c r="G141" s="76">
        <f t="shared" si="107"/>
        <v>0</v>
      </c>
      <c r="H141" s="267"/>
      <c r="I141" s="737">
        <v>0</v>
      </c>
      <c r="J141" s="738" t="s">
        <v>1053</v>
      </c>
      <c r="K141" s="739">
        <v>60</v>
      </c>
      <c r="L141" s="739">
        <v>50</v>
      </c>
      <c r="M141" s="739">
        <v>0</v>
      </c>
      <c r="N141" s="739" t="s">
        <v>301</v>
      </c>
      <c r="O141" s="739">
        <v>103</v>
      </c>
      <c r="P141" s="248">
        <v>45944</v>
      </c>
      <c r="Q141" s="739">
        <v>7013</v>
      </c>
      <c r="R141" s="739">
        <v>99</v>
      </c>
      <c r="S141" s="739">
        <v>542</v>
      </c>
      <c r="T141" s="739"/>
      <c r="U141" s="739">
        <v>7563</v>
      </c>
      <c r="V141" s="740">
        <v>1.5</v>
      </c>
      <c r="W141" s="741">
        <v>100</v>
      </c>
      <c r="X141" s="741">
        <v>86</v>
      </c>
      <c r="Y141" s="741">
        <v>99</v>
      </c>
      <c r="Z141" s="741">
        <v>80</v>
      </c>
      <c r="AA141" s="125" t="s">
        <v>1070</v>
      </c>
      <c r="AB141" s="740">
        <v>5.45</v>
      </c>
      <c r="AC141" s="738">
        <v>88</v>
      </c>
      <c r="AD141" s="738">
        <v>950</v>
      </c>
      <c r="AE141" s="738"/>
      <c r="AF141" s="742"/>
      <c r="AG141" s="742"/>
      <c r="AH141" s="742"/>
      <c r="AI141" s="799">
        <f t="shared" si="108"/>
        <v>29.92</v>
      </c>
      <c r="AJ141" s="750">
        <v>46254</v>
      </c>
      <c r="AK141" s="738">
        <v>80</v>
      </c>
      <c r="AL141" s="306"/>
      <c r="AM141" s="744">
        <v>62.6</v>
      </c>
      <c r="AN141" s="76">
        <f t="shared" si="150"/>
        <v>29.92</v>
      </c>
      <c r="AO141" s="817">
        <v>91000</v>
      </c>
      <c r="AP141" s="631" t="s">
        <v>1707</v>
      </c>
      <c r="AQ141" s="781"/>
      <c r="BJ141" s="50"/>
      <c r="CW141" s="57" t="s">
        <v>210</v>
      </c>
      <c r="CX141" s="58">
        <f t="shared" si="111"/>
        <v>46284</v>
      </c>
      <c r="CY141" s="59" t="str">
        <f t="shared" si="135"/>
        <v>9NRQ-12-04</v>
      </c>
      <c r="CZ141" s="60" t="str">
        <f t="shared" si="136"/>
        <v>Spool</v>
      </c>
      <c r="DA141" s="60">
        <f t="shared" si="137"/>
        <v>60</v>
      </c>
      <c r="DB141" s="60">
        <f t="shared" si="138"/>
        <v>24</v>
      </c>
      <c r="DC141" s="60" t="str">
        <f t="shared" si="139"/>
        <v>SRP</v>
      </c>
      <c r="DD141" s="60"/>
      <c r="DF141" s="60">
        <f t="shared" si="140"/>
        <v>103</v>
      </c>
      <c r="DG141" s="60" t="str">
        <f t="shared" si="141"/>
        <v>C-640</v>
      </c>
      <c r="DH141" s="60">
        <f t="shared" si="142"/>
        <v>5.45</v>
      </c>
      <c r="DI141" s="60">
        <f t="shared" si="143"/>
        <v>88</v>
      </c>
      <c r="DJ141" s="60">
        <f t="shared" si="144"/>
        <v>950</v>
      </c>
      <c r="DK141" s="60">
        <f t="shared" si="145"/>
        <v>0</v>
      </c>
      <c r="DL141" s="60"/>
      <c r="DM141" s="60"/>
      <c r="DN141" s="60">
        <f t="shared" si="146"/>
        <v>0</v>
      </c>
      <c r="DO141" s="186">
        <f t="shared" si="147"/>
        <v>29.92</v>
      </c>
      <c r="DP141" s="60" t="str">
        <f t="shared" si="148"/>
        <v/>
      </c>
      <c r="DQ141" s="60">
        <f t="shared" si="133"/>
        <v>29.92</v>
      </c>
      <c r="DR141" s="60">
        <f t="shared" si="149"/>
        <v>0</v>
      </c>
      <c r="DS141" s="68" t="str">
        <f t="shared" si="134"/>
        <v>NRQ</v>
      </c>
      <c r="DY141" s="61" t="str">
        <f>IF(B141="","","KHALDA_WELL")</f>
        <v>KHALDA_WELL</v>
      </c>
      <c r="DZ141" s="62">
        <f t="shared" si="154"/>
        <v>46284</v>
      </c>
      <c r="EA141" s="63" t="str">
        <f>B141</f>
        <v>NRQ-12-04</v>
      </c>
      <c r="EB141" s="64" t="str">
        <f>J141</f>
        <v>Spool</v>
      </c>
      <c r="EC141" s="64">
        <f>K141</f>
        <v>60</v>
      </c>
      <c r="ED141" s="64">
        <f>F141</f>
        <v>24</v>
      </c>
      <c r="EE141" s="64" t="str">
        <f>IF(DB141=0,"SI",E141)</f>
        <v>SRP</v>
      </c>
      <c r="EF141" s="64"/>
      <c r="EG141" s="63"/>
      <c r="EH141" s="59" t="str">
        <f t="shared" si="152"/>
        <v/>
      </c>
      <c r="EI141" s="64">
        <f>AI141</f>
        <v>29.92</v>
      </c>
      <c r="EJ141" s="64">
        <f>V141</f>
        <v>1.5</v>
      </c>
      <c r="EK141" s="64">
        <f>G141</f>
        <v>0</v>
      </c>
      <c r="EL141" s="64"/>
      <c r="EN141" s="64">
        <f>AB141</f>
        <v>5.45</v>
      </c>
      <c r="EP141" s="64">
        <f>AC141</f>
        <v>88</v>
      </c>
      <c r="EQ141" s="64">
        <f>AE141</f>
        <v>0</v>
      </c>
      <c r="ER141" s="64"/>
      <c r="ES141" s="64"/>
      <c r="ET141" s="64">
        <f>AD141</f>
        <v>950</v>
      </c>
      <c r="EU141" s="64">
        <f>AF141</f>
        <v>0</v>
      </c>
      <c r="EV141" s="64"/>
      <c r="EW141" s="64">
        <f>W141</f>
        <v>100</v>
      </c>
      <c r="EX141" s="64">
        <f>X141</f>
        <v>86</v>
      </c>
      <c r="EY141" s="64">
        <f>Y141</f>
        <v>99</v>
      </c>
      <c r="EZ141" s="64">
        <f>Z141</f>
        <v>80</v>
      </c>
      <c r="FA141" s="64" t="str">
        <f>AP141</f>
        <v>Last W/O 10/2024 (convert to SRP)
Started on 1/11/2024</v>
      </c>
      <c r="FB141" s="61" t="str">
        <f>IF(OR(E141="SI",B141="",E141="T&amp;A"),"",VLOOKUP(B141,WELL_FIELD,2))</f>
        <v>NRQ</v>
      </c>
    </row>
    <row r="142" spans="2:158" s="30" customFormat="1" ht="24" customHeight="1">
      <c r="B142" s="264" t="s">
        <v>1458</v>
      </c>
      <c r="C142" s="265" t="s">
        <v>21</v>
      </c>
      <c r="D142" s="265"/>
      <c r="E142" s="266" t="s">
        <v>19</v>
      </c>
      <c r="F142" s="122">
        <v>0</v>
      </c>
      <c r="G142" s="76">
        <f t="shared" si="107"/>
        <v>0</v>
      </c>
      <c r="H142" s="267"/>
      <c r="I142" s="13"/>
      <c r="J142" s="45"/>
      <c r="K142" s="22">
        <v>0</v>
      </c>
      <c r="L142" s="22"/>
      <c r="M142" s="22">
        <v>120</v>
      </c>
      <c r="N142" s="22"/>
      <c r="O142" s="22"/>
      <c r="P142" s="248">
        <v>45944</v>
      </c>
      <c r="Q142" s="22"/>
      <c r="R142" s="22">
        <v>100</v>
      </c>
      <c r="S142" s="22">
        <v>6696</v>
      </c>
      <c r="T142" s="22">
        <v>692</v>
      </c>
      <c r="U142" s="22">
        <v>7388</v>
      </c>
      <c r="V142" s="125" t="s">
        <v>1459</v>
      </c>
      <c r="W142" s="654"/>
      <c r="X142" s="654"/>
      <c r="Y142" s="654"/>
      <c r="Z142" s="654"/>
      <c r="AA142" s="125"/>
      <c r="AB142" s="125"/>
      <c r="AC142" s="45"/>
      <c r="AD142" s="45"/>
      <c r="AE142" s="45"/>
      <c r="AF142" s="117"/>
      <c r="AG142" s="117">
        <v>38</v>
      </c>
      <c r="AH142" s="117">
        <f t="shared" si="174"/>
        <v>0</v>
      </c>
      <c r="AI142" s="799">
        <f t="shared" si="108"/>
        <v>0</v>
      </c>
      <c r="AJ142" s="749"/>
      <c r="AK142" s="45"/>
      <c r="AL142" s="306"/>
      <c r="AM142" s="15"/>
      <c r="AN142" s="76">
        <f t="shared" si="150"/>
        <v>0</v>
      </c>
      <c r="AO142" s="817"/>
      <c r="AP142" s="631" t="s">
        <v>1950</v>
      </c>
      <c r="AQ142" s="781"/>
      <c r="BJ142" s="50">
        <f t="shared" si="151"/>
        <v>0</v>
      </c>
      <c r="CW142" s="57" t="s">
        <v>210</v>
      </c>
      <c r="CX142" s="58">
        <f t="shared" si="111"/>
        <v>46284</v>
      </c>
      <c r="CY142" s="59" t="str">
        <f t="shared" si="135"/>
        <v>9NRQ-13</v>
      </c>
      <c r="CZ142" s="60">
        <f t="shared" si="136"/>
        <v>0</v>
      </c>
      <c r="DA142" s="60">
        <f t="shared" si="137"/>
        <v>0</v>
      </c>
      <c r="DB142" s="60">
        <f t="shared" si="138"/>
        <v>0</v>
      </c>
      <c r="DC142" s="60" t="str">
        <f t="shared" si="139"/>
        <v>SI</v>
      </c>
      <c r="DD142" s="60"/>
      <c r="DF142" s="60">
        <f t="shared" si="140"/>
        <v>0</v>
      </c>
      <c r="DG142" s="60">
        <f t="shared" si="141"/>
        <v>0</v>
      </c>
      <c r="DH142" s="60">
        <f t="shared" si="142"/>
        <v>0</v>
      </c>
      <c r="DI142" s="60">
        <f t="shared" si="143"/>
        <v>0</v>
      </c>
      <c r="DJ142" s="60">
        <f t="shared" si="144"/>
        <v>0</v>
      </c>
      <c r="DK142" s="60">
        <f t="shared" si="145"/>
        <v>0</v>
      </c>
      <c r="DL142" s="60"/>
      <c r="DM142" s="60"/>
      <c r="DN142" s="60">
        <f t="shared" si="146"/>
        <v>0</v>
      </c>
      <c r="DO142" s="186">
        <f t="shared" si="147"/>
        <v>0</v>
      </c>
      <c r="DP142" s="60" t="str">
        <f t="shared" si="148"/>
        <v/>
      </c>
      <c r="DQ142" s="60">
        <f t="shared" si="133"/>
        <v>0</v>
      </c>
      <c r="DR142" s="60">
        <f t="shared" si="149"/>
        <v>0</v>
      </c>
      <c r="DS142" s="68" t="str">
        <f t="shared" si="134"/>
        <v/>
      </c>
      <c r="DY142" s="57" t="str">
        <f t="shared" si="153"/>
        <v>KHALDA_WELL</v>
      </c>
      <c r="DZ142" s="58">
        <f t="shared" si="154"/>
        <v>46284</v>
      </c>
      <c r="EA142" s="59" t="str">
        <f t="shared" si="155"/>
        <v>NRQ-13</v>
      </c>
      <c r="EB142" s="60">
        <f t="shared" si="156"/>
        <v>0</v>
      </c>
      <c r="EC142" s="60">
        <f t="shared" si="157"/>
        <v>0</v>
      </c>
      <c r="ED142" s="60">
        <f t="shared" si="158"/>
        <v>0</v>
      </c>
      <c r="EE142" s="60" t="str">
        <f t="shared" si="159"/>
        <v>SI</v>
      </c>
      <c r="EF142" s="64"/>
      <c r="EG142" s="63"/>
      <c r="EH142" s="59" t="str">
        <f t="shared" si="152"/>
        <v/>
      </c>
      <c r="EI142" s="60">
        <f t="shared" si="160"/>
        <v>0</v>
      </c>
      <c r="EJ142" s="60" t="str">
        <f t="shared" si="161"/>
        <v>G1600N</v>
      </c>
      <c r="EK142" s="60">
        <f t="shared" si="162"/>
        <v>0</v>
      </c>
      <c r="EL142" s="60"/>
      <c r="EN142" s="60">
        <f t="shared" si="163"/>
        <v>0</v>
      </c>
      <c r="EP142" s="60">
        <f t="shared" si="164"/>
        <v>0</v>
      </c>
      <c r="EQ142" s="60">
        <f t="shared" si="165"/>
        <v>0</v>
      </c>
      <c r="ER142" s="60"/>
      <c r="ES142" s="60"/>
      <c r="ET142" s="60">
        <f t="shared" si="166"/>
        <v>0</v>
      </c>
      <c r="EU142" s="60">
        <f t="shared" si="167"/>
        <v>0</v>
      </c>
      <c r="EV142" s="60"/>
      <c r="EW142" s="60">
        <f t="shared" si="168"/>
        <v>0</v>
      </c>
      <c r="EX142" s="60">
        <f t="shared" si="169"/>
        <v>0</v>
      </c>
      <c r="EY142" s="60">
        <f t="shared" si="170"/>
        <v>0</v>
      </c>
      <c r="EZ142" s="60">
        <f t="shared" si="171"/>
        <v>0</v>
      </c>
      <c r="FA142" s="60" t="str">
        <f t="shared" si="172"/>
        <v>S/D on 16-05-2024 due to ESP DHP
Last W/O 6/2020 (New well IC &amp; IPI).</v>
      </c>
      <c r="FB142" s="57" t="str">
        <f t="shared" si="173"/>
        <v/>
      </c>
    </row>
    <row r="143" spans="2:158" s="30" customFormat="1" ht="24" customHeight="1">
      <c r="B143" s="264" t="s">
        <v>1571</v>
      </c>
      <c r="C143" s="265" t="s">
        <v>21</v>
      </c>
      <c r="D143" s="265"/>
      <c r="E143" s="266" t="s">
        <v>19</v>
      </c>
      <c r="F143" s="122">
        <v>0</v>
      </c>
      <c r="G143" s="76">
        <f t="shared" si="107"/>
        <v>27.522000000000027</v>
      </c>
      <c r="H143" s="267"/>
      <c r="I143" s="13">
        <v>0</v>
      </c>
      <c r="J143" s="45">
        <v>128</v>
      </c>
      <c r="K143" s="22">
        <v>0</v>
      </c>
      <c r="L143" s="22">
        <v>175</v>
      </c>
      <c r="M143" s="22">
        <v>20</v>
      </c>
      <c r="N143" s="22" t="s">
        <v>301</v>
      </c>
      <c r="O143" s="22">
        <v>176</v>
      </c>
      <c r="P143" s="248">
        <v>45871</v>
      </c>
      <c r="Q143" s="22">
        <v>5056.55</v>
      </c>
      <c r="R143" s="22">
        <v>100</v>
      </c>
      <c r="S143" s="22">
        <v>2124</v>
      </c>
      <c r="T143" s="22"/>
      <c r="U143" s="22">
        <v>7184</v>
      </c>
      <c r="V143" s="125" t="s">
        <v>1459</v>
      </c>
      <c r="W143" s="654"/>
      <c r="X143" s="654"/>
      <c r="Y143" s="654"/>
      <c r="Z143" s="654"/>
      <c r="AA143" s="125"/>
      <c r="AB143" s="125"/>
      <c r="AC143" s="45"/>
      <c r="AD143" s="45"/>
      <c r="AE143" s="45">
        <v>51</v>
      </c>
      <c r="AF143" s="117">
        <v>51</v>
      </c>
      <c r="AG143" s="117">
        <v>62</v>
      </c>
      <c r="AH143" s="117">
        <f t="shared" si="174"/>
        <v>82.258064516129039</v>
      </c>
      <c r="AI143" s="799">
        <f t="shared" si="108"/>
        <v>0</v>
      </c>
      <c r="AJ143" s="749">
        <v>45944</v>
      </c>
      <c r="AK143" s="45">
        <v>1529</v>
      </c>
      <c r="AL143" s="306"/>
      <c r="AM143" s="15">
        <v>98.2</v>
      </c>
      <c r="AN143" s="76">
        <f t="shared" si="150"/>
        <v>27.522000000000023</v>
      </c>
      <c r="AO143" s="817">
        <v>90000</v>
      </c>
      <c r="AP143" s="631" t="s">
        <v>1951</v>
      </c>
      <c r="AQ143" s="781"/>
      <c r="BJ143" s="50"/>
      <c r="CW143" s="57" t="s">
        <v>210</v>
      </c>
      <c r="CX143" s="58">
        <f t="shared" si="111"/>
        <v>46284</v>
      </c>
      <c r="CY143" s="59" t="str">
        <f t="shared" si="135"/>
        <v>9NRQ-13-02ST1</v>
      </c>
      <c r="CZ143" s="60">
        <f t="shared" si="136"/>
        <v>128</v>
      </c>
      <c r="DA143" s="60">
        <f t="shared" si="137"/>
        <v>0</v>
      </c>
      <c r="DB143" s="60">
        <f t="shared" si="138"/>
        <v>0</v>
      </c>
      <c r="DC143" s="60" t="str">
        <f t="shared" si="139"/>
        <v>SI</v>
      </c>
      <c r="DD143" s="60"/>
      <c r="DF143" s="60">
        <f t="shared" si="140"/>
        <v>176</v>
      </c>
      <c r="DG143" s="60">
        <f t="shared" si="141"/>
        <v>0</v>
      </c>
      <c r="DH143" s="60">
        <f t="shared" si="142"/>
        <v>0</v>
      </c>
      <c r="DI143" s="60">
        <f t="shared" si="143"/>
        <v>0</v>
      </c>
      <c r="DJ143" s="60">
        <f t="shared" si="144"/>
        <v>0</v>
      </c>
      <c r="DK143" s="60">
        <f t="shared" si="145"/>
        <v>51</v>
      </c>
      <c r="DL143" s="60"/>
      <c r="DM143" s="60"/>
      <c r="DN143" s="60">
        <f t="shared" si="146"/>
        <v>51</v>
      </c>
      <c r="DO143" s="186">
        <f t="shared" si="147"/>
        <v>0</v>
      </c>
      <c r="DP143" s="60" t="str">
        <f t="shared" si="148"/>
        <v/>
      </c>
      <c r="DQ143" s="60">
        <f t="shared" si="133"/>
        <v>0</v>
      </c>
      <c r="DR143" s="60">
        <f t="shared" si="149"/>
        <v>0</v>
      </c>
      <c r="DS143" s="68" t="str">
        <f t="shared" si="134"/>
        <v/>
      </c>
      <c r="DY143" s="57" t="str">
        <f t="shared" si="153"/>
        <v>KHALDA_WELL</v>
      </c>
      <c r="DZ143" s="58">
        <f t="shared" si="154"/>
        <v>46284</v>
      </c>
      <c r="EA143" s="59" t="str">
        <f t="shared" si="155"/>
        <v>NRQ-13-02ST1</v>
      </c>
      <c r="EB143" s="60">
        <f t="shared" si="156"/>
        <v>128</v>
      </c>
      <c r="EC143" s="60">
        <f t="shared" si="157"/>
        <v>0</v>
      </c>
      <c r="ED143" s="60">
        <f t="shared" si="158"/>
        <v>0</v>
      </c>
      <c r="EE143" s="60" t="str">
        <f t="shared" si="159"/>
        <v>SI</v>
      </c>
      <c r="EF143" s="64"/>
      <c r="EG143" s="63"/>
      <c r="EH143" s="59" t="str">
        <f t="shared" si="152"/>
        <v/>
      </c>
      <c r="EI143" s="60">
        <f t="shared" si="160"/>
        <v>0</v>
      </c>
      <c r="EJ143" s="60" t="str">
        <f t="shared" si="161"/>
        <v>G1600N</v>
      </c>
      <c r="EK143" s="60">
        <f t="shared" si="162"/>
        <v>27.522000000000027</v>
      </c>
      <c r="EL143" s="60"/>
      <c r="EN143" s="60">
        <f t="shared" si="163"/>
        <v>0</v>
      </c>
      <c r="EP143" s="60">
        <f t="shared" si="164"/>
        <v>0</v>
      </c>
      <c r="EQ143" s="60">
        <f t="shared" si="165"/>
        <v>51</v>
      </c>
      <c r="ER143" s="60"/>
      <c r="ES143" s="60"/>
      <c r="ET143" s="60">
        <f t="shared" si="166"/>
        <v>0</v>
      </c>
      <c r="EU143" s="60">
        <f t="shared" si="167"/>
        <v>51</v>
      </c>
      <c r="EV143" s="60"/>
      <c r="EW143" s="60">
        <f t="shared" si="168"/>
        <v>0</v>
      </c>
      <c r="EX143" s="60">
        <f t="shared" si="169"/>
        <v>0</v>
      </c>
      <c r="EY143" s="60">
        <f t="shared" si="170"/>
        <v>0</v>
      </c>
      <c r="EZ143" s="60">
        <f t="shared" si="171"/>
        <v>0</v>
      </c>
      <c r="FA143" s="60" t="str">
        <f t="shared" si="172"/>
        <v>Last W/O 04/2023 (PR &amp; Pump downgrade).
Started up on 11-04-2023
increased F/52 HZT/54 HZ on 27/7/2023</v>
      </c>
      <c r="FB143" s="57" t="str">
        <f t="shared" si="173"/>
        <v/>
      </c>
    </row>
    <row r="144" spans="2:158" s="30" customFormat="1" ht="24" customHeight="1">
      <c r="B144" s="264" t="s">
        <v>1268</v>
      </c>
      <c r="C144" s="265" t="s">
        <v>22</v>
      </c>
      <c r="D144" s="265"/>
      <c r="E144" s="266" t="s">
        <v>2</v>
      </c>
      <c r="F144" s="122">
        <v>24</v>
      </c>
      <c r="G144" s="76">
        <f t="shared" si="107"/>
        <v>0</v>
      </c>
      <c r="H144" s="267"/>
      <c r="I144" s="13">
        <v>0</v>
      </c>
      <c r="J144" s="45" t="s">
        <v>1053</v>
      </c>
      <c r="K144" s="22"/>
      <c r="L144" s="22"/>
      <c r="M144" s="22">
        <v>0</v>
      </c>
      <c r="N144" s="22" t="s">
        <v>301</v>
      </c>
      <c r="O144" s="22"/>
      <c r="P144" s="248">
        <v>46276</v>
      </c>
      <c r="Q144" s="22">
        <v>4745</v>
      </c>
      <c r="R144" s="22">
        <v>100</v>
      </c>
      <c r="S144" s="649">
        <v>3021</v>
      </c>
      <c r="T144" s="22"/>
      <c r="U144" s="22">
        <v>7766</v>
      </c>
      <c r="V144" s="125">
        <v>1.25</v>
      </c>
      <c r="W144" s="654"/>
      <c r="X144" s="654"/>
      <c r="Y144" s="654"/>
      <c r="Z144" s="654">
        <v>80</v>
      </c>
      <c r="AA144" s="125" t="s">
        <v>1070</v>
      </c>
      <c r="AB144" s="125">
        <v>5.37</v>
      </c>
      <c r="AC144" s="45">
        <v>144</v>
      </c>
      <c r="AD144" s="45">
        <v>950</v>
      </c>
      <c r="AE144" s="45"/>
      <c r="AF144" s="117"/>
      <c r="AG144" s="117"/>
      <c r="AH144" s="117" t="str">
        <f t="shared" si="174"/>
        <v/>
      </c>
      <c r="AI144" s="799">
        <f t="shared" si="108"/>
        <v>19.999999999999996</v>
      </c>
      <c r="AJ144" s="749"/>
      <c r="AK144" s="45">
        <v>100</v>
      </c>
      <c r="AL144" s="392"/>
      <c r="AM144" s="15">
        <v>80</v>
      </c>
      <c r="AN144" s="76">
        <f t="shared" si="150"/>
        <v>19.999999999999996</v>
      </c>
      <c r="AO144" s="817">
        <v>78000</v>
      </c>
      <c r="AP144" s="631" t="s">
        <v>2005</v>
      </c>
      <c r="AQ144" s="781"/>
      <c r="BJ144" s="50">
        <f t="shared" si="151"/>
        <v>80</v>
      </c>
      <c r="CW144" s="57" t="s">
        <v>210</v>
      </c>
      <c r="CX144" s="58">
        <f t="shared" si="111"/>
        <v>46284</v>
      </c>
      <c r="CY144" s="59" t="str">
        <f t="shared" si="135"/>
        <v>9NRQ-25516</v>
      </c>
      <c r="CZ144" s="60" t="str">
        <f t="shared" si="136"/>
        <v>Spool</v>
      </c>
      <c r="DA144" s="60">
        <f t="shared" si="137"/>
        <v>0</v>
      </c>
      <c r="DB144" s="60">
        <f t="shared" si="138"/>
        <v>24</v>
      </c>
      <c r="DC144" s="60" t="str">
        <f t="shared" si="139"/>
        <v>SRP</v>
      </c>
      <c r="DD144" s="60"/>
      <c r="DF144" s="60">
        <f t="shared" si="140"/>
        <v>0</v>
      </c>
      <c r="DG144" s="60" t="str">
        <f t="shared" si="141"/>
        <v>C-640</v>
      </c>
      <c r="DH144" s="60">
        <f t="shared" si="142"/>
        <v>5.37</v>
      </c>
      <c r="DI144" s="60">
        <f t="shared" si="143"/>
        <v>144</v>
      </c>
      <c r="DJ144" s="60">
        <f t="shared" si="144"/>
        <v>950</v>
      </c>
      <c r="DK144" s="60">
        <f t="shared" si="145"/>
        <v>0</v>
      </c>
      <c r="DL144" s="60"/>
      <c r="DM144" s="60"/>
      <c r="DN144" s="60">
        <f t="shared" si="146"/>
        <v>0</v>
      </c>
      <c r="DO144" s="186">
        <f t="shared" si="147"/>
        <v>19.999999999999996</v>
      </c>
      <c r="DP144" s="60" t="str">
        <f t="shared" si="148"/>
        <v/>
      </c>
      <c r="DQ144" s="60">
        <f t="shared" si="133"/>
        <v>19.999999999999996</v>
      </c>
      <c r="DR144" s="60">
        <f t="shared" si="149"/>
        <v>0</v>
      </c>
      <c r="DS144" s="68" t="str">
        <f t="shared" si="134"/>
        <v>NRQ</v>
      </c>
      <c r="DY144" s="57" t="str">
        <f t="shared" si="153"/>
        <v>KHALDA_WELL</v>
      </c>
      <c r="DZ144" s="58">
        <f t="shared" si="154"/>
        <v>46284</v>
      </c>
      <c r="EA144" s="59" t="str">
        <f t="shared" si="155"/>
        <v>NRQ-25516</v>
      </c>
      <c r="EB144" s="60" t="str">
        <f t="shared" si="156"/>
        <v>Spool</v>
      </c>
      <c r="EC144" s="60">
        <f t="shared" si="157"/>
        <v>0</v>
      </c>
      <c r="ED144" s="60">
        <f t="shared" si="158"/>
        <v>24</v>
      </c>
      <c r="EE144" s="60" t="str">
        <f t="shared" si="159"/>
        <v>SRP</v>
      </c>
      <c r="EF144" s="64"/>
      <c r="EG144" s="63"/>
      <c r="EH144" s="59" t="str">
        <f t="shared" si="152"/>
        <v/>
      </c>
      <c r="EI144" s="60">
        <f t="shared" si="160"/>
        <v>19.999999999999996</v>
      </c>
      <c r="EJ144" s="60">
        <f t="shared" si="161"/>
        <v>1.25</v>
      </c>
      <c r="EK144" s="60">
        <f t="shared" si="162"/>
        <v>0</v>
      </c>
      <c r="EL144" s="60"/>
      <c r="EN144" s="60">
        <f t="shared" si="163"/>
        <v>5.37</v>
      </c>
      <c r="EP144" s="60">
        <f t="shared" si="164"/>
        <v>144</v>
      </c>
      <c r="EQ144" s="60">
        <f t="shared" si="165"/>
        <v>0</v>
      </c>
      <c r="ER144" s="60"/>
      <c r="ES144" s="60"/>
      <c r="ET144" s="60">
        <f t="shared" si="166"/>
        <v>950</v>
      </c>
      <c r="EU144" s="60">
        <f t="shared" si="167"/>
        <v>0</v>
      </c>
      <c r="EV144" s="60"/>
      <c r="EW144" s="60">
        <f t="shared" si="168"/>
        <v>0</v>
      </c>
      <c r="EX144" s="60">
        <f t="shared" si="169"/>
        <v>0</v>
      </c>
      <c r="EY144" s="60">
        <f t="shared" si="170"/>
        <v>0</v>
      </c>
      <c r="EZ144" s="60">
        <f t="shared" si="171"/>
        <v>80</v>
      </c>
      <c r="FA144" s="60" t="str">
        <f t="shared" si="172"/>
        <v>Last W/O 09/2026 (SRPR), Started on 06/09/2026 after W/O (SRPR).</v>
      </c>
      <c r="FB144" s="57" t="str">
        <f t="shared" si="173"/>
        <v>NRQ</v>
      </c>
    </row>
    <row r="145" spans="2:158" s="30" customFormat="1" ht="24" customHeight="1">
      <c r="B145" s="266" t="s">
        <v>1373</v>
      </c>
      <c r="C145" s="265" t="s">
        <v>897</v>
      </c>
      <c r="D145" s="265"/>
      <c r="E145" s="266" t="s">
        <v>3</v>
      </c>
      <c r="F145" s="122">
        <v>24</v>
      </c>
      <c r="G145" s="76" t="e">
        <f ca="1">IF(OR(_xlfn.SINGLE(WSTATUS)="T&amp;A",_xlfn.SINGLE(DTCAUSE)="PUMP OFF MODE",_xlfn.SINGLE(DTCAUSE)="UNDER LOAD"),0,_xlfn.SINGLE(BOPD)/24*(24-_xlfn.SINGLE(HOURS)))</f>
        <v>#NAME?</v>
      </c>
      <c r="H145" s="267"/>
      <c r="I145" s="13">
        <v>0</v>
      </c>
      <c r="J145" s="45" t="s">
        <v>1053</v>
      </c>
      <c r="K145" s="22">
        <v>110</v>
      </c>
      <c r="L145" s="22">
        <v>110</v>
      </c>
      <c r="M145" s="22">
        <v>0</v>
      </c>
      <c r="N145" s="22" t="s">
        <v>301</v>
      </c>
      <c r="O145" s="22">
        <v>125</v>
      </c>
      <c r="P145" s="248">
        <v>46274</v>
      </c>
      <c r="Q145" s="22">
        <v>6136</v>
      </c>
      <c r="R145" s="22">
        <v>100</v>
      </c>
      <c r="S145" s="22">
        <v>1142</v>
      </c>
      <c r="T145" s="22"/>
      <c r="U145" s="22">
        <v>7278</v>
      </c>
      <c r="V145" s="125" t="s">
        <v>1651</v>
      </c>
      <c r="W145" s="654"/>
      <c r="X145" s="654"/>
      <c r="Y145" s="654"/>
      <c r="Z145" s="654"/>
      <c r="AA145" s="125"/>
      <c r="AB145" s="125"/>
      <c r="AC145" s="45"/>
      <c r="AD145" s="45"/>
      <c r="AE145" s="45">
        <v>27</v>
      </c>
      <c r="AF145" s="117">
        <v>50</v>
      </c>
      <c r="AG145" s="117">
        <v>31.5</v>
      </c>
      <c r="AH145" s="117">
        <f t="shared" si="174"/>
        <v>85.714285714285708</v>
      </c>
      <c r="AI145" s="799">
        <f>AN145/24*F145</f>
        <v>119.19199999999998</v>
      </c>
      <c r="AJ145" s="749">
        <v>46237</v>
      </c>
      <c r="AK145" s="45">
        <v>634</v>
      </c>
      <c r="AL145" s="306"/>
      <c r="AM145" s="15">
        <v>81.2</v>
      </c>
      <c r="AN145" s="76">
        <f t="shared" si="150"/>
        <v>119.19199999999996</v>
      </c>
      <c r="AO145" s="817">
        <v>90000</v>
      </c>
      <c r="AP145" s="631" t="s">
        <v>1956</v>
      </c>
      <c r="AQ145" s="781"/>
      <c r="BJ145" s="50">
        <f t="shared" si="151"/>
        <v>514.80799999999999</v>
      </c>
      <c r="CW145" s="57" t="s">
        <v>210</v>
      </c>
      <c r="CX145" s="58">
        <f t="shared" si="111"/>
        <v>46284</v>
      </c>
      <c r="CY145" s="59" t="str">
        <f t="shared" si="135"/>
        <v>9NRQ-25518</v>
      </c>
      <c r="CZ145" s="60" t="str">
        <f t="shared" si="136"/>
        <v>Spool</v>
      </c>
      <c r="DA145" s="60">
        <f t="shared" si="137"/>
        <v>110</v>
      </c>
      <c r="DB145" s="60">
        <f t="shared" si="138"/>
        <v>24</v>
      </c>
      <c r="DC145" s="60" t="str">
        <f t="shared" si="139"/>
        <v>ESP</v>
      </c>
      <c r="DD145" s="60"/>
      <c r="DF145" s="60">
        <f t="shared" si="140"/>
        <v>125</v>
      </c>
      <c r="DG145" s="60">
        <f t="shared" si="141"/>
        <v>0</v>
      </c>
      <c r="DH145" s="60">
        <f t="shared" si="142"/>
        <v>0</v>
      </c>
      <c r="DI145" s="60">
        <f t="shared" si="143"/>
        <v>0</v>
      </c>
      <c r="DJ145" s="60">
        <f t="shared" si="144"/>
        <v>0</v>
      </c>
      <c r="DK145" s="60">
        <f t="shared" si="145"/>
        <v>27</v>
      </c>
      <c r="DL145" s="60"/>
      <c r="DM145" s="60"/>
      <c r="DN145" s="60">
        <f t="shared" si="146"/>
        <v>50</v>
      </c>
      <c r="DO145" s="186">
        <f t="shared" si="147"/>
        <v>119.19199999999998</v>
      </c>
      <c r="DP145" s="60" t="str">
        <f t="shared" si="148"/>
        <v/>
      </c>
      <c r="DQ145" s="60">
        <f t="shared" si="133"/>
        <v>119.19199999999998</v>
      </c>
      <c r="DR145" s="60">
        <f t="shared" si="149"/>
        <v>0</v>
      </c>
      <c r="DS145" s="68" t="str">
        <f t="shared" si="134"/>
        <v>NRQ</v>
      </c>
      <c r="DY145" s="57" t="str">
        <f t="shared" si="153"/>
        <v>KHALDA_WELL</v>
      </c>
      <c r="DZ145" s="58">
        <f t="shared" si="154"/>
        <v>46284</v>
      </c>
      <c r="EA145" s="59" t="str">
        <f t="shared" si="155"/>
        <v>NRQ-25518</v>
      </c>
      <c r="EB145" s="60" t="str">
        <f t="shared" si="156"/>
        <v>Spool</v>
      </c>
      <c r="EC145" s="60">
        <f t="shared" si="157"/>
        <v>110</v>
      </c>
      <c r="ED145" s="60">
        <f t="shared" si="158"/>
        <v>24</v>
      </c>
      <c r="EE145" s="60" t="str">
        <f t="shared" si="159"/>
        <v>ESP</v>
      </c>
      <c r="EF145" s="64"/>
      <c r="EG145" s="63"/>
      <c r="EH145" s="59" t="str">
        <f t="shared" si="152"/>
        <v/>
      </c>
      <c r="EI145" s="60">
        <f t="shared" si="160"/>
        <v>119.19199999999998</v>
      </c>
      <c r="EJ145" s="60" t="str">
        <f t="shared" si="161"/>
        <v>WE1500</v>
      </c>
      <c r="EK145" s="60" t="e">
        <f t="shared" ca="1" si="162"/>
        <v>#NAME?</v>
      </c>
      <c r="EL145" s="60"/>
      <c r="EN145" s="60">
        <f t="shared" si="163"/>
        <v>0</v>
      </c>
      <c r="EP145" s="60">
        <f t="shared" si="164"/>
        <v>0</v>
      </c>
      <c r="EQ145" s="60">
        <f t="shared" si="165"/>
        <v>27</v>
      </c>
      <c r="ER145" s="60"/>
      <c r="ES145" s="60"/>
      <c r="ET145" s="60">
        <f t="shared" si="166"/>
        <v>0</v>
      </c>
      <c r="EU145" s="60">
        <f t="shared" si="167"/>
        <v>50</v>
      </c>
      <c r="EV145" s="60"/>
      <c r="EW145" s="60">
        <f t="shared" si="168"/>
        <v>0</v>
      </c>
      <c r="EX145" s="60">
        <f t="shared" si="169"/>
        <v>0</v>
      </c>
      <c r="EY145" s="60">
        <f t="shared" si="170"/>
        <v>0</v>
      </c>
      <c r="EZ145" s="60">
        <f t="shared" si="171"/>
        <v>0</v>
      </c>
      <c r="FA145" s="60" t="str">
        <f t="shared" si="172"/>
        <v>On 19/06/2025, Started up after W/O (ESPR)</v>
      </c>
      <c r="FB145" s="57" t="str">
        <f t="shared" si="173"/>
        <v>NRQ</v>
      </c>
    </row>
    <row r="146" spans="2:158" s="30" customFormat="1" ht="24" customHeight="1">
      <c r="B146" s="264" t="s">
        <v>1690</v>
      </c>
      <c r="C146" s="265" t="s">
        <v>20</v>
      </c>
      <c r="D146" s="265"/>
      <c r="E146" s="266" t="s">
        <v>3</v>
      </c>
      <c r="F146" s="122">
        <v>24</v>
      </c>
      <c r="G146" s="76" t="e">
        <f ca="1">IF(OR(_xlfn.SINGLE(WSTATUS)="T&amp;A",_xlfn.SINGLE(DTCAUSE)="PUMP OFF MODE",_xlfn.SINGLE(DTCAUSE)="UNDER LOAD"),0,_xlfn.SINGLE(BOPD)/24*(24-_xlfn.SINGLE(HOURS)))</f>
        <v>#NAME?</v>
      </c>
      <c r="H146" s="267"/>
      <c r="I146" s="13">
        <v>0</v>
      </c>
      <c r="J146" s="45" t="s">
        <v>1053</v>
      </c>
      <c r="K146" s="22">
        <v>120</v>
      </c>
      <c r="L146" s="22">
        <v>115</v>
      </c>
      <c r="M146" s="22">
        <v>455</v>
      </c>
      <c r="N146" s="22" t="s">
        <v>300</v>
      </c>
      <c r="O146" s="22">
        <v>127</v>
      </c>
      <c r="P146" s="248">
        <v>46276</v>
      </c>
      <c r="Q146" s="22">
        <v>6308</v>
      </c>
      <c r="R146" s="22">
        <v>100</v>
      </c>
      <c r="S146" s="22">
        <v>1061</v>
      </c>
      <c r="T146" s="22"/>
      <c r="U146" s="22">
        <v>7375</v>
      </c>
      <c r="V146" s="125" t="s">
        <v>1520</v>
      </c>
      <c r="W146" s="654"/>
      <c r="X146" s="654"/>
      <c r="Y146" s="654"/>
      <c r="Z146" s="654"/>
      <c r="AA146" s="125"/>
      <c r="AB146" s="125"/>
      <c r="AC146" s="45"/>
      <c r="AD146" s="45"/>
      <c r="AE146" s="45">
        <v>26</v>
      </c>
      <c r="AF146" s="117">
        <v>50</v>
      </c>
      <c r="AG146" s="117">
        <v>34</v>
      </c>
      <c r="AH146" s="117">
        <f t="shared" si="174"/>
        <v>76.470588235294116</v>
      </c>
      <c r="AI146" s="799">
        <f>AN146/24*F146</f>
        <v>62.916000000000054</v>
      </c>
      <c r="AJ146" s="749">
        <v>46237</v>
      </c>
      <c r="AK146" s="45">
        <v>749</v>
      </c>
      <c r="AL146" s="743"/>
      <c r="AM146" s="15">
        <v>91.6</v>
      </c>
      <c r="AN146" s="76">
        <f t="shared" si="150"/>
        <v>62.916000000000054</v>
      </c>
      <c r="AO146" s="817">
        <v>90000</v>
      </c>
      <c r="AP146" s="631" t="s">
        <v>1954</v>
      </c>
      <c r="AQ146" s="781"/>
      <c r="BJ146" s="50">
        <f t="shared" si="151"/>
        <v>686.08399999999995</v>
      </c>
      <c r="CW146" s="57" t="s">
        <v>210</v>
      </c>
      <c r="CX146" s="58">
        <f t="shared" si="111"/>
        <v>46284</v>
      </c>
      <c r="CY146" s="59" t="str">
        <f t="shared" si="135"/>
        <v>9NRQ-25520</v>
      </c>
      <c r="CZ146" s="60" t="str">
        <f t="shared" si="136"/>
        <v>Spool</v>
      </c>
      <c r="DA146" s="60">
        <f t="shared" si="137"/>
        <v>120</v>
      </c>
      <c r="DB146" s="60">
        <f t="shared" si="138"/>
        <v>24</v>
      </c>
      <c r="DC146" s="60" t="str">
        <f t="shared" si="139"/>
        <v>ESP</v>
      </c>
      <c r="DD146" s="60"/>
      <c r="DF146" s="60">
        <f t="shared" si="140"/>
        <v>127</v>
      </c>
      <c r="DG146" s="60">
        <f t="shared" si="141"/>
        <v>0</v>
      </c>
      <c r="DH146" s="60">
        <f t="shared" si="142"/>
        <v>0</v>
      </c>
      <c r="DI146" s="60">
        <f t="shared" si="143"/>
        <v>0</v>
      </c>
      <c r="DJ146" s="60">
        <f t="shared" si="144"/>
        <v>0</v>
      </c>
      <c r="DK146" s="60">
        <f t="shared" si="145"/>
        <v>26</v>
      </c>
      <c r="DL146" s="60"/>
      <c r="DM146" s="60"/>
      <c r="DN146" s="60">
        <f t="shared" si="146"/>
        <v>50</v>
      </c>
      <c r="DO146" s="186">
        <f t="shared" si="147"/>
        <v>62.916000000000054</v>
      </c>
      <c r="DP146" s="60" t="str">
        <f t="shared" si="148"/>
        <v/>
      </c>
      <c r="DQ146" s="60">
        <f t="shared" si="133"/>
        <v>62.916000000000054</v>
      </c>
      <c r="DR146" s="60">
        <f t="shared" si="149"/>
        <v>0</v>
      </c>
      <c r="DS146" s="68" t="str">
        <f t="shared" si="134"/>
        <v>NRQ</v>
      </c>
      <c r="DY146" s="57" t="str">
        <f t="shared" si="153"/>
        <v>KHALDA_WELL</v>
      </c>
      <c r="DZ146" s="58">
        <f t="shared" si="154"/>
        <v>46284</v>
      </c>
      <c r="EA146" s="59" t="str">
        <f t="shared" si="155"/>
        <v>NRQ-25520</v>
      </c>
      <c r="EB146" s="60" t="str">
        <f t="shared" si="156"/>
        <v>Spool</v>
      </c>
      <c r="EC146" s="60">
        <f t="shared" si="157"/>
        <v>120</v>
      </c>
      <c r="ED146" s="60">
        <f t="shared" si="158"/>
        <v>24</v>
      </c>
      <c r="EE146" s="60" t="str">
        <f t="shared" si="159"/>
        <v>ESP</v>
      </c>
      <c r="EF146" s="64"/>
      <c r="EG146" s="63"/>
      <c r="EH146" s="59" t="str">
        <f t="shared" si="152"/>
        <v/>
      </c>
      <c r="EI146" s="60">
        <f t="shared" si="160"/>
        <v>62.916000000000054</v>
      </c>
      <c r="EJ146" s="60" t="str">
        <f t="shared" si="161"/>
        <v>400-1050</v>
      </c>
      <c r="EK146" s="60" t="e">
        <f t="shared" ca="1" si="162"/>
        <v>#NAME?</v>
      </c>
      <c r="EL146" s="60"/>
      <c r="EN146" s="60">
        <f t="shared" si="163"/>
        <v>0</v>
      </c>
      <c r="EP146" s="60">
        <f t="shared" si="164"/>
        <v>0</v>
      </c>
      <c r="EQ146" s="60">
        <f t="shared" si="165"/>
        <v>26</v>
      </c>
      <c r="ER146" s="60"/>
      <c r="ES146" s="60"/>
      <c r="ET146" s="60">
        <f t="shared" si="166"/>
        <v>0</v>
      </c>
      <c r="EU146" s="60">
        <f t="shared" si="167"/>
        <v>50</v>
      </c>
      <c r="EV146" s="60"/>
      <c r="EW146" s="60">
        <f t="shared" si="168"/>
        <v>0</v>
      </c>
      <c r="EX146" s="60">
        <f t="shared" si="169"/>
        <v>0</v>
      </c>
      <c r="EY146" s="60">
        <f t="shared" si="170"/>
        <v>0</v>
      </c>
      <c r="EZ146" s="60">
        <f t="shared" si="171"/>
        <v>0</v>
      </c>
      <c r="FA146" s="60" t="str">
        <f t="shared" si="172"/>
        <v>Started up 08/06/2025, 
Last W/O (ESPR) June, 2025</v>
      </c>
      <c r="FB146" s="57" t="str">
        <f t="shared" si="173"/>
        <v>NRQ</v>
      </c>
    </row>
    <row r="147" spans="2:158" s="30" customFormat="1" ht="24" customHeight="1">
      <c r="B147" s="734" t="s">
        <v>1287</v>
      </c>
      <c r="C147" s="735" t="s">
        <v>280</v>
      </c>
      <c r="D147" s="735" t="s">
        <v>2</v>
      </c>
      <c r="E147" s="736" t="s">
        <v>19</v>
      </c>
      <c r="F147" s="122">
        <v>0</v>
      </c>
      <c r="G147" s="76" t="e">
        <f ca="1">IF(OR(_xlfn.SINGLE(WSTATUS)="T&amp;A",_xlfn.SINGLE(DTCAUSE)="PUMP OFF MODE",_xlfn.SINGLE(DTCAUSE)="UNDER LOAD"),0,_xlfn.SINGLE(BOPD)/24*(24-_xlfn.SINGLE(HOURS)))</f>
        <v>#NAME?</v>
      </c>
      <c r="H147" s="267"/>
      <c r="I147" s="737"/>
      <c r="J147" s="738"/>
      <c r="K147" s="739"/>
      <c r="L147" s="739"/>
      <c r="M147" s="739"/>
      <c r="N147" s="739"/>
      <c r="O147" s="739"/>
      <c r="P147" s="248">
        <v>43799</v>
      </c>
      <c r="Q147" s="739"/>
      <c r="R147" s="739">
        <v>100</v>
      </c>
      <c r="S147" s="739">
        <v>3101</v>
      </c>
      <c r="T147" s="739">
        <v>6888</v>
      </c>
      <c r="U147" s="739">
        <v>10023</v>
      </c>
      <c r="V147" s="740">
        <v>1.5</v>
      </c>
      <c r="W147" s="741"/>
      <c r="X147" s="741"/>
      <c r="Y147" s="741"/>
      <c r="Z147" s="741"/>
      <c r="AA147" s="740"/>
      <c r="AB147" s="740"/>
      <c r="AC147" s="738"/>
      <c r="AD147" s="738"/>
      <c r="AE147" s="738"/>
      <c r="AF147" s="742"/>
      <c r="AG147" s="742"/>
      <c r="AH147" s="742" t="str">
        <f t="shared" si="174"/>
        <v/>
      </c>
      <c r="AI147" s="799">
        <f>AN147/24*F147</f>
        <v>0</v>
      </c>
      <c r="AJ147" s="750"/>
      <c r="AK147" s="738">
        <v>0</v>
      </c>
      <c r="AL147" s="306"/>
      <c r="AM147" s="744">
        <v>0</v>
      </c>
      <c r="AN147" s="76">
        <f t="shared" si="150"/>
        <v>0</v>
      </c>
      <c r="AO147" s="817"/>
      <c r="AP147" s="631"/>
      <c r="AQ147" s="781"/>
      <c r="BJ147" s="50">
        <f t="shared" si="151"/>
        <v>0</v>
      </c>
      <c r="CW147" s="57" t="s">
        <v>210</v>
      </c>
      <c r="CX147" s="58">
        <f t="shared" si="111"/>
        <v>46284</v>
      </c>
      <c r="CY147" s="59" t="str">
        <f t="shared" si="135"/>
        <v>9NRQ-3151ST2</v>
      </c>
      <c r="CZ147" s="60">
        <f t="shared" si="136"/>
        <v>0</v>
      </c>
      <c r="DA147" s="60">
        <f t="shared" si="137"/>
        <v>0</v>
      </c>
      <c r="DB147" s="60">
        <f t="shared" si="138"/>
        <v>0</v>
      </c>
      <c r="DC147" s="60" t="str">
        <f t="shared" si="139"/>
        <v>SI</v>
      </c>
      <c r="DD147" s="60"/>
      <c r="DF147" s="60">
        <f t="shared" si="140"/>
        <v>0</v>
      </c>
      <c r="DG147" s="60">
        <f t="shared" si="141"/>
        <v>0</v>
      </c>
      <c r="DH147" s="60">
        <f t="shared" si="142"/>
        <v>0</v>
      </c>
      <c r="DI147" s="60">
        <f t="shared" si="143"/>
        <v>0</v>
      </c>
      <c r="DJ147" s="60">
        <f t="shared" si="144"/>
        <v>0</v>
      </c>
      <c r="DK147" s="60">
        <f t="shared" si="145"/>
        <v>0</v>
      </c>
      <c r="DL147" s="60"/>
      <c r="DM147" s="60"/>
      <c r="DN147" s="60">
        <f t="shared" si="146"/>
        <v>0</v>
      </c>
      <c r="DO147" s="186">
        <f t="shared" si="147"/>
        <v>0</v>
      </c>
      <c r="DP147" s="60" t="str">
        <f t="shared" si="148"/>
        <v/>
      </c>
      <c r="DQ147" s="60">
        <f t="shared" si="133"/>
        <v>0</v>
      </c>
      <c r="DR147" s="60">
        <f t="shared" si="149"/>
        <v>0</v>
      </c>
      <c r="DS147" s="68" t="str">
        <f t="shared" si="134"/>
        <v/>
      </c>
      <c r="DY147" s="61" t="str">
        <f t="shared" si="153"/>
        <v>KHALDA_WELL</v>
      </c>
      <c r="DZ147" s="62">
        <f t="shared" si="154"/>
        <v>46284</v>
      </c>
      <c r="EA147" s="63" t="str">
        <f t="shared" si="155"/>
        <v>NRQ-3151ST2</v>
      </c>
      <c r="EB147" s="64">
        <f t="shared" si="156"/>
        <v>0</v>
      </c>
      <c r="EC147" s="64">
        <f t="shared" si="157"/>
        <v>0</v>
      </c>
      <c r="ED147" s="64">
        <f t="shared" si="158"/>
        <v>0</v>
      </c>
      <c r="EE147" s="64" t="str">
        <f t="shared" si="159"/>
        <v>SI</v>
      </c>
      <c r="EF147" s="64"/>
      <c r="EG147" s="63"/>
      <c r="EH147" s="59" t="str">
        <f t="shared" si="152"/>
        <v/>
      </c>
      <c r="EI147" s="64">
        <f t="shared" si="160"/>
        <v>0</v>
      </c>
      <c r="EJ147" s="64">
        <f t="shared" si="161"/>
        <v>1.5</v>
      </c>
      <c r="EK147" s="64" t="e">
        <f t="shared" ca="1" si="162"/>
        <v>#NAME?</v>
      </c>
      <c r="EL147" s="64"/>
      <c r="EN147" s="64">
        <f t="shared" si="163"/>
        <v>0</v>
      </c>
      <c r="EP147" s="64">
        <f t="shared" si="164"/>
        <v>0</v>
      </c>
      <c r="EQ147" s="64">
        <f t="shared" si="165"/>
        <v>0</v>
      </c>
      <c r="ER147" s="64"/>
      <c r="ES147" s="64"/>
      <c r="ET147" s="64">
        <f t="shared" si="166"/>
        <v>0</v>
      </c>
      <c r="EU147" s="64">
        <f t="shared" si="167"/>
        <v>0</v>
      </c>
      <c r="EV147" s="64"/>
      <c r="EW147" s="64">
        <f t="shared" si="168"/>
        <v>0</v>
      </c>
      <c r="EX147" s="64">
        <f t="shared" si="169"/>
        <v>0</v>
      </c>
      <c r="EY147" s="64">
        <f t="shared" si="170"/>
        <v>0</v>
      </c>
      <c r="EZ147" s="64">
        <f t="shared" si="171"/>
        <v>0</v>
      </c>
      <c r="FA147" s="64">
        <f t="shared" si="172"/>
        <v>0</v>
      </c>
      <c r="FB147" s="61" t="str">
        <f t="shared" si="173"/>
        <v/>
      </c>
    </row>
    <row r="148" spans="2:158" s="1" customFormat="1" ht="16.5" customHeight="1">
      <c r="B148" s="133"/>
      <c r="C148" s="133"/>
      <c r="D148" s="133"/>
      <c r="E148" s="134"/>
      <c r="F148" s="135"/>
      <c r="G148" s="136"/>
      <c r="H148" s="136"/>
      <c r="I148" s="136"/>
      <c r="J148" s="137"/>
      <c r="K148" s="137"/>
      <c r="L148" s="137"/>
      <c r="M148" s="137"/>
      <c r="N148" s="137"/>
      <c r="O148" s="137"/>
      <c r="P148"/>
      <c r="Q148"/>
      <c r="R148"/>
      <c r="S148"/>
      <c r="T148" s="137"/>
      <c r="U148" s="137"/>
      <c r="V148" s="179"/>
      <c r="W148" s="179"/>
      <c r="X148" s="179"/>
      <c r="Y148" s="179"/>
      <c r="Z148" s="179"/>
      <c r="AA148" s="137"/>
      <c r="AB148" s="137"/>
      <c r="AC148" s="137"/>
      <c r="AD148" s="137"/>
      <c r="AE148" s="134"/>
      <c r="AF148" s="134"/>
      <c r="AG148" s="134"/>
      <c r="AH148" s="134"/>
      <c r="AI148" s="137"/>
      <c r="AJ148" s="653" t="s">
        <v>849</v>
      </c>
      <c r="AK148">
        <f>((SUMIF(FIELD,"MAIN",$AK:$AK))+(SUMIF(FIELD,"EAST",$AK:$AK))+(SUMIF(FIELD,"NORTH",$AK:$AK))+(SUMIF(FIELD,"WEST",$AK:$AK)))</f>
        <v>130927.5</v>
      </c>
      <c r="AL148" s="134"/>
      <c r="AM148" s="394" t="s">
        <v>849</v>
      </c>
      <c r="AN148">
        <f>((SUMIF(FIELD,"MAIN",BOPD))+(SUMIF(FIELD,"EAST",BOPD))+(SUMIF(FIELD,"NORTH",BOPD))+(SUMIF(FIELD,"WEST",BOPD)))</f>
        <v>5155.7540460169876</v>
      </c>
      <c r="AO148"/>
      <c r="AP148" s="138"/>
      <c r="BJ148">
        <f>SUM(BJ5:BJ147)</f>
        <v>139167.66811398303</v>
      </c>
      <c r="CW148" s="61"/>
      <c r="CX148" s="62"/>
      <c r="CY148" s="63"/>
      <c r="CZ148" s="64"/>
      <c r="DA148" s="64"/>
      <c r="DB148" s="64"/>
      <c r="DC148" s="64"/>
      <c r="DD148" s="64"/>
      <c r="DF148" s="64"/>
      <c r="DG148" s="64"/>
      <c r="DH148" s="64"/>
      <c r="DI148" s="64"/>
      <c r="DJ148" s="64"/>
      <c r="DK148" s="64"/>
      <c r="DL148" s="64"/>
      <c r="DM148" s="64"/>
      <c r="DN148" s="64"/>
      <c r="DO148" s="64"/>
      <c r="DP148" s="64"/>
      <c r="DQ148" s="64"/>
      <c r="DR148" s="64"/>
      <c r="DS148" s="68"/>
    </row>
    <row r="149" spans="2:158" s="1" customFormat="1" ht="16.5" customHeight="1">
      <c r="B149" s="2"/>
      <c r="C149" s="2"/>
      <c r="D149" s="2"/>
      <c r="E149" s="16"/>
      <c r="F149" s="123"/>
      <c r="G149" s="17"/>
      <c r="H149" s="17"/>
      <c r="I149" s="17"/>
      <c r="J149" s="124"/>
      <c r="K149" s="124"/>
      <c r="L149" s="124"/>
      <c r="M149" s="124"/>
      <c r="N149" s="124"/>
      <c r="O149" s="124"/>
      <c r="P149"/>
      <c r="Q149"/>
      <c r="R149"/>
      <c r="S149"/>
      <c r="T149" s="124"/>
      <c r="U149" s="124"/>
      <c r="V149" s="180"/>
      <c r="W149" s="180"/>
      <c r="X149" s="180"/>
      <c r="Y149" s="180"/>
      <c r="Z149" s="180"/>
      <c r="AA149" s="124"/>
      <c r="AB149" s="124"/>
      <c r="AC149" s="124"/>
      <c r="AD149" s="124"/>
      <c r="AE149" s="16"/>
      <c r="AF149" s="16"/>
      <c r="AG149" s="16"/>
      <c r="AH149" s="16"/>
      <c r="AI149" s="124"/>
      <c r="AJ149" s="517"/>
      <c r="AK149" s="16"/>
      <c r="AL149" s="16"/>
      <c r="AM149" s="16"/>
      <c r="AN149" s="16"/>
      <c r="AO149" s="16"/>
      <c r="CW149" s="61"/>
      <c r="CX149" s="62"/>
      <c r="CY149" s="63"/>
      <c r="CZ149" s="64"/>
      <c r="DA149" s="64"/>
      <c r="DB149" s="64"/>
      <c r="DC149" s="64"/>
      <c r="DD149" s="64"/>
      <c r="DF149" s="64"/>
      <c r="DG149" s="64"/>
      <c r="DH149" s="64"/>
      <c r="DI149" s="64"/>
      <c r="DJ149" s="64"/>
      <c r="DK149" s="64"/>
      <c r="DL149" s="64"/>
      <c r="DM149" s="64"/>
      <c r="DN149" s="64"/>
      <c r="DO149" s="64"/>
      <c r="DP149" s="64"/>
      <c r="DQ149" s="64"/>
      <c r="DR149" s="64"/>
      <c r="DS149" s="68"/>
    </row>
    <row r="150" spans="2:158" s="1" customFormat="1" ht="16.5" customHeight="1">
      <c r="B150" s="2"/>
      <c r="C150" s="2"/>
      <c r="D150" s="2"/>
      <c r="E150" s="16"/>
      <c r="F150" s="123"/>
      <c r="G150" s="17"/>
      <c r="H150" s="17"/>
      <c r="I150" s="17"/>
      <c r="J150" s="8"/>
      <c r="K150" s="124"/>
      <c r="L150" s="124"/>
      <c r="M150" s="124"/>
      <c r="N150" s="124"/>
      <c r="O150" s="124"/>
      <c r="P150"/>
      <c r="Q150"/>
      <c r="R150"/>
      <c r="S150"/>
      <c r="T150" s="124"/>
      <c r="U150" s="124"/>
      <c r="V150" s="180"/>
      <c r="W150" s="180"/>
      <c r="X150" s="180"/>
      <c r="Y150" s="180"/>
      <c r="Z150" s="180"/>
      <c r="AA150" s="124"/>
      <c r="AB150" s="124"/>
      <c r="AC150" s="124"/>
      <c r="AD150" s="124"/>
      <c r="AE150" s="16"/>
      <c r="AF150" s="16"/>
      <c r="AG150" s="16"/>
      <c r="AH150" s="16"/>
      <c r="AI150" s="124"/>
      <c r="AJ150" s="517"/>
      <c r="AK150" s="16"/>
      <c r="AL150" s="16"/>
      <c r="AM150" s="16"/>
      <c r="AN150" s="16"/>
      <c r="AO150" s="16"/>
      <c r="CW150" s="61"/>
      <c r="CX150" s="62"/>
      <c r="CY150" s="63"/>
      <c r="CZ150" s="64"/>
      <c r="DA150" s="64"/>
      <c r="DB150" s="64"/>
      <c r="DC150" s="64"/>
      <c r="DD150" s="64"/>
      <c r="DF150" s="64"/>
      <c r="DG150" s="64"/>
      <c r="DH150" s="64"/>
      <c r="DI150" s="64"/>
      <c r="DJ150" s="64"/>
      <c r="DK150" s="64"/>
      <c r="DL150" s="64"/>
      <c r="DM150" s="64"/>
      <c r="DN150" s="64"/>
      <c r="DO150" s="64"/>
      <c r="DP150" s="64"/>
      <c r="DQ150" s="64"/>
      <c r="DR150" s="64"/>
      <c r="DS150" s="68"/>
    </row>
    <row r="151" spans="2:158" s="1" customFormat="1" ht="16.5" customHeight="1">
      <c r="B151" s="2"/>
      <c r="C151" s="2"/>
      <c r="D151" s="2"/>
      <c r="E151" s="16"/>
      <c r="F151" s="123"/>
      <c r="G151" s="17"/>
      <c r="H151" s="17"/>
      <c r="I151" s="17"/>
      <c r="J151" s="124"/>
      <c r="K151" s="124"/>
      <c r="L151" s="124"/>
      <c r="M151" s="124"/>
      <c r="N151" s="124"/>
      <c r="O151" s="124"/>
      <c r="P151"/>
      <c r="Q151"/>
      <c r="R151"/>
      <c r="S151"/>
      <c r="T151" s="124"/>
      <c r="U151" s="124"/>
      <c r="V151" s="180"/>
      <c r="W151" s="180"/>
      <c r="X151" s="180"/>
      <c r="Y151" s="180"/>
      <c r="Z151" s="180"/>
      <c r="AA151" s="124"/>
      <c r="AB151" s="124"/>
      <c r="AC151" s="124"/>
      <c r="AD151" s="124"/>
      <c r="AE151" s="16"/>
      <c r="AF151" s="16"/>
      <c r="AG151" s="16"/>
      <c r="AH151" s="16"/>
      <c r="AI151" s="124"/>
      <c r="AJ151" s="517"/>
      <c r="AK151" s="16"/>
      <c r="AL151" s="16"/>
      <c r="AM151" s="16"/>
      <c r="AN151" s="16"/>
      <c r="AO151" s="16"/>
      <c r="CW151" s="61"/>
      <c r="CX151" s="62"/>
      <c r="CY151" s="63"/>
      <c r="CZ151" s="64"/>
      <c r="DA151" s="64"/>
      <c r="DB151" s="64"/>
      <c r="DC151" s="64"/>
      <c r="DD151" s="64"/>
      <c r="DF151" s="64"/>
      <c r="DG151" s="64"/>
      <c r="DH151" s="64"/>
      <c r="DI151" s="64"/>
      <c r="DJ151" s="64"/>
      <c r="DK151" s="64"/>
      <c r="DL151" s="64"/>
      <c r="DM151" s="64"/>
      <c r="DN151" s="64"/>
      <c r="DO151" s="64"/>
      <c r="DP151" s="64"/>
      <c r="DQ151" s="64"/>
      <c r="DR151" s="64"/>
      <c r="DS151" s="68"/>
    </row>
    <row r="152" spans="2:158" s="1" customFormat="1" ht="16.5" customHeight="1">
      <c r="B152" s="2"/>
      <c r="C152" s="2"/>
      <c r="D152" s="2"/>
      <c r="E152" s="16"/>
      <c r="F152" s="123"/>
      <c r="G152" s="17"/>
      <c r="H152" s="17"/>
      <c r="I152" s="17"/>
      <c r="J152" s="124"/>
      <c r="K152" s="124"/>
      <c r="L152" s="124"/>
      <c r="M152" s="124"/>
      <c r="N152" s="124"/>
      <c r="O152" s="124"/>
      <c r="P152"/>
      <c r="Q152"/>
      <c r="R152"/>
      <c r="S152"/>
      <c r="T152" s="124"/>
      <c r="U152" s="124"/>
      <c r="V152" s="180"/>
      <c r="W152" s="180"/>
      <c r="X152" s="180"/>
      <c r="Y152" s="180"/>
      <c r="Z152" s="180"/>
      <c r="AA152" s="124"/>
      <c r="AB152" s="124"/>
      <c r="AC152" s="124"/>
      <c r="AD152" s="124"/>
      <c r="AE152" s="16"/>
      <c r="AF152" s="16"/>
      <c r="AG152" s="16"/>
      <c r="AH152" s="16"/>
      <c r="AI152" s="124"/>
      <c r="AJ152" s="517"/>
      <c r="AK152" s="16"/>
      <c r="AL152" s="16"/>
      <c r="AM152" s="16"/>
      <c r="AN152" s="16"/>
      <c r="AO152" s="16"/>
      <c r="CW152" s="61"/>
      <c r="CX152" s="62"/>
      <c r="CY152" s="391" t="s">
        <v>840</v>
      </c>
      <c r="CZ152" s="391" t="s">
        <v>174</v>
      </c>
      <c r="DA152" s="64"/>
      <c r="DB152" s="64"/>
      <c r="DC152" s="64"/>
      <c r="DD152" s="64"/>
      <c r="DF152" s="64"/>
      <c r="DG152" s="64"/>
      <c r="DH152" s="64"/>
      <c r="DI152" s="64"/>
      <c r="DJ152" s="64"/>
      <c r="DK152" s="64"/>
      <c r="DL152" s="64"/>
      <c r="DM152" s="64"/>
      <c r="DN152" s="64"/>
      <c r="DO152" s="64"/>
      <c r="DP152" s="64"/>
      <c r="DQ152" s="64"/>
      <c r="DR152" s="64"/>
      <c r="DS152" s="68"/>
    </row>
    <row r="153" spans="2:158" s="1" customFormat="1" ht="16.5" customHeight="1">
      <c r="B153" s="2"/>
      <c r="C153" s="2"/>
      <c r="D153" s="2"/>
      <c r="E153" s="16"/>
      <c r="F153" s="123"/>
      <c r="G153" s="17"/>
      <c r="H153" s="17"/>
      <c r="I153" s="17"/>
      <c r="J153" s="124"/>
      <c r="K153" s="124"/>
      <c r="L153" s="124"/>
      <c r="M153" s="124"/>
      <c r="N153" s="124"/>
      <c r="O153" s="124"/>
      <c r="P153"/>
      <c r="Q153"/>
      <c r="R153"/>
      <c r="S153"/>
      <c r="T153" s="124"/>
      <c r="U153" s="124"/>
      <c r="V153" s="180"/>
      <c r="W153" s="180"/>
      <c r="X153" s="180"/>
      <c r="Y153" s="180"/>
      <c r="Z153" s="180"/>
      <c r="AA153" s="124"/>
      <c r="AB153" s="124"/>
      <c r="AC153" s="124"/>
      <c r="AD153" s="124"/>
      <c r="AE153" s="16"/>
      <c r="AF153" s="16"/>
      <c r="AG153" s="16"/>
      <c r="AH153" s="16"/>
      <c r="AI153" s="124"/>
      <c r="AJ153" s="517"/>
      <c r="AK153" s="16"/>
      <c r="AL153" s="16"/>
      <c r="AM153" s="16"/>
      <c r="AN153" s="16"/>
      <c r="AO153" s="16"/>
      <c r="CW153" s="930" t="s">
        <v>839</v>
      </c>
      <c r="CX153" s="930"/>
      <c r="CY153" s="930">
        <f>REPORT!M7</f>
        <v>5561.4686532050619</v>
      </c>
      <c r="CZ153" s="930"/>
      <c r="DA153" s="64"/>
      <c r="DB153" s="64"/>
      <c r="DC153" s="64"/>
      <c r="DD153" s="64"/>
      <c r="DF153" s="64"/>
      <c r="DG153" s="64"/>
      <c r="DH153" s="64"/>
      <c r="DI153" s="64"/>
      <c r="DJ153" s="64"/>
      <c r="DK153" s="64"/>
      <c r="DL153" s="64"/>
      <c r="DM153" s="64"/>
      <c r="DN153" s="64"/>
      <c r="DO153" s="64"/>
      <c r="DP153" s="64"/>
      <c r="DQ153" s="64"/>
      <c r="DR153" s="64"/>
      <c r="DS153" s="68"/>
    </row>
    <row r="154" spans="2:158" s="1" customFormat="1" ht="16.5" customHeight="1">
      <c r="B154" s="2"/>
      <c r="C154" s="2"/>
      <c r="D154" s="2"/>
      <c r="E154" s="16"/>
      <c r="F154" s="123"/>
      <c r="G154" s="17"/>
      <c r="H154" s="17"/>
      <c r="I154" s="17"/>
      <c r="J154" s="124"/>
      <c r="K154" s="124"/>
      <c r="L154" s="124"/>
      <c r="M154" s="124"/>
      <c r="N154" s="124"/>
      <c r="O154" s="124"/>
      <c r="P154"/>
      <c r="Q154"/>
      <c r="R154"/>
      <c r="S154"/>
      <c r="T154" s="124"/>
      <c r="U154" s="124"/>
      <c r="V154" s="180"/>
      <c r="W154" s="180"/>
      <c r="X154" s="180"/>
      <c r="Y154" s="180"/>
      <c r="Z154" s="180"/>
      <c r="AA154" s="124"/>
      <c r="AB154" s="124"/>
      <c r="AC154" s="124"/>
      <c r="AD154" s="124"/>
      <c r="AE154" s="16"/>
      <c r="AF154" s="16"/>
      <c r="AG154" s="16"/>
      <c r="AH154" s="16"/>
      <c r="AI154" s="124"/>
      <c r="AJ154" s="517"/>
      <c r="AK154" s="16"/>
      <c r="AL154" s="16"/>
      <c r="AM154" s="16"/>
      <c r="AN154" s="16"/>
      <c r="AO154" s="16"/>
      <c r="CW154" s="930" t="s">
        <v>274</v>
      </c>
      <c r="CX154" s="930"/>
      <c r="CY154" s="391">
        <f>IFERROR(SUMIF(FIELD,"MAIN",BOPD),"")</f>
        <v>1585.2311460169876</v>
      </c>
      <c r="CZ154" s="391">
        <f>CY154*DFAC</f>
        <v>1709.9755434355263</v>
      </c>
      <c r="DA154" s="64"/>
      <c r="DB154" s="64"/>
      <c r="DC154" s="64"/>
      <c r="DD154" s="64"/>
      <c r="DF154" s="64"/>
      <c r="DG154" s="64"/>
      <c r="DH154" s="64"/>
      <c r="DI154" s="64"/>
      <c r="DJ154" s="64"/>
      <c r="DK154" s="64"/>
      <c r="DL154" s="64"/>
      <c r="DM154" s="64"/>
      <c r="DN154" s="64"/>
      <c r="DO154" s="64"/>
      <c r="DP154" s="64"/>
      <c r="DQ154" s="64"/>
      <c r="DR154" s="64"/>
      <c r="DS154" s="68"/>
    </row>
    <row r="155" spans="2:158" s="1" customFormat="1" ht="16.5" customHeight="1">
      <c r="B155" s="2"/>
      <c r="C155" s="2"/>
      <c r="D155" s="2"/>
      <c r="E155" s="16"/>
      <c r="F155" s="123"/>
      <c r="G155" s="17"/>
      <c r="H155" s="17"/>
      <c r="I155" s="17"/>
      <c r="J155" s="124"/>
      <c r="K155" s="124"/>
      <c r="L155" s="124"/>
      <c r="M155" s="124"/>
      <c r="N155" s="124"/>
      <c r="O155" s="124"/>
      <c r="P155"/>
      <c r="Q155"/>
      <c r="R155"/>
      <c r="S155"/>
      <c r="T155" s="124"/>
      <c r="U155" s="124"/>
      <c r="V155" s="180"/>
      <c r="W155" s="180"/>
      <c r="X155" s="180"/>
      <c r="Y155" s="180"/>
      <c r="Z155" s="180"/>
      <c r="AA155" s="124"/>
      <c r="AB155" s="124"/>
      <c r="AC155" s="124"/>
      <c r="AD155" s="124"/>
      <c r="AE155" s="16"/>
      <c r="AF155" s="16"/>
      <c r="AG155" s="16"/>
      <c r="AH155" s="16"/>
      <c r="AI155" s="124"/>
      <c r="AJ155" s="517"/>
      <c r="AK155" s="16"/>
      <c r="AL155" s="16"/>
      <c r="AM155" s="16"/>
      <c r="AN155" s="16"/>
      <c r="AO155" s="16"/>
      <c r="CW155" s="930" t="s">
        <v>275</v>
      </c>
      <c r="CX155" s="930"/>
      <c r="CY155" s="391">
        <f>IFERROR(SUMIF(FIELD,"EAST",BOPD),"")</f>
        <v>699.42650000000015</v>
      </c>
      <c r="CZ155" s="391">
        <f>CY155*DFAC</f>
        <v>754.46550014851391</v>
      </c>
      <c r="DA155" s="64"/>
      <c r="DB155" s="64"/>
      <c r="DC155" s="64"/>
      <c r="DD155" s="64"/>
      <c r="DF155" s="64"/>
      <c r="DG155" s="64"/>
      <c r="DH155" s="64"/>
      <c r="DI155" s="64"/>
      <c r="DJ155" s="64"/>
      <c r="DK155" s="64"/>
      <c r="DL155" s="64"/>
      <c r="DM155" s="64"/>
      <c r="DN155" s="64"/>
      <c r="DO155" s="64"/>
      <c r="DP155" s="64"/>
      <c r="DQ155" s="64"/>
      <c r="DR155" s="64"/>
      <c r="DS155" s="68"/>
    </row>
    <row r="156" spans="2:158" s="1" customFormat="1" ht="16.5" customHeight="1">
      <c r="B156" s="2"/>
      <c r="C156" s="2"/>
      <c r="D156" s="2"/>
      <c r="E156" s="16"/>
      <c r="F156" s="123"/>
      <c r="G156" s="17"/>
      <c r="H156" s="17"/>
      <c r="I156" s="17"/>
      <c r="J156" s="124"/>
      <c r="K156" s="124"/>
      <c r="L156" s="124"/>
      <c r="M156" s="124"/>
      <c r="N156" s="124"/>
      <c r="O156" s="124"/>
      <c r="P156"/>
      <c r="Q156"/>
      <c r="R156"/>
      <c r="S156"/>
      <c r="T156" s="124"/>
      <c r="U156" s="124"/>
      <c r="V156" s="180"/>
      <c r="W156" s="180"/>
      <c r="X156" s="180"/>
      <c r="Y156" s="180"/>
      <c r="Z156" s="180"/>
      <c r="AA156" s="124"/>
      <c r="AB156" s="124"/>
      <c r="AC156" s="124"/>
      <c r="AD156" s="124"/>
      <c r="AE156" s="16"/>
      <c r="AF156" s="16"/>
      <c r="AG156" s="16"/>
      <c r="AH156" s="16"/>
      <c r="AI156" s="124"/>
      <c r="AJ156" s="517"/>
      <c r="AK156" s="16"/>
      <c r="AL156" s="16"/>
      <c r="AM156" s="16"/>
      <c r="AN156" s="16"/>
      <c r="AO156" s="16"/>
      <c r="CW156" s="930" t="s">
        <v>272</v>
      </c>
      <c r="CX156" s="930"/>
      <c r="CY156" s="391">
        <f>IFERROR(SUMIF(FIELD,"WEST",BOPD),"")</f>
        <v>2350.0198000000005</v>
      </c>
      <c r="CZ156" s="391">
        <f>CY156*DFAC</f>
        <v>2534.9466509574781</v>
      </c>
      <c r="DA156" s="64"/>
      <c r="DB156" s="64"/>
      <c r="DC156" s="64"/>
      <c r="DD156" s="64"/>
      <c r="DF156" s="64"/>
      <c r="DG156" s="64"/>
      <c r="DH156" s="64"/>
      <c r="DI156" s="64"/>
      <c r="DJ156" s="64"/>
      <c r="DK156" s="64"/>
      <c r="DL156" s="64"/>
      <c r="DM156" s="64"/>
      <c r="DN156" s="64"/>
      <c r="DO156" s="64"/>
      <c r="DP156" s="64"/>
      <c r="DQ156" s="64"/>
      <c r="DR156" s="64"/>
      <c r="DS156" s="68"/>
    </row>
    <row r="157" spans="2:158" s="1" customFormat="1" ht="16.5" customHeight="1">
      <c r="B157" s="2"/>
      <c r="C157" s="2"/>
      <c r="D157" s="2"/>
      <c r="E157" s="16"/>
      <c r="F157" s="123"/>
      <c r="G157" s="17"/>
      <c r="H157" s="17"/>
      <c r="I157" s="17"/>
      <c r="J157" s="124"/>
      <c r="K157" s="124"/>
      <c r="L157" s="124"/>
      <c r="M157" s="124"/>
      <c r="N157" s="124"/>
      <c r="O157" s="124"/>
      <c r="P157"/>
      <c r="Q157"/>
      <c r="R157"/>
      <c r="S157"/>
      <c r="T157" s="124"/>
      <c r="U157" s="124"/>
      <c r="V157" s="180"/>
      <c r="W157" s="180"/>
      <c r="X157" s="180"/>
      <c r="Y157" s="180"/>
      <c r="Z157" s="180"/>
      <c r="AA157" s="124"/>
      <c r="AB157" s="124"/>
      <c r="AC157" s="124"/>
      <c r="AD157" s="124"/>
      <c r="AE157" s="16"/>
      <c r="AF157" s="16"/>
      <c r="AG157" s="16"/>
      <c r="AH157" s="16"/>
      <c r="AI157" s="124"/>
      <c r="AJ157" s="517"/>
      <c r="AK157" s="16"/>
      <c r="AL157" s="16"/>
      <c r="AM157" s="16"/>
      <c r="AN157" s="16"/>
      <c r="AO157" s="16"/>
      <c r="CW157" s="930" t="s">
        <v>273</v>
      </c>
      <c r="CX157" s="930"/>
      <c r="CY157" s="391">
        <f>IFERROR(SUMIF(FIELD,"NORTH",BOPD),"")</f>
        <v>521.07659999999998</v>
      </c>
      <c r="CZ157" s="391">
        <f>CY157*DFAC</f>
        <v>562.0809586635437</v>
      </c>
      <c r="DA157" s="64"/>
      <c r="DB157" s="64"/>
      <c r="DC157" s="64"/>
      <c r="DD157" s="64"/>
      <c r="DF157" s="64"/>
      <c r="DG157" s="64"/>
      <c r="DH157" s="64"/>
      <c r="DI157" s="64"/>
      <c r="DJ157" s="64"/>
      <c r="DK157" s="64"/>
      <c r="DL157" s="64"/>
      <c r="DM157" s="64"/>
      <c r="DN157" s="64"/>
      <c r="DO157" s="64"/>
      <c r="DP157" s="64"/>
      <c r="DQ157" s="64"/>
      <c r="DR157" s="64"/>
      <c r="DS157" s="68"/>
    </row>
    <row r="158" spans="2:158" s="1" customFormat="1" ht="16.5" customHeight="1">
      <c r="B158" s="2"/>
      <c r="C158" s="2"/>
      <c r="D158" s="2"/>
      <c r="E158" s="16"/>
      <c r="F158" s="123"/>
      <c r="G158" s="17"/>
      <c r="H158" s="17"/>
      <c r="I158" s="17"/>
      <c r="J158" s="124"/>
      <c r="K158" s="124"/>
      <c r="L158" s="124"/>
      <c r="M158" s="124"/>
      <c r="N158" s="124"/>
      <c r="O158" s="124"/>
      <c r="P158"/>
      <c r="Q158"/>
      <c r="R158"/>
      <c r="S158"/>
      <c r="T158" s="124"/>
      <c r="U158" s="124"/>
      <c r="V158" s="180"/>
      <c r="W158" s="180"/>
      <c r="X158" s="180"/>
      <c r="Y158" s="180"/>
      <c r="Z158" s="180"/>
      <c r="AA158" s="124"/>
      <c r="AB158" s="124"/>
      <c r="AC158" s="124"/>
      <c r="AD158" s="124"/>
      <c r="AE158" s="16"/>
      <c r="AF158" s="16"/>
      <c r="AG158" s="16"/>
      <c r="AH158" s="16"/>
      <c r="AI158" s="124"/>
      <c r="AJ158" s="517"/>
      <c r="AK158" s="16"/>
      <c r="AL158" s="16"/>
      <c r="AM158" s="16"/>
      <c r="AN158" s="16"/>
      <c r="AO158" s="16"/>
      <c r="CW158" s="930" t="s">
        <v>838</v>
      </c>
      <c r="CX158" s="930"/>
      <c r="CY158" s="391">
        <f>SUM(CY154:CY157)</f>
        <v>5155.7540460169885</v>
      </c>
      <c r="CZ158" s="391">
        <f>CY158*DFAC</f>
        <v>5561.4686532050619</v>
      </c>
      <c r="DA158" s="64"/>
      <c r="DB158" s="64"/>
      <c r="DC158" s="64"/>
      <c r="DD158" s="64"/>
      <c r="DF158" s="64"/>
      <c r="DG158" s="64"/>
      <c r="DH158" s="64"/>
      <c r="DI158" s="64"/>
      <c r="DJ158" s="64"/>
      <c r="DK158" s="64"/>
      <c r="DL158" s="64"/>
      <c r="DM158" s="64"/>
      <c r="DN158" s="64"/>
      <c r="DO158" s="64"/>
      <c r="DP158" s="64"/>
      <c r="DQ158" s="64"/>
      <c r="DR158" s="64"/>
      <c r="DS158" s="68"/>
    </row>
    <row r="159" spans="2:158" s="1" customFormat="1" ht="16.5" customHeight="1">
      <c r="B159" s="2"/>
      <c r="C159" s="2"/>
      <c r="D159" s="2"/>
      <c r="E159" s="16"/>
      <c r="F159" s="123"/>
      <c r="G159" s="17"/>
      <c r="H159" s="17"/>
      <c r="I159" s="17"/>
      <c r="J159" s="124"/>
      <c r="K159" s="124"/>
      <c r="L159" s="124"/>
      <c r="M159" s="124"/>
      <c r="N159" s="124"/>
      <c r="O159" s="124"/>
      <c r="P159"/>
      <c r="Q159"/>
      <c r="R159"/>
      <c r="S159"/>
      <c r="T159" s="124"/>
      <c r="U159" s="124"/>
      <c r="V159" s="180"/>
      <c r="W159" s="180"/>
      <c r="X159" s="180"/>
      <c r="Y159" s="180"/>
      <c r="Z159" s="180"/>
      <c r="AA159" s="124"/>
      <c r="AB159" s="124"/>
      <c r="AC159" s="124"/>
      <c r="AD159" s="124"/>
      <c r="AE159" s="16"/>
      <c r="AF159" s="16"/>
      <c r="AG159" s="16"/>
      <c r="AH159" s="16"/>
      <c r="AI159" s="124"/>
      <c r="AJ159" s="517"/>
      <c r="AK159" s="16"/>
      <c r="AL159" s="16"/>
      <c r="AM159" s="16"/>
      <c r="AN159" s="16"/>
      <c r="AO159" s="16"/>
      <c r="CW159" s="930"/>
      <c r="CX159" s="930"/>
      <c r="CY159" s="391"/>
      <c r="CZ159" s="391"/>
      <c r="DA159" s="64"/>
      <c r="DB159" s="64"/>
      <c r="DC159" s="64"/>
      <c r="DD159" s="64"/>
      <c r="DF159" s="64"/>
      <c r="DG159" s="64"/>
      <c r="DH159" s="64"/>
      <c r="DI159" s="64"/>
      <c r="DJ159" s="64"/>
      <c r="DK159" s="64"/>
      <c r="DL159" s="64"/>
      <c r="DM159" s="64"/>
      <c r="DN159" s="64"/>
      <c r="DO159" s="64"/>
      <c r="DP159" s="64"/>
      <c r="DQ159" s="64"/>
      <c r="DR159" s="64"/>
      <c r="DS159" s="68"/>
    </row>
    <row r="160" spans="2:158" s="1" customFormat="1" ht="16.5" customHeight="1">
      <c r="B160" s="2"/>
      <c r="C160" s="2"/>
      <c r="D160" s="2"/>
      <c r="E160" s="16"/>
      <c r="F160" s="123"/>
      <c r="G160" s="17"/>
      <c r="H160" s="17"/>
      <c r="I160" s="17"/>
      <c r="J160" s="124"/>
      <c r="K160" s="124"/>
      <c r="L160" s="124"/>
      <c r="M160" s="124"/>
      <c r="N160" s="124"/>
      <c r="O160" s="124"/>
      <c r="P160"/>
      <c r="Q160"/>
      <c r="R160"/>
      <c r="S160"/>
      <c r="T160" s="124"/>
      <c r="U160" s="124"/>
      <c r="V160" s="180"/>
      <c r="W160" s="180"/>
      <c r="X160" s="180"/>
      <c r="Y160" s="180"/>
      <c r="Z160" s="180"/>
      <c r="AA160" s="124"/>
      <c r="AB160" s="124"/>
      <c r="AC160" s="124"/>
      <c r="AD160" s="124"/>
      <c r="AE160" s="16"/>
      <c r="AF160" s="16"/>
      <c r="AG160" s="16"/>
      <c r="AH160" s="16"/>
      <c r="AI160" s="124"/>
      <c r="AJ160" s="517"/>
      <c r="AK160" s="16"/>
      <c r="AL160" s="16"/>
      <c r="AM160" s="16"/>
      <c r="AN160" s="16"/>
      <c r="AO160" s="16"/>
      <c r="CW160" s="61"/>
      <c r="CX160" s="62"/>
      <c r="CY160" s="63"/>
      <c r="CZ160" s="64"/>
      <c r="DA160" s="64"/>
      <c r="DB160" s="64"/>
      <c r="DC160" s="64"/>
      <c r="DD160" s="64"/>
      <c r="DF160" s="64"/>
      <c r="DG160" s="64"/>
      <c r="DH160" s="64"/>
      <c r="DI160" s="64"/>
      <c r="DJ160" s="64"/>
      <c r="DK160" s="64"/>
      <c r="DL160" s="64"/>
      <c r="DM160" s="64"/>
      <c r="DN160" s="64"/>
      <c r="DO160" s="64"/>
      <c r="DP160" s="64"/>
      <c r="DQ160" s="64"/>
      <c r="DR160" s="64"/>
      <c r="DS160" s="68"/>
    </row>
    <row r="161" spans="2:123" s="1" customFormat="1" ht="16.5" customHeight="1">
      <c r="B161" s="2"/>
      <c r="C161" s="2"/>
      <c r="D161" s="2"/>
      <c r="E161" s="16"/>
      <c r="F161" s="123"/>
      <c r="G161" s="17"/>
      <c r="H161" s="17"/>
      <c r="I161" s="17"/>
      <c r="J161" s="124"/>
      <c r="K161" s="124"/>
      <c r="L161" s="124"/>
      <c r="M161" s="124"/>
      <c r="N161" s="124"/>
      <c r="O161" s="124"/>
      <c r="P161"/>
      <c r="Q161"/>
      <c r="R161"/>
      <c r="S161"/>
      <c r="T161" s="124"/>
      <c r="U161" s="124"/>
      <c r="V161" s="180"/>
      <c r="W161" s="180"/>
      <c r="X161" s="180"/>
      <c r="Y161" s="180"/>
      <c r="Z161" s="180"/>
      <c r="AA161" s="124"/>
      <c r="AB161" s="124"/>
      <c r="AC161" s="124"/>
      <c r="AD161" s="124"/>
      <c r="AE161" s="16"/>
      <c r="AF161" s="16"/>
      <c r="AG161" s="16"/>
      <c r="AH161" s="16"/>
      <c r="AI161" s="124"/>
      <c r="AJ161" s="517"/>
      <c r="AK161" s="16"/>
      <c r="AL161" s="16"/>
      <c r="AM161" s="16"/>
      <c r="AN161" s="16"/>
      <c r="AO161" s="16"/>
      <c r="CW161" s="61"/>
      <c r="CX161" s="62"/>
      <c r="CY161" s="63"/>
      <c r="CZ161" s="64"/>
      <c r="DA161" s="64"/>
      <c r="DB161" s="64"/>
      <c r="DC161" s="64"/>
      <c r="DD161" s="64"/>
      <c r="DF161" s="64"/>
      <c r="DG161" s="64"/>
      <c r="DH161" s="64"/>
      <c r="DI161" s="64"/>
      <c r="DJ161" s="64"/>
      <c r="DK161" s="64"/>
      <c r="DL161" s="64"/>
      <c r="DM161" s="64"/>
      <c r="DN161" s="64"/>
      <c r="DO161" s="64"/>
      <c r="DP161" s="64"/>
      <c r="DQ161" s="64"/>
      <c r="DR161" s="64"/>
      <c r="DS161" s="68"/>
    </row>
    <row r="162" spans="2:123" s="1" customFormat="1" ht="16.5" customHeight="1">
      <c r="B162" s="2"/>
      <c r="C162" s="2"/>
      <c r="D162" s="2"/>
      <c r="E162" s="16"/>
      <c r="F162" s="123"/>
      <c r="G162" s="17"/>
      <c r="H162" s="17"/>
      <c r="I162" s="17"/>
      <c r="J162" s="124"/>
      <c r="K162" s="124"/>
      <c r="L162" s="124"/>
      <c r="M162" s="124"/>
      <c r="N162" s="124"/>
      <c r="O162" s="124"/>
      <c r="P162"/>
      <c r="Q162"/>
      <c r="R162"/>
      <c r="S162"/>
      <c r="T162" s="124"/>
      <c r="U162" s="124"/>
      <c r="V162" s="180"/>
      <c r="W162" s="180"/>
      <c r="X162" s="180"/>
      <c r="Y162" s="180"/>
      <c r="Z162" s="180"/>
      <c r="AA162" s="124"/>
      <c r="AB162" s="124"/>
      <c r="AC162" s="124"/>
      <c r="AD162" s="124"/>
      <c r="AE162" s="16"/>
      <c r="AF162" s="16"/>
      <c r="AG162" s="16"/>
      <c r="AH162" s="16"/>
      <c r="AI162" s="124"/>
      <c r="AJ162" s="517"/>
      <c r="AK162" s="16"/>
      <c r="AL162" s="16"/>
      <c r="AM162" s="16"/>
      <c r="AN162" s="16"/>
      <c r="AO162" s="16"/>
      <c r="CW162" s="61"/>
      <c r="CX162" s="62"/>
      <c r="CY162" s="63"/>
      <c r="CZ162" s="64"/>
      <c r="DA162" s="64"/>
      <c r="DB162" s="64"/>
      <c r="DC162" s="64"/>
      <c r="DD162" s="64"/>
      <c r="DF162" s="64"/>
      <c r="DG162" s="64"/>
      <c r="DH162" s="64"/>
      <c r="DI162" s="64"/>
      <c r="DJ162" s="64"/>
      <c r="DK162" s="64"/>
      <c r="DL162" s="64"/>
      <c r="DM162" s="64"/>
      <c r="DN162" s="64"/>
      <c r="DO162" s="64"/>
      <c r="DP162" s="64"/>
      <c r="DQ162" s="64"/>
      <c r="DR162" s="64"/>
      <c r="DS162" s="68"/>
    </row>
    <row r="163" spans="2:123" s="1" customFormat="1" ht="16.5" customHeight="1">
      <c r="B163" s="2"/>
      <c r="C163" s="2"/>
      <c r="D163" s="2"/>
      <c r="E163" s="16"/>
      <c r="F163" s="123"/>
      <c r="G163" s="17"/>
      <c r="H163" s="17"/>
      <c r="I163" s="17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  <c r="U163" s="124"/>
      <c r="V163" s="180"/>
      <c r="W163" s="180"/>
      <c r="X163" s="180"/>
      <c r="Y163" s="180"/>
      <c r="Z163" s="180"/>
      <c r="AA163" s="124"/>
      <c r="AB163" s="124"/>
      <c r="AC163" s="124"/>
      <c r="AD163" s="124"/>
      <c r="AE163" s="16"/>
      <c r="AF163" s="16"/>
      <c r="AG163" s="16"/>
      <c r="AH163" s="16"/>
      <c r="AI163" s="124"/>
      <c r="AJ163" s="517"/>
      <c r="AK163" s="16"/>
      <c r="AL163" s="16"/>
      <c r="AM163" s="16"/>
      <c r="AN163" s="16"/>
      <c r="AO163" s="16"/>
      <c r="CW163" s="61"/>
      <c r="CX163" s="62"/>
      <c r="CY163" s="63"/>
      <c r="CZ163" s="64"/>
      <c r="DA163" s="64"/>
      <c r="DB163" s="64"/>
      <c r="DC163" s="64"/>
      <c r="DD163" s="64"/>
      <c r="DF163" s="64"/>
      <c r="DG163" s="64"/>
      <c r="DH163" s="64"/>
      <c r="DI163" s="64"/>
      <c r="DJ163" s="64"/>
      <c r="DK163" s="64"/>
      <c r="DL163" s="64"/>
      <c r="DM163" s="64"/>
      <c r="DN163" s="64"/>
      <c r="DO163" s="64"/>
      <c r="DP163" s="64"/>
      <c r="DQ163" s="64"/>
      <c r="DR163" s="64"/>
      <c r="DS163" s="68"/>
    </row>
    <row r="164" spans="2:123" s="1" customFormat="1" ht="16.5" customHeight="1">
      <c r="B164" s="2"/>
      <c r="C164" s="2"/>
      <c r="D164" s="2"/>
      <c r="E164" s="16"/>
      <c r="F164" s="123"/>
      <c r="G164" s="17"/>
      <c r="H164" s="17"/>
      <c r="I164" s="17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124"/>
      <c r="V164" s="180"/>
      <c r="W164" s="180"/>
      <c r="X164" s="180"/>
      <c r="Y164" s="180"/>
      <c r="Z164" s="180"/>
      <c r="AA164" s="124"/>
      <c r="AB164" s="124"/>
      <c r="AC164" s="124"/>
      <c r="AD164" s="124"/>
      <c r="AE164" s="16"/>
      <c r="AF164" s="16"/>
      <c r="AG164" s="16"/>
      <c r="AH164" s="16"/>
      <c r="AI164" s="124"/>
      <c r="AJ164" s="517"/>
      <c r="AK164" s="16"/>
      <c r="AL164" s="16"/>
      <c r="AM164" s="16"/>
      <c r="AN164" s="16"/>
      <c r="AO164" s="16"/>
      <c r="CW164" s="61"/>
      <c r="CX164" s="62"/>
      <c r="CY164" s="63"/>
      <c r="CZ164" s="64"/>
      <c r="DA164" s="64"/>
      <c r="DB164" s="64"/>
      <c r="DC164" s="64"/>
      <c r="DD164" s="64"/>
      <c r="DF164" s="64"/>
      <c r="DG164" s="64"/>
      <c r="DH164" s="64"/>
      <c r="DI164" s="64"/>
      <c r="DJ164" s="64"/>
      <c r="DK164" s="64"/>
      <c r="DL164" s="64"/>
      <c r="DM164" s="64"/>
      <c r="DN164" s="64"/>
      <c r="DO164" s="64"/>
      <c r="DP164" s="64"/>
      <c r="DQ164" s="64"/>
      <c r="DR164" s="64"/>
      <c r="DS164" s="68"/>
    </row>
    <row r="165" spans="2:123" s="1" customFormat="1" ht="16.5" customHeight="1">
      <c r="B165" s="2"/>
      <c r="C165" s="2"/>
      <c r="D165" s="2"/>
      <c r="E165" s="16"/>
      <c r="F165" s="123"/>
      <c r="G165" s="17"/>
      <c r="H165" s="17"/>
      <c r="I165" s="17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  <c r="U165" s="124"/>
      <c r="V165" s="180"/>
      <c r="W165" s="180"/>
      <c r="X165" s="180"/>
      <c r="Y165" s="180"/>
      <c r="Z165" s="180"/>
      <c r="AA165" s="124"/>
      <c r="AB165" s="124"/>
      <c r="AC165" s="124"/>
      <c r="AD165" s="124"/>
      <c r="AE165" s="16"/>
      <c r="AF165" s="16"/>
      <c r="AG165" s="16"/>
      <c r="AH165" s="16"/>
      <c r="AI165" s="124"/>
      <c r="AJ165" s="517"/>
      <c r="AK165" s="16"/>
      <c r="AL165" s="16"/>
      <c r="AM165" s="16"/>
      <c r="AN165" s="16"/>
      <c r="AO165" s="16"/>
      <c r="CW165" s="61"/>
      <c r="CX165" s="62"/>
      <c r="CY165" s="63"/>
      <c r="CZ165" s="64"/>
      <c r="DA165" s="64"/>
      <c r="DB165" s="64"/>
      <c r="DC165" s="64"/>
      <c r="DD165" s="64"/>
      <c r="DF165" s="64"/>
      <c r="DG165" s="64"/>
      <c r="DH165" s="64"/>
      <c r="DI165" s="64"/>
      <c r="DJ165" s="64"/>
      <c r="DK165" s="64"/>
      <c r="DL165" s="64"/>
      <c r="DM165" s="64"/>
      <c r="DN165" s="64"/>
      <c r="DO165" s="64"/>
      <c r="DP165" s="64"/>
      <c r="DQ165" s="64"/>
      <c r="DR165" s="64"/>
      <c r="DS165" s="68"/>
    </row>
    <row r="166" spans="2:123" s="1" customFormat="1" ht="16.5" customHeight="1">
      <c r="B166" s="2"/>
      <c r="C166" s="2"/>
      <c r="D166" s="2"/>
      <c r="E166" s="16"/>
      <c r="F166" s="123"/>
      <c r="G166" s="17"/>
      <c r="H166" s="17"/>
      <c r="I166" s="17"/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  <c r="U166" s="124"/>
      <c r="V166" s="180"/>
      <c r="W166" s="180"/>
      <c r="X166" s="180"/>
      <c r="Y166" s="180"/>
      <c r="Z166" s="180"/>
      <c r="AA166" s="124"/>
      <c r="AB166" s="124"/>
      <c r="AC166" s="124"/>
      <c r="AD166" s="124"/>
      <c r="AE166" s="16"/>
      <c r="AF166" s="16"/>
      <c r="AG166" s="16"/>
      <c r="AH166" s="16"/>
      <c r="AI166" s="124"/>
      <c r="AJ166" s="517"/>
      <c r="AK166" s="16"/>
      <c r="AL166" s="16"/>
      <c r="AM166" s="16"/>
      <c r="AN166" s="16"/>
      <c r="AO166" s="16"/>
      <c r="CW166" s="61"/>
      <c r="CX166" s="62"/>
      <c r="CY166" s="63"/>
      <c r="CZ166" s="64"/>
      <c r="DA166" s="64"/>
      <c r="DB166" s="64"/>
      <c r="DC166" s="64"/>
      <c r="DD166" s="64"/>
      <c r="DF166" s="64"/>
      <c r="DG166" s="64"/>
      <c r="DH166" s="64"/>
      <c r="DI166" s="64"/>
      <c r="DJ166" s="64"/>
      <c r="DK166" s="64"/>
      <c r="DL166" s="64"/>
      <c r="DM166" s="64"/>
      <c r="DN166" s="64"/>
      <c r="DO166" s="64"/>
      <c r="DP166" s="64"/>
      <c r="DQ166" s="64"/>
      <c r="DR166" s="64"/>
      <c r="DS166" s="68"/>
    </row>
    <row r="167" spans="2:123" s="1" customFormat="1" ht="16.5" customHeight="1">
      <c r="B167" s="2"/>
      <c r="C167" s="2"/>
      <c r="D167" s="2"/>
      <c r="E167" s="16"/>
      <c r="F167" s="123"/>
      <c r="G167" s="17"/>
      <c r="H167" s="17"/>
      <c r="I167" s="17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80"/>
      <c r="W167" s="180"/>
      <c r="X167" s="180"/>
      <c r="Y167" s="180"/>
      <c r="Z167" s="180"/>
      <c r="AA167" s="124"/>
      <c r="AB167" s="124"/>
      <c r="AC167" s="124"/>
      <c r="AD167" s="124"/>
      <c r="AE167" s="16"/>
      <c r="AF167" s="16"/>
      <c r="AG167" s="16"/>
      <c r="AH167" s="16"/>
      <c r="AI167" s="124"/>
      <c r="AJ167" s="517"/>
      <c r="AK167" s="16"/>
      <c r="AL167" s="16"/>
      <c r="AM167" s="16"/>
      <c r="AN167" s="16"/>
      <c r="AO167" s="16"/>
      <c r="CW167" s="61"/>
      <c r="CX167" s="62"/>
      <c r="CY167" s="63"/>
      <c r="CZ167" s="64"/>
      <c r="DA167" s="64"/>
      <c r="DB167" s="64"/>
      <c r="DC167" s="64"/>
      <c r="DD167" s="64"/>
      <c r="DF167" s="64"/>
      <c r="DG167" s="64"/>
      <c r="DH167" s="64"/>
      <c r="DI167" s="64"/>
      <c r="DJ167" s="64"/>
      <c r="DK167" s="64"/>
      <c r="DL167" s="64"/>
      <c r="DM167" s="64"/>
      <c r="DN167" s="64"/>
      <c r="DO167" s="64"/>
      <c r="DP167" s="64"/>
      <c r="DQ167" s="64"/>
      <c r="DR167" s="64"/>
      <c r="DS167" s="68"/>
    </row>
    <row r="168" spans="2:123" s="1" customFormat="1" ht="16.5" customHeight="1">
      <c r="B168" s="2"/>
      <c r="C168" s="2"/>
      <c r="D168" s="2"/>
      <c r="E168" s="16"/>
      <c r="F168" s="123"/>
      <c r="G168" s="17"/>
      <c r="H168" s="17"/>
      <c r="I168" s="17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80"/>
      <c r="W168" s="180"/>
      <c r="X168" s="180"/>
      <c r="Y168" s="180"/>
      <c r="Z168" s="180"/>
      <c r="AA168" s="124"/>
      <c r="AB168" s="124"/>
      <c r="AC168" s="124"/>
      <c r="AD168" s="124"/>
      <c r="AE168" s="16"/>
      <c r="AF168" s="16"/>
      <c r="AG168" s="16"/>
      <c r="AH168" s="16"/>
      <c r="AI168" s="124"/>
      <c r="AJ168" s="517"/>
      <c r="AK168" s="16"/>
      <c r="AL168" s="16"/>
      <c r="AM168" s="16"/>
      <c r="AN168" s="16"/>
      <c r="AO168" s="16"/>
      <c r="CW168" s="61"/>
      <c r="CX168" s="62"/>
      <c r="CY168" s="63"/>
      <c r="CZ168" s="64"/>
      <c r="DA168" s="64"/>
      <c r="DB168" s="64"/>
      <c r="DC168" s="64"/>
      <c r="DD168" s="64"/>
      <c r="DF168" s="64"/>
      <c r="DG168" s="64"/>
      <c r="DH168" s="64"/>
      <c r="DI168" s="64"/>
      <c r="DJ168" s="64"/>
      <c r="DK168" s="64"/>
      <c r="DL168" s="64"/>
      <c r="DM168" s="64"/>
      <c r="DN168" s="64"/>
      <c r="DO168" s="64"/>
      <c r="DP168" s="64"/>
      <c r="DQ168" s="64"/>
      <c r="DR168" s="64"/>
      <c r="DS168" s="68"/>
    </row>
    <row r="169" spans="2:123" s="1" customFormat="1" ht="16.5" customHeight="1">
      <c r="B169" s="2"/>
      <c r="C169" s="2"/>
      <c r="D169" s="2"/>
      <c r="E169" s="16"/>
      <c r="F169" s="123"/>
      <c r="G169" s="17"/>
      <c r="H169" s="17"/>
      <c r="I169" s="17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80"/>
      <c r="W169" s="180"/>
      <c r="X169" s="180"/>
      <c r="Y169" s="180"/>
      <c r="Z169" s="180"/>
      <c r="AA169" s="124"/>
      <c r="AB169" s="124"/>
      <c r="AC169" s="124"/>
      <c r="AD169" s="124"/>
      <c r="AE169" s="16"/>
      <c r="AF169" s="16"/>
      <c r="AG169" s="16"/>
      <c r="AH169" s="16"/>
      <c r="AI169" s="124"/>
      <c r="AJ169" s="517"/>
      <c r="AK169" s="16"/>
      <c r="AL169" s="16"/>
      <c r="AM169" s="16"/>
      <c r="AN169" s="16"/>
      <c r="AO169" s="16"/>
      <c r="CW169" s="61"/>
      <c r="CX169" s="62"/>
      <c r="CY169" s="63"/>
      <c r="CZ169" s="64"/>
      <c r="DA169" s="64"/>
      <c r="DB169" s="64"/>
      <c r="DC169" s="64"/>
      <c r="DD169" s="64"/>
      <c r="DF169" s="64"/>
      <c r="DG169" s="64"/>
      <c r="DH169" s="64"/>
      <c r="DI169" s="64"/>
      <c r="DJ169" s="64"/>
      <c r="DK169" s="64"/>
      <c r="DL169" s="64"/>
      <c r="DM169" s="64"/>
      <c r="DN169" s="64"/>
      <c r="DO169" s="64"/>
      <c r="DP169" s="64"/>
      <c r="DQ169" s="64"/>
      <c r="DR169" s="64"/>
      <c r="DS169" s="68"/>
    </row>
    <row r="170" spans="2:123" s="1" customFormat="1" ht="16.5" customHeight="1">
      <c r="B170" s="2"/>
      <c r="C170" s="2"/>
      <c r="D170" s="2"/>
      <c r="E170" s="16"/>
      <c r="F170" s="123"/>
      <c r="G170" s="17"/>
      <c r="H170" s="17"/>
      <c r="I170" s="17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80"/>
      <c r="W170" s="180"/>
      <c r="X170" s="180"/>
      <c r="Y170" s="180"/>
      <c r="Z170" s="180"/>
      <c r="AA170" s="124"/>
      <c r="AB170" s="124"/>
      <c r="AC170" s="124"/>
      <c r="AD170" s="124"/>
      <c r="AE170" s="16"/>
      <c r="AF170" s="16"/>
      <c r="AG170" s="16"/>
      <c r="AH170" s="16"/>
      <c r="AI170" s="124"/>
      <c r="AJ170" s="517"/>
      <c r="AK170" s="16"/>
      <c r="AL170" s="16"/>
      <c r="AM170" s="16"/>
      <c r="AN170" s="16"/>
      <c r="AO170" s="16"/>
      <c r="CW170" s="61"/>
      <c r="CX170" s="62"/>
      <c r="CY170" s="63"/>
      <c r="CZ170" s="64"/>
      <c r="DA170" s="64"/>
      <c r="DB170" s="64"/>
      <c r="DC170" s="64"/>
      <c r="DD170" s="64"/>
      <c r="DF170" s="64"/>
      <c r="DG170" s="64"/>
      <c r="DH170" s="64"/>
      <c r="DI170" s="64"/>
      <c r="DJ170" s="64"/>
      <c r="DK170" s="64"/>
      <c r="DL170" s="64"/>
      <c r="DM170" s="64"/>
      <c r="DN170" s="64"/>
      <c r="DO170" s="64"/>
      <c r="DP170" s="64"/>
      <c r="DQ170" s="64"/>
      <c r="DR170" s="64"/>
      <c r="DS170" s="68"/>
    </row>
    <row r="171" spans="2:123" s="1" customFormat="1" ht="16.5" customHeight="1">
      <c r="B171" s="2"/>
      <c r="C171" s="2"/>
      <c r="D171" s="2"/>
      <c r="E171" s="16"/>
      <c r="F171" s="123"/>
      <c r="G171" s="17"/>
      <c r="H171" s="17"/>
      <c r="I171" s="17"/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80"/>
      <c r="W171" s="180"/>
      <c r="X171" s="180"/>
      <c r="Y171" s="180"/>
      <c r="Z171" s="180"/>
      <c r="AA171" s="124"/>
      <c r="AB171" s="124"/>
      <c r="AC171" s="124"/>
      <c r="AD171" s="124"/>
      <c r="AE171" s="16"/>
      <c r="AF171" s="16"/>
      <c r="AG171" s="16"/>
      <c r="AH171" s="16"/>
      <c r="AI171" s="124"/>
      <c r="AJ171" s="517"/>
      <c r="AK171" s="16"/>
      <c r="AL171" s="16"/>
      <c r="AM171" s="16"/>
      <c r="AN171" s="16"/>
      <c r="AO171" s="16"/>
      <c r="CW171" s="61"/>
      <c r="CX171" s="62"/>
      <c r="CY171" s="63"/>
      <c r="CZ171" s="64"/>
      <c r="DA171" s="64"/>
      <c r="DB171" s="64"/>
      <c r="DC171" s="64"/>
      <c r="DD171" s="64"/>
      <c r="DF171" s="64"/>
      <c r="DG171" s="64"/>
      <c r="DH171" s="64"/>
      <c r="DI171" s="64"/>
      <c r="DJ171" s="64"/>
      <c r="DK171" s="64"/>
      <c r="DL171" s="64"/>
      <c r="DM171" s="64"/>
      <c r="DN171" s="64"/>
      <c r="DO171" s="64"/>
      <c r="DP171" s="64"/>
      <c r="DQ171" s="64"/>
      <c r="DR171" s="64"/>
      <c r="DS171" s="68"/>
    </row>
    <row r="172" spans="2:123" s="1" customFormat="1" ht="16.5" customHeight="1">
      <c r="B172" s="2"/>
      <c r="C172" s="2"/>
      <c r="D172" s="2"/>
      <c r="E172" s="16"/>
      <c r="F172" s="123"/>
      <c r="G172" s="17"/>
      <c r="H172" s="17"/>
      <c r="I172" s="17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80"/>
      <c r="W172" s="180"/>
      <c r="X172" s="180"/>
      <c r="Y172" s="180"/>
      <c r="Z172" s="180"/>
      <c r="AA172" s="124"/>
      <c r="AB172" s="124"/>
      <c r="AC172" s="124"/>
      <c r="AD172" s="124"/>
      <c r="AE172" s="16"/>
      <c r="AF172" s="16"/>
      <c r="AG172" s="16"/>
      <c r="AH172" s="16"/>
      <c r="AI172" s="124"/>
      <c r="AJ172" s="517"/>
      <c r="AK172" s="16"/>
      <c r="AL172" s="16"/>
      <c r="AM172" s="16"/>
      <c r="AN172" s="16"/>
      <c r="AO172" s="16"/>
      <c r="CW172" s="61"/>
      <c r="CX172" s="62"/>
      <c r="CY172" s="63"/>
      <c r="CZ172" s="64"/>
      <c r="DA172" s="64"/>
      <c r="DB172" s="64"/>
      <c r="DC172" s="64"/>
      <c r="DD172" s="64"/>
      <c r="DF172" s="64"/>
      <c r="DG172" s="64"/>
      <c r="DH172" s="64"/>
      <c r="DI172" s="64"/>
      <c r="DJ172" s="64"/>
      <c r="DK172" s="64"/>
      <c r="DL172" s="64"/>
      <c r="DM172" s="64"/>
      <c r="DN172" s="64"/>
      <c r="DO172" s="64"/>
      <c r="DP172" s="64"/>
      <c r="DQ172" s="64"/>
      <c r="DR172" s="64"/>
      <c r="DS172" s="68"/>
    </row>
    <row r="173" spans="2:123" s="1" customFormat="1" ht="16.5" customHeight="1">
      <c r="B173" s="2"/>
      <c r="C173" s="2"/>
      <c r="D173" s="2"/>
      <c r="E173" s="16"/>
      <c r="F173" s="123"/>
      <c r="G173" s="17"/>
      <c r="H173" s="17"/>
      <c r="I173" s="17"/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  <c r="U173" s="124"/>
      <c r="V173" s="180"/>
      <c r="W173" s="180"/>
      <c r="X173" s="180"/>
      <c r="Y173" s="180"/>
      <c r="Z173" s="180"/>
      <c r="AA173" s="124"/>
      <c r="AB173" s="124"/>
      <c r="AC173" s="124"/>
      <c r="AD173" s="124"/>
      <c r="AE173" s="16"/>
      <c r="AF173" s="16"/>
      <c r="AG173" s="16"/>
      <c r="AH173" s="16"/>
      <c r="AI173" s="124"/>
      <c r="AJ173" s="517"/>
      <c r="AK173" s="16"/>
      <c r="AL173" s="16"/>
      <c r="AM173" s="16"/>
      <c r="AN173" s="16"/>
      <c r="AO173" s="16"/>
      <c r="CW173" s="61"/>
      <c r="CX173" s="62"/>
      <c r="CY173" s="63"/>
      <c r="CZ173" s="64"/>
      <c r="DA173" s="64"/>
      <c r="DB173" s="64"/>
      <c r="DC173" s="64"/>
      <c r="DD173" s="64"/>
      <c r="DF173" s="64"/>
      <c r="DG173" s="64"/>
      <c r="DH173" s="64"/>
      <c r="DI173" s="64"/>
      <c r="DJ173" s="64"/>
      <c r="DK173" s="64"/>
      <c r="DL173" s="64"/>
      <c r="DM173" s="64"/>
      <c r="DN173" s="64"/>
      <c r="DO173" s="64"/>
      <c r="DP173" s="64"/>
      <c r="DQ173" s="64"/>
      <c r="DR173" s="64"/>
      <c r="DS173" s="68"/>
    </row>
    <row r="174" spans="2:123" s="1" customFormat="1" ht="16.5" customHeight="1">
      <c r="B174" s="2"/>
      <c r="C174" s="2"/>
      <c r="D174" s="2"/>
      <c r="E174" s="16"/>
      <c r="F174" s="123"/>
      <c r="G174" s="17"/>
      <c r="H174" s="17"/>
      <c r="I174" s="17"/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  <c r="U174" s="124"/>
      <c r="V174" s="180"/>
      <c r="W174" s="180"/>
      <c r="X174" s="180"/>
      <c r="Y174" s="180"/>
      <c r="Z174" s="180"/>
      <c r="AA174" s="124"/>
      <c r="AB174" s="124"/>
      <c r="AC174" s="124"/>
      <c r="AD174" s="124"/>
      <c r="AE174" s="16"/>
      <c r="AF174" s="16"/>
      <c r="AG174" s="16"/>
      <c r="AH174" s="16"/>
      <c r="AI174" s="124"/>
      <c r="AJ174" s="517"/>
      <c r="AK174" s="16"/>
      <c r="AL174" s="16"/>
      <c r="AM174" s="16"/>
      <c r="AN174" s="16"/>
      <c r="AO174" s="16"/>
      <c r="CW174" s="61"/>
      <c r="CX174" s="62"/>
      <c r="CY174" s="63"/>
      <c r="CZ174" s="64"/>
      <c r="DA174" s="64"/>
      <c r="DB174" s="64"/>
      <c r="DC174" s="64"/>
      <c r="DD174" s="64"/>
      <c r="DF174" s="64"/>
      <c r="DG174" s="64"/>
      <c r="DH174" s="64"/>
      <c r="DI174" s="64"/>
      <c r="DJ174" s="64"/>
      <c r="DK174" s="64"/>
      <c r="DL174" s="64"/>
      <c r="DM174" s="64"/>
      <c r="DN174" s="64"/>
      <c r="DO174" s="64"/>
      <c r="DP174" s="64"/>
      <c r="DQ174" s="64"/>
      <c r="DR174" s="64"/>
      <c r="DS174" s="68"/>
    </row>
    <row r="175" spans="2:123" s="1" customFormat="1" ht="16.5" customHeight="1">
      <c r="B175" s="2"/>
      <c r="C175" s="2"/>
      <c r="D175" s="2"/>
      <c r="E175" s="16"/>
      <c r="F175" s="123"/>
      <c r="G175" s="17"/>
      <c r="H175" s="17"/>
      <c r="I175" s="17"/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  <c r="U175" s="124"/>
      <c r="V175" s="180"/>
      <c r="W175" s="180"/>
      <c r="X175" s="180"/>
      <c r="Y175" s="180"/>
      <c r="Z175" s="180"/>
      <c r="AA175" s="124"/>
      <c r="AB175" s="124"/>
      <c r="AC175" s="124"/>
      <c r="AD175" s="124"/>
      <c r="AE175" s="16"/>
      <c r="AF175" s="16"/>
      <c r="AG175" s="16"/>
      <c r="AH175" s="16"/>
      <c r="AI175" s="124"/>
      <c r="AJ175" s="517"/>
      <c r="AK175" s="16"/>
      <c r="AL175" s="16"/>
      <c r="AM175" s="16"/>
      <c r="AN175" s="16"/>
      <c r="AO175" s="16"/>
      <c r="CW175" s="61"/>
      <c r="CX175" s="62"/>
      <c r="CY175" s="63"/>
      <c r="CZ175" s="64"/>
      <c r="DA175" s="64"/>
      <c r="DB175" s="64"/>
      <c r="DC175" s="64"/>
      <c r="DD175" s="64"/>
      <c r="DF175" s="64"/>
      <c r="DG175" s="64"/>
      <c r="DH175" s="64"/>
      <c r="DI175" s="64"/>
      <c r="DJ175" s="64"/>
      <c r="DK175" s="64"/>
      <c r="DL175" s="64"/>
      <c r="DM175" s="64"/>
      <c r="DN175" s="64"/>
      <c r="DO175" s="64"/>
      <c r="DP175" s="64"/>
      <c r="DQ175" s="64"/>
      <c r="DR175" s="64"/>
      <c r="DS175" s="68"/>
    </row>
    <row r="176" spans="2:123" s="1" customFormat="1" ht="16.5" customHeight="1">
      <c r="B176" s="2"/>
      <c r="C176" s="2"/>
      <c r="D176" s="2"/>
      <c r="E176" s="16"/>
      <c r="F176" s="123"/>
      <c r="G176" s="17"/>
      <c r="H176" s="17"/>
      <c r="I176" s="17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80"/>
      <c r="W176" s="180"/>
      <c r="X176" s="180"/>
      <c r="Y176" s="180"/>
      <c r="Z176" s="180"/>
      <c r="AA176" s="124"/>
      <c r="AB176" s="124"/>
      <c r="AC176" s="124"/>
      <c r="AD176" s="124"/>
      <c r="AE176" s="16"/>
      <c r="AF176" s="16"/>
      <c r="AG176" s="16"/>
      <c r="AH176" s="16"/>
      <c r="AI176" s="124"/>
      <c r="AJ176" s="517"/>
      <c r="AK176" s="16"/>
      <c r="AL176" s="16"/>
      <c r="AM176" s="16"/>
      <c r="AN176" s="16"/>
      <c r="AO176" s="16"/>
      <c r="CW176" s="61"/>
      <c r="CX176" s="62"/>
      <c r="CY176" s="63"/>
      <c r="CZ176" s="64"/>
      <c r="DA176" s="64"/>
      <c r="DB176" s="64"/>
      <c r="DC176" s="64"/>
      <c r="DD176" s="64"/>
      <c r="DF176" s="64"/>
      <c r="DG176" s="64"/>
      <c r="DH176" s="64"/>
      <c r="DI176" s="64"/>
      <c r="DJ176" s="64"/>
      <c r="DK176" s="64"/>
      <c r="DL176" s="64"/>
      <c r="DM176" s="64"/>
      <c r="DN176" s="64"/>
      <c r="DO176" s="64"/>
      <c r="DP176" s="64"/>
      <c r="DQ176" s="64"/>
      <c r="DR176" s="64"/>
      <c r="DS176" s="68"/>
    </row>
    <row r="177" spans="2:123" s="1" customFormat="1" ht="16.5" customHeight="1">
      <c r="B177" s="2"/>
      <c r="C177" s="2"/>
      <c r="D177" s="2"/>
      <c r="E177" s="16"/>
      <c r="F177" s="123"/>
      <c r="G177" s="17"/>
      <c r="H177" s="17"/>
      <c r="I177" s="17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80"/>
      <c r="W177" s="180"/>
      <c r="X177" s="180"/>
      <c r="Y177" s="180"/>
      <c r="Z177" s="180"/>
      <c r="AA177" s="124"/>
      <c r="AB177" s="124"/>
      <c r="AC177" s="124"/>
      <c r="AD177" s="124"/>
      <c r="AE177" s="16"/>
      <c r="AF177" s="16"/>
      <c r="AG177" s="16"/>
      <c r="AH177" s="16"/>
      <c r="AI177" s="124"/>
      <c r="AJ177" s="517"/>
      <c r="AK177" s="16"/>
      <c r="AL177" s="16"/>
      <c r="AM177" s="16"/>
      <c r="AN177" s="16"/>
      <c r="AO177" s="16"/>
      <c r="CW177" s="61"/>
      <c r="CX177" s="62"/>
      <c r="CY177" s="63"/>
      <c r="CZ177" s="64"/>
      <c r="DA177" s="64"/>
      <c r="DB177" s="64"/>
      <c r="DC177" s="64"/>
      <c r="DD177" s="64"/>
      <c r="DF177" s="64"/>
      <c r="DG177" s="64"/>
      <c r="DH177" s="64"/>
      <c r="DI177" s="64"/>
      <c r="DJ177" s="64"/>
      <c r="DK177" s="64"/>
      <c r="DL177" s="64"/>
      <c r="DM177" s="64"/>
      <c r="DN177" s="64"/>
      <c r="DO177" s="64"/>
      <c r="DP177" s="64"/>
      <c r="DQ177" s="64"/>
      <c r="DR177" s="64"/>
      <c r="DS177" s="68"/>
    </row>
    <row r="178" spans="2:123" s="1" customFormat="1" ht="16.5" customHeight="1">
      <c r="B178" s="2"/>
      <c r="C178" s="2"/>
      <c r="D178" s="2"/>
      <c r="E178" s="16"/>
      <c r="F178" s="123"/>
      <c r="G178" s="17"/>
      <c r="H178" s="17"/>
      <c r="I178" s="17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80"/>
      <c r="W178" s="180"/>
      <c r="X178" s="180"/>
      <c r="Y178" s="180"/>
      <c r="Z178" s="180"/>
      <c r="AA178" s="124"/>
      <c r="AB178" s="124"/>
      <c r="AC178" s="124"/>
      <c r="AD178" s="124"/>
      <c r="AE178" s="16"/>
      <c r="AF178" s="16"/>
      <c r="AG178" s="16"/>
      <c r="AH178" s="16"/>
      <c r="AI178" s="124"/>
      <c r="AJ178" s="517"/>
      <c r="AK178" s="16"/>
      <c r="AL178" s="16"/>
      <c r="AM178" s="16"/>
      <c r="AN178" s="16"/>
      <c r="AO178" s="16"/>
      <c r="CW178" s="61"/>
      <c r="CX178" s="62"/>
      <c r="CY178" s="63"/>
      <c r="CZ178" s="64"/>
      <c r="DA178" s="64"/>
      <c r="DB178" s="64"/>
      <c r="DC178" s="64"/>
      <c r="DD178" s="64"/>
      <c r="DF178" s="64"/>
      <c r="DG178" s="64"/>
      <c r="DH178" s="64"/>
      <c r="DI178" s="64"/>
      <c r="DJ178" s="64"/>
      <c r="DK178" s="64"/>
      <c r="DL178" s="64"/>
      <c r="DM178" s="64"/>
      <c r="DN178" s="64"/>
      <c r="DO178" s="64"/>
      <c r="DP178" s="64"/>
      <c r="DQ178" s="64"/>
      <c r="DR178" s="64"/>
      <c r="DS178" s="68"/>
    </row>
    <row r="179" spans="2:123" s="1" customFormat="1" ht="16.5" customHeight="1">
      <c r="B179" s="2"/>
      <c r="C179" s="2"/>
      <c r="D179" s="2"/>
      <c r="E179" s="16"/>
      <c r="F179" s="123"/>
      <c r="G179" s="17"/>
      <c r="H179" s="17"/>
      <c r="I179" s="17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  <c r="U179" s="124"/>
      <c r="V179" s="180"/>
      <c r="W179" s="180"/>
      <c r="X179" s="180"/>
      <c r="Y179" s="180"/>
      <c r="Z179" s="180"/>
      <c r="AA179" s="124"/>
      <c r="AB179" s="124"/>
      <c r="AC179" s="124"/>
      <c r="AD179" s="124"/>
      <c r="AE179" s="16"/>
      <c r="AF179" s="16"/>
      <c r="AG179" s="16"/>
      <c r="AH179" s="16"/>
      <c r="AI179" s="124"/>
      <c r="AJ179" s="517"/>
      <c r="AK179" s="16"/>
      <c r="AL179" s="16"/>
      <c r="AM179" s="16"/>
      <c r="AN179" s="16"/>
      <c r="AO179" s="16"/>
      <c r="CW179" s="61"/>
      <c r="CX179" s="62"/>
      <c r="CY179" s="63"/>
      <c r="CZ179" s="64"/>
      <c r="DA179" s="64"/>
      <c r="DB179" s="64"/>
      <c r="DC179" s="64"/>
      <c r="DD179" s="64"/>
      <c r="DF179" s="64"/>
      <c r="DG179" s="64"/>
      <c r="DH179" s="64"/>
      <c r="DI179" s="64"/>
      <c r="DJ179" s="64"/>
      <c r="DK179" s="64"/>
      <c r="DL179" s="64"/>
      <c r="DM179" s="64"/>
      <c r="DN179" s="64"/>
      <c r="DO179" s="64"/>
      <c r="DP179" s="64"/>
      <c r="DQ179" s="64"/>
      <c r="DR179" s="64"/>
      <c r="DS179" s="68"/>
    </row>
    <row r="180" spans="2:123" s="1" customFormat="1" ht="16.5" customHeight="1">
      <c r="B180" s="2"/>
      <c r="C180" s="2"/>
      <c r="D180" s="2"/>
      <c r="E180" s="16"/>
      <c r="F180" s="123"/>
      <c r="G180" s="17"/>
      <c r="H180" s="17"/>
      <c r="I180" s="17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124"/>
      <c r="V180" s="180"/>
      <c r="W180" s="180"/>
      <c r="X180" s="180"/>
      <c r="Y180" s="180"/>
      <c r="Z180" s="180"/>
      <c r="AA180" s="124"/>
      <c r="AB180" s="124"/>
      <c r="AC180" s="124"/>
      <c r="AD180" s="124"/>
      <c r="AE180" s="16"/>
      <c r="AF180" s="16"/>
      <c r="AG180" s="16"/>
      <c r="AH180" s="16"/>
      <c r="AI180" s="124"/>
      <c r="AJ180" s="517"/>
      <c r="AK180" s="16"/>
      <c r="AL180" s="16"/>
      <c r="AM180" s="16"/>
      <c r="AN180" s="16"/>
      <c r="AO180" s="16"/>
      <c r="CW180" s="61"/>
      <c r="CX180" s="62"/>
      <c r="CY180" s="63"/>
      <c r="CZ180" s="64"/>
      <c r="DA180" s="64"/>
      <c r="DB180" s="64"/>
      <c r="DC180" s="64"/>
      <c r="DD180" s="64"/>
      <c r="DF180" s="64"/>
      <c r="DG180" s="64"/>
      <c r="DH180" s="64"/>
      <c r="DI180" s="64"/>
      <c r="DJ180" s="64"/>
      <c r="DK180" s="64"/>
      <c r="DL180" s="64"/>
      <c r="DM180" s="64"/>
      <c r="DN180" s="64"/>
      <c r="DO180" s="64"/>
      <c r="DP180" s="64"/>
      <c r="DQ180" s="64"/>
      <c r="DR180" s="64"/>
      <c r="DS180" s="68"/>
    </row>
    <row r="181" spans="2:123" s="1" customFormat="1" ht="16.5" customHeight="1">
      <c r="B181" s="2"/>
      <c r="C181" s="2"/>
      <c r="D181" s="2"/>
      <c r="E181" s="16"/>
      <c r="F181" s="123"/>
      <c r="G181" s="17"/>
      <c r="H181" s="17"/>
      <c r="I181" s="17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  <c r="U181" s="124"/>
      <c r="V181" s="180"/>
      <c r="W181" s="180"/>
      <c r="X181" s="180"/>
      <c r="Y181" s="180"/>
      <c r="Z181" s="180"/>
      <c r="AA181" s="124"/>
      <c r="AB181" s="124"/>
      <c r="AC181" s="124"/>
      <c r="AD181" s="124"/>
      <c r="AE181" s="16"/>
      <c r="AF181" s="16"/>
      <c r="AG181" s="16"/>
      <c r="AH181" s="16"/>
      <c r="AI181" s="124"/>
      <c r="AJ181" s="517"/>
      <c r="AK181" s="16"/>
      <c r="AL181" s="16"/>
      <c r="AM181" s="16"/>
      <c r="AN181" s="16"/>
      <c r="AO181" s="16"/>
      <c r="CW181" s="61"/>
      <c r="CX181" s="62"/>
      <c r="CY181" s="63"/>
      <c r="CZ181" s="64"/>
      <c r="DA181" s="64"/>
      <c r="DB181" s="64"/>
      <c r="DC181" s="64"/>
      <c r="DD181" s="64"/>
      <c r="DF181" s="64"/>
      <c r="DG181" s="64"/>
      <c r="DH181" s="64"/>
      <c r="DI181" s="64"/>
      <c r="DJ181" s="64"/>
      <c r="DK181" s="64"/>
      <c r="DL181" s="64"/>
      <c r="DM181" s="64"/>
      <c r="DN181" s="64"/>
      <c r="DO181" s="64"/>
      <c r="DP181" s="64"/>
      <c r="DQ181" s="64"/>
      <c r="DR181" s="64"/>
      <c r="DS181" s="68"/>
    </row>
    <row r="182" spans="2:123" s="1" customFormat="1" ht="16.5" customHeight="1">
      <c r="B182" s="2"/>
      <c r="C182" s="2"/>
      <c r="D182" s="2"/>
      <c r="E182" s="16"/>
      <c r="F182" s="123"/>
      <c r="G182" s="17"/>
      <c r="H182" s="17"/>
      <c r="I182" s="17"/>
      <c r="J182" s="124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  <c r="U182" s="124"/>
      <c r="V182" s="180"/>
      <c r="W182" s="180"/>
      <c r="X182" s="180"/>
      <c r="Y182" s="180"/>
      <c r="Z182" s="180"/>
      <c r="AA182" s="124"/>
      <c r="AB182" s="124"/>
      <c r="AC182" s="124"/>
      <c r="AD182" s="124"/>
      <c r="AE182" s="16"/>
      <c r="AF182" s="16"/>
      <c r="AG182" s="16"/>
      <c r="AH182" s="16"/>
      <c r="AI182" s="124"/>
      <c r="AJ182" s="517"/>
      <c r="AK182" s="16"/>
      <c r="AL182" s="16"/>
      <c r="AM182" s="16"/>
      <c r="AN182" s="16"/>
      <c r="AO182" s="16"/>
      <c r="CW182" s="61"/>
      <c r="CX182" s="62"/>
      <c r="CY182" s="63"/>
      <c r="CZ182" s="64"/>
      <c r="DA182" s="64"/>
      <c r="DB182" s="64"/>
      <c r="DC182" s="64"/>
      <c r="DD182" s="64"/>
      <c r="DF182" s="64"/>
      <c r="DG182" s="64"/>
      <c r="DH182" s="64"/>
      <c r="DI182" s="64"/>
      <c r="DJ182" s="64"/>
      <c r="DK182" s="64"/>
      <c r="DL182" s="64"/>
      <c r="DM182" s="64"/>
      <c r="DN182" s="64"/>
      <c r="DO182" s="64"/>
      <c r="DP182" s="64"/>
      <c r="DQ182" s="64"/>
      <c r="DR182" s="64"/>
      <c r="DS182" s="68"/>
    </row>
    <row r="183" spans="2:123" s="1" customFormat="1" ht="16.5" customHeight="1">
      <c r="B183" s="2"/>
      <c r="C183" s="2"/>
      <c r="D183" s="2"/>
      <c r="E183" s="16"/>
      <c r="F183" s="123"/>
      <c r="G183" s="17"/>
      <c r="H183" s="17"/>
      <c r="I183" s="17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24"/>
      <c r="V183" s="180"/>
      <c r="W183" s="180"/>
      <c r="X183" s="180"/>
      <c r="Y183" s="180"/>
      <c r="Z183" s="180"/>
      <c r="AA183" s="124"/>
      <c r="AB183" s="124"/>
      <c r="AC183" s="124"/>
      <c r="AD183" s="124"/>
      <c r="AE183" s="16"/>
      <c r="AF183" s="16"/>
      <c r="AG183" s="16"/>
      <c r="AH183" s="16"/>
      <c r="AI183" s="124"/>
      <c r="AJ183" s="517"/>
      <c r="AK183" s="16"/>
      <c r="AL183" s="16"/>
      <c r="AM183" s="16"/>
      <c r="AN183" s="16"/>
      <c r="AO183" s="16"/>
      <c r="CW183" s="61"/>
      <c r="CX183" s="62"/>
      <c r="CY183" s="63"/>
      <c r="CZ183" s="64"/>
      <c r="DA183" s="64"/>
      <c r="DB183" s="64"/>
      <c r="DC183" s="64"/>
      <c r="DD183" s="64"/>
      <c r="DF183" s="64"/>
      <c r="DG183" s="64"/>
      <c r="DH183" s="64"/>
      <c r="DI183" s="64"/>
      <c r="DJ183" s="64"/>
      <c r="DK183" s="64"/>
      <c r="DL183" s="64"/>
      <c r="DM183" s="64"/>
      <c r="DN183" s="64"/>
      <c r="DO183" s="64"/>
      <c r="DP183" s="64"/>
      <c r="DQ183" s="64"/>
      <c r="DR183" s="64"/>
      <c r="DS183" s="68"/>
    </row>
    <row r="184" spans="2:123" s="1" customFormat="1" ht="16.5" customHeight="1">
      <c r="B184" s="2"/>
      <c r="C184" s="2"/>
      <c r="D184" s="2"/>
      <c r="E184" s="16"/>
      <c r="F184" s="123"/>
      <c r="G184" s="17"/>
      <c r="H184" s="17"/>
      <c r="I184" s="17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80"/>
      <c r="W184" s="180"/>
      <c r="X184" s="180"/>
      <c r="Y184" s="180"/>
      <c r="Z184" s="180"/>
      <c r="AA184" s="124"/>
      <c r="AB184" s="124"/>
      <c r="AC184" s="124"/>
      <c r="AD184" s="124"/>
      <c r="AE184" s="16"/>
      <c r="AF184" s="16"/>
      <c r="AG184" s="16"/>
      <c r="AH184" s="16"/>
      <c r="AI184" s="124"/>
      <c r="AJ184" s="517"/>
      <c r="AK184" s="16"/>
      <c r="AL184" s="16"/>
      <c r="AM184" s="16"/>
      <c r="AN184" s="16"/>
      <c r="AO184" s="16"/>
      <c r="CW184" s="61"/>
      <c r="CX184" s="62"/>
      <c r="CY184" s="63"/>
      <c r="CZ184" s="64"/>
      <c r="DA184" s="64"/>
      <c r="DB184" s="64"/>
      <c r="DC184" s="64"/>
      <c r="DD184" s="64"/>
      <c r="DF184" s="64"/>
      <c r="DG184" s="64"/>
      <c r="DH184" s="64"/>
      <c r="DI184" s="64"/>
      <c r="DJ184" s="64"/>
      <c r="DK184" s="64"/>
      <c r="DL184" s="64"/>
      <c r="DM184" s="64"/>
      <c r="DN184" s="64"/>
      <c r="DO184" s="64"/>
      <c r="DP184" s="64"/>
      <c r="DQ184" s="64"/>
      <c r="DR184" s="64"/>
      <c r="DS184" s="68"/>
    </row>
    <row r="185" spans="2:123" s="1" customFormat="1" ht="16.5" customHeight="1">
      <c r="B185" s="2"/>
      <c r="C185" s="2"/>
      <c r="D185" s="2"/>
      <c r="E185" s="16"/>
      <c r="F185" s="123"/>
      <c r="G185" s="17"/>
      <c r="H185" s="17"/>
      <c r="I185" s="17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180"/>
      <c r="W185" s="180"/>
      <c r="X185" s="180"/>
      <c r="Y185" s="180"/>
      <c r="Z185" s="180"/>
      <c r="AA185" s="124"/>
      <c r="AB185" s="124"/>
      <c r="AC185" s="124"/>
      <c r="AD185" s="124"/>
      <c r="AE185" s="16"/>
      <c r="AF185" s="16"/>
      <c r="AG185" s="16"/>
      <c r="AH185" s="16"/>
      <c r="AI185" s="124"/>
      <c r="AJ185" s="517"/>
      <c r="AK185" s="16"/>
      <c r="AL185" s="16"/>
      <c r="AM185" s="16"/>
      <c r="AN185" s="16"/>
      <c r="AO185" s="16"/>
      <c r="CW185" s="61"/>
      <c r="CX185" s="62"/>
      <c r="CY185" s="63"/>
      <c r="CZ185" s="64"/>
      <c r="DA185" s="64"/>
      <c r="DB185" s="64"/>
      <c r="DC185" s="64"/>
      <c r="DD185" s="64"/>
      <c r="DF185" s="64"/>
      <c r="DG185" s="64"/>
      <c r="DH185" s="64"/>
      <c r="DI185" s="64"/>
      <c r="DJ185" s="64"/>
      <c r="DK185" s="64"/>
      <c r="DL185" s="64"/>
      <c r="DM185" s="64"/>
      <c r="DN185" s="64"/>
      <c r="DO185" s="64"/>
      <c r="DP185" s="64"/>
      <c r="DQ185" s="64"/>
      <c r="DR185" s="64"/>
      <c r="DS185" s="68"/>
    </row>
    <row r="186" spans="2:123" s="1" customFormat="1" ht="16.5" customHeight="1">
      <c r="B186" s="2"/>
      <c r="C186" s="2"/>
      <c r="D186" s="2"/>
      <c r="E186" s="16"/>
      <c r="F186" s="123"/>
      <c r="G186" s="17"/>
      <c r="H186" s="17"/>
      <c r="I186" s="17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  <c r="U186" s="124"/>
      <c r="V186" s="180"/>
      <c r="W186" s="180"/>
      <c r="X186" s="180"/>
      <c r="Y186" s="180"/>
      <c r="Z186" s="180"/>
      <c r="AA186" s="124"/>
      <c r="AB186" s="124"/>
      <c r="AC186" s="124"/>
      <c r="AD186" s="124"/>
      <c r="AE186" s="16"/>
      <c r="AF186" s="16"/>
      <c r="AG186" s="16"/>
      <c r="AH186" s="16"/>
      <c r="AI186" s="124"/>
      <c r="AJ186" s="517"/>
      <c r="AK186" s="16"/>
      <c r="AL186" s="16"/>
      <c r="AM186" s="16"/>
      <c r="AN186" s="16"/>
      <c r="AO186" s="16"/>
      <c r="CW186" s="61"/>
      <c r="CX186" s="62"/>
      <c r="CY186" s="63"/>
      <c r="CZ186" s="64"/>
      <c r="DA186" s="64"/>
      <c r="DB186" s="64"/>
      <c r="DC186" s="64"/>
      <c r="DD186" s="64"/>
      <c r="DF186" s="64"/>
      <c r="DG186" s="64"/>
      <c r="DH186" s="64"/>
      <c r="DI186" s="64"/>
      <c r="DJ186" s="64"/>
      <c r="DK186" s="64"/>
      <c r="DL186" s="64"/>
      <c r="DM186" s="64"/>
      <c r="DN186" s="64"/>
      <c r="DO186" s="64"/>
      <c r="DP186" s="64"/>
      <c r="DQ186" s="64"/>
      <c r="DR186" s="64"/>
      <c r="DS186" s="68"/>
    </row>
    <row r="187" spans="2:123" s="1" customFormat="1" ht="16.5" customHeight="1">
      <c r="B187" s="2"/>
      <c r="C187" s="2"/>
      <c r="D187" s="2"/>
      <c r="E187" s="16"/>
      <c r="F187" s="123"/>
      <c r="G187" s="17"/>
      <c r="H187" s="17"/>
      <c r="I187" s="17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  <c r="U187" s="124"/>
      <c r="V187" s="180"/>
      <c r="W187" s="180"/>
      <c r="X187" s="180"/>
      <c r="Y187" s="180"/>
      <c r="Z187" s="180"/>
      <c r="AA187" s="124"/>
      <c r="AB187" s="124"/>
      <c r="AC187" s="124"/>
      <c r="AD187" s="124"/>
      <c r="AE187" s="16"/>
      <c r="AF187" s="16"/>
      <c r="AG187" s="16"/>
      <c r="AH187" s="16"/>
      <c r="AI187" s="124"/>
      <c r="AJ187" s="517"/>
      <c r="AK187" s="16"/>
      <c r="AL187" s="16"/>
      <c r="AM187" s="16"/>
      <c r="AN187" s="16"/>
      <c r="AO187" s="16"/>
      <c r="CW187" s="61"/>
      <c r="CX187" s="62"/>
      <c r="CY187" s="63"/>
      <c r="CZ187" s="64"/>
      <c r="DA187" s="64"/>
      <c r="DB187" s="64"/>
      <c r="DC187" s="64"/>
      <c r="DD187" s="64"/>
      <c r="DF187" s="64"/>
      <c r="DG187" s="64"/>
      <c r="DH187" s="64"/>
      <c r="DI187" s="64"/>
      <c r="DJ187" s="64"/>
      <c r="DK187" s="64"/>
      <c r="DL187" s="64"/>
      <c r="DM187" s="64"/>
      <c r="DN187" s="64"/>
      <c r="DO187" s="64"/>
      <c r="DP187" s="64"/>
      <c r="DQ187" s="64"/>
      <c r="DR187" s="64"/>
      <c r="DS187" s="68"/>
    </row>
    <row r="188" spans="2:123" s="1" customFormat="1" ht="16.5" customHeight="1">
      <c r="B188" s="2"/>
      <c r="C188" s="2"/>
      <c r="D188" s="2"/>
      <c r="E188" s="16"/>
      <c r="F188" s="123"/>
      <c r="G188" s="17"/>
      <c r="H188" s="17"/>
      <c r="I188" s="17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  <c r="U188" s="124"/>
      <c r="V188" s="180"/>
      <c r="W188" s="180"/>
      <c r="X188" s="180"/>
      <c r="Y188" s="180"/>
      <c r="Z188" s="180"/>
      <c r="AA188" s="124"/>
      <c r="AB188" s="124"/>
      <c r="AC188" s="124"/>
      <c r="AD188" s="124"/>
      <c r="AE188" s="16"/>
      <c r="AF188" s="16"/>
      <c r="AG188" s="16"/>
      <c r="AH188" s="16"/>
      <c r="AI188" s="124"/>
      <c r="AJ188" s="517"/>
      <c r="AK188" s="16"/>
      <c r="AL188" s="16"/>
      <c r="AM188" s="16"/>
      <c r="AN188" s="16"/>
      <c r="AO188" s="16"/>
      <c r="CW188" s="61"/>
      <c r="CX188" s="62"/>
      <c r="CY188" s="63"/>
      <c r="CZ188" s="64"/>
      <c r="DA188" s="64"/>
      <c r="DB188" s="64"/>
      <c r="DC188" s="64"/>
      <c r="DD188" s="64"/>
      <c r="DF188" s="64"/>
      <c r="DG188" s="64"/>
      <c r="DH188" s="64"/>
      <c r="DI188" s="64"/>
      <c r="DJ188" s="64"/>
      <c r="DK188" s="64"/>
      <c r="DL188" s="64"/>
      <c r="DM188" s="64"/>
      <c r="DN188" s="64"/>
      <c r="DO188" s="64"/>
      <c r="DP188" s="64"/>
      <c r="DQ188" s="64"/>
      <c r="DR188" s="64"/>
      <c r="DS188" s="68"/>
    </row>
    <row r="189" spans="2:123" s="1" customFormat="1" ht="16.5" customHeight="1">
      <c r="B189" s="2"/>
      <c r="C189" s="2"/>
      <c r="D189" s="2"/>
      <c r="E189" s="16"/>
      <c r="F189" s="123"/>
      <c r="G189" s="17"/>
      <c r="H189" s="17"/>
      <c r="I189" s="17"/>
      <c r="J189" s="124"/>
      <c r="K189" s="124"/>
      <c r="L189" s="124"/>
      <c r="M189" s="124"/>
      <c r="N189" s="124"/>
      <c r="O189" s="124"/>
      <c r="P189" s="124"/>
      <c r="Q189" s="124"/>
      <c r="R189" s="124"/>
      <c r="S189" s="124"/>
      <c r="T189" s="124"/>
      <c r="U189" s="124"/>
      <c r="V189" s="180"/>
      <c r="W189" s="180"/>
      <c r="X189" s="180"/>
      <c r="Y189" s="180"/>
      <c r="Z189" s="180"/>
      <c r="AA189" s="124"/>
      <c r="AB189" s="124"/>
      <c r="AC189" s="124"/>
      <c r="AD189" s="124"/>
      <c r="AE189" s="16"/>
      <c r="AF189" s="16"/>
      <c r="AG189" s="16"/>
      <c r="AH189" s="16"/>
      <c r="AI189" s="124"/>
      <c r="AJ189" s="517"/>
      <c r="AK189" s="16"/>
      <c r="AL189" s="16"/>
      <c r="AM189" s="16"/>
      <c r="AN189" s="16"/>
      <c r="AO189" s="16"/>
      <c r="CW189" s="61"/>
      <c r="CX189" s="62"/>
      <c r="CY189" s="63"/>
      <c r="CZ189" s="64"/>
      <c r="DA189" s="64"/>
      <c r="DB189" s="64"/>
      <c r="DC189" s="64"/>
      <c r="DD189" s="64"/>
      <c r="DF189" s="64"/>
      <c r="DG189" s="64"/>
      <c r="DH189" s="64"/>
      <c r="DI189" s="64"/>
      <c r="DJ189" s="64"/>
      <c r="DK189" s="64"/>
      <c r="DL189" s="64"/>
      <c r="DM189" s="64"/>
      <c r="DN189" s="64"/>
      <c r="DO189" s="64"/>
      <c r="DP189" s="64"/>
      <c r="DQ189" s="64"/>
      <c r="DR189" s="64"/>
      <c r="DS189" s="68"/>
    </row>
    <row r="190" spans="2:123" s="1" customFormat="1" ht="16.5" customHeight="1">
      <c r="B190" s="2"/>
      <c r="C190" s="2"/>
      <c r="D190" s="2"/>
      <c r="E190" s="16"/>
      <c r="F190" s="123"/>
      <c r="G190" s="17"/>
      <c r="H190" s="17"/>
      <c r="I190" s="17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  <c r="U190" s="124"/>
      <c r="V190" s="180"/>
      <c r="W190" s="180"/>
      <c r="X190" s="180"/>
      <c r="Y190" s="180"/>
      <c r="Z190" s="180"/>
      <c r="AA190" s="124"/>
      <c r="AB190" s="124"/>
      <c r="AC190" s="124"/>
      <c r="AD190" s="124"/>
      <c r="AE190" s="16"/>
      <c r="AF190" s="16"/>
      <c r="AG190" s="16"/>
      <c r="AH190" s="16"/>
      <c r="AI190" s="124"/>
      <c r="AJ190" s="517"/>
      <c r="AK190" s="16"/>
      <c r="AL190" s="16"/>
      <c r="AM190" s="16"/>
      <c r="AN190" s="16"/>
      <c r="AO190" s="16"/>
      <c r="CW190" s="61"/>
      <c r="CX190" s="62"/>
      <c r="CY190" s="63"/>
      <c r="CZ190" s="64"/>
      <c r="DA190" s="64"/>
      <c r="DB190" s="64"/>
      <c r="DC190" s="64"/>
      <c r="DD190" s="64"/>
      <c r="DF190" s="64"/>
      <c r="DG190" s="64"/>
      <c r="DH190" s="64"/>
      <c r="DI190" s="64"/>
      <c r="DJ190" s="64"/>
      <c r="DK190" s="64"/>
      <c r="DL190" s="64"/>
      <c r="DM190" s="64"/>
      <c r="DN190" s="64"/>
      <c r="DO190" s="64"/>
      <c r="DP190" s="64"/>
      <c r="DQ190" s="64"/>
      <c r="DR190" s="64"/>
      <c r="DS190" s="68"/>
    </row>
    <row r="191" spans="2:123" s="1" customFormat="1" ht="16.5" customHeight="1">
      <c r="B191" s="2"/>
      <c r="C191" s="2"/>
      <c r="D191" s="2"/>
      <c r="E191" s="16"/>
      <c r="F191" s="123"/>
      <c r="G191" s="17"/>
      <c r="H191" s="17"/>
      <c r="I191" s="17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  <c r="U191" s="124"/>
      <c r="V191" s="180"/>
      <c r="W191" s="180"/>
      <c r="X191" s="180"/>
      <c r="Y191" s="180"/>
      <c r="Z191" s="180"/>
      <c r="AA191" s="124"/>
      <c r="AB191" s="124"/>
      <c r="AC191" s="124"/>
      <c r="AD191" s="124"/>
      <c r="AE191" s="16"/>
      <c r="AF191" s="16"/>
      <c r="AG191" s="16"/>
      <c r="AH191" s="16"/>
      <c r="AI191" s="124"/>
      <c r="AJ191" s="517"/>
      <c r="AK191" s="16"/>
      <c r="AL191" s="16"/>
      <c r="AM191" s="16"/>
      <c r="AN191" s="16"/>
      <c r="AO191" s="16"/>
      <c r="CW191" s="61"/>
      <c r="CX191" s="62"/>
      <c r="CY191" s="63"/>
      <c r="CZ191" s="64"/>
      <c r="DA191" s="64"/>
      <c r="DB191" s="64"/>
      <c r="DC191" s="64"/>
      <c r="DD191" s="64"/>
      <c r="DF191" s="64"/>
      <c r="DG191" s="64"/>
      <c r="DH191" s="64"/>
      <c r="DI191" s="64"/>
      <c r="DJ191" s="64"/>
      <c r="DK191" s="64"/>
      <c r="DL191" s="64"/>
      <c r="DM191" s="64"/>
      <c r="DN191" s="64"/>
      <c r="DO191" s="64"/>
      <c r="DP191" s="64"/>
      <c r="DQ191" s="64"/>
      <c r="DR191" s="64"/>
      <c r="DS191" s="68"/>
    </row>
    <row r="192" spans="2:123" s="1" customFormat="1" ht="16.5" customHeight="1">
      <c r="B192" s="2"/>
      <c r="C192" s="2"/>
      <c r="D192" s="2"/>
      <c r="E192" s="16"/>
      <c r="F192" s="123"/>
      <c r="G192" s="17"/>
      <c r="H192" s="17"/>
      <c r="I192" s="17"/>
      <c r="J192" s="124"/>
      <c r="K192" s="124"/>
      <c r="L192" s="124"/>
      <c r="M192" s="124"/>
      <c r="N192" s="124"/>
      <c r="O192" s="124"/>
      <c r="P192" s="124"/>
      <c r="Q192" s="124"/>
      <c r="R192" s="124"/>
      <c r="S192" s="124"/>
      <c r="T192" s="124"/>
      <c r="U192" s="124"/>
      <c r="V192" s="180"/>
      <c r="W192" s="180"/>
      <c r="X192" s="180"/>
      <c r="Y192" s="180"/>
      <c r="Z192" s="180"/>
      <c r="AA192" s="124"/>
      <c r="AB192" s="124"/>
      <c r="AC192" s="124"/>
      <c r="AD192" s="124"/>
      <c r="AE192" s="16"/>
      <c r="AF192" s="16"/>
      <c r="AG192" s="16"/>
      <c r="AH192" s="16"/>
      <c r="AI192" s="124"/>
      <c r="AJ192" s="517"/>
      <c r="AK192" s="16"/>
      <c r="AL192" s="16"/>
      <c r="AM192" s="16"/>
      <c r="AN192" s="16"/>
      <c r="AO192" s="16"/>
      <c r="CW192" s="61"/>
      <c r="CX192" s="62"/>
      <c r="CY192" s="63"/>
      <c r="CZ192" s="64"/>
      <c r="DA192" s="64"/>
      <c r="DB192" s="64"/>
      <c r="DC192" s="64"/>
      <c r="DD192" s="64"/>
      <c r="DF192" s="64"/>
      <c r="DG192" s="64"/>
      <c r="DH192" s="64"/>
      <c r="DI192" s="64"/>
      <c r="DJ192" s="64"/>
      <c r="DK192" s="64"/>
      <c r="DL192" s="64"/>
      <c r="DM192" s="64"/>
      <c r="DN192" s="64"/>
      <c r="DO192" s="64"/>
      <c r="DP192" s="64"/>
      <c r="DQ192" s="64"/>
      <c r="DR192" s="64"/>
      <c r="DS192" s="68"/>
    </row>
    <row r="193" spans="2:123" s="1" customFormat="1" ht="16.5" customHeight="1">
      <c r="B193" s="2"/>
      <c r="C193" s="2"/>
      <c r="D193" s="2"/>
      <c r="E193" s="16"/>
      <c r="F193" s="123"/>
      <c r="G193" s="17"/>
      <c r="H193" s="17"/>
      <c r="I193" s="17"/>
      <c r="J193" s="124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  <c r="U193" s="124"/>
      <c r="V193" s="180"/>
      <c r="W193" s="180"/>
      <c r="X193" s="180"/>
      <c r="Y193" s="180"/>
      <c r="Z193" s="180"/>
      <c r="AA193" s="124"/>
      <c r="AB193" s="124"/>
      <c r="AC193" s="124"/>
      <c r="AD193" s="124"/>
      <c r="AE193" s="16"/>
      <c r="AF193" s="16"/>
      <c r="AG193" s="16"/>
      <c r="AH193" s="16"/>
      <c r="AI193" s="124"/>
      <c r="AJ193" s="517"/>
      <c r="AK193" s="16"/>
      <c r="AL193" s="16"/>
      <c r="AM193" s="16"/>
      <c r="AN193" s="16"/>
      <c r="AO193" s="16"/>
      <c r="CW193" s="61"/>
      <c r="CX193" s="62"/>
      <c r="CY193" s="63"/>
      <c r="CZ193" s="64"/>
      <c r="DA193" s="64"/>
      <c r="DB193" s="64"/>
      <c r="DC193" s="64"/>
      <c r="DD193" s="64"/>
      <c r="DF193" s="64"/>
      <c r="DG193" s="64"/>
      <c r="DH193" s="64"/>
      <c r="DI193" s="64"/>
      <c r="DJ193" s="64"/>
      <c r="DK193" s="64"/>
      <c r="DL193" s="64"/>
      <c r="DM193" s="64"/>
      <c r="DN193" s="64"/>
      <c r="DO193" s="64"/>
      <c r="DP193" s="64"/>
      <c r="DQ193" s="64"/>
      <c r="DR193" s="64"/>
      <c r="DS193" s="68"/>
    </row>
    <row r="194" spans="2:123" s="1" customFormat="1" ht="16.5" customHeight="1">
      <c r="B194" s="2"/>
      <c r="C194" s="2"/>
      <c r="D194" s="2"/>
      <c r="E194" s="16"/>
      <c r="F194" s="123"/>
      <c r="G194" s="17"/>
      <c r="H194" s="17"/>
      <c r="I194" s="17"/>
      <c r="J194" s="124"/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  <c r="U194" s="124"/>
      <c r="V194" s="180"/>
      <c r="W194" s="180"/>
      <c r="X194" s="180"/>
      <c r="Y194" s="180"/>
      <c r="Z194" s="180"/>
      <c r="AA194" s="124"/>
      <c r="AB194" s="124"/>
      <c r="AC194" s="124"/>
      <c r="AD194" s="124"/>
      <c r="AE194" s="16"/>
      <c r="AF194" s="16"/>
      <c r="AG194" s="16"/>
      <c r="AH194" s="16"/>
      <c r="AI194" s="124"/>
      <c r="AJ194" s="517"/>
      <c r="AK194" s="16"/>
      <c r="AL194" s="16"/>
      <c r="AM194" s="16"/>
      <c r="AN194" s="16"/>
      <c r="AO194" s="16"/>
      <c r="CW194" s="61"/>
      <c r="CX194" s="62"/>
      <c r="CY194" s="63"/>
      <c r="CZ194" s="64"/>
      <c r="DA194" s="64"/>
      <c r="DB194" s="64"/>
      <c r="DC194" s="64"/>
      <c r="DD194" s="64"/>
      <c r="DF194" s="64"/>
      <c r="DG194" s="64"/>
      <c r="DH194" s="64"/>
      <c r="DI194" s="64"/>
      <c r="DJ194" s="64"/>
      <c r="DK194" s="64"/>
      <c r="DL194" s="64"/>
      <c r="DM194" s="64"/>
      <c r="DN194" s="64"/>
      <c r="DO194" s="64"/>
      <c r="DP194" s="64"/>
      <c r="DQ194" s="64"/>
      <c r="DR194" s="64"/>
      <c r="DS194" s="68"/>
    </row>
    <row r="195" spans="2:123" s="1" customFormat="1" ht="16.5" customHeight="1">
      <c r="B195" s="2"/>
      <c r="C195" s="2"/>
      <c r="D195" s="2"/>
      <c r="E195" s="16"/>
      <c r="F195" s="123"/>
      <c r="G195" s="17"/>
      <c r="H195" s="17"/>
      <c r="I195" s="17"/>
      <c r="J195" s="124"/>
      <c r="K195" s="124"/>
      <c r="L195" s="124"/>
      <c r="M195" s="124"/>
      <c r="N195" s="124"/>
      <c r="O195" s="124"/>
      <c r="P195" s="124"/>
      <c r="Q195" s="124"/>
      <c r="R195" s="124"/>
      <c r="S195" s="124"/>
      <c r="T195" s="124"/>
      <c r="U195" s="124"/>
      <c r="V195" s="180"/>
      <c r="W195" s="180"/>
      <c r="X195" s="180"/>
      <c r="Y195" s="180"/>
      <c r="Z195" s="180"/>
      <c r="AA195" s="124"/>
      <c r="AB195" s="124"/>
      <c r="AC195" s="124"/>
      <c r="AD195" s="124"/>
      <c r="AE195" s="16"/>
      <c r="AF195" s="16"/>
      <c r="AG195" s="16"/>
      <c r="AH195" s="16"/>
      <c r="AI195" s="124"/>
      <c r="AJ195" s="517"/>
      <c r="AK195" s="16"/>
      <c r="AL195" s="16"/>
      <c r="AM195" s="16"/>
      <c r="AN195" s="16"/>
      <c r="AO195" s="16"/>
      <c r="CW195" s="61"/>
      <c r="CX195" s="62"/>
      <c r="CY195" s="63"/>
      <c r="CZ195" s="64"/>
      <c r="DA195" s="64"/>
      <c r="DB195" s="64"/>
      <c r="DC195" s="64"/>
      <c r="DD195" s="64"/>
      <c r="DF195" s="64"/>
      <c r="DG195" s="64"/>
      <c r="DH195" s="64"/>
      <c r="DI195" s="64"/>
      <c r="DJ195" s="64"/>
      <c r="DK195" s="64"/>
      <c r="DL195" s="64"/>
      <c r="DM195" s="64"/>
      <c r="DN195" s="64"/>
      <c r="DO195" s="64"/>
      <c r="DP195" s="64"/>
      <c r="DQ195" s="64"/>
      <c r="DR195" s="64"/>
      <c r="DS195" s="68"/>
    </row>
    <row r="196" spans="2:123" s="1" customFormat="1" ht="16.5" customHeight="1">
      <c r="B196" s="2"/>
      <c r="C196" s="2"/>
      <c r="D196" s="2"/>
      <c r="E196" s="16"/>
      <c r="F196" s="123"/>
      <c r="G196" s="17"/>
      <c r="H196" s="17"/>
      <c r="I196" s="17"/>
      <c r="J196" s="124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  <c r="U196" s="124"/>
      <c r="V196" s="180"/>
      <c r="W196" s="180"/>
      <c r="X196" s="180"/>
      <c r="Y196" s="180"/>
      <c r="Z196" s="180"/>
      <c r="AA196" s="124"/>
      <c r="AB196" s="124"/>
      <c r="AC196" s="124"/>
      <c r="AD196" s="124"/>
      <c r="AE196" s="16"/>
      <c r="AF196" s="16"/>
      <c r="AG196" s="16"/>
      <c r="AH196" s="16"/>
      <c r="AI196" s="124"/>
      <c r="AJ196" s="517"/>
      <c r="AK196" s="16"/>
      <c r="AL196" s="16"/>
      <c r="AM196" s="16"/>
      <c r="AN196" s="16"/>
      <c r="AO196" s="16"/>
      <c r="CW196" s="61"/>
      <c r="CX196" s="62"/>
      <c r="CY196" s="63"/>
      <c r="CZ196" s="64"/>
      <c r="DA196" s="64"/>
      <c r="DB196" s="64"/>
      <c r="DC196" s="64"/>
      <c r="DD196" s="64"/>
      <c r="DF196" s="64"/>
      <c r="DG196" s="64"/>
      <c r="DH196" s="64"/>
      <c r="DI196" s="64"/>
      <c r="DJ196" s="64"/>
      <c r="DK196" s="64"/>
      <c r="DL196" s="64"/>
      <c r="DM196" s="64"/>
      <c r="DN196" s="64"/>
      <c r="DO196" s="64"/>
      <c r="DP196" s="64"/>
      <c r="DQ196" s="64"/>
      <c r="DR196" s="64"/>
      <c r="DS196" s="68"/>
    </row>
    <row r="197" spans="2:123" s="1" customFormat="1" ht="16.5" customHeight="1">
      <c r="B197" s="2"/>
      <c r="C197" s="2"/>
      <c r="D197" s="2"/>
      <c r="E197" s="16"/>
      <c r="F197" s="123"/>
      <c r="G197" s="17"/>
      <c r="H197" s="17"/>
      <c r="I197" s="17"/>
      <c r="J197" s="124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  <c r="U197" s="124"/>
      <c r="V197" s="180"/>
      <c r="W197" s="180"/>
      <c r="X197" s="180"/>
      <c r="Y197" s="180"/>
      <c r="Z197" s="180"/>
      <c r="AA197" s="124"/>
      <c r="AB197" s="124"/>
      <c r="AC197" s="124"/>
      <c r="AD197" s="124"/>
      <c r="AE197" s="16"/>
      <c r="AF197" s="16"/>
      <c r="AG197" s="16"/>
      <c r="AH197" s="16"/>
      <c r="AI197" s="124"/>
      <c r="AJ197" s="517"/>
      <c r="AK197" s="16"/>
      <c r="AL197" s="16"/>
      <c r="AM197" s="16"/>
      <c r="AN197" s="16"/>
      <c r="AO197" s="16"/>
      <c r="CW197" s="61"/>
      <c r="CX197" s="62"/>
      <c r="CY197" s="63"/>
      <c r="CZ197" s="64"/>
      <c r="DA197" s="64"/>
      <c r="DB197" s="64"/>
      <c r="DC197" s="64"/>
      <c r="DD197" s="64"/>
      <c r="DF197" s="64"/>
      <c r="DG197" s="64"/>
      <c r="DH197" s="64"/>
      <c r="DI197" s="64"/>
      <c r="DJ197" s="64"/>
      <c r="DK197" s="64"/>
      <c r="DL197" s="64"/>
      <c r="DM197" s="64"/>
      <c r="DN197" s="64"/>
      <c r="DO197" s="64"/>
      <c r="DP197" s="64"/>
      <c r="DQ197" s="64"/>
      <c r="DR197" s="64"/>
      <c r="DS197" s="68"/>
    </row>
    <row r="198" spans="2:123" s="1" customFormat="1" ht="16.5" customHeight="1">
      <c r="B198" s="2"/>
      <c r="C198" s="2"/>
      <c r="D198" s="2"/>
      <c r="E198" s="16"/>
      <c r="F198" s="123"/>
      <c r="G198" s="17"/>
      <c r="H198" s="17"/>
      <c r="I198" s="17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80"/>
      <c r="W198" s="180"/>
      <c r="X198" s="180"/>
      <c r="Y198" s="180"/>
      <c r="Z198" s="180"/>
      <c r="AA198" s="124"/>
      <c r="AB198" s="124"/>
      <c r="AC198" s="124"/>
      <c r="AD198" s="124"/>
      <c r="AE198" s="16"/>
      <c r="AF198" s="16"/>
      <c r="AG198" s="16"/>
      <c r="AH198" s="16"/>
      <c r="AI198" s="124"/>
      <c r="AJ198" s="517"/>
      <c r="AK198" s="16"/>
      <c r="AL198" s="16"/>
      <c r="AM198" s="16"/>
      <c r="AN198" s="16"/>
      <c r="AO198" s="16"/>
      <c r="CW198" s="61"/>
      <c r="CX198" s="62"/>
      <c r="CY198" s="63"/>
      <c r="CZ198" s="64"/>
      <c r="DA198" s="64"/>
      <c r="DB198" s="64"/>
      <c r="DC198" s="64"/>
      <c r="DD198" s="64"/>
      <c r="DF198" s="64"/>
      <c r="DG198" s="64"/>
      <c r="DH198" s="64"/>
      <c r="DI198" s="64"/>
      <c r="DJ198" s="64"/>
      <c r="DK198" s="64"/>
      <c r="DL198" s="64"/>
      <c r="DM198" s="64"/>
      <c r="DN198" s="64"/>
      <c r="DO198" s="64"/>
      <c r="DP198" s="64"/>
      <c r="DQ198" s="64"/>
      <c r="DR198" s="64"/>
      <c r="DS198" s="68"/>
    </row>
    <row r="199" spans="2:123" s="1" customFormat="1" ht="16.5" customHeight="1">
      <c r="B199" s="2"/>
      <c r="C199" s="2"/>
      <c r="D199" s="2"/>
      <c r="E199" s="16"/>
      <c r="F199" s="123"/>
      <c r="G199" s="17"/>
      <c r="H199" s="17"/>
      <c r="I199" s="17"/>
      <c r="J199" s="124"/>
      <c r="K199" s="124"/>
      <c r="L199" s="124"/>
      <c r="M199" s="124"/>
      <c r="N199" s="124"/>
      <c r="O199" s="124"/>
      <c r="P199" s="124"/>
      <c r="Q199" s="124"/>
      <c r="R199" s="124"/>
      <c r="S199" s="124"/>
      <c r="T199" s="124"/>
      <c r="U199" s="124"/>
      <c r="V199" s="180"/>
      <c r="W199" s="180"/>
      <c r="X199" s="180"/>
      <c r="Y199" s="180"/>
      <c r="Z199" s="180"/>
      <c r="AA199" s="124"/>
      <c r="AB199" s="124"/>
      <c r="AC199" s="124"/>
      <c r="AD199" s="124"/>
      <c r="AE199" s="16"/>
      <c r="AF199" s="16"/>
      <c r="AG199" s="16"/>
      <c r="AH199" s="16"/>
      <c r="AI199" s="124"/>
      <c r="AJ199" s="517"/>
      <c r="AK199" s="16"/>
      <c r="AL199" s="16"/>
      <c r="AM199" s="16"/>
      <c r="AN199" s="16"/>
      <c r="AO199" s="16"/>
      <c r="CW199" s="61"/>
      <c r="CX199" s="62"/>
      <c r="CY199" s="63"/>
      <c r="CZ199" s="64"/>
      <c r="DA199" s="64"/>
      <c r="DB199" s="64"/>
      <c r="DC199" s="64"/>
      <c r="DD199" s="64"/>
      <c r="DF199" s="64"/>
      <c r="DG199" s="64"/>
      <c r="DH199" s="64"/>
      <c r="DI199" s="64"/>
      <c r="DJ199" s="64"/>
      <c r="DK199" s="64"/>
      <c r="DL199" s="64"/>
      <c r="DM199" s="64"/>
      <c r="DN199" s="64"/>
      <c r="DO199" s="64"/>
      <c r="DP199" s="64"/>
      <c r="DQ199" s="64"/>
      <c r="DR199" s="64"/>
      <c r="DS199" s="68"/>
    </row>
    <row r="200" spans="2:123" s="1" customFormat="1" ht="16.5" customHeight="1">
      <c r="B200" s="2"/>
      <c r="C200" s="2"/>
      <c r="D200" s="2"/>
      <c r="E200" s="16"/>
      <c r="F200" s="123"/>
      <c r="G200" s="17"/>
      <c r="H200" s="17"/>
      <c r="I200" s="17"/>
      <c r="J200" s="124"/>
      <c r="K200" s="124"/>
      <c r="L200" s="124"/>
      <c r="M200" s="124"/>
      <c r="N200" s="124"/>
      <c r="O200" s="124"/>
      <c r="P200" s="124"/>
      <c r="Q200" s="124"/>
      <c r="R200" s="124"/>
      <c r="S200" s="124"/>
      <c r="T200" s="124"/>
      <c r="U200" s="124"/>
      <c r="V200" s="180"/>
      <c r="W200" s="180"/>
      <c r="X200" s="180"/>
      <c r="Y200" s="180"/>
      <c r="Z200" s="180"/>
      <c r="AA200" s="124"/>
      <c r="AB200" s="124"/>
      <c r="AC200" s="124"/>
      <c r="AD200" s="124"/>
      <c r="AE200" s="16"/>
      <c r="AF200" s="16"/>
      <c r="AG200" s="16"/>
      <c r="AH200" s="16"/>
      <c r="AI200" s="124"/>
      <c r="AJ200" s="517"/>
      <c r="AK200" s="16"/>
      <c r="AL200" s="16"/>
      <c r="AM200" s="16"/>
      <c r="AN200" s="16"/>
      <c r="AO200" s="16"/>
      <c r="CW200" s="61"/>
      <c r="CX200" s="62"/>
      <c r="CY200" s="63"/>
      <c r="CZ200" s="64"/>
      <c r="DA200" s="64"/>
      <c r="DB200" s="64"/>
      <c r="DC200" s="64"/>
      <c r="DD200" s="64"/>
      <c r="DF200" s="64"/>
      <c r="DG200" s="64"/>
      <c r="DH200" s="64"/>
      <c r="DI200" s="64"/>
      <c r="DJ200" s="64"/>
      <c r="DK200" s="64"/>
      <c r="DL200" s="64"/>
      <c r="DM200" s="64"/>
      <c r="DN200" s="64"/>
      <c r="DO200" s="64"/>
      <c r="DP200" s="64"/>
      <c r="DQ200" s="64"/>
      <c r="DR200" s="64"/>
      <c r="DS200" s="68"/>
    </row>
    <row r="201" spans="2:123" s="1" customFormat="1" ht="16.5" customHeight="1">
      <c r="B201" s="2"/>
      <c r="C201" s="2"/>
      <c r="D201" s="2"/>
      <c r="E201" s="16"/>
      <c r="F201" s="123"/>
      <c r="G201" s="17"/>
      <c r="H201" s="17"/>
      <c r="I201" s="17"/>
      <c r="J201" s="124"/>
      <c r="K201" s="124"/>
      <c r="L201" s="124"/>
      <c r="M201" s="124"/>
      <c r="N201" s="124"/>
      <c r="O201" s="124"/>
      <c r="P201" s="124"/>
      <c r="Q201" s="124"/>
      <c r="R201" s="124"/>
      <c r="S201" s="124"/>
      <c r="T201" s="124"/>
      <c r="U201" s="124"/>
      <c r="V201" s="180"/>
      <c r="W201" s="180"/>
      <c r="X201" s="180"/>
      <c r="Y201" s="180"/>
      <c r="Z201" s="180"/>
      <c r="AA201" s="124"/>
      <c r="AB201" s="124"/>
      <c r="AC201" s="124"/>
      <c r="AD201" s="124"/>
      <c r="AE201" s="16"/>
      <c r="AF201" s="16"/>
      <c r="AG201" s="16"/>
      <c r="AH201" s="16"/>
      <c r="AI201" s="124"/>
      <c r="AJ201" s="517"/>
      <c r="AK201" s="16"/>
      <c r="AL201" s="16"/>
      <c r="AM201" s="16"/>
      <c r="AN201" s="16"/>
      <c r="AO201" s="16"/>
      <c r="CW201" s="61"/>
      <c r="CX201" s="62"/>
      <c r="CY201" s="63"/>
      <c r="CZ201" s="64"/>
      <c r="DA201" s="64"/>
      <c r="DB201" s="64"/>
      <c r="DC201" s="64"/>
      <c r="DD201" s="64"/>
      <c r="DF201" s="64"/>
      <c r="DG201" s="64"/>
      <c r="DH201" s="64"/>
      <c r="DI201" s="64"/>
      <c r="DJ201" s="64"/>
      <c r="DK201" s="64"/>
      <c r="DL201" s="64"/>
      <c r="DM201" s="64"/>
      <c r="DN201" s="64"/>
      <c r="DO201" s="64"/>
      <c r="DP201" s="64"/>
      <c r="DQ201" s="64"/>
      <c r="DR201" s="64"/>
      <c r="DS201" s="68"/>
    </row>
    <row r="202" spans="2:123" s="1" customFormat="1" ht="16.5" customHeight="1">
      <c r="B202" s="2"/>
      <c r="C202" s="2"/>
      <c r="D202" s="2"/>
      <c r="E202" s="16"/>
      <c r="F202" s="123"/>
      <c r="G202" s="17"/>
      <c r="H202" s="17"/>
      <c r="I202" s="17"/>
      <c r="J202" s="124"/>
      <c r="K202" s="124"/>
      <c r="L202" s="124"/>
      <c r="M202" s="124"/>
      <c r="N202" s="124"/>
      <c r="O202" s="124"/>
      <c r="P202" s="124"/>
      <c r="Q202" s="124"/>
      <c r="R202" s="124"/>
      <c r="S202" s="124"/>
      <c r="T202" s="124"/>
      <c r="U202" s="124"/>
      <c r="V202" s="180"/>
      <c r="W202" s="180"/>
      <c r="X202" s="180"/>
      <c r="Y202" s="180"/>
      <c r="Z202" s="180"/>
      <c r="AA202" s="124"/>
      <c r="AB202" s="124"/>
      <c r="AC202" s="124"/>
      <c r="AD202" s="124"/>
      <c r="AE202" s="16"/>
      <c r="AF202" s="16"/>
      <c r="AG202" s="16"/>
      <c r="AH202" s="16"/>
      <c r="AI202" s="124"/>
      <c r="AJ202" s="517"/>
      <c r="AK202" s="16"/>
      <c r="AL202" s="16"/>
      <c r="AM202" s="16"/>
      <c r="AN202" s="16"/>
      <c r="AO202" s="16"/>
      <c r="CW202" s="61"/>
      <c r="CX202" s="62"/>
      <c r="CY202" s="63"/>
      <c r="CZ202" s="64"/>
      <c r="DA202" s="64"/>
      <c r="DB202" s="64"/>
      <c r="DC202" s="64"/>
      <c r="DD202" s="64"/>
      <c r="DF202" s="64"/>
      <c r="DG202" s="64"/>
      <c r="DH202" s="64"/>
      <c r="DI202" s="64"/>
      <c r="DJ202" s="64"/>
      <c r="DK202" s="64"/>
      <c r="DL202" s="64"/>
      <c r="DM202" s="64"/>
      <c r="DN202" s="64"/>
      <c r="DO202" s="64"/>
      <c r="DP202" s="64"/>
      <c r="DQ202" s="64"/>
      <c r="DR202" s="64"/>
      <c r="DS202" s="68"/>
    </row>
    <row r="203" spans="2:123" s="1" customFormat="1" ht="16.5" customHeight="1">
      <c r="B203" s="2"/>
      <c r="C203" s="2"/>
      <c r="D203" s="2"/>
      <c r="E203" s="16"/>
      <c r="F203" s="123"/>
      <c r="G203" s="17"/>
      <c r="H203" s="17"/>
      <c r="I203" s="17"/>
      <c r="J203" s="124"/>
      <c r="K203" s="124"/>
      <c r="L203" s="124"/>
      <c r="M203" s="124"/>
      <c r="N203" s="124"/>
      <c r="O203" s="124"/>
      <c r="P203" s="124"/>
      <c r="Q203" s="124"/>
      <c r="R203" s="124"/>
      <c r="S203" s="124"/>
      <c r="T203" s="124"/>
      <c r="U203" s="124"/>
      <c r="V203" s="180"/>
      <c r="W203" s="180"/>
      <c r="X203" s="180"/>
      <c r="Y203" s="180"/>
      <c r="Z203" s="180"/>
      <c r="AA203" s="124"/>
      <c r="AB203" s="124"/>
      <c r="AC203" s="124"/>
      <c r="AD203" s="124"/>
      <c r="AE203" s="16"/>
      <c r="AF203" s="16"/>
      <c r="AG203" s="16"/>
      <c r="AH203" s="16"/>
      <c r="AI203" s="124"/>
      <c r="AJ203" s="517"/>
      <c r="AK203" s="16"/>
      <c r="AL203" s="16"/>
      <c r="AM203" s="16"/>
      <c r="AN203" s="16"/>
      <c r="AO203" s="16"/>
      <c r="CW203" s="61"/>
      <c r="CX203" s="62"/>
      <c r="CY203" s="63"/>
      <c r="CZ203" s="64"/>
      <c r="DA203" s="64"/>
      <c r="DB203" s="64"/>
      <c r="DC203" s="64"/>
      <c r="DD203" s="64"/>
      <c r="DF203" s="64"/>
      <c r="DG203" s="64"/>
      <c r="DH203" s="64"/>
      <c r="DI203" s="64"/>
      <c r="DJ203" s="64"/>
      <c r="DK203" s="64"/>
      <c r="DL203" s="64"/>
      <c r="DM203" s="64"/>
      <c r="DN203" s="64"/>
      <c r="DO203" s="64"/>
      <c r="DP203" s="64"/>
      <c r="DQ203" s="64"/>
      <c r="DR203" s="64"/>
      <c r="DS203" s="68"/>
    </row>
    <row r="204" spans="2:123" s="1" customFormat="1" ht="16.5" customHeight="1">
      <c r="B204" s="2"/>
      <c r="C204" s="2"/>
      <c r="D204" s="2"/>
      <c r="E204" s="16"/>
      <c r="F204" s="123"/>
      <c r="G204" s="17"/>
      <c r="H204" s="17"/>
      <c r="I204" s="17"/>
      <c r="J204" s="124"/>
      <c r="K204" s="124"/>
      <c r="L204" s="124"/>
      <c r="M204" s="124"/>
      <c r="N204" s="124"/>
      <c r="O204" s="124"/>
      <c r="P204" s="124"/>
      <c r="Q204" s="124"/>
      <c r="R204" s="124"/>
      <c r="S204" s="124"/>
      <c r="T204" s="124"/>
      <c r="U204" s="124"/>
      <c r="V204" s="180"/>
      <c r="W204" s="180"/>
      <c r="X204" s="180"/>
      <c r="Y204" s="180"/>
      <c r="Z204" s="180"/>
      <c r="AA204" s="124"/>
      <c r="AB204" s="124"/>
      <c r="AC204" s="124"/>
      <c r="AD204" s="124"/>
      <c r="AE204" s="16"/>
      <c r="AF204" s="16"/>
      <c r="AG204" s="16"/>
      <c r="AH204" s="16"/>
      <c r="AI204" s="124"/>
      <c r="AJ204" s="517"/>
      <c r="AK204" s="16"/>
      <c r="AL204" s="16"/>
      <c r="AM204" s="16"/>
      <c r="AN204" s="16"/>
      <c r="AO204" s="16"/>
      <c r="CW204" s="61"/>
      <c r="CX204" s="62"/>
      <c r="CY204" s="63"/>
      <c r="CZ204" s="64"/>
      <c r="DA204" s="64"/>
      <c r="DB204" s="64"/>
      <c r="DC204" s="64"/>
      <c r="DD204" s="64"/>
      <c r="DF204" s="64"/>
      <c r="DG204" s="64"/>
      <c r="DH204" s="64"/>
      <c r="DI204" s="64"/>
      <c r="DJ204" s="64"/>
      <c r="DK204" s="64"/>
      <c r="DL204" s="64"/>
      <c r="DM204" s="64"/>
      <c r="DN204" s="64"/>
      <c r="DO204" s="64"/>
      <c r="DP204" s="64"/>
      <c r="DQ204" s="64"/>
      <c r="DR204" s="64"/>
      <c r="DS204" s="68"/>
    </row>
    <row r="205" spans="2:123" s="1" customFormat="1" ht="16.5" customHeight="1">
      <c r="B205" s="2"/>
      <c r="C205" s="2"/>
      <c r="D205" s="2"/>
      <c r="E205" s="16"/>
      <c r="F205" s="123"/>
      <c r="G205" s="17"/>
      <c r="H205" s="17"/>
      <c r="I205" s="17"/>
      <c r="J205" s="124"/>
      <c r="K205" s="124"/>
      <c r="L205" s="124"/>
      <c r="M205" s="124"/>
      <c r="N205" s="124"/>
      <c r="O205" s="124"/>
      <c r="P205" s="124"/>
      <c r="Q205" s="124"/>
      <c r="R205" s="124"/>
      <c r="S205" s="124"/>
      <c r="T205" s="124"/>
      <c r="U205" s="124"/>
      <c r="V205" s="180"/>
      <c r="W205" s="180"/>
      <c r="X205" s="180"/>
      <c r="Y205" s="180"/>
      <c r="Z205" s="180"/>
      <c r="AA205" s="124"/>
      <c r="AB205" s="124"/>
      <c r="AC205" s="124"/>
      <c r="AD205" s="124"/>
      <c r="AE205" s="16"/>
      <c r="AF205" s="16"/>
      <c r="AG205" s="16"/>
      <c r="AH205" s="16"/>
      <c r="AI205" s="124"/>
      <c r="AJ205" s="517"/>
      <c r="AK205" s="16"/>
      <c r="AL205" s="16"/>
      <c r="AM205" s="16"/>
      <c r="AN205" s="16"/>
      <c r="AO205" s="16"/>
      <c r="CW205" s="61"/>
      <c r="CX205" s="62"/>
      <c r="CY205" s="63"/>
      <c r="CZ205" s="64"/>
      <c r="DA205" s="64"/>
      <c r="DB205" s="64"/>
      <c r="DC205" s="64"/>
      <c r="DD205" s="64"/>
      <c r="DF205" s="64"/>
      <c r="DG205" s="64"/>
      <c r="DH205" s="64"/>
      <c r="DI205" s="64"/>
      <c r="DJ205" s="64"/>
      <c r="DK205" s="64"/>
      <c r="DL205" s="64"/>
      <c r="DM205" s="64"/>
      <c r="DN205" s="64"/>
      <c r="DO205" s="64"/>
      <c r="DP205" s="64"/>
      <c r="DQ205" s="64"/>
      <c r="DR205" s="64"/>
      <c r="DS205" s="68"/>
    </row>
    <row r="206" spans="2:123" s="1" customFormat="1" ht="16.5" customHeight="1">
      <c r="B206" s="2"/>
      <c r="C206" s="2"/>
      <c r="D206" s="2"/>
      <c r="E206" s="16"/>
      <c r="F206" s="123"/>
      <c r="G206" s="17"/>
      <c r="H206" s="17"/>
      <c r="I206" s="17"/>
      <c r="J206" s="124"/>
      <c r="K206" s="124"/>
      <c r="L206" s="124"/>
      <c r="M206" s="124"/>
      <c r="N206" s="124"/>
      <c r="O206" s="124"/>
      <c r="P206" s="124"/>
      <c r="Q206" s="124"/>
      <c r="R206" s="124"/>
      <c r="S206" s="124"/>
      <c r="T206" s="124"/>
      <c r="U206" s="124"/>
      <c r="V206" s="180"/>
      <c r="W206" s="180"/>
      <c r="X206" s="180"/>
      <c r="Y206" s="180"/>
      <c r="Z206" s="180"/>
      <c r="AA206" s="124"/>
      <c r="AB206" s="124"/>
      <c r="AC206" s="124"/>
      <c r="AD206" s="124"/>
      <c r="AE206" s="16"/>
      <c r="AF206" s="16"/>
      <c r="AG206" s="16"/>
      <c r="AH206" s="16"/>
      <c r="AI206" s="124"/>
      <c r="AJ206" s="517"/>
      <c r="AK206" s="16"/>
      <c r="AL206" s="16"/>
      <c r="AM206" s="16"/>
      <c r="AN206" s="16"/>
      <c r="AO206" s="16"/>
      <c r="CW206" s="61"/>
      <c r="CX206" s="62"/>
      <c r="CY206" s="63"/>
      <c r="CZ206" s="64"/>
      <c r="DA206" s="64"/>
      <c r="DB206" s="64"/>
      <c r="DC206" s="64"/>
      <c r="DD206" s="64"/>
      <c r="DF206" s="64"/>
      <c r="DG206" s="64"/>
      <c r="DH206" s="64"/>
      <c r="DI206" s="64"/>
      <c r="DJ206" s="64"/>
      <c r="DK206" s="64"/>
      <c r="DL206" s="64"/>
      <c r="DM206" s="64"/>
      <c r="DN206" s="64"/>
      <c r="DO206" s="64"/>
      <c r="DP206" s="64"/>
      <c r="DQ206" s="64"/>
      <c r="DR206" s="64"/>
      <c r="DS206" s="68"/>
    </row>
    <row r="207" spans="2:123" s="1" customFormat="1" ht="16.5" customHeight="1">
      <c r="B207" s="2"/>
      <c r="C207" s="2"/>
      <c r="D207" s="2"/>
      <c r="E207" s="16"/>
      <c r="F207" s="123"/>
      <c r="G207" s="17"/>
      <c r="H207" s="17"/>
      <c r="I207" s="17"/>
      <c r="J207" s="124"/>
      <c r="K207" s="124"/>
      <c r="L207" s="124"/>
      <c r="M207" s="124"/>
      <c r="N207" s="124"/>
      <c r="O207" s="124"/>
      <c r="P207" s="124"/>
      <c r="Q207" s="124"/>
      <c r="R207" s="124"/>
      <c r="S207" s="124"/>
      <c r="T207" s="124"/>
      <c r="U207" s="124"/>
      <c r="V207" s="180"/>
      <c r="W207" s="180"/>
      <c r="X207" s="180"/>
      <c r="Y207" s="180"/>
      <c r="Z207" s="180"/>
      <c r="AA207" s="124"/>
      <c r="AB207" s="124"/>
      <c r="AC207" s="124"/>
      <c r="AD207" s="124"/>
      <c r="AE207" s="16"/>
      <c r="AF207" s="16"/>
      <c r="AG207" s="16"/>
      <c r="AH207" s="16"/>
      <c r="AI207" s="124"/>
      <c r="AJ207" s="517"/>
      <c r="AK207" s="16"/>
      <c r="AL207" s="16"/>
      <c r="AM207" s="16"/>
      <c r="AN207" s="16"/>
      <c r="AO207" s="16"/>
      <c r="CW207" s="61"/>
      <c r="CX207" s="62"/>
      <c r="CY207" s="63"/>
      <c r="CZ207" s="64"/>
      <c r="DA207" s="64"/>
      <c r="DB207" s="64"/>
      <c r="DC207" s="64"/>
      <c r="DD207" s="64"/>
      <c r="DF207" s="64"/>
      <c r="DG207" s="64"/>
      <c r="DH207" s="64"/>
      <c r="DI207" s="64"/>
      <c r="DJ207" s="64"/>
      <c r="DK207" s="64"/>
      <c r="DL207" s="64"/>
      <c r="DM207" s="64"/>
      <c r="DN207" s="64"/>
      <c r="DO207" s="64"/>
      <c r="DP207" s="64"/>
      <c r="DQ207" s="64"/>
      <c r="DR207" s="64"/>
      <c r="DS207" s="68"/>
    </row>
    <row r="208" spans="2:123" s="1" customFormat="1" ht="16.5" customHeight="1">
      <c r="B208" s="2"/>
      <c r="C208" s="2"/>
      <c r="D208" s="2"/>
      <c r="E208" s="16"/>
      <c r="F208" s="123"/>
      <c r="G208" s="17"/>
      <c r="H208" s="17"/>
      <c r="I208" s="17"/>
      <c r="J208" s="124"/>
      <c r="K208" s="124"/>
      <c r="L208" s="124"/>
      <c r="M208" s="124"/>
      <c r="N208" s="124"/>
      <c r="O208" s="124"/>
      <c r="P208" s="124"/>
      <c r="Q208" s="124"/>
      <c r="R208" s="124"/>
      <c r="S208" s="124"/>
      <c r="T208" s="124"/>
      <c r="U208" s="124"/>
      <c r="V208" s="180"/>
      <c r="W208" s="180"/>
      <c r="X208" s="180"/>
      <c r="Y208" s="180"/>
      <c r="Z208" s="180"/>
      <c r="AA208" s="124"/>
      <c r="AB208" s="124"/>
      <c r="AC208" s="124"/>
      <c r="AD208" s="124"/>
      <c r="AE208" s="16"/>
      <c r="AF208" s="16"/>
      <c r="AG208" s="16"/>
      <c r="AH208" s="16"/>
      <c r="AI208" s="124"/>
      <c r="AJ208" s="517"/>
      <c r="AK208" s="16"/>
      <c r="AL208" s="16"/>
      <c r="AM208" s="16"/>
      <c r="AN208" s="16"/>
      <c r="AO208" s="16"/>
      <c r="CW208" s="61"/>
      <c r="CX208" s="62"/>
      <c r="CY208" s="63"/>
      <c r="CZ208" s="64"/>
      <c r="DA208" s="64"/>
      <c r="DB208" s="64"/>
      <c r="DC208" s="64"/>
      <c r="DD208" s="64"/>
      <c r="DF208" s="64"/>
      <c r="DG208" s="64"/>
      <c r="DH208" s="64"/>
      <c r="DI208" s="64"/>
      <c r="DJ208" s="64"/>
      <c r="DK208" s="64"/>
      <c r="DL208" s="64"/>
      <c r="DM208" s="64"/>
      <c r="DN208" s="64"/>
      <c r="DO208" s="64"/>
      <c r="DP208" s="64"/>
      <c r="DQ208" s="64"/>
      <c r="DR208" s="64"/>
      <c r="DS208" s="68"/>
    </row>
    <row r="209" spans="2:123" s="1" customFormat="1" ht="16.5" customHeight="1">
      <c r="B209" s="2"/>
      <c r="C209" s="2"/>
      <c r="D209" s="2"/>
      <c r="E209" s="16"/>
      <c r="F209" s="123"/>
      <c r="G209" s="17"/>
      <c r="H209" s="17"/>
      <c r="I209" s="17"/>
      <c r="J209" s="124"/>
      <c r="K209" s="124"/>
      <c r="L209" s="124"/>
      <c r="M209" s="124"/>
      <c r="N209" s="124"/>
      <c r="O209" s="124"/>
      <c r="P209" s="124"/>
      <c r="Q209" s="124"/>
      <c r="R209" s="124"/>
      <c r="S209" s="124"/>
      <c r="T209" s="124"/>
      <c r="U209" s="124"/>
      <c r="V209" s="180"/>
      <c r="W209" s="180"/>
      <c r="X209" s="180"/>
      <c r="Y209" s="180"/>
      <c r="Z209" s="180"/>
      <c r="AA209" s="124"/>
      <c r="AB209" s="124"/>
      <c r="AC209" s="124"/>
      <c r="AD209" s="124"/>
      <c r="AE209" s="16"/>
      <c r="AF209" s="16"/>
      <c r="AG209" s="16"/>
      <c r="AH209" s="16"/>
      <c r="AI209" s="124"/>
      <c r="AJ209" s="517"/>
      <c r="AK209" s="16"/>
      <c r="AL209" s="16"/>
      <c r="AM209" s="16"/>
      <c r="AN209" s="16"/>
      <c r="AO209" s="16"/>
      <c r="CW209" s="61"/>
      <c r="CX209" s="62"/>
      <c r="CY209" s="63"/>
      <c r="CZ209" s="64"/>
      <c r="DA209" s="64"/>
      <c r="DB209" s="64"/>
      <c r="DC209" s="64"/>
      <c r="DD209" s="64"/>
      <c r="DF209" s="64"/>
      <c r="DG209" s="64"/>
      <c r="DH209" s="64"/>
      <c r="DI209" s="64"/>
      <c r="DJ209" s="64"/>
      <c r="DK209" s="64"/>
      <c r="DL209" s="64"/>
      <c r="DM209" s="64"/>
      <c r="DN209" s="64"/>
      <c r="DO209" s="64"/>
      <c r="DP209" s="64"/>
      <c r="DQ209" s="64"/>
      <c r="DR209" s="64"/>
      <c r="DS209" s="68"/>
    </row>
    <row r="210" spans="2:123" s="1" customFormat="1" ht="16.5" customHeight="1">
      <c r="B210" s="2"/>
      <c r="C210" s="2"/>
      <c r="D210" s="2"/>
      <c r="E210" s="16"/>
      <c r="F210" s="123"/>
      <c r="G210" s="17"/>
      <c r="H210" s="17"/>
      <c r="I210" s="17"/>
      <c r="J210" s="124"/>
      <c r="K210" s="124"/>
      <c r="L210" s="124"/>
      <c r="M210" s="124"/>
      <c r="N210" s="124"/>
      <c r="O210" s="124"/>
      <c r="P210" s="124"/>
      <c r="Q210" s="124"/>
      <c r="R210" s="124"/>
      <c r="S210" s="124"/>
      <c r="T210" s="124"/>
      <c r="U210" s="124"/>
      <c r="V210" s="180"/>
      <c r="W210" s="180"/>
      <c r="X210" s="180"/>
      <c r="Y210" s="180"/>
      <c r="Z210" s="180"/>
      <c r="AA210" s="124"/>
      <c r="AB210" s="124"/>
      <c r="AC210" s="124"/>
      <c r="AD210" s="124"/>
      <c r="AE210" s="16"/>
      <c r="AF210" s="16"/>
      <c r="AG210" s="16"/>
      <c r="AH210" s="16"/>
      <c r="AI210" s="124"/>
      <c r="AJ210" s="517"/>
      <c r="AK210" s="16"/>
      <c r="AL210" s="16"/>
      <c r="AM210" s="16"/>
      <c r="AN210" s="16"/>
      <c r="AO210" s="16"/>
      <c r="CW210" s="61"/>
      <c r="CX210" s="62"/>
      <c r="CY210" s="63"/>
      <c r="CZ210" s="64"/>
      <c r="DA210" s="64"/>
      <c r="DB210" s="64"/>
      <c r="DC210" s="64"/>
      <c r="DD210" s="64"/>
      <c r="DF210" s="64"/>
      <c r="DG210" s="64"/>
      <c r="DH210" s="64"/>
      <c r="DI210" s="64"/>
      <c r="DJ210" s="64"/>
      <c r="DK210" s="64"/>
      <c r="DL210" s="64"/>
      <c r="DM210" s="64"/>
      <c r="DN210" s="64"/>
      <c r="DO210" s="64"/>
      <c r="DP210" s="64"/>
      <c r="DQ210" s="64"/>
      <c r="DR210" s="64"/>
      <c r="DS210" s="68"/>
    </row>
    <row r="211" spans="2:123" s="1" customFormat="1" ht="16.5" customHeight="1">
      <c r="B211" s="2"/>
      <c r="C211" s="2"/>
      <c r="D211" s="2"/>
      <c r="E211" s="16"/>
      <c r="F211" s="123"/>
      <c r="G211" s="17"/>
      <c r="H211" s="17"/>
      <c r="I211" s="17"/>
      <c r="J211" s="124"/>
      <c r="K211" s="124"/>
      <c r="L211" s="124"/>
      <c r="M211" s="124"/>
      <c r="N211" s="124"/>
      <c r="O211" s="124"/>
      <c r="P211" s="124"/>
      <c r="Q211" s="124"/>
      <c r="R211" s="124"/>
      <c r="S211" s="124"/>
      <c r="T211" s="124"/>
      <c r="U211" s="124"/>
      <c r="V211" s="180"/>
      <c r="W211" s="180"/>
      <c r="X211" s="180"/>
      <c r="Y211" s="180"/>
      <c r="Z211" s="180"/>
      <c r="AA211" s="124"/>
      <c r="AB211" s="124"/>
      <c r="AC211" s="124"/>
      <c r="AD211" s="124"/>
      <c r="AE211" s="16"/>
      <c r="AF211" s="16"/>
      <c r="AG211" s="16"/>
      <c r="AH211" s="16"/>
      <c r="AI211" s="124"/>
      <c r="AJ211" s="517"/>
      <c r="AK211" s="16"/>
      <c r="AL211" s="16"/>
      <c r="AM211" s="16"/>
      <c r="AN211" s="16"/>
      <c r="AO211" s="16"/>
      <c r="CW211" s="61"/>
      <c r="CX211" s="62"/>
      <c r="CY211" s="63"/>
      <c r="CZ211" s="64"/>
      <c r="DA211" s="64"/>
      <c r="DB211" s="64"/>
      <c r="DC211" s="64"/>
      <c r="DD211" s="64"/>
      <c r="DF211" s="64"/>
      <c r="DG211" s="64"/>
      <c r="DH211" s="64"/>
      <c r="DI211" s="64"/>
      <c r="DJ211" s="64"/>
      <c r="DK211" s="64"/>
      <c r="DL211" s="64"/>
      <c r="DM211" s="64"/>
      <c r="DN211" s="64"/>
      <c r="DO211" s="64"/>
      <c r="DP211" s="64"/>
      <c r="DQ211" s="64"/>
      <c r="DR211" s="64"/>
      <c r="DS211" s="68"/>
    </row>
    <row r="212" spans="2:123" s="1" customFormat="1" ht="16.5" customHeight="1">
      <c r="B212" s="2"/>
      <c r="C212" s="2"/>
      <c r="D212" s="2"/>
      <c r="E212" s="16"/>
      <c r="F212" s="123"/>
      <c r="G212" s="17"/>
      <c r="H212" s="17"/>
      <c r="I212" s="17"/>
      <c r="J212" s="124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80"/>
      <c r="W212" s="180"/>
      <c r="X212" s="180"/>
      <c r="Y212" s="180"/>
      <c r="Z212" s="180"/>
      <c r="AA212" s="124"/>
      <c r="AB212" s="124"/>
      <c r="AC212" s="124"/>
      <c r="AD212" s="124"/>
      <c r="AE212" s="16"/>
      <c r="AF212" s="16"/>
      <c r="AG212" s="16"/>
      <c r="AH212" s="16"/>
      <c r="AI212" s="124"/>
      <c r="AJ212" s="517"/>
      <c r="AK212" s="16"/>
      <c r="AL212" s="16"/>
      <c r="AM212" s="16"/>
      <c r="AN212" s="16"/>
      <c r="AO212" s="16"/>
      <c r="DS212" s="70"/>
    </row>
    <row r="213" spans="2:123" s="1" customFormat="1" ht="16.5" customHeight="1">
      <c r="B213" s="2"/>
      <c r="C213" s="2"/>
      <c r="D213" s="2"/>
      <c r="E213" s="16"/>
      <c r="F213" s="123"/>
      <c r="G213" s="17"/>
      <c r="H213" s="17"/>
      <c r="I213" s="17"/>
      <c r="J213" s="124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80"/>
      <c r="W213" s="180"/>
      <c r="X213" s="180"/>
      <c r="Y213" s="180"/>
      <c r="Z213" s="180"/>
      <c r="AA213" s="124"/>
      <c r="AB213" s="124"/>
      <c r="AC213" s="124"/>
      <c r="AD213" s="124"/>
      <c r="AE213" s="16"/>
      <c r="AF213" s="16"/>
      <c r="AG213" s="16"/>
      <c r="AH213" s="16"/>
      <c r="AI213" s="124"/>
      <c r="AJ213" s="517"/>
      <c r="AK213" s="16"/>
      <c r="AL213" s="16"/>
      <c r="AM213" s="16"/>
      <c r="AN213" s="16"/>
      <c r="AO213" s="16"/>
      <c r="DS213" s="70"/>
    </row>
    <row r="214" spans="2:123" s="1" customFormat="1" ht="16.5" customHeight="1">
      <c r="B214" s="2"/>
      <c r="C214" s="2"/>
      <c r="D214" s="2"/>
      <c r="E214" s="16"/>
      <c r="F214" s="123"/>
      <c r="G214" s="17"/>
      <c r="H214" s="17"/>
      <c r="I214" s="17"/>
      <c r="J214" s="124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80"/>
      <c r="W214" s="180"/>
      <c r="X214" s="180"/>
      <c r="Y214" s="180"/>
      <c r="Z214" s="180"/>
      <c r="AA214" s="124"/>
      <c r="AB214" s="124"/>
      <c r="AC214" s="124"/>
      <c r="AD214" s="124"/>
      <c r="AE214" s="16"/>
      <c r="AF214" s="16"/>
      <c r="AG214" s="16"/>
      <c r="AH214" s="16"/>
      <c r="AI214" s="124"/>
      <c r="AJ214" s="517"/>
      <c r="AK214" s="16"/>
      <c r="AL214" s="16"/>
      <c r="AM214" s="16"/>
      <c r="AN214" s="16"/>
      <c r="AO214" s="16"/>
      <c r="DS214" s="70"/>
    </row>
    <row r="215" spans="2:123" s="1" customFormat="1" ht="16.5" customHeight="1">
      <c r="B215" s="2"/>
      <c r="C215" s="2"/>
      <c r="D215" s="2"/>
      <c r="E215" s="16"/>
      <c r="F215" s="123"/>
      <c r="G215" s="17"/>
      <c r="H215" s="17"/>
      <c r="I215" s="17"/>
      <c r="J215" s="124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80"/>
      <c r="W215" s="180"/>
      <c r="X215" s="180"/>
      <c r="Y215" s="180"/>
      <c r="Z215" s="180"/>
      <c r="AA215" s="124"/>
      <c r="AB215" s="124"/>
      <c r="AC215" s="124"/>
      <c r="AD215" s="124"/>
      <c r="AE215" s="16"/>
      <c r="AF215" s="16"/>
      <c r="AG215" s="16"/>
      <c r="AH215" s="16"/>
      <c r="AI215" s="124"/>
      <c r="AJ215" s="517"/>
      <c r="AK215" s="16"/>
      <c r="AL215" s="16"/>
      <c r="AM215" s="16"/>
      <c r="AN215" s="16"/>
      <c r="AO215" s="16"/>
      <c r="DS215" s="70"/>
    </row>
    <row r="216" spans="2:123" s="1" customFormat="1" ht="16.5" customHeight="1">
      <c r="B216" s="2"/>
      <c r="C216" s="2"/>
      <c r="D216" s="2"/>
      <c r="E216" s="16"/>
      <c r="F216" s="123"/>
      <c r="G216" s="17"/>
      <c r="H216" s="17"/>
      <c r="I216" s="17"/>
      <c r="J216" s="124"/>
      <c r="K216" s="124"/>
      <c r="L216" s="124"/>
      <c r="M216" s="124"/>
      <c r="N216" s="124"/>
      <c r="O216" s="124"/>
      <c r="P216" s="124"/>
      <c r="Q216" s="124"/>
      <c r="R216" s="124"/>
      <c r="S216" s="124"/>
      <c r="T216" s="124"/>
      <c r="U216" s="124"/>
      <c r="V216" s="180"/>
      <c r="W216" s="180"/>
      <c r="X216" s="180"/>
      <c r="Y216" s="180"/>
      <c r="Z216" s="180"/>
      <c r="AA216" s="124"/>
      <c r="AB216" s="124"/>
      <c r="AC216" s="124"/>
      <c r="AD216" s="124"/>
      <c r="AE216" s="16"/>
      <c r="AF216" s="16"/>
      <c r="AG216" s="16"/>
      <c r="AH216" s="16"/>
      <c r="AI216" s="124"/>
      <c r="AJ216" s="517"/>
      <c r="AK216" s="16"/>
      <c r="AL216" s="16"/>
      <c r="AM216" s="16"/>
      <c r="AN216" s="16"/>
      <c r="AO216" s="16"/>
      <c r="DS216" s="70"/>
    </row>
    <row r="217" spans="2:123" s="1" customFormat="1" ht="16.5" customHeight="1">
      <c r="B217" s="2"/>
      <c r="C217" s="2"/>
      <c r="D217" s="2"/>
      <c r="E217" s="16"/>
      <c r="F217" s="123"/>
      <c r="G217" s="17"/>
      <c r="H217" s="17"/>
      <c r="I217" s="17"/>
      <c r="J217" s="124"/>
      <c r="K217" s="124"/>
      <c r="L217" s="124"/>
      <c r="M217" s="124"/>
      <c r="N217" s="124"/>
      <c r="O217" s="124"/>
      <c r="P217" s="124"/>
      <c r="Q217" s="124"/>
      <c r="R217" s="124"/>
      <c r="S217" s="124"/>
      <c r="T217" s="124"/>
      <c r="U217" s="124"/>
      <c r="V217" s="180"/>
      <c r="W217" s="180"/>
      <c r="X217" s="180"/>
      <c r="Y217" s="180"/>
      <c r="Z217" s="180"/>
      <c r="AA217" s="124"/>
      <c r="AB217" s="124"/>
      <c r="AC217" s="124"/>
      <c r="AD217" s="124"/>
      <c r="AE217" s="16"/>
      <c r="AF217" s="16"/>
      <c r="AG217" s="16"/>
      <c r="AH217" s="16"/>
      <c r="AI217" s="124"/>
      <c r="AJ217" s="517"/>
      <c r="AK217" s="16"/>
      <c r="AL217" s="16"/>
      <c r="AM217" s="16"/>
      <c r="AN217" s="16"/>
      <c r="AO217" s="16"/>
      <c r="DS217" s="70"/>
    </row>
    <row r="218" spans="2:123" s="1" customFormat="1" ht="16.5" customHeight="1">
      <c r="B218" s="2"/>
      <c r="C218" s="2"/>
      <c r="D218" s="2"/>
      <c r="E218" s="16"/>
      <c r="F218" s="123"/>
      <c r="G218" s="17"/>
      <c r="H218" s="17"/>
      <c r="I218" s="17"/>
      <c r="J218" s="124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80"/>
      <c r="W218" s="180"/>
      <c r="X218" s="180"/>
      <c r="Y218" s="180"/>
      <c r="Z218" s="180"/>
      <c r="AA218" s="124"/>
      <c r="AB218" s="124"/>
      <c r="AC218" s="124"/>
      <c r="AD218" s="124"/>
      <c r="AE218" s="16"/>
      <c r="AF218" s="16"/>
      <c r="AG218" s="16"/>
      <c r="AH218" s="16"/>
      <c r="AI218" s="124"/>
      <c r="AJ218" s="517"/>
      <c r="AK218" s="16"/>
      <c r="AL218" s="16"/>
      <c r="AM218" s="16"/>
      <c r="AN218" s="16"/>
      <c r="AO218" s="16"/>
      <c r="DS218" s="70"/>
    </row>
    <row r="219" spans="2:123" s="1" customFormat="1" ht="16.5" customHeight="1">
      <c r="B219" s="2"/>
      <c r="C219" s="2"/>
      <c r="D219" s="2"/>
      <c r="E219" s="16"/>
      <c r="F219" s="123"/>
      <c r="G219" s="17"/>
      <c r="H219" s="17"/>
      <c r="I219" s="17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80"/>
      <c r="W219" s="180"/>
      <c r="X219" s="180"/>
      <c r="Y219" s="180"/>
      <c r="Z219" s="180"/>
      <c r="AA219" s="124"/>
      <c r="AB219" s="124"/>
      <c r="AC219" s="124"/>
      <c r="AD219" s="124"/>
      <c r="AE219" s="16"/>
      <c r="AF219" s="16"/>
      <c r="AG219" s="16"/>
      <c r="AH219" s="16"/>
      <c r="AI219" s="124"/>
      <c r="AJ219" s="517"/>
      <c r="AK219" s="16"/>
      <c r="AL219" s="16"/>
      <c r="AM219" s="16"/>
      <c r="AN219" s="16"/>
      <c r="AO219" s="16"/>
      <c r="DS219" s="70"/>
    </row>
    <row r="220" spans="2:123" s="1" customFormat="1" ht="16.5" customHeight="1">
      <c r="B220" s="2"/>
      <c r="C220" s="2"/>
      <c r="D220" s="2"/>
      <c r="E220" s="16"/>
      <c r="F220" s="123"/>
      <c r="G220" s="17"/>
      <c r="H220" s="17"/>
      <c r="I220" s="17"/>
      <c r="J220" s="124"/>
      <c r="K220" s="124"/>
      <c r="L220" s="124"/>
      <c r="M220" s="124"/>
      <c r="N220" s="124"/>
      <c r="O220" s="124"/>
      <c r="P220" s="124"/>
      <c r="Q220" s="124"/>
      <c r="R220" s="124"/>
      <c r="S220" s="124"/>
      <c r="T220" s="124"/>
      <c r="U220" s="124"/>
      <c r="V220" s="180"/>
      <c r="W220" s="180"/>
      <c r="X220" s="180"/>
      <c r="Y220" s="180"/>
      <c r="Z220" s="180"/>
      <c r="AA220" s="124"/>
      <c r="AB220" s="124"/>
      <c r="AC220" s="124"/>
      <c r="AD220" s="124"/>
      <c r="AE220" s="16"/>
      <c r="AF220" s="16"/>
      <c r="AG220" s="16"/>
      <c r="AH220" s="16"/>
      <c r="AI220" s="124"/>
      <c r="AJ220" s="517"/>
      <c r="AK220" s="16"/>
      <c r="AL220" s="16"/>
      <c r="AM220" s="16"/>
      <c r="AN220" s="16"/>
      <c r="AO220" s="16"/>
      <c r="DS220" s="70"/>
    </row>
    <row r="221" spans="2:123" s="1" customFormat="1" ht="16.5" customHeight="1">
      <c r="B221" s="2"/>
      <c r="C221" s="2"/>
      <c r="D221" s="2"/>
      <c r="E221" s="16"/>
      <c r="F221" s="123"/>
      <c r="G221" s="17"/>
      <c r="H221" s="17"/>
      <c r="I221" s="17"/>
      <c r="J221" s="124"/>
      <c r="K221" s="124"/>
      <c r="L221" s="124"/>
      <c r="M221" s="124"/>
      <c r="N221" s="124"/>
      <c r="O221" s="124"/>
      <c r="P221" s="124"/>
      <c r="Q221" s="124"/>
      <c r="R221" s="124"/>
      <c r="S221" s="124"/>
      <c r="T221" s="124"/>
      <c r="U221" s="124"/>
      <c r="V221" s="180"/>
      <c r="W221" s="180"/>
      <c r="X221" s="180"/>
      <c r="Y221" s="180"/>
      <c r="Z221" s="180"/>
      <c r="AA221" s="124"/>
      <c r="AB221" s="124"/>
      <c r="AC221" s="124"/>
      <c r="AD221" s="124"/>
      <c r="AE221" s="16"/>
      <c r="AF221" s="16"/>
      <c r="AG221" s="16"/>
      <c r="AH221" s="16"/>
      <c r="AI221" s="124"/>
      <c r="AJ221" s="517"/>
      <c r="AK221" s="16"/>
      <c r="AL221" s="16"/>
      <c r="AM221" s="16"/>
      <c r="AN221" s="16"/>
      <c r="AO221" s="16"/>
      <c r="DS221" s="70"/>
    </row>
    <row r="222" spans="2:123" s="1" customFormat="1" ht="16.5" customHeight="1">
      <c r="B222" s="2"/>
      <c r="C222" s="2"/>
      <c r="D222" s="2"/>
      <c r="E222" s="16"/>
      <c r="F222" s="123"/>
      <c r="G222" s="17"/>
      <c r="H222" s="17"/>
      <c r="I222" s="17"/>
      <c r="J222" s="124"/>
      <c r="K222" s="124"/>
      <c r="L222" s="124"/>
      <c r="M222" s="124"/>
      <c r="N222" s="124"/>
      <c r="O222" s="124"/>
      <c r="P222" s="124"/>
      <c r="Q222" s="124"/>
      <c r="R222" s="124"/>
      <c r="S222" s="124"/>
      <c r="T222" s="124"/>
      <c r="U222" s="124"/>
      <c r="V222" s="180"/>
      <c r="W222" s="180"/>
      <c r="X222" s="180"/>
      <c r="Y222" s="180"/>
      <c r="Z222" s="180"/>
      <c r="AA222" s="124"/>
      <c r="AB222" s="124"/>
      <c r="AC222" s="124"/>
      <c r="AD222" s="124"/>
      <c r="AE222" s="16"/>
      <c r="AF222" s="16"/>
      <c r="AG222" s="16"/>
      <c r="AH222" s="16"/>
      <c r="AI222" s="124"/>
      <c r="AJ222" s="517"/>
      <c r="AK222" s="16"/>
      <c r="AL222" s="16"/>
      <c r="AM222" s="16"/>
      <c r="AN222" s="16"/>
      <c r="AO222" s="16"/>
      <c r="DS222" s="70"/>
    </row>
    <row r="223" spans="2:123" s="1" customFormat="1" ht="16.5" customHeight="1">
      <c r="B223" s="2"/>
      <c r="C223" s="2"/>
      <c r="D223" s="2"/>
      <c r="E223" s="16"/>
      <c r="F223" s="123"/>
      <c r="G223" s="17"/>
      <c r="H223" s="17"/>
      <c r="I223" s="17"/>
      <c r="J223" s="124"/>
      <c r="K223" s="124"/>
      <c r="L223" s="124"/>
      <c r="M223" s="124"/>
      <c r="N223" s="124"/>
      <c r="O223" s="124"/>
      <c r="P223" s="124"/>
      <c r="Q223" s="124"/>
      <c r="R223" s="124"/>
      <c r="S223" s="124"/>
      <c r="T223" s="124"/>
      <c r="U223" s="124"/>
      <c r="V223" s="180"/>
      <c r="W223" s="180"/>
      <c r="X223" s="180"/>
      <c r="Y223" s="180"/>
      <c r="Z223" s="180"/>
      <c r="AA223" s="124"/>
      <c r="AB223" s="124"/>
      <c r="AC223" s="124"/>
      <c r="AD223" s="124"/>
      <c r="AE223" s="16"/>
      <c r="AF223" s="16"/>
      <c r="AG223" s="16"/>
      <c r="AH223" s="16"/>
      <c r="AI223" s="124"/>
      <c r="AJ223" s="517"/>
      <c r="AK223" s="16"/>
      <c r="AL223" s="16"/>
      <c r="AM223" s="16"/>
      <c r="AN223" s="16"/>
      <c r="AO223" s="16"/>
      <c r="DS223" s="70"/>
    </row>
    <row r="224" spans="2:123" s="1" customFormat="1" ht="16.5" customHeight="1">
      <c r="B224" s="2"/>
      <c r="C224" s="2"/>
      <c r="D224" s="2"/>
      <c r="E224" s="16"/>
      <c r="F224" s="123"/>
      <c r="G224" s="17"/>
      <c r="H224" s="17"/>
      <c r="I224" s="17"/>
      <c r="J224" s="124"/>
      <c r="K224" s="124"/>
      <c r="L224" s="124"/>
      <c r="M224" s="124"/>
      <c r="N224" s="124"/>
      <c r="O224" s="124"/>
      <c r="P224" s="124"/>
      <c r="Q224" s="124"/>
      <c r="R224" s="124"/>
      <c r="S224" s="124"/>
      <c r="T224" s="124"/>
      <c r="U224" s="124"/>
      <c r="V224" s="180"/>
      <c r="W224" s="180"/>
      <c r="X224" s="180"/>
      <c r="Y224" s="180"/>
      <c r="Z224" s="180"/>
      <c r="AA224" s="124"/>
      <c r="AB224" s="124"/>
      <c r="AC224" s="124"/>
      <c r="AD224" s="124"/>
      <c r="AE224" s="16"/>
      <c r="AF224" s="16"/>
      <c r="AG224" s="16"/>
      <c r="AH224" s="16"/>
      <c r="AI224" s="124"/>
      <c r="AJ224" s="517"/>
      <c r="AK224" s="16"/>
      <c r="AL224" s="16"/>
      <c r="AM224" s="16"/>
      <c r="AN224" s="16"/>
      <c r="AO224" s="16"/>
      <c r="DS224" s="70"/>
    </row>
    <row r="225" spans="2:123" s="1" customFormat="1" ht="16.5" customHeight="1">
      <c r="B225" s="2"/>
      <c r="C225" s="2"/>
      <c r="D225" s="2"/>
      <c r="E225" s="16"/>
      <c r="F225" s="123"/>
      <c r="G225" s="17"/>
      <c r="H225" s="17"/>
      <c r="I225" s="17"/>
      <c r="J225" s="124"/>
      <c r="K225" s="124"/>
      <c r="L225" s="124"/>
      <c r="M225" s="124"/>
      <c r="N225" s="124"/>
      <c r="O225" s="124"/>
      <c r="P225" s="124"/>
      <c r="Q225" s="124"/>
      <c r="R225" s="124"/>
      <c r="S225" s="124"/>
      <c r="T225" s="124"/>
      <c r="U225" s="124"/>
      <c r="V225" s="180"/>
      <c r="W225" s="180"/>
      <c r="X225" s="180"/>
      <c r="Y225" s="180"/>
      <c r="Z225" s="180"/>
      <c r="AA225" s="124"/>
      <c r="AB225" s="124"/>
      <c r="AC225" s="124"/>
      <c r="AD225" s="124"/>
      <c r="AE225" s="16"/>
      <c r="AF225" s="16"/>
      <c r="AG225" s="16"/>
      <c r="AH225" s="16"/>
      <c r="AI225" s="124"/>
      <c r="AJ225" s="517"/>
      <c r="AK225" s="16"/>
      <c r="AL225" s="16"/>
      <c r="AM225" s="16"/>
      <c r="AN225" s="16"/>
      <c r="AO225" s="16"/>
      <c r="DS225" s="70"/>
    </row>
    <row r="226" spans="2:123" s="1" customFormat="1" ht="16.5" customHeight="1">
      <c r="B226" s="2"/>
      <c r="C226" s="2"/>
      <c r="D226" s="2"/>
      <c r="E226" s="16"/>
      <c r="F226" s="123"/>
      <c r="G226" s="17"/>
      <c r="H226" s="17"/>
      <c r="I226" s="17"/>
      <c r="J226" s="124"/>
      <c r="K226" s="124"/>
      <c r="L226" s="124"/>
      <c r="M226" s="124"/>
      <c r="N226" s="124"/>
      <c r="O226" s="124"/>
      <c r="P226" s="124"/>
      <c r="Q226" s="124"/>
      <c r="R226" s="124"/>
      <c r="S226" s="124"/>
      <c r="T226" s="124"/>
      <c r="U226" s="124"/>
      <c r="V226" s="180"/>
      <c r="W226" s="180"/>
      <c r="X226" s="180"/>
      <c r="Y226" s="180"/>
      <c r="Z226" s="180"/>
      <c r="AA226" s="124"/>
      <c r="AB226" s="124"/>
      <c r="AC226" s="124"/>
      <c r="AD226" s="124"/>
      <c r="AE226" s="16"/>
      <c r="AF226" s="16"/>
      <c r="AG226" s="16"/>
      <c r="AH226" s="16"/>
      <c r="AI226" s="124"/>
      <c r="AJ226" s="517"/>
      <c r="AK226" s="16"/>
      <c r="AL226" s="16"/>
      <c r="AM226" s="16"/>
      <c r="AN226" s="16"/>
      <c r="AO226" s="16"/>
      <c r="DS226" s="70"/>
    </row>
    <row r="227" spans="2:123" s="1" customFormat="1" ht="16.5" customHeight="1">
      <c r="B227" s="2"/>
      <c r="C227" s="2"/>
      <c r="D227" s="2"/>
      <c r="E227" s="16"/>
      <c r="F227" s="123"/>
      <c r="G227" s="17"/>
      <c r="H227" s="17"/>
      <c r="I227" s="17"/>
      <c r="J227" s="124"/>
      <c r="K227" s="124"/>
      <c r="L227" s="124"/>
      <c r="M227" s="124"/>
      <c r="N227" s="124"/>
      <c r="O227" s="124"/>
      <c r="P227" s="124"/>
      <c r="Q227" s="124"/>
      <c r="R227" s="124"/>
      <c r="S227" s="124"/>
      <c r="T227" s="124"/>
      <c r="U227" s="124"/>
      <c r="V227" s="180"/>
      <c r="W227" s="180"/>
      <c r="X227" s="180"/>
      <c r="Y227" s="180"/>
      <c r="Z227" s="180"/>
      <c r="AA227" s="124"/>
      <c r="AB227" s="124"/>
      <c r="AC227" s="124"/>
      <c r="AD227" s="124"/>
      <c r="AE227" s="16"/>
      <c r="AF227" s="16"/>
      <c r="AG227" s="16"/>
      <c r="AH227" s="16"/>
      <c r="AI227" s="124"/>
      <c r="AJ227" s="517"/>
      <c r="AK227" s="16"/>
      <c r="AL227" s="16"/>
      <c r="AM227" s="16"/>
      <c r="AN227" s="16"/>
      <c r="AO227" s="16"/>
      <c r="DS227" s="70"/>
    </row>
    <row r="228" spans="2:123" s="1" customFormat="1" ht="16.5" customHeight="1">
      <c r="B228" s="2"/>
      <c r="C228" s="2"/>
      <c r="D228" s="2"/>
      <c r="E228" s="16"/>
      <c r="F228" s="123"/>
      <c r="G228" s="17"/>
      <c r="H228" s="17"/>
      <c r="I228" s="17"/>
      <c r="J228" s="124"/>
      <c r="K228" s="124"/>
      <c r="L228" s="124"/>
      <c r="M228" s="124"/>
      <c r="N228" s="124"/>
      <c r="O228" s="124"/>
      <c r="P228" s="124"/>
      <c r="Q228" s="124"/>
      <c r="R228" s="124"/>
      <c r="S228" s="124"/>
      <c r="T228" s="124"/>
      <c r="U228" s="124"/>
      <c r="V228" s="180"/>
      <c r="W228" s="180"/>
      <c r="X228" s="180"/>
      <c r="Y228" s="180"/>
      <c r="Z228" s="180"/>
      <c r="AA228" s="124"/>
      <c r="AB228" s="124"/>
      <c r="AC228" s="124"/>
      <c r="AD228" s="124"/>
      <c r="AE228" s="16"/>
      <c r="AF228" s="16"/>
      <c r="AG228" s="16"/>
      <c r="AH228" s="16"/>
      <c r="AI228" s="124"/>
      <c r="AJ228" s="517"/>
      <c r="AK228" s="16"/>
      <c r="AL228" s="16"/>
      <c r="AM228" s="16"/>
      <c r="AN228" s="16"/>
      <c r="AO228" s="16"/>
      <c r="DS228" s="70"/>
    </row>
    <row r="229" spans="2:123" s="1" customFormat="1" ht="16.5" customHeight="1">
      <c r="B229" s="2"/>
      <c r="C229" s="2"/>
      <c r="D229" s="2"/>
      <c r="E229" s="16"/>
      <c r="F229" s="123"/>
      <c r="G229" s="17"/>
      <c r="H229" s="17"/>
      <c r="I229" s="17"/>
      <c r="J229" s="124"/>
      <c r="K229" s="124"/>
      <c r="L229" s="124"/>
      <c r="M229" s="124"/>
      <c r="N229" s="124"/>
      <c r="O229" s="124"/>
      <c r="P229" s="124"/>
      <c r="Q229" s="124"/>
      <c r="R229" s="124"/>
      <c r="S229" s="124"/>
      <c r="T229" s="124"/>
      <c r="U229" s="124"/>
      <c r="V229" s="180"/>
      <c r="W229" s="180"/>
      <c r="X229" s="180"/>
      <c r="Y229" s="180"/>
      <c r="Z229" s="180"/>
      <c r="AA229" s="124"/>
      <c r="AB229" s="124"/>
      <c r="AC229" s="124"/>
      <c r="AD229" s="124"/>
      <c r="AE229" s="16"/>
      <c r="AF229" s="16"/>
      <c r="AG229" s="16"/>
      <c r="AH229" s="16"/>
      <c r="AI229" s="124"/>
      <c r="AJ229" s="517"/>
      <c r="AK229" s="16"/>
      <c r="AL229" s="16"/>
      <c r="AM229" s="16"/>
      <c r="AN229" s="16"/>
      <c r="AO229" s="16"/>
      <c r="DS229" s="70"/>
    </row>
    <row r="230" spans="2:123" s="1" customFormat="1" ht="16.5" customHeight="1">
      <c r="B230" s="2"/>
      <c r="C230" s="2"/>
      <c r="D230" s="2"/>
      <c r="E230" s="16"/>
      <c r="F230" s="123"/>
      <c r="G230" s="17"/>
      <c r="H230" s="17"/>
      <c r="I230" s="17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80"/>
      <c r="W230" s="180"/>
      <c r="X230" s="180"/>
      <c r="Y230" s="180"/>
      <c r="Z230" s="180"/>
      <c r="AA230" s="124"/>
      <c r="AB230" s="124"/>
      <c r="AC230" s="124"/>
      <c r="AD230" s="124"/>
      <c r="AE230" s="16"/>
      <c r="AF230" s="16"/>
      <c r="AG230" s="16"/>
      <c r="AH230" s="16"/>
      <c r="AI230" s="124"/>
      <c r="AJ230" s="517"/>
      <c r="AK230" s="16"/>
      <c r="AL230" s="16"/>
      <c r="AM230" s="16"/>
      <c r="AN230" s="16"/>
      <c r="AO230" s="16"/>
      <c r="DS230" s="70"/>
    </row>
    <row r="231" spans="2:123" s="1" customFormat="1" ht="16.5" customHeight="1">
      <c r="B231" s="2"/>
      <c r="C231" s="2"/>
      <c r="D231" s="2"/>
      <c r="E231" s="16"/>
      <c r="F231" s="123"/>
      <c r="G231" s="17"/>
      <c r="H231" s="17"/>
      <c r="I231" s="17"/>
      <c r="J231" s="124"/>
      <c r="K231" s="124"/>
      <c r="L231" s="124"/>
      <c r="M231" s="124"/>
      <c r="N231" s="124"/>
      <c r="O231" s="124"/>
      <c r="P231" s="124"/>
      <c r="Q231" s="124"/>
      <c r="R231" s="124"/>
      <c r="S231" s="124"/>
      <c r="T231" s="124"/>
      <c r="U231" s="124"/>
      <c r="V231" s="180"/>
      <c r="W231" s="180"/>
      <c r="X231" s="180"/>
      <c r="Y231" s="180"/>
      <c r="Z231" s="180"/>
      <c r="AA231" s="124"/>
      <c r="AB231" s="124"/>
      <c r="AC231" s="124"/>
      <c r="AD231" s="124"/>
      <c r="AE231" s="16"/>
      <c r="AF231" s="16"/>
      <c r="AG231" s="16"/>
      <c r="AH231" s="16"/>
      <c r="AI231" s="124"/>
      <c r="AJ231" s="517"/>
      <c r="AK231" s="16"/>
      <c r="AL231" s="16"/>
      <c r="AM231" s="16"/>
      <c r="AN231" s="16"/>
      <c r="AO231" s="16"/>
      <c r="DS231" s="70"/>
    </row>
    <row r="232" spans="2:123" s="1" customFormat="1" ht="16.5" customHeight="1">
      <c r="B232" s="2"/>
      <c r="C232" s="2"/>
      <c r="D232" s="2"/>
      <c r="E232" s="16"/>
      <c r="F232" s="123"/>
      <c r="G232" s="17"/>
      <c r="H232" s="17"/>
      <c r="I232" s="17"/>
      <c r="J232" s="124"/>
      <c r="K232" s="124"/>
      <c r="L232" s="124"/>
      <c r="M232" s="124"/>
      <c r="N232" s="124"/>
      <c r="O232" s="124"/>
      <c r="P232" s="124"/>
      <c r="Q232" s="124"/>
      <c r="R232" s="124"/>
      <c r="S232" s="124"/>
      <c r="T232" s="124"/>
      <c r="U232" s="124"/>
      <c r="V232" s="180"/>
      <c r="W232" s="180"/>
      <c r="X232" s="180"/>
      <c r="Y232" s="180"/>
      <c r="Z232" s="180"/>
      <c r="AA232" s="124"/>
      <c r="AB232" s="124"/>
      <c r="AC232" s="124"/>
      <c r="AD232" s="124"/>
      <c r="AE232" s="16"/>
      <c r="AF232" s="16"/>
      <c r="AG232" s="16"/>
      <c r="AH232" s="16"/>
      <c r="AI232" s="124"/>
      <c r="AJ232" s="517"/>
      <c r="AK232" s="16"/>
      <c r="AL232" s="16"/>
      <c r="AM232" s="16"/>
      <c r="AN232" s="16"/>
      <c r="AO232" s="16"/>
      <c r="DS232" s="70"/>
    </row>
    <row r="233" spans="2:123" s="1" customFormat="1" ht="16.5" customHeight="1">
      <c r="B233" s="2"/>
      <c r="C233" s="2"/>
      <c r="D233" s="2"/>
      <c r="E233" s="16"/>
      <c r="F233" s="123"/>
      <c r="G233" s="17"/>
      <c r="H233" s="17"/>
      <c r="I233" s="17"/>
      <c r="J233" s="124"/>
      <c r="K233" s="124"/>
      <c r="L233" s="124"/>
      <c r="M233" s="124"/>
      <c r="N233" s="124"/>
      <c r="O233" s="124"/>
      <c r="P233" s="124"/>
      <c r="Q233" s="124"/>
      <c r="R233" s="124"/>
      <c r="S233" s="124"/>
      <c r="T233" s="124"/>
      <c r="U233" s="124"/>
      <c r="V233" s="180"/>
      <c r="W233" s="180"/>
      <c r="X233" s="180"/>
      <c r="Y233" s="180"/>
      <c r="Z233" s="180"/>
      <c r="AA233" s="124"/>
      <c r="AB233" s="124"/>
      <c r="AC233" s="124"/>
      <c r="AD233" s="124"/>
      <c r="AE233" s="16"/>
      <c r="AF233" s="16"/>
      <c r="AG233" s="16"/>
      <c r="AH233" s="16"/>
      <c r="AI233" s="124"/>
      <c r="AJ233" s="517"/>
      <c r="AK233" s="16"/>
      <c r="AL233" s="16"/>
      <c r="AM233" s="16"/>
      <c r="AN233" s="16"/>
      <c r="AO233" s="16"/>
      <c r="DS233" s="70"/>
    </row>
    <row r="234" spans="2:123" s="1" customFormat="1" ht="16.5" customHeight="1">
      <c r="B234" s="2"/>
      <c r="C234" s="2"/>
      <c r="D234" s="2"/>
      <c r="E234" s="16"/>
      <c r="F234" s="123"/>
      <c r="G234" s="17"/>
      <c r="H234" s="17"/>
      <c r="I234" s="17"/>
      <c r="J234" s="124"/>
      <c r="K234" s="124"/>
      <c r="L234" s="124"/>
      <c r="M234" s="124"/>
      <c r="N234" s="124"/>
      <c r="O234" s="124"/>
      <c r="P234" s="124"/>
      <c r="Q234" s="124"/>
      <c r="R234" s="124"/>
      <c r="S234" s="124"/>
      <c r="T234" s="124"/>
      <c r="U234" s="124"/>
      <c r="V234" s="180"/>
      <c r="W234" s="180"/>
      <c r="X234" s="180"/>
      <c r="Y234" s="180"/>
      <c r="Z234" s="180"/>
      <c r="AA234" s="124"/>
      <c r="AB234" s="124"/>
      <c r="AC234" s="124"/>
      <c r="AD234" s="124"/>
      <c r="AE234" s="16"/>
      <c r="AF234" s="16"/>
      <c r="AG234" s="16"/>
      <c r="AH234" s="16"/>
      <c r="AI234" s="124"/>
      <c r="AJ234" s="517"/>
      <c r="AK234" s="16"/>
      <c r="AL234" s="16"/>
      <c r="AM234" s="16"/>
      <c r="AN234" s="16"/>
      <c r="AO234" s="16"/>
      <c r="DS234" s="70"/>
    </row>
    <row r="235" spans="2:123" s="1" customFormat="1" ht="16.5" customHeight="1">
      <c r="B235" s="2"/>
      <c r="C235" s="2"/>
      <c r="D235" s="2"/>
      <c r="E235" s="16"/>
      <c r="F235" s="123"/>
      <c r="G235" s="17"/>
      <c r="H235" s="17"/>
      <c r="I235" s="17"/>
      <c r="J235" s="124"/>
      <c r="K235" s="124"/>
      <c r="L235" s="124"/>
      <c r="M235" s="124"/>
      <c r="N235" s="124"/>
      <c r="O235" s="124"/>
      <c r="P235" s="124"/>
      <c r="Q235" s="124"/>
      <c r="R235" s="124"/>
      <c r="S235" s="124"/>
      <c r="T235" s="124"/>
      <c r="U235" s="124"/>
      <c r="V235" s="180"/>
      <c r="W235" s="180"/>
      <c r="X235" s="180"/>
      <c r="Y235" s="180"/>
      <c r="Z235" s="180"/>
      <c r="AA235" s="124"/>
      <c r="AB235" s="124"/>
      <c r="AC235" s="124"/>
      <c r="AD235" s="124"/>
      <c r="AE235" s="16"/>
      <c r="AF235" s="16"/>
      <c r="AG235" s="16"/>
      <c r="AH235" s="16"/>
      <c r="AI235" s="124"/>
      <c r="AJ235" s="517"/>
      <c r="AK235" s="16"/>
      <c r="AL235" s="16"/>
      <c r="AM235" s="16"/>
      <c r="AN235" s="16"/>
      <c r="AO235" s="16"/>
      <c r="DS235" s="70"/>
    </row>
    <row r="236" spans="2:123" s="1" customFormat="1" ht="16.5" customHeight="1">
      <c r="B236" s="2"/>
      <c r="C236" s="2"/>
      <c r="D236" s="2"/>
      <c r="E236" s="16"/>
      <c r="F236" s="123"/>
      <c r="G236" s="17"/>
      <c r="H236" s="17"/>
      <c r="I236" s="17"/>
      <c r="J236" s="124"/>
      <c r="K236" s="124"/>
      <c r="L236" s="124"/>
      <c r="M236" s="124"/>
      <c r="N236" s="124"/>
      <c r="O236" s="124"/>
      <c r="P236" s="124"/>
      <c r="Q236" s="124"/>
      <c r="R236" s="124"/>
      <c r="S236" s="124"/>
      <c r="T236" s="124"/>
      <c r="U236" s="124"/>
      <c r="V236" s="180"/>
      <c r="W236" s="180"/>
      <c r="X236" s="180"/>
      <c r="Y236" s="180"/>
      <c r="Z236" s="180"/>
      <c r="AA236" s="124"/>
      <c r="AB236" s="124"/>
      <c r="AC236" s="124"/>
      <c r="AD236" s="124"/>
      <c r="AE236" s="16"/>
      <c r="AF236" s="16"/>
      <c r="AG236" s="16"/>
      <c r="AH236" s="16"/>
      <c r="AI236" s="124"/>
      <c r="AJ236" s="517"/>
      <c r="AK236" s="16"/>
      <c r="AL236" s="16"/>
      <c r="AM236" s="16"/>
      <c r="AN236" s="16"/>
      <c r="AO236" s="16"/>
      <c r="DS236" s="70"/>
    </row>
    <row r="237" spans="2:123" s="1" customFormat="1" ht="16.5" customHeight="1">
      <c r="B237" s="2"/>
      <c r="C237" s="2"/>
      <c r="D237" s="2"/>
      <c r="E237" s="16"/>
      <c r="F237" s="123"/>
      <c r="G237" s="17"/>
      <c r="H237" s="17"/>
      <c r="I237" s="17"/>
      <c r="J237" s="124"/>
      <c r="K237" s="124"/>
      <c r="L237" s="124"/>
      <c r="M237" s="124"/>
      <c r="N237" s="124"/>
      <c r="O237" s="124"/>
      <c r="P237" s="124"/>
      <c r="Q237" s="124"/>
      <c r="R237" s="124"/>
      <c r="S237" s="124"/>
      <c r="T237" s="124"/>
      <c r="U237" s="124"/>
      <c r="V237" s="180"/>
      <c r="W237" s="180"/>
      <c r="X237" s="180"/>
      <c r="Y237" s="180"/>
      <c r="Z237" s="180"/>
      <c r="AA237" s="124"/>
      <c r="AB237" s="124"/>
      <c r="AC237" s="124"/>
      <c r="AD237" s="124"/>
      <c r="AE237" s="16"/>
      <c r="AF237" s="16"/>
      <c r="AG237" s="16"/>
      <c r="AH237" s="16"/>
      <c r="AI237" s="124"/>
      <c r="AJ237" s="517"/>
      <c r="AK237" s="16"/>
      <c r="AL237" s="16"/>
      <c r="AM237" s="16"/>
      <c r="AN237" s="16"/>
      <c r="AO237" s="16"/>
      <c r="DS237" s="70"/>
    </row>
    <row r="238" spans="2:123" s="1" customFormat="1" ht="16.5" customHeight="1">
      <c r="B238" s="2"/>
      <c r="C238" s="2"/>
      <c r="D238" s="2"/>
      <c r="E238" s="16"/>
      <c r="F238" s="123"/>
      <c r="G238" s="17"/>
      <c r="H238" s="17"/>
      <c r="I238" s="17"/>
      <c r="J238" s="124"/>
      <c r="K238" s="124"/>
      <c r="L238" s="124"/>
      <c r="M238" s="124"/>
      <c r="N238" s="124"/>
      <c r="O238" s="124"/>
      <c r="P238" s="124"/>
      <c r="Q238" s="124"/>
      <c r="R238" s="124"/>
      <c r="S238" s="124"/>
      <c r="T238" s="124"/>
      <c r="U238" s="124"/>
      <c r="V238" s="180"/>
      <c r="W238" s="180"/>
      <c r="X238" s="180"/>
      <c r="Y238" s="180"/>
      <c r="Z238" s="180"/>
      <c r="AA238" s="124"/>
      <c r="AB238" s="124"/>
      <c r="AC238" s="124"/>
      <c r="AD238" s="124"/>
      <c r="AE238" s="16"/>
      <c r="AF238" s="16"/>
      <c r="AG238" s="16"/>
      <c r="AH238" s="16"/>
      <c r="AI238" s="124"/>
      <c r="AJ238" s="517"/>
      <c r="AK238" s="16"/>
      <c r="AL238" s="16"/>
      <c r="AM238" s="16"/>
      <c r="AN238" s="16"/>
      <c r="AO238" s="16"/>
      <c r="DS238" s="70"/>
    </row>
    <row r="239" spans="2:123" s="1" customFormat="1" ht="16.5" customHeight="1">
      <c r="B239" s="2"/>
      <c r="C239" s="2"/>
      <c r="D239" s="2"/>
      <c r="E239" s="16"/>
      <c r="F239" s="123"/>
      <c r="G239" s="17"/>
      <c r="H239" s="17"/>
      <c r="I239" s="17"/>
      <c r="J239" s="124"/>
      <c r="K239" s="124"/>
      <c r="L239" s="124"/>
      <c r="M239" s="124"/>
      <c r="N239" s="124"/>
      <c r="O239" s="124"/>
      <c r="P239" s="124"/>
      <c r="Q239" s="124"/>
      <c r="R239" s="124"/>
      <c r="S239" s="124"/>
      <c r="T239" s="124"/>
      <c r="U239" s="124"/>
      <c r="V239" s="180"/>
      <c r="W239" s="180"/>
      <c r="X239" s="180"/>
      <c r="Y239" s="180"/>
      <c r="Z239" s="180"/>
      <c r="AA239" s="124"/>
      <c r="AB239" s="124"/>
      <c r="AC239" s="124"/>
      <c r="AD239" s="124"/>
      <c r="AE239" s="16"/>
      <c r="AF239" s="16"/>
      <c r="AG239" s="16"/>
      <c r="AH239" s="16"/>
      <c r="AI239" s="124"/>
      <c r="AJ239" s="517"/>
      <c r="AK239" s="16"/>
      <c r="AL239" s="16"/>
      <c r="AM239" s="16"/>
      <c r="AN239" s="16"/>
      <c r="AO239" s="16"/>
      <c r="DS239" s="70"/>
    </row>
    <row r="240" spans="2:123" s="1" customFormat="1" ht="16.5" customHeight="1">
      <c r="B240" s="2"/>
      <c r="C240" s="2"/>
      <c r="D240" s="2"/>
      <c r="E240" s="16"/>
      <c r="F240" s="123"/>
      <c r="G240" s="17"/>
      <c r="H240" s="17"/>
      <c r="I240" s="17"/>
      <c r="J240" s="124"/>
      <c r="K240" s="124"/>
      <c r="L240" s="124"/>
      <c r="M240" s="124"/>
      <c r="N240" s="124"/>
      <c r="O240" s="124"/>
      <c r="P240" s="124"/>
      <c r="Q240" s="124"/>
      <c r="R240" s="124"/>
      <c r="S240" s="124"/>
      <c r="T240" s="124"/>
      <c r="U240" s="124"/>
      <c r="V240" s="180"/>
      <c r="W240" s="180"/>
      <c r="X240" s="180"/>
      <c r="Y240" s="180"/>
      <c r="Z240" s="180"/>
      <c r="AA240" s="124"/>
      <c r="AB240" s="124"/>
      <c r="AC240" s="124"/>
      <c r="AD240" s="124"/>
      <c r="AE240" s="16"/>
      <c r="AF240" s="16"/>
      <c r="AG240" s="16"/>
      <c r="AH240" s="16"/>
      <c r="AI240" s="124"/>
      <c r="AJ240" s="517"/>
      <c r="AK240" s="16"/>
      <c r="AL240" s="16"/>
      <c r="AM240" s="16"/>
      <c r="AN240" s="16"/>
      <c r="AO240" s="16"/>
      <c r="DS240" s="70"/>
    </row>
    <row r="241" spans="2:123" s="1" customFormat="1" ht="16.5" customHeight="1">
      <c r="B241" s="2"/>
      <c r="C241" s="2"/>
      <c r="D241" s="2"/>
      <c r="E241" s="16"/>
      <c r="F241" s="123"/>
      <c r="G241" s="17"/>
      <c r="H241" s="17"/>
      <c r="I241" s="17"/>
      <c r="J241" s="124"/>
      <c r="K241" s="124"/>
      <c r="L241" s="124"/>
      <c r="M241" s="124"/>
      <c r="N241" s="124"/>
      <c r="O241" s="124"/>
      <c r="P241" s="124"/>
      <c r="Q241" s="124"/>
      <c r="R241" s="124"/>
      <c r="S241" s="124"/>
      <c r="T241" s="124"/>
      <c r="U241" s="124"/>
      <c r="V241" s="180"/>
      <c r="W241" s="180"/>
      <c r="X241" s="180"/>
      <c r="Y241" s="180"/>
      <c r="Z241" s="180"/>
      <c r="AA241" s="124"/>
      <c r="AB241" s="124"/>
      <c r="AC241" s="124"/>
      <c r="AD241" s="124"/>
      <c r="AE241" s="16"/>
      <c r="AF241" s="16"/>
      <c r="AG241" s="16"/>
      <c r="AH241" s="16"/>
      <c r="AI241" s="124"/>
      <c r="AJ241" s="517"/>
      <c r="AK241" s="16"/>
      <c r="AL241" s="16"/>
      <c r="AM241" s="16"/>
      <c r="AN241" s="16"/>
      <c r="AO241" s="16"/>
      <c r="DS241" s="70"/>
    </row>
    <row r="242" spans="2:123" s="1" customFormat="1" ht="16.5" customHeight="1">
      <c r="B242" s="2"/>
      <c r="C242" s="2"/>
      <c r="D242" s="2"/>
      <c r="E242" s="16"/>
      <c r="F242" s="123"/>
      <c r="G242" s="17"/>
      <c r="H242" s="17"/>
      <c r="I242" s="17"/>
      <c r="J242" s="124"/>
      <c r="K242" s="124"/>
      <c r="L242" s="124"/>
      <c r="M242" s="124"/>
      <c r="N242" s="124"/>
      <c r="O242" s="124"/>
      <c r="P242" s="124"/>
      <c r="Q242" s="124"/>
      <c r="R242" s="124"/>
      <c r="S242" s="124"/>
      <c r="T242" s="124"/>
      <c r="U242" s="124"/>
      <c r="V242" s="180"/>
      <c r="W242" s="180"/>
      <c r="X242" s="180"/>
      <c r="Y242" s="180"/>
      <c r="Z242" s="180"/>
      <c r="AA242" s="124"/>
      <c r="AB242" s="124"/>
      <c r="AC242" s="124"/>
      <c r="AD242" s="124"/>
      <c r="AE242" s="16"/>
      <c r="AF242" s="16"/>
      <c r="AG242" s="16"/>
      <c r="AH242" s="16"/>
      <c r="AI242" s="124"/>
      <c r="AJ242" s="517"/>
      <c r="AK242" s="16"/>
      <c r="AL242" s="16"/>
      <c r="AM242" s="16"/>
      <c r="AN242" s="16"/>
      <c r="AO242" s="16"/>
      <c r="DS242" s="70"/>
    </row>
    <row r="243" spans="2:123" s="1" customFormat="1" ht="16.5" customHeight="1">
      <c r="B243" s="2"/>
      <c r="C243" s="2"/>
      <c r="D243" s="2"/>
      <c r="E243" s="16"/>
      <c r="F243" s="123"/>
      <c r="G243" s="17"/>
      <c r="H243" s="17"/>
      <c r="I243" s="17"/>
      <c r="J243" s="124"/>
      <c r="K243" s="124"/>
      <c r="L243" s="124"/>
      <c r="M243" s="124"/>
      <c r="N243" s="124"/>
      <c r="O243" s="124"/>
      <c r="P243" s="124"/>
      <c r="Q243" s="124"/>
      <c r="R243" s="124"/>
      <c r="S243" s="124"/>
      <c r="T243" s="124"/>
      <c r="U243" s="124"/>
      <c r="V243" s="180"/>
      <c r="W243" s="180"/>
      <c r="X243" s="180"/>
      <c r="Y243" s="180"/>
      <c r="Z243" s="180"/>
      <c r="AA243" s="124"/>
      <c r="AB243" s="124"/>
      <c r="AC243" s="124"/>
      <c r="AD243" s="124"/>
      <c r="AE243" s="16"/>
      <c r="AF243" s="16"/>
      <c r="AG243" s="16"/>
      <c r="AH243" s="16"/>
      <c r="AI243" s="124"/>
      <c r="AJ243" s="517"/>
      <c r="AK243" s="16"/>
      <c r="AL243" s="16"/>
      <c r="AM243" s="16"/>
      <c r="AN243" s="16"/>
      <c r="AO243" s="16"/>
      <c r="DS243" s="70"/>
    </row>
    <row r="244" spans="2:123" s="1" customFormat="1" ht="16.5" customHeight="1">
      <c r="B244" s="2"/>
      <c r="C244" s="2"/>
      <c r="D244" s="2"/>
      <c r="E244" s="16"/>
      <c r="F244" s="123"/>
      <c r="G244" s="17"/>
      <c r="H244" s="17"/>
      <c r="I244" s="17"/>
      <c r="J244" s="124"/>
      <c r="K244" s="124"/>
      <c r="L244" s="124"/>
      <c r="M244" s="124"/>
      <c r="N244" s="124"/>
      <c r="O244" s="124"/>
      <c r="P244" s="124"/>
      <c r="Q244" s="124"/>
      <c r="R244" s="124"/>
      <c r="S244" s="124"/>
      <c r="T244" s="124"/>
      <c r="U244" s="124"/>
      <c r="V244" s="180"/>
      <c r="W244" s="180"/>
      <c r="X244" s="180"/>
      <c r="Y244" s="180"/>
      <c r="Z244" s="180"/>
      <c r="AA244" s="124"/>
      <c r="AB244" s="124"/>
      <c r="AC244" s="124"/>
      <c r="AD244" s="124"/>
      <c r="AE244" s="16"/>
      <c r="AF244" s="16"/>
      <c r="AG244" s="16"/>
      <c r="AH244" s="16"/>
      <c r="AI244" s="124"/>
      <c r="AJ244" s="517"/>
      <c r="AK244" s="16"/>
      <c r="AL244" s="16"/>
      <c r="AM244" s="16"/>
      <c r="AN244" s="16"/>
      <c r="AO244" s="16"/>
      <c r="DS244" s="70"/>
    </row>
    <row r="245" spans="2:123" s="1" customFormat="1" ht="16.5" customHeight="1">
      <c r="B245" s="2"/>
      <c r="C245" s="2"/>
      <c r="D245" s="2"/>
      <c r="E245" s="16"/>
      <c r="F245" s="123"/>
      <c r="G245" s="17"/>
      <c r="H245" s="17"/>
      <c r="I245" s="17"/>
      <c r="J245" s="124"/>
      <c r="K245" s="124"/>
      <c r="L245" s="124"/>
      <c r="M245" s="124"/>
      <c r="N245" s="124"/>
      <c r="O245" s="124"/>
      <c r="P245" s="124"/>
      <c r="Q245" s="124"/>
      <c r="R245" s="124"/>
      <c r="S245" s="124"/>
      <c r="T245" s="124"/>
      <c r="U245" s="124"/>
      <c r="V245" s="180"/>
      <c r="W245" s="180"/>
      <c r="X245" s="180"/>
      <c r="Y245" s="180"/>
      <c r="Z245" s="180"/>
      <c r="AA245" s="124"/>
      <c r="AB245" s="124"/>
      <c r="AC245" s="124"/>
      <c r="AD245" s="124"/>
      <c r="AE245" s="16"/>
      <c r="AF245" s="16"/>
      <c r="AG245" s="16"/>
      <c r="AH245" s="16"/>
      <c r="AI245" s="124"/>
      <c r="AJ245" s="517"/>
      <c r="AK245" s="16"/>
      <c r="AL245" s="16"/>
      <c r="AM245" s="16"/>
      <c r="AN245" s="16"/>
      <c r="AO245" s="16"/>
      <c r="DS245" s="70"/>
    </row>
    <row r="246" spans="2:123" s="1" customFormat="1" ht="16.5" customHeight="1">
      <c r="B246" s="2"/>
      <c r="C246" s="2"/>
      <c r="D246" s="2"/>
      <c r="E246" s="16"/>
      <c r="F246" s="123"/>
      <c r="G246" s="17"/>
      <c r="H246" s="17"/>
      <c r="I246" s="17"/>
      <c r="J246" s="124"/>
      <c r="K246" s="124"/>
      <c r="L246" s="124"/>
      <c r="M246" s="124"/>
      <c r="N246" s="124"/>
      <c r="O246" s="124"/>
      <c r="P246" s="124"/>
      <c r="Q246" s="124"/>
      <c r="R246" s="124"/>
      <c r="S246" s="124"/>
      <c r="T246" s="124"/>
      <c r="U246" s="124"/>
      <c r="V246" s="180"/>
      <c r="W246" s="180"/>
      <c r="X246" s="180"/>
      <c r="Y246" s="180"/>
      <c r="Z246" s="180"/>
      <c r="AA246" s="124"/>
      <c r="AB246" s="124"/>
      <c r="AC246" s="124"/>
      <c r="AD246" s="124"/>
      <c r="AE246" s="16"/>
      <c r="AF246" s="16"/>
      <c r="AG246" s="16"/>
      <c r="AH246" s="16"/>
      <c r="AI246" s="124"/>
      <c r="AJ246" s="517"/>
      <c r="AK246" s="16"/>
      <c r="AL246" s="16"/>
      <c r="AM246" s="16"/>
      <c r="AN246" s="16"/>
      <c r="AO246" s="16"/>
      <c r="DS246" s="70"/>
    </row>
    <row r="247" spans="2:123" s="1" customFormat="1" ht="16.5" customHeight="1">
      <c r="B247" s="2"/>
      <c r="C247" s="2"/>
      <c r="D247" s="2"/>
      <c r="E247" s="16"/>
      <c r="F247" s="123"/>
      <c r="G247" s="17"/>
      <c r="H247" s="17"/>
      <c r="I247" s="17"/>
      <c r="J247" s="124"/>
      <c r="K247" s="124"/>
      <c r="L247" s="124"/>
      <c r="M247" s="124"/>
      <c r="N247" s="124"/>
      <c r="O247" s="124"/>
      <c r="P247" s="124"/>
      <c r="Q247" s="124"/>
      <c r="R247" s="124"/>
      <c r="S247" s="124"/>
      <c r="T247" s="124"/>
      <c r="U247" s="124"/>
      <c r="V247" s="180"/>
      <c r="W247" s="180"/>
      <c r="X247" s="180"/>
      <c r="Y247" s="180"/>
      <c r="Z247" s="180"/>
      <c r="AA247" s="124"/>
      <c r="AB247" s="124"/>
      <c r="AC247" s="124"/>
      <c r="AD247" s="124"/>
      <c r="AE247" s="16"/>
      <c r="AF247" s="16"/>
      <c r="AG247" s="16"/>
      <c r="AH247" s="16"/>
      <c r="AI247" s="124"/>
      <c r="AJ247" s="517"/>
      <c r="AK247" s="16"/>
      <c r="AL247" s="16"/>
      <c r="AM247" s="16"/>
      <c r="AN247" s="16"/>
      <c r="AO247" s="16"/>
      <c r="DS247" s="70"/>
    </row>
    <row r="248" spans="2:123" s="1" customFormat="1" ht="16.5" customHeight="1">
      <c r="B248" s="2"/>
      <c r="C248" s="2"/>
      <c r="D248" s="2"/>
      <c r="E248" s="16"/>
      <c r="F248" s="123"/>
      <c r="G248" s="17"/>
      <c r="H248" s="17"/>
      <c r="I248" s="17"/>
      <c r="J248" s="124"/>
      <c r="K248" s="124"/>
      <c r="L248" s="124"/>
      <c r="M248" s="124"/>
      <c r="N248" s="124"/>
      <c r="O248" s="124"/>
      <c r="P248" s="124"/>
      <c r="Q248" s="124"/>
      <c r="R248" s="124"/>
      <c r="S248" s="124"/>
      <c r="T248" s="124"/>
      <c r="U248" s="124"/>
      <c r="V248" s="180"/>
      <c r="W248" s="180"/>
      <c r="X248" s="180"/>
      <c r="Y248" s="180"/>
      <c r="Z248" s="180"/>
      <c r="AA248" s="124"/>
      <c r="AB248" s="124"/>
      <c r="AC248" s="124"/>
      <c r="AD248" s="124"/>
      <c r="AE248" s="16"/>
      <c r="AF248" s="16"/>
      <c r="AG248" s="16"/>
      <c r="AH248" s="16"/>
      <c r="AI248" s="124"/>
      <c r="AJ248" s="517"/>
      <c r="AK248" s="16"/>
      <c r="AL248" s="16"/>
      <c r="AM248" s="16"/>
      <c r="AN248" s="16"/>
      <c r="AO248" s="16"/>
      <c r="DS248" s="70"/>
    </row>
    <row r="249" spans="2:123" s="1" customFormat="1" ht="16.5" customHeight="1">
      <c r="B249" s="2"/>
      <c r="C249" s="2"/>
      <c r="D249" s="2"/>
      <c r="E249" s="16"/>
      <c r="F249" s="123"/>
      <c r="G249" s="17"/>
      <c r="H249" s="17"/>
      <c r="I249" s="17"/>
      <c r="J249" s="124"/>
      <c r="K249" s="124"/>
      <c r="L249" s="124"/>
      <c r="M249" s="124"/>
      <c r="N249" s="124"/>
      <c r="O249" s="124"/>
      <c r="P249" s="124"/>
      <c r="Q249" s="124"/>
      <c r="R249" s="124"/>
      <c r="S249" s="124"/>
      <c r="T249" s="124"/>
      <c r="U249" s="124"/>
      <c r="V249" s="180"/>
      <c r="W249" s="180"/>
      <c r="X249" s="180"/>
      <c r="Y249" s="180"/>
      <c r="Z249" s="180"/>
      <c r="AA249" s="124"/>
      <c r="AB249" s="124"/>
      <c r="AC249" s="124"/>
      <c r="AD249" s="124"/>
      <c r="AE249" s="16"/>
      <c r="AF249" s="16"/>
      <c r="AG249" s="16"/>
      <c r="AH249" s="16"/>
      <c r="AI249" s="124"/>
      <c r="AJ249" s="517"/>
      <c r="AK249" s="16"/>
      <c r="AL249" s="16"/>
      <c r="AM249" s="16"/>
      <c r="AN249" s="16"/>
      <c r="AO249" s="16"/>
      <c r="DS249" s="70"/>
    </row>
    <row r="250" spans="2:123" s="1" customFormat="1" ht="16.5" customHeight="1">
      <c r="B250" s="2"/>
      <c r="C250" s="2"/>
      <c r="D250" s="2"/>
      <c r="E250" s="16"/>
      <c r="F250" s="123"/>
      <c r="G250" s="17"/>
      <c r="H250" s="17"/>
      <c r="I250" s="17"/>
      <c r="J250" s="124"/>
      <c r="K250" s="124"/>
      <c r="L250" s="124"/>
      <c r="M250" s="124"/>
      <c r="N250" s="124"/>
      <c r="O250" s="124"/>
      <c r="P250" s="124"/>
      <c r="Q250" s="124"/>
      <c r="R250" s="124"/>
      <c r="S250" s="124"/>
      <c r="T250" s="124"/>
      <c r="U250" s="124"/>
      <c r="V250" s="180"/>
      <c r="W250" s="180"/>
      <c r="X250" s="180"/>
      <c r="Y250" s="180"/>
      <c r="Z250" s="180"/>
      <c r="AA250" s="124"/>
      <c r="AB250" s="124"/>
      <c r="AC250" s="124"/>
      <c r="AD250" s="124"/>
      <c r="AE250" s="16"/>
      <c r="AF250" s="16"/>
      <c r="AG250" s="16"/>
      <c r="AH250" s="16"/>
      <c r="AI250" s="124"/>
      <c r="AJ250" s="517"/>
      <c r="AK250" s="16"/>
      <c r="AL250" s="16"/>
      <c r="AM250" s="16"/>
      <c r="AN250" s="16"/>
      <c r="AO250" s="16"/>
      <c r="DS250" s="70"/>
    </row>
    <row r="251" spans="2:123" s="1" customFormat="1" ht="16.5" customHeight="1">
      <c r="E251" s="16"/>
      <c r="F251" s="124"/>
      <c r="G251" s="16"/>
      <c r="H251" s="16"/>
      <c r="I251" s="16"/>
      <c r="J251" s="124"/>
      <c r="K251" s="124"/>
      <c r="L251" s="124"/>
      <c r="M251" s="124"/>
      <c r="N251" s="124"/>
      <c r="O251" s="124"/>
      <c r="P251" s="124"/>
      <c r="Q251" s="124"/>
      <c r="R251" s="124"/>
      <c r="S251" s="124"/>
      <c r="T251" s="124"/>
      <c r="U251" s="124"/>
      <c r="V251" s="180"/>
      <c r="W251" s="180"/>
      <c r="X251" s="180"/>
      <c r="Y251" s="180"/>
      <c r="Z251" s="180"/>
      <c r="AA251" s="124"/>
      <c r="AB251" s="124"/>
      <c r="AC251" s="124"/>
      <c r="AD251" s="124"/>
      <c r="AE251" s="75"/>
      <c r="AF251" s="75"/>
      <c r="AG251" s="75"/>
      <c r="AH251" s="75"/>
      <c r="AI251" s="124"/>
      <c r="AJ251" s="518"/>
      <c r="AK251" s="16"/>
      <c r="AL251" s="16"/>
      <c r="AM251" s="16"/>
      <c r="AN251" s="16"/>
      <c r="AO251" s="16"/>
      <c r="DS251" s="70"/>
    </row>
    <row r="252" spans="2:123" s="1" customFormat="1" ht="16.5" customHeight="1">
      <c r="E252" s="43"/>
      <c r="F252" s="124"/>
      <c r="G252" s="16"/>
      <c r="H252" s="16"/>
      <c r="I252" s="16"/>
      <c r="J252" s="124"/>
      <c r="K252" s="124"/>
      <c r="L252" s="124"/>
      <c r="M252" s="124"/>
      <c r="N252" s="124"/>
      <c r="O252" s="124"/>
      <c r="P252" s="124"/>
      <c r="Q252" s="124"/>
      <c r="R252" s="124"/>
      <c r="S252" s="124"/>
      <c r="T252" s="124"/>
      <c r="U252" s="124"/>
      <c r="V252" s="180"/>
      <c r="W252" s="180"/>
      <c r="X252" s="180"/>
      <c r="Y252" s="180"/>
      <c r="Z252" s="180"/>
      <c r="AA252" s="124"/>
      <c r="AB252" s="124"/>
      <c r="AC252" s="124"/>
      <c r="AD252" s="124"/>
      <c r="AE252" s="75"/>
      <c r="AF252" s="75"/>
      <c r="AG252" s="75"/>
      <c r="AH252" s="75"/>
      <c r="AI252" s="124"/>
      <c r="AJ252" s="518"/>
      <c r="AK252" s="16"/>
      <c r="AL252" s="16"/>
      <c r="AM252" s="16"/>
      <c r="AN252" s="16"/>
      <c r="AO252" s="16"/>
      <c r="DS252" s="70"/>
    </row>
    <row r="253" spans="2:123" s="1" customFormat="1" ht="16.5" customHeight="1">
      <c r="E253" s="43"/>
      <c r="F253" s="124"/>
      <c r="G253" s="16"/>
      <c r="H253" s="16"/>
      <c r="I253" s="16"/>
      <c r="J253" s="124"/>
      <c r="K253" s="124"/>
      <c r="L253" s="124"/>
      <c r="M253" s="124"/>
      <c r="N253" s="124"/>
      <c r="O253" s="124"/>
      <c r="P253" s="124"/>
      <c r="Q253" s="124"/>
      <c r="R253" s="124"/>
      <c r="S253" s="124"/>
      <c r="T253" s="124"/>
      <c r="U253" s="124"/>
      <c r="V253" s="180"/>
      <c r="W253" s="180"/>
      <c r="X253" s="180"/>
      <c r="Y253" s="180"/>
      <c r="Z253" s="180"/>
      <c r="AA253" s="124"/>
      <c r="AB253" s="124"/>
      <c r="AC253" s="124"/>
      <c r="AD253" s="124"/>
      <c r="AE253" s="75"/>
      <c r="AF253" s="75"/>
      <c r="AG253" s="75"/>
      <c r="AH253" s="75"/>
      <c r="AI253" s="124"/>
      <c r="AJ253" s="518"/>
      <c r="AK253" s="16"/>
      <c r="AL253" s="16"/>
      <c r="AM253" s="16"/>
      <c r="AN253" s="16"/>
      <c r="AO253" s="16"/>
      <c r="DS253" s="70"/>
    </row>
    <row r="254" spans="2:123" s="1" customFormat="1" ht="16.5" customHeight="1">
      <c r="E254" s="43"/>
      <c r="F254" s="124"/>
      <c r="G254" s="16"/>
      <c r="H254" s="16"/>
      <c r="I254" s="16"/>
      <c r="J254" s="124"/>
      <c r="K254" s="124"/>
      <c r="L254" s="124"/>
      <c r="M254" s="124"/>
      <c r="N254" s="124"/>
      <c r="O254" s="124"/>
      <c r="P254" s="124"/>
      <c r="Q254" s="124"/>
      <c r="R254" s="124"/>
      <c r="S254" s="124"/>
      <c r="T254" s="124"/>
      <c r="U254" s="124"/>
      <c r="V254" s="180"/>
      <c r="W254" s="180"/>
      <c r="X254" s="180"/>
      <c r="Y254" s="180"/>
      <c r="Z254" s="180"/>
      <c r="AA254" s="124"/>
      <c r="AB254" s="124"/>
      <c r="AC254" s="124"/>
      <c r="AD254" s="124"/>
      <c r="AE254" s="75"/>
      <c r="AF254" s="75"/>
      <c r="AG254" s="75"/>
      <c r="AH254" s="75"/>
      <c r="AI254" s="124"/>
      <c r="AJ254" s="518"/>
      <c r="AK254" s="16"/>
      <c r="AL254" s="16"/>
      <c r="AM254" s="16"/>
      <c r="AN254" s="16"/>
      <c r="AO254" s="16"/>
      <c r="DS254" s="70"/>
    </row>
    <row r="255" spans="2:123" s="1" customFormat="1" ht="16.5" customHeight="1">
      <c r="E255" s="43"/>
      <c r="F255" s="124"/>
      <c r="G255" s="16"/>
      <c r="H255" s="16"/>
      <c r="I255" s="16"/>
      <c r="J255" s="124"/>
      <c r="K255" s="124"/>
      <c r="L255" s="124"/>
      <c r="M255" s="124"/>
      <c r="N255" s="124"/>
      <c r="O255" s="124"/>
      <c r="P255" s="124"/>
      <c r="Q255" s="124"/>
      <c r="R255" s="124"/>
      <c r="S255" s="124"/>
      <c r="T255" s="124"/>
      <c r="U255" s="124"/>
      <c r="V255" s="180"/>
      <c r="W255" s="180"/>
      <c r="X255" s="180"/>
      <c r="Y255" s="180"/>
      <c r="Z255" s="180"/>
      <c r="AA255" s="124"/>
      <c r="AB255" s="124"/>
      <c r="AC255" s="124"/>
      <c r="AD255" s="124"/>
      <c r="AE255" s="75"/>
      <c r="AF255" s="75"/>
      <c r="AG255" s="75"/>
      <c r="AH255" s="75"/>
      <c r="AI255" s="78"/>
      <c r="AJ255" s="518"/>
      <c r="AK255" s="16"/>
      <c r="AL255" s="16"/>
      <c r="AM255" s="16"/>
      <c r="AN255" s="16"/>
      <c r="AO255" s="16"/>
      <c r="DS255" s="70"/>
    </row>
    <row r="256" spans="2:123" s="1" customFormat="1" ht="16.5" customHeight="1">
      <c r="E256" s="43"/>
      <c r="F256" s="124"/>
      <c r="G256" s="16"/>
      <c r="H256" s="16"/>
      <c r="I256" s="16"/>
      <c r="J256" s="124"/>
      <c r="K256" s="127"/>
      <c r="L256" s="78"/>
      <c r="M256" s="78"/>
      <c r="N256" s="78"/>
      <c r="O256" s="78"/>
      <c r="P256" s="78"/>
      <c r="Q256" s="124"/>
      <c r="R256" s="124"/>
      <c r="S256" s="124"/>
      <c r="T256" s="124"/>
      <c r="U256" s="124"/>
      <c r="V256" s="180"/>
      <c r="W256" s="180"/>
      <c r="X256" s="180"/>
      <c r="Y256" s="180"/>
      <c r="Z256" s="180"/>
      <c r="AA256" s="124"/>
      <c r="AB256" s="124"/>
      <c r="AC256" s="124"/>
      <c r="AD256" s="124"/>
      <c r="AE256" s="75"/>
      <c r="AF256" s="75"/>
      <c r="AG256" s="75"/>
      <c r="AH256" s="75"/>
      <c r="AI256" s="78"/>
      <c r="AJ256" s="517"/>
      <c r="AK256" s="16"/>
      <c r="AL256" s="16"/>
      <c r="AM256" s="16"/>
      <c r="AN256" s="16"/>
      <c r="AO256" s="16"/>
      <c r="DS256" s="70"/>
    </row>
    <row r="257" spans="2:123" s="1" customFormat="1" ht="16.5" customHeight="1">
      <c r="E257" s="16"/>
      <c r="F257" s="124"/>
      <c r="G257" s="16"/>
      <c r="H257" s="16"/>
      <c r="I257" s="16"/>
      <c r="J257" s="124"/>
      <c r="K257" s="127"/>
      <c r="L257" s="78"/>
      <c r="M257" s="78"/>
      <c r="N257" s="78"/>
      <c r="O257" s="78"/>
      <c r="P257" s="78"/>
      <c r="Q257" s="124"/>
      <c r="R257" s="124"/>
      <c r="S257" s="124"/>
      <c r="T257" s="124"/>
      <c r="U257" s="124"/>
      <c r="V257" s="180"/>
      <c r="W257" s="180"/>
      <c r="X257" s="180"/>
      <c r="Y257" s="180"/>
      <c r="Z257" s="180"/>
      <c r="AA257" s="124"/>
      <c r="AB257" s="124"/>
      <c r="AC257" s="124"/>
      <c r="AD257" s="124"/>
      <c r="AE257" s="75"/>
      <c r="AF257" s="75"/>
      <c r="AG257" s="75"/>
      <c r="AH257" s="75"/>
      <c r="AI257" s="78"/>
      <c r="AJ257" s="517"/>
      <c r="AK257" s="16"/>
      <c r="AL257" s="16"/>
      <c r="AM257" s="16"/>
      <c r="AN257" s="16"/>
      <c r="AO257" s="16"/>
      <c r="DS257" s="70"/>
    </row>
    <row r="258" spans="2:123" s="1" customFormat="1" ht="16.5" customHeight="1">
      <c r="E258" s="16"/>
      <c r="F258" s="124"/>
      <c r="G258" s="16"/>
      <c r="H258" s="16"/>
      <c r="I258" s="16"/>
      <c r="J258" s="124"/>
      <c r="K258" s="127"/>
      <c r="L258" s="78"/>
      <c r="M258" s="78"/>
      <c r="N258" s="78"/>
      <c r="O258" s="78"/>
      <c r="P258" s="78"/>
      <c r="Q258" s="124"/>
      <c r="R258" s="124"/>
      <c r="S258" s="124"/>
      <c r="T258" s="124"/>
      <c r="U258" s="124"/>
      <c r="V258" s="180"/>
      <c r="W258" s="180"/>
      <c r="X258" s="180"/>
      <c r="Y258" s="180"/>
      <c r="Z258" s="180"/>
      <c r="AA258" s="124"/>
      <c r="AB258" s="124"/>
      <c r="AC258" s="124"/>
      <c r="AD258" s="124"/>
      <c r="AE258" s="75"/>
      <c r="AF258" s="75"/>
      <c r="AG258" s="75"/>
      <c r="AH258" s="75"/>
      <c r="AI258" s="78"/>
      <c r="AJ258" s="517"/>
      <c r="AK258" s="16"/>
      <c r="AL258" s="16"/>
      <c r="AM258" s="16"/>
      <c r="AN258" s="16"/>
      <c r="AO258" s="16"/>
      <c r="DS258" s="70"/>
    </row>
    <row r="259" spans="2:123" s="1" customFormat="1" ht="16.5" customHeight="1">
      <c r="E259" s="16"/>
      <c r="F259" s="124"/>
      <c r="G259" s="16"/>
      <c r="H259" s="16"/>
      <c r="I259" s="16"/>
      <c r="J259" s="124"/>
      <c r="K259" s="127"/>
      <c r="L259" s="78"/>
      <c r="M259" s="78"/>
      <c r="N259" s="78"/>
      <c r="O259" s="78"/>
      <c r="P259" s="78"/>
      <c r="Q259" s="124"/>
      <c r="R259" s="124"/>
      <c r="S259" s="124"/>
      <c r="T259" s="124"/>
      <c r="U259" s="124"/>
      <c r="V259" s="180"/>
      <c r="W259" s="180"/>
      <c r="X259" s="180"/>
      <c r="Y259" s="180"/>
      <c r="Z259" s="180"/>
      <c r="AA259" s="124"/>
      <c r="AB259" s="124"/>
      <c r="AC259" s="124"/>
      <c r="AD259" s="124"/>
      <c r="AE259" s="75"/>
      <c r="AF259" s="75"/>
      <c r="AG259" s="75"/>
      <c r="AH259" s="75"/>
      <c r="AI259" s="79"/>
      <c r="AJ259" s="517"/>
      <c r="AK259" s="16"/>
      <c r="AL259" s="16"/>
      <c r="AM259" s="16"/>
      <c r="AN259" s="16"/>
      <c r="AO259" s="16"/>
      <c r="DS259" s="70"/>
    </row>
    <row r="260" spans="2:123" s="1" customFormat="1" ht="16.5" customHeight="1">
      <c r="B260" s="2"/>
      <c r="C260" s="2"/>
      <c r="D260" s="2"/>
      <c r="E260" s="16"/>
      <c r="F260" s="124"/>
      <c r="G260" s="16"/>
      <c r="H260" s="16"/>
      <c r="I260" s="16"/>
      <c r="J260" s="124"/>
      <c r="K260" s="127"/>
      <c r="L260" s="79"/>
      <c r="M260" s="79"/>
      <c r="N260" s="79"/>
      <c r="O260" s="79"/>
      <c r="P260" s="79"/>
      <c r="Q260" s="124"/>
      <c r="R260" s="124"/>
      <c r="S260" s="124"/>
      <c r="T260" s="124"/>
      <c r="U260" s="124"/>
      <c r="V260" s="180"/>
      <c r="W260" s="180"/>
      <c r="X260" s="180"/>
      <c r="Y260" s="180"/>
      <c r="Z260" s="180"/>
      <c r="AA260" s="124"/>
      <c r="AB260" s="124"/>
      <c r="AC260" s="124"/>
      <c r="AD260" s="124"/>
      <c r="AE260" s="75"/>
      <c r="AF260" s="75"/>
      <c r="AG260" s="75"/>
      <c r="AH260" s="75"/>
      <c r="AI260" s="124"/>
      <c r="AJ260" s="517"/>
      <c r="AK260" s="16"/>
      <c r="AL260" s="16"/>
      <c r="AM260" s="16"/>
      <c r="AN260" s="16"/>
      <c r="AO260" s="16"/>
      <c r="DS260" s="70"/>
    </row>
    <row r="261" spans="2:123" s="1" customFormat="1" ht="16.5" customHeight="1">
      <c r="B261" s="2"/>
      <c r="C261" s="2"/>
      <c r="D261" s="2"/>
      <c r="E261" s="16"/>
      <c r="F261" s="124"/>
      <c r="G261" s="16"/>
      <c r="H261" s="16"/>
      <c r="I261" s="16"/>
      <c r="J261" s="124"/>
      <c r="K261" s="127"/>
      <c r="L261" s="124"/>
      <c r="M261" s="124"/>
      <c r="N261" s="124"/>
      <c r="O261" s="124"/>
      <c r="P261" s="124"/>
      <c r="Q261" s="124"/>
      <c r="R261" s="124"/>
      <c r="S261" s="124"/>
      <c r="T261" s="124"/>
      <c r="U261" s="124"/>
      <c r="V261" s="180"/>
      <c r="W261" s="180"/>
      <c r="X261" s="180"/>
      <c r="Y261" s="180"/>
      <c r="Z261" s="180"/>
      <c r="AA261" s="124"/>
      <c r="AB261" s="124"/>
      <c r="AC261" s="124"/>
      <c r="AD261" s="124"/>
      <c r="AE261" s="75"/>
      <c r="AF261" s="75"/>
      <c r="AG261" s="75"/>
      <c r="AH261" s="75"/>
      <c r="AI261" s="124"/>
      <c r="AJ261" s="517"/>
      <c r="AK261" s="16"/>
      <c r="AL261" s="16"/>
      <c r="AM261" s="16"/>
      <c r="AN261" s="16"/>
      <c r="AO261" s="16"/>
      <c r="DS261" s="70"/>
    </row>
    <row r="262" spans="2:123" s="1" customFormat="1" ht="16.5" customHeight="1">
      <c r="B262" s="2"/>
      <c r="C262" s="2"/>
      <c r="D262" s="2"/>
      <c r="E262" s="16"/>
      <c r="F262" s="124"/>
      <c r="G262" s="16"/>
      <c r="H262" s="16"/>
      <c r="I262" s="16"/>
      <c r="J262" s="124"/>
      <c r="K262" s="127"/>
      <c r="L262" s="124"/>
      <c r="M262" s="124"/>
      <c r="N262" s="124"/>
      <c r="O262" s="124"/>
      <c r="P262" s="124"/>
      <c r="Q262" s="124"/>
      <c r="R262" s="124"/>
      <c r="S262" s="124"/>
      <c r="T262" s="124"/>
      <c r="U262" s="124"/>
      <c r="V262" s="180"/>
      <c r="W262" s="180"/>
      <c r="X262" s="180"/>
      <c r="Y262" s="180"/>
      <c r="Z262" s="180"/>
      <c r="AA262" s="124"/>
      <c r="AB262" s="124"/>
      <c r="AC262" s="124"/>
      <c r="AD262" s="124"/>
      <c r="AE262" s="75"/>
      <c r="AF262" s="75"/>
      <c r="AG262" s="75"/>
      <c r="AH262" s="75"/>
      <c r="AI262" s="124"/>
      <c r="AJ262" s="517"/>
      <c r="AK262" s="16"/>
      <c r="AL262" s="16"/>
      <c r="AM262" s="16"/>
      <c r="AN262" s="16"/>
      <c r="AO262" s="16"/>
      <c r="DS262" s="70"/>
    </row>
    <row r="263" spans="2:123" s="1" customFormat="1" ht="16.5" customHeight="1">
      <c r="B263" s="2"/>
      <c r="C263" s="2"/>
      <c r="D263" s="2"/>
      <c r="E263" s="16"/>
      <c r="F263" s="124"/>
      <c r="G263" s="16"/>
      <c r="H263" s="16"/>
      <c r="I263" s="16"/>
      <c r="J263" s="124"/>
      <c r="K263" s="127"/>
      <c r="L263" s="124"/>
      <c r="M263" s="124"/>
      <c r="N263" s="124"/>
      <c r="O263" s="124"/>
      <c r="P263" s="124"/>
      <c r="Q263" s="124"/>
      <c r="R263" s="124"/>
      <c r="S263" s="124"/>
      <c r="T263" s="124"/>
      <c r="U263" s="124"/>
      <c r="V263" s="180"/>
      <c r="W263" s="180"/>
      <c r="X263" s="180"/>
      <c r="Y263" s="180"/>
      <c r="Z263" s="180"/>
      <c r="AA263" s="124"/>
      <c r="AB263" s="124"/>
      <c r="AC263" s="124"/>
      <c r="AD263" s="124"/>
      <c r="AE263" s="75"/>
      <c r="AF263" s="75"/>
      <c r="AG263" s="75"/>
      <c r="AH263" s="75"/>
      <c r="AI263" s="124"/>
      <c r="AJ263" s="517"/>
      <c r="AK263" s="16"/>
      <c r="AL263" s="16"/>
      <c r="AM263" s="16"/>
      <c r="AN263" s="16"/>
      <c r="AO263" s="16"/>
      <c r="DS263" s="70"/>
    </row>
    <row r="264" spans="2:123" s="1" customFormat="1" ht="16.5" customHeight="1">
      <c r="B264" s="2"/>
      <c r="C264" s="2"/>
      <c r="D264" s="2"/>
      <c r="E264" s="16"/>
      <c r="F264" s="124"/>
      <c r="G264" s="16"/>
      <c r="H264" s="16"/>
      <c r="I264" s="16"/>
      <c r="J264" s="124"/>
      <c r="K264" s="127"/>
      <c r="L264" s="124"/>
      <c r="M264" s="124"/>
      <c r="N264" s="124"/>
      <c r="O264" s="124"/>
      <c r="P264" s="124"/>
      <c r="Q264" s="124"/>
      <c r="R264" s="124"/>
      <c r="S264" s="124"/>
      <c r="T264" s="124"/>
      <c r="U264" s="124"/>
      <c r="V264" s="180"/>
      <c r="W264" s="180"/>
      <c r="X264" s="180"/>
      <c r="Y264" s="180"/>
      <c r="Z264" s="180"/>
      <c r="AA264" s="124"/>
      <c r="AB264" s="124"/>
      <c r="AC264" s="124"/>
      <c r="AD264" s="124"/>
      <c r="AE264" s="75"/>
      <c r="AF264" s="75"/>
      <c r="AG264" s="75"/>
      <c r="AH264" s="75"/>
      <c r="AI264" s="124"/>
      <c r="AJ264" s="517"/>
      <c r="AK264" s="16"/>
      <c r="AL264" s="16"/>
      <c r="AM264" s="16"/>
      <c r="AN264" s="16"/>
      <c r="AO264" s="16"/>
      <c r="DS264" s="70"/>
    </row>
    <row r="265" spans="2:123" s="1" customFormat="1" ht="16.5" customHeight="1">
      <c r="B265" s="2"/>
      <c r="C265" s="2"/>
      <c r="D265" s="2"/>
      <c r="E265" s="16"/>
      <c r="F265" s="124"/>
      <c r="G265" s="16"/>
      <c r="H265" s="16"/>
      <c r="I265" s="16"/>
      <c r="J265" s="124"/>
      <c r="K265" s="127"/>
      <c r="L265" s="124"/>
      <c r="M265" s="124"/>
      <c r="N265" s="124"/>
      <c r="O265" s="124"/>
      <c r="P265" s="124"/>
      <c r="Q265" s="124"/>
      <c r="R265" s="124"/>
      <c r="S265" s="124"/>
      <c r="T265" s="124"/>
      <c r="U265" s="124"/>
      <c r="V265" s="180"/>
      <c r="W265" s="180"/>
      <c r="X265" s="180"/>
      <c r="Y265" s="180"/>
      <c r="Z265" s="180"/>
      <c r="AA265" s="124"/>
      <c r="AB265" s="124"/>
      <c r="AC265" s="124"/>
      <c r="AD265" s="124"/>
      <c r="AE265" s="75"/>
      <c r="AF265" s="75"/>
      <c r="AG265" s="75"/>
      <c r="AH265" s="75"/>
      <c r="AI265" s="124"/>
      <c r="AJ265" s="517"/>
      <c r="AK265" s="16"/>
      <c r="AL265" s="16"/>
      <c r="AM265" s="16"/>
      <c r="AN265" s="16"/>
      <c r="AO265" s="16"/>
      <c r="DS265" s="70"/>
    </row>
    <row r="266" spans="2:123" s="1" customFormat="1" ht="16.5" customHeight="1"/>
    <row r="267" spans="2:123" s="1" customFormat="1" ht="16.5" customHeight="1"/>
    <row r="268" spans="2:123" s="1" customFormat="1" ht="16.5" customHeight="1">
      <c r="B268" s="2"/>
      <c r="C268" s="2"/>
      <c r="D268" s="2"/>
      <c r="E268" s="16"/>
      <c r="F268" s="124"/>
      <c r="G268" s="16"/>
      <c r="H268" s="16"/>
      <c r="I268" s="16"/>
      <c r="J268" s="124"/>
      <c r="K268" s="127"/>
      <c r="L268" s="124"/>
      <c r="M268" s="124"/>
      <c r="N268" s="124"/>
      <c r="O268" s="124"/>
      <c r="P268" s="124"/>
      <c r="Q268" s="124"/>
      <c r="R268" s="124"/>
      <c r="S268" s="124"/>
      <c r="T268" s="124"/>
      <c r="U268" s="124"/>
      <c r="V268" s="180"/>
      <c r="W268" s="180"/>
      <c r="X268" s="180"/>
      <c r="Y268" s="180"/>
      <c r="Z268" s="180"/>
      <c r="AA268" s="124"/>
      <c r="AB268" s="124"/>
      <c r="AC268" s="124"/>
      <c r="AD268" s="124"/>
      <c r="AE268" s="16"/>
      <c r="AF268" s="16"/>
      <c r="AG268" s="16"/>
      <c r="AH268" s="16"/>
      <c r="AI268" s="124"/>
      <c r="AJ268" s="517"/>
      <c r="AK268" s="16"/>
      <c r="AL268" s="16"/>
      <c r="AM268" s="16"/>
      <c r="AN268" s="16"/>
      <c r="AO268" s="16"/>
      <c r="DS268" s="70"/>
    </row>
    <row r="269" spans="2:123" s="1" customFormat="1" ht="16.5" customHeight="1">
      <c r="B269" s="2"/>
      <c r="C269" s="2"/>
      <c r="D269" s="2"/>
      <c r="E269" s="16"/>
      <c r="F269" s="123"/>
      <c r="G269" s="17"/>
      <c r="H269" s="17"/>
      <c r="I269" s="17"/>
      <c r="J269" s="127"/>
      <c r="K269" s="127"/>
      <c r="L269" s="124"/>
      <c r="M269" s="124"/>
      <c r="N269" s="124"/>
      <c r="O269" s="124"/>
      <c r="P269" s="124"/>
      <c r="Q269" s="124"/>
      <c r="R269" s="124"/>
      <c r="S269" s="124"/>
      <c r="T269" s="124"/>
      <c r="U269" s="124"/>
      <c r="V269" s="180"/>
      <c r="W269" s="180"/>
      <c r="X269" s="180"/>
      <c r="Y269" s="180"/>
      <c r="Z269" s="180"/>
      <c r="AA269" s="124"/>
      <c r="AB269" s="124"/>
      <c r="AC269" s="124"/>
      <c r="AD269" s="124"/>
      <c r="AE269" s="16"/>
      <c r="AF269" s="16"/>
      <c r="AG269" s="16"/>
      <c r="AH269" s="16"/>
      <c r="AI269" s="124"/>
      <c r="AJ269" s="517"/>
      <c r="AK269" s="16"/>
      <c r="AL269" s="16"/>
      <c r="AM269" s="16"/>
      <c r="AN269" s="16"/>
      <c r="AO269" s="16"/>
      <c r="DS269" s="70"/>
    </row>
    <row r="270" spans="2:123" s="1" customFormat="1" ht="16.5" customHeight="1">
      <c r="B270" s="2"/>
      <c r="C270" s="2"/>
      <c r="D270" s="2"/>
      <c r="E270" s="16"/>
      <c r="F270" s="123"/>
      <c r="G270" s="17"/>
      <c r="H270" s="17"/>
      <c r="I270" s="17"/>
      <c r="J270" s="127"/>
      <c r="K270" s="127"/>
      <c r="L270" s="124"/>
      <c r="M270" s="124"/>
      <c r="N270" s="124"/>
      <c r="O270" s="124"/>
      <c r="P270" s="124"/>
      <c r="Q270" s="124"/>
      <c r="R270" s="124"/>
      <c r="S270" s="124"/>
      <c r="T270" s="124"/>
      <c r="U270" s="124"/>
      <c r="V270" s="180"/>
      <c r="W270" s="180"/>
      <c r="X270" s="180"/>
      <c r="Y270" s="180"/>
      <c r="Z270" s="180"/>
      <c r="AA270" s="124"/>
      <c r="AB270" s="124"/>
      <c r="AC270" s="124"/>
      <c r="AD270" s="124"/>
      <c r="AE270" s="16"/>
      <c r="AF270" s="16"/>
      <c r="AG270" s="16"/>
      <c r="AH270" s="16"/>
      <c r="AI270" s="124"/>
      <c r="AJ270" s="517"/>
      <c r="AK270" s="16"/>
      <c r="AL270" s="16"/>
      <c r="AM270" s="16"/>
      <c r="AN270" s="16"/>
      <c r="AO270" s="16"/>
      <c r="DS270" s="70"/>
    </row>
    <row r="271" spans="2:123" s="1" customFormat="1" ht="16.5" customHeight="1">
      <c r="B271" s="2"/>
      <c r="C271" s="2"/>
      <c r="D271" s="2"/>
      <c r="E271" s="16"/>
      <c r="F271" s="123"/>
      <c r="G271" s="17"/>
      <c r="H271" s="17"/>
      <c r="I271" s="17"/>
      <c r="J271" s="127"/>
      <c r="K271" s="127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80"/>
      <c r="W271" s="180"/>
      <c r="X271" s="180"/>
      <c r="Y271" s="180"/>
      <c r="Z271" s="180"/>
      <c r="AA271" s="124"/>
      <c r="AB271" s="124"/>
      <c r="AC271" s="124"/>
      <c r="AD271" s="124"/>
      <c r="AE271" s="16"/>
      <c r="AF271" s="16"/>
      <c r="AG271" s="16"/>
      <c r="AH271" s="16"/>
      <c r="AI271" s="124"/>
      <c r="AJ271" s="517"/>
      <c r="AK271" s="16"/>
      <c r="AL271" s="16"/>
      <c r="AM271" s="16"/>
      <c r="AN271" s="16"/>
      <c r="AO271" s="16"/>
      <c r="DS271" s="70"/>
    </row>
    <row r="272" spans="2:123" s="1" customFormat="1" ht="16.5" customHeight="1">
      <c r="B272" s="2"/>
      <c r="C272" s="2"/>
      <c r="D272" s="2"/>
      <c r="E272" s="16"/>
      <c r="F272" s="123"/>
      <c r="G272" s="17"/>
      <c r="H272" s="17"/>
      <c r="I272" s="17"/>
      <c r="J272" s="127"/>
      <c r="K272" s="127"/>
      <c r="L272" s="124"/>
      <c r="M272" s="124"/>
      <c r="N272" s="124"/>
      <c r="O272" s="124"/>
      <c r="P272" s="124"/>
      <c r="Q272" s="124"/>
      <c r="R272" s="124"/>
      <c r="S272" s="124"/>
      <c r="T272" s="124"/>
      <c r="U272" s="124"/>
      <c r="V272" s="180"/>
      <c r="W272" s="180"/>
      <c r="X272" s="180"/>
      <c r="Y272" s="180"/>
      <c r="Z272" s="180"/>
      <c r="AA272" s="124"/>
      <c r="AB272" s="124"/>
      <c r="AC272" s="124"/>
      <c r="AD272" s="124"/>
      <c r="AE272" s="16"/>
      <c r="AF272" s="16"/>
      <c r="AG272" s="16"/>
      <c r="AH272" s="16"/>
      <c r="AI272" s="124"/>
      <c r="AJ272" s="517"/>
      <c r="AK272" s="16"/>
      <c r="AL272" s="16"/>
      <c r="AM272" s="16"/>
      <c r="AN272" s="16"/>
      <c r="AO272" s="16"/>
      <c r="DS272" s="70"/>
    </row>
    <row r="273" spans="2:123" s="1" customFormat="1" ht="16.5" customHeight="1">
      <c r="B273" s="2"/>
      <c r="C273" s="2"/>
      <c r="D273" s="2"/>
      <c r="E273" s="16"/>
      <c r="F273" s="123"/>
      <c r="G273" s="17"/>
      <c r="H273" s="17"/>
      <c r="I273" s="17"/>
      <c r="J273" s="127"/>
      <c r="K273" s="127"/>
      <c r="L273" s="124"/>
      <c r="M273" s="124"/>
      <c r="N273" s="124"/>
      <c r="O273" s="124"/>
      <c r="P273" s="124"/>
      <c r="Q273" s="124"/>
      <c r="R273" s="124"/>
      <c r="S273" s="124"/>
      <c r="T273" s="124"/>
      <c r="U273" s="124"/>
      <c r="V273" s="180"/>
      <c r="W273" s="180"/>
      <c r="X273" s="180"/>
      <c r="Y273" s="180"/>
      <c r="Z273" s="180"/>
      <c r="AA273" s="124"/>
      <c r="AB273" s="124"/>
      <c r="AC273" s="124"/>
      <c r="AD273" s="124"/>
      <c r="AE273" s="16"/>
      <c r="AF273" s="16"/>
      <c r="AG273" s="16"/>
      <c r="AH273" s="16"/>
      <c r="AI273" s="124"/>
      <c r="AJ273" s="517"/>
      <c r="AK273" s="16"/>
      <c r="AL273" s="16"/>
      <c r="AM273" s="16"/>
      <c r="AN273" s="16"/>
      <c r="AO273" s="16"/>
      <c r="DS273" s="70"/>
    </row>
    <row r="274" spans="2:123" s="1" customFormat="1" ht="16.5" customHeight="1">
      <c r="B274" s="2"/>
      <c r="C274" s="2"/>
      <c r="D274" s="2"/>
      <c r="E274" s="16"/>
      <c r="F274" s="123"/>
      <c r="G274" s="17"/>
      <c r="H274" s="17"/>
      <c r="I274" s="17"/>
      <c r="J274" s="127"/>
      <c r="K274" s="127"/>
      <c r="L274" s="124"/>
      <c r="M274" s="124"/>
      <c r="N274" s="124"/>
      <c r="O274" s="124"/>
      <c r="P274" s="124"/>
      <c r="Q274" s="124"/>
      <c r="R274" s="124"/>
      <c r="S274" s="124"/>
      <c r="T274" s="124"/>
      <c r="U274" s="124"/>
      <c r="V274" s="180"/>
      <c r="W274" s="180"/>
      <c r="X274" s="180"/>
      <c r="Y274" s="180"/>
      <c r="Z274" s="180"/>
      <c r="AA274" s="124"/>
      <c r="AB274" s="124"/>
      <c r="AC274" s="124"/>
      <c r="AD274" s="124"/>
      <c r="AE274" s="16"/>
      <c r="AF274" s="16"/>
      <c r="AG274" s="16"/>
      <c r="AH274" s="16"/>
      <c r="AI274" s="124"/>
      <c r="AJ274" s="517"/>
      <c r="AK274" s="16"/>
      <c r="AL274" s="16"/>
      <c r="AM274" s="16"/>
      <c r="AN274" s="16"/>
      <c r="AO274" s="16"/>
      <c r="DS274" s="70"/>
    </row>
    <row r="275" spans="2:123" s="1" customFormat="1" ht="16.5" customHeight="1">
      <c r="B275" s="2"/>
      <c r="C275" s="2"/>
      <c r="D275" s="2"/>
      <c r="E275" s="16"/>
      <c r="F275" s="123"/>
      <c r="G275" s="17"/>
      <c r="H275" s="17"/>
      <c r="I275" s="17"/>
      <c r="J275" s="127"/>
      <c r="K275" s="127"/>
      <c r="L275" s="124"/>
      <c r="M275" s="124"/>
      <c r="N275" s="124"/>
      <c r="O275" s="124"/>
      <c r="P275" s="124"/>
      <c r="Q275" s="124"/>
      <c r="R275" s="124"/>
      <c r="S275" s="124"/>
      <c r="T275" s="124"/>
      <c r="U275" s="124"/>
      <c r="V275" s="180"/>
      <c r="W275" s="180"/>
      <c r="X275" s="180"/>
      <c r="Y275" s="180"/>
      <c r="Z275" s="180"/>
      <c r="AA275" s="124"/>
      <c r="AB275" s="124"/>
      <c r="AC275" s="124"/>
      <c r="AD275" s="124"/>
      <c r="AE275" s="16"/>
      <c r="AF275" s="16"/>
      <c r="AG275" s="16"/>
      <c r="AH275" s="16"/>
      <c r="AI275" s="124"/>
      <c r="AJ275" s="517"/>
      <c r="AK275" s="16"/>
      <c r="AL275" s="16"/>
      <c r="AM275" s="16"/>
      <c r="AN275" s="16"/>
      <c r="AO275" s="16"/>
      <c r="DS275" s="70"/>
    </row>
    <row r="276" spans="2:123" s="1" customFormat="1" ht="16.5" customHeight="1">
      <c r="B276" s="2"/>
      <c r="C276" s="2"/>
      <c r="D276" s="2"/>
      <c r="E276" s="16"/>
      <c r="F276" s="123"/>
      <c r="G276" s="17"/>
      <c r="H276" s="17"/>
      <c r="I276" s="17"/>
      <c r="J276" s="127"/>
      <c r="K276" s="127"/>
      <c r="L276" s="124"/>
      <c r="M276" s="124"/>
      <c r="N276" s="124"/>
      <c r="O276" s="124"/>
      <c r="P276" s="124"/>
      <c r="Q276" s="124"/>
      <c r="R276" s="124"/>
      <c r="S276" s="124"/>
      <c r="T276" s="124"/>
      <c r="U276" s="124"/>
      <c r="V276" s="180"/>
      <c r="W276" s="180"/>
      <c r="X276" s="180"/>
      <c r="Y276" s="180"/>
      <c r="Z276" s="180"/>
      <c r="AA276" s="124"/>
      <c r="AB276" s="124"/>
      <c r="AC276" s="124"/>
      <c r="AD276" s="124"/>
      <c r="AE276" s="16"/>
      <c r="AF276" s="16"/>
      <c r="AG276" s="16"/>
      <c r="AH276" s="16"/>
      <c r="AI276" s="124"/>
      <c r="AJ276" s="517"/>
      <c r="AK276" s="16"/>
      <c r="AL276" s="16"/>
      <c r="AM276" s="16"/>
      <c r="AN276" s="16"/>
      <c r="AO276" s="16"/>
      <c r="DS276" s="70"/>
    </row>
    <row r="277" spans="2:123" s="1" customFormat="1" ht="16.5" customHeight="1">
      <c r="B277" s="2"/>
      <c r="C277" s="2"/>
      <c r="D277" s="2"/>
      <c r="E277" s="16"/>
      <c r="F277" s="123"/>
      <c r="G277" s="17"/>
      <c r="H277" s="17"/>
      <c r="I277" s="17"/>
      <c r="J277" s="127"/>
      <c r="K277" s="127"/>
      <c r="L277" s="124"/>
      <c r="M277" s="124"/>
      <c r="N277" s="124"/>
      <c r="O277" s="124"/>
      <c r="P277" s="124"/>
      <c r="Q277" s="124"/>
      <c r="R277" s="124"/>
      <c r="S277" s="124"/>
      <c r="T277" s="124"/>
      <c r="U277" s="124"/>
      <c r="V277" s="180"/>
      <c r="W277" s="180"/>
      <c r="X277" s="180"/>
      <c r="Y277" s="180"/>
      <c r="Z277" s="180"/>
      <c r="AA277" s="124"/>
      <c r="AB277" s="124"/>
      <c r="AC277" s="124"/>
      <c r="AD277" s="124"/>
      <c r="AE277" s="16"/>
      <c r="AF277" s="16"/>
      <c r="AG277" s="16"/>
      <c r="AH277" s="16"/>
      <c r="AI277" s="124"/>
      <c r="AJ277" s="517"/>
      <c r="AK277" s="16"/>
      <c r="AL277" s="16"/>
      <c r="AM277" s="16"/>
      <c r="AN277" s="16"/>
      <c r="AO277" s="16"/>
      <c r="DS277" s="70"/>
    </row>
    <row r="278" spans="2:123" s="1" customFormat="1" ht="16.5" customHeight="1">
      <c r="B278" s="2"/>
      <c r="C278" s="2"/>
      <c r="D278" s="2"/>
      <c r="E278" s="16"/>
      <c r="F278" s="123"/>
      <c r="G278" s="17"/>
      <c r="H278" s="17"/>
      <c r="I278" s="17"/>
      <c r="J278" s="127"/>
      <c r="K278" s="127"/>
      <c r="L278" s="124"/>
      <c r="M278" s="124"/>
      <c r="N278" s="124"/>
      <c r="O278" s="124"/>
      <c r="P278" s="124"/>
      <c r="Q278" s="124"/>
      <c r="R278" s="124"/>
      <c r="S278" s="124"/>
      <c r="T278" s="124"/>
      <c r="U278" s="124"/>
      <c r="V278" s="180"/>
      <c r="W278" s="180"/>
      <c r="X278" s="180"/>
      <c r="Y278" s="180"/>
      <c r="Z278" s="180"/>
      <c r="AA278" s="124"/>
      <c r="AB278" s="124"/>
      <c r="AC278" s="124"/>
      <c r="AD278" s="124"/>
      <c r="AE278" s="16"/>
      <c r="AF278" s="16"/>
      <c r="AG278" s="16"/>
      <c r="AH278" s="16"/>
      <c r="AI278" s="124"/>
      <c r="AJ278" s="517"/>
      <c r="AK278" s="16"/>
      <c r="AL278" s="16"/>
      <c r="AM278" s="16"/>
      <c r="AN278" s="16"/>
      <c r="AO278" s="16"/>
      <c r="DS278" s="70"/>
    </row>
    <row r="279" spans="2:123" s="1" customFormat="1" ht="16.5" customHeight="1">
      <c r="B279" s="2"/>
      <c r="C279" s="2"/>
      <c r="D279" s="2"/>
      <c r="E279" s="16"/>
      <c r="F279" s="123"/>
      <c r="G279" s="17"/>
      <c r="H279" s="17"/>
      <c r="I279" s="17"/>
      <c r="J279" s="127"/>
      <c r="K279" s="127"/>
      <c r="L279" s="124"/>
      <c r="M279" s="124"/>
      <c r="N279" s="124"/>
      <c r="O279" s="124"/>
      <c r="P279" s="124"/>
      <c r="Q279" s="124"/>
      <c r="R279" s="124"/>
      <c r="S279" s="124"/>
      <c r="T279" s="124"/>
      <c r="U279" s="124"/>
      <c r="V279" s="180"/>
      <c r="W279" s="180"/>
      <c r="X279" s="180"/>
      <c r="Y279" s="180"/>
      <c r="Z279" s="180"/>
      <c r="AA279" s="124"/>
      <c r="AB279" s="124"/>
      <c r="AC279" s="124"/>
      <c r="AD279" s="124"/>
      <c r="AE279" s="16"/>
      <c r="AF279" s="16"/>
      <c r="AG279" s="16"/>
      <c r="AH279" s="16"/>
      <c r="AI279" s="124"/>
      <c r="AJ279" s="517"/>
      <c r="AK279" s="16"/>
      <c r="AL279" s="16"/>
      <c r="AM279" s="16"/>
      <c r="AN279" s="16"/>
      <c r="AO279" s="16"/>
      <c r="DS279" s="70"/>
    </row>
    <row r="280" spans="2:123" s="1" customFormat="1" ht="16.5" customHeight="1">
      <c r="B280" s="2"/>
      <c r="C280" s="2"/>
      <c r="D280" s="2"/>
      <c r="E280" s="16"/>
      <c r="F280" s="123"/>
      <c r="G280" s="17"/>
      <c r="H280" s="17"/>
      <c r="I280" s="17"/>
      <c r="J280" s="127"/>
      <c r="K280" s="127"/>
      <c r="L280" s="124"/>
      <c r="M280" s="124"/>
      <c r="N280" s="124"/>
      <c r="O280" s="124"/>
      <c r="P280" s="124"/>
      <c r="Q280" s="124"/>
      <c r="R280" s="124"/>
      <c r="S280" s="124"/>
      <c r="T280" s="124"/>
      <c r="U280" s="124"/>
      <c r="V280" s="180"/>
      <c r="W280" s="180"/>
      <c r="X280" s="180"/>
      <c r="Y280" s="180"/>
      <c r="Z280" s="180"/>
      <c r="AA280" s="124"/>
      <c r="AB280" s="124"/>
      <c r="AC280" s="124"/>
      <c r="AD280" s="124"/>
      <c r="AE280" s="16"/>
      <c r="AF280" s="16"/>
      <c r="AG280" s="16"/>
      <c r="AH280" s="16"/>
      <c r="AI280" s="124"/>
      <c r="AJ280" s="517"/>
      <c r="AK280" s="16"/>
      <c r="AL280" s="16"/>
      <c r="AM280" s="16"/>
      <c r="AN280" s="16"/>
      <c r="AO280" s="16"/>
      <c r="DS280" s="70"/>
    </row>
    <row r="281" spans="2:123" s="1" customFormat="1" ht="16.5" customHeight="1">
      <c r="B281" s="2"/>
      <c r="C281" s="2"/>
      <c r="D281" s="2"/>
      <c r="E281" s="16"/>
      <c r="F281" s="123"/>
      <c r="G281" s="17"/>
      <c r="H281" s="17"/>
      <c r="I281" s="17"/>
      <c r="J281" s="127"/>
      <c r="K281" s="127"/>
      <c r="L281" s="124"/>
      <c r="M281" s="124"/>
      <c r="N281" s="124"/>
      <c r="O281" s="124"/>
      <c r="P281" s="124"/>
      <c r="Q281" s="124"/>
      <c r="R281" s="124"/>
      <c r="S281" s="124"/>
      <c r="T281" s="124"/>
      <c r="U281" s="124"/>
      <c r="V281" s="180"/>
      <c r="W281" s="180"/>
      <c r="X281" s="180"/>
      <c r="Y281" s="180"/>
      <c r="Z281" s="180"/>
      <c r="AA281" s="124"/>
      <c r="AB281" s="124"/>
      <c r="AC281" s="124"/>
      <c r="AD281" s="124"/>
      <c r="AE281" s="16"/>
      <c r="AF281" s="16"/>
      <c r="AG281" s="16"/>
      <c r="AH281" s="16"/>
      <c r="AI281" s="124"/>
      <c r="AJ281" s="517"/>
      <c r="AK281" s="16"/>
      <c r="AL281" s="16"/>
      <c r="AM281" s="16"/>
      <c r="AN281" s="16"/>
      <c r="AO281" s="16"/>
      <c r="DS281" s="70"/>
    </row>
    <row r="282" spans="2:123" s="1" customFormat="1" ht="16.5" customHeight="1">
      <c r="B282" s="2"/>
      <c r="C282" s="2"/>
      <c r="D282" s="2"/>
      <c r="E282" s="16"/>
      <c r="F282" s="123"/>
      <c r="G282" s="17"/>
      <c r="H282" s="17"/>
      <c r="I282" s="17"/>
      <c r="J282" s="127"/>
      <c r="K282" s="127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80"/>
      <c r="W282" s="180"/>
      <c r="X282" s="180"/>
      <c r="Y282" s="180"/>
      <c r="Z282" s="180"/>
      <c r="AA282" s="124"/>
      <c r="AB282" s="124"/>
      <c r="AC282" s="124"/>
      <c r="AD282" s="124"/>
      <c r="AE282" s="16"/>
      <c r="AF282" s="16"/>
      <c r="AG282" s="16"/>
      <c r="AH282" s="16"/>
      <c r="AI282" s="124"/>
      <c r="AJ282" s="517"/>
      <c r="AK282" s="16"/>
      <c r="AL282" s="16"/>
      <c r="AM282" s="16"/>
      <c r="AN282" s="16"/>
      <c r="AO282" s="16"/>
      <c r="DS282" s="70"/>
    </row>
    <row r="283" spans="2:123" s="1" customFormat="1" ht="16.5" customHeight="1">
      <c r="B283" s="2"/>
      <c r="C283" s="2"/>
      <c r="D283" s="2"/>
      <c r="E283" s="16"/>
      <c r="F283" s="123"/>
      <c r="G283" s="17"/>
      <c r="H283" s="17"/>
      <c r="I283" s="17"/>
      <c r="J283" s="127"/>
      <c r="K283" s="127"/>
      <c r="L283" s="124"/>
      <c r="M283" s="124"/>
      <c r="N283" s="124"/>
      <c r="O283" s="124"/>
      <c r="P283" s="124"/>
      <c r="Q283" s="124"/>
      <c r="R283" s="124"/>
      <c r="S283" s="124"/>
      <c r="T283" s="124"/>
      <c r="U283" s="124"/>
      <c r="V283" s="180"/>
      <c r="W283" s="180"/>
      <c r="X283" s="180"/>
      <c r="Y283" s="180"/>
      <c r="Z283" s="180"/>
      <c r="AA283" s="124"/>
      <c r="AB283" s="124"/>
      <c r="AC283" s="124"/>
      <c r="AD283" s="124"/>
      <c r="AE283" s="16"/>
      <c r="AF283" s="16"/>
      <c r="AG283" s="16"/>
      <c r="AH283" s="16"/>
      <c r="AI283" s="124"/>
      <c r="AJ283" s="517"/>
      <c r="AK283" s="16"/>
      <c r="AL283" s="16"/>
      <c r="AM283" s="16"/>
      <c r="AN283" s="16"/>
      <c r="AO283" s="16"/>
      <c r="DS283" s="70"/>
    </row>
    <row r="284" spans="2:123" s="1" customFormat="1" ht="16.5" customHeight="1">
      <c r="B284" s="2"/>
      <c r="C284" s="2"/>
      <c r="D284" s="2"/>
      <c r="E284" s="16"/>
      <c r="F284" s="123"/>
      <c r="G284" s="17"/>
      <c r="H284" s="17"/>
      <c r="I284" s="17"/>
      <c r="J284" s="127"/>
      <c r="K284" s="127"/>
      <c r="L284" s="124"/>
      <c r="M284" s="124"/>
      <c r="N284" s="124"/>
      <c r="O284" s="124"/>
      <c r="P284" s="124"/>
      <c r="Q284" s="124"/>
      <c r="R284" s="124"/>
      <c r="S284" s="124"/>
      <c r="T284" s="124"/>
      <c r="U284" s="124"/>
      <c r="V284" s="180"/>
      <c r="W284" s="180"/>
      <c r="X284" s="180"/>
      <c r="Y284" s="180"/>
      <c r="Z284" s="180"/>
      <c r="AA284" s="124"/>
      <c r="AB284" s="124"/>
      <c r="AC284" s="124"/>
      <c r="AD284" s="124"/>
      <c r="AE284" s="16"/>
      <c r="AF284" s="16"/>
      <c r="AG284" s="16"/>
      <c r="AH284" s="16"/>
      <c r="AI284" s="124"/>
      <c r="AJ284" s="517"/>
      <c r="AK284" s="16"/>
      <c r="AL284" s="16"/>
      <c r="AM284" s="16"/>
      <c r="AN284" s="16"/>
      <c r="AO284" s="16"/>
      <c r="DS284" s="70"/>
    </row>
    <row r="285" spans="2:123" s="1" customFormat="1" ht="16.5" customHeight="1">
      <c r="B285" s="2"/>
      <c r="C285" s="2"/>
      <c r="D285" s="2"/>
      <c r="E285" s="16"/>
      <c r="F285" s="123"/>
      <c r="G285" s="17"/>
      <c r="H285" s="17"/>
      <c r="I285" s="17"/>
      <c r="J285" s="127"/>
      <c r="K285" s="127"/>
      <c r="L285" s="124"/>
      <c r="M285" s="124"/>
      <c r="N285" s="124"/>
      <c r="O285" s="124"/>
      <c r="P285" s="124"/>
      <c r="Q285" s="124"/>
      <c r="R285" s="124"/>
      <c r="S285" s="124"/>
      <c r="T285" s="124"/>
      <c r="U285" s="124"/>
      <c r="V285" s="180"/>
      <c r="W285" s="180"/>
      <c r="X285" s="180"/>
      <c r="Y285" s="180"/>
      <c r="Z285" s="180"/>
      <c r="AA285" s="80"/>
      <c r="AB285" s="80"/>
      <c r="AC285" s="80"/>
      <c r="AD285" s="80"/>
      <c r="AE285" s="16"/>
      <c r="AF285" s="16"/>
      <c r="AG285" s="16"/>
      <c r="AH285" s="16"/>
      <c r="AI285" s="80"/>
      <c r="AJ285" s="517"/>
      <c r="AK285" s="16"/>
      <c r="AL285" s="16"/>
      <c r="AM285" s="16"/>
      <c r="AN285" s="16"/>
      <c r="AO285" s="16"/>
      <c r="DS285" s="70"/>
    </row>
  </sheetData>
  <sheetCalcPr fullCalcOnLoad="1"/>
  <sheetProtection formatCells="0" formatRows="0" insertRows="0"/>
  <autoFilter ref="B3:DS3"/>
  <mergeCells count="90">
    <mergeCell ref="AE1:AF1"/>
    <mergeCell ref="U2:U3"/>
    <mergeCell ref="AI2:AI3"/>
    <mergeCell ref="V2:V3"/>
    <mergeCell ref="Q1:AA1"/>
    <mergeCell ref="P2:T2"/>
    <mergeCell ref="W2:Z2"/>
    <mergeCell ref="AG2:AG3"/>
    <mergeCell ref="AH2:AH3"/>
    <mergeCell ref="AE2:AE3"/>
    <mergeCell ref="N2:N3"/>
    <mergeCell ref="O2:O3"/>
    <mergeCell ref="AA2:AD2"/>
    <mergeCell ref="AP2:AP3"/>
    <mergeCell ref="CX2:CX3"/>
    <mergeCell ref="AF2:AF3"/>
    <mergeCell ref="AJ2:AN2"/>
    <mergeCell ref="L2:L3"/>
    <mergeCell ref="DO2:DO3"/>
    <mergeCell ref="CY2:CY3"/>
    <mergeCell ref="CZ2:CZ3"/>
    <mergeCell ref="DA2:DA3"/>
    <mergeCell ref="DD2:DD3"/>
    <mergeCell ref="DE2:DE3"/>
    <mergeCell ref="M2:M3"/>
    <mergeCell ref="CW2:CW3"/>
    <mergeCell ref="DI2:DI3"/>
    <mergeCell ref="DJ2:DJ3"/>
    <mergeCell ref="DG2:DG3"/>
    <mergeCell ref="CW153:CX153"/>
    <mergeCell ref="CW158:CX158"/>
    <mergeCell ref="DB2:DB3"/>
    <mergeCell ref="DF2:DF3"/>
    <mergeCell ref="CY153:CZ153"/>
    <mergeCell ref="F2:F3"/>
    <mergeCell ref="H2:H3"/>
    <mergeCell ref="G2:G3"/>
    <mergeCell ref="K2:K3"/>
    <mergeCell ref="I2:I3"/>
    <mergeCell ref="CW159:CX159"/>
    <mergeCell ref="CW154:CX154"/>
    <mergeCell ref="CW155:CX155"/>
    <mergeCell ref="CW156:CX156"/>
    <mergeCell ref="CW157:CX157"/>
    <mergeCell ref="B1:E1"/>
    <mergeCell ref="B2:B3"/>
    <mergeCell ref="D2:D3"/>
    <mergeCell ref="E2:E3"/>
    <mergeCell ref="J2:J3"/>
    <mergeCell ref="EI2:EI3"/>
    <mergeCell ref="C2:C3"/>
    <mergeCell ref="DY2:DY3"/>
    <mergeCell ref="DZ2:DZ3"/>
    <mergeCell ref="EA2:EA3"/>
    <mergeCell ref="EC2:EC3"/>
    <mergeCell ref="DQ2:DQ3"/>
    <mergeCell ref="DR2:DR3"/>
    <mergeCell ref="DC2:DC3"/>
    <mergeCell ref="DP2:DP3"/>
    <mergeCell ref="DS2:DS3"/>
    <mergeCell ref="DK2:DK3"/>
    <mergeCell ref="DL2:DL3"/>
    <mergeCell ref="DM2:DM3"/>
    <mergeCell ref="DH2:DH3"/>
    <mergeCell ref="EP2:EP3"/>
    <mergeCell ref="EQ2:EQ3"/>
    <mergeCell ref="ER2:ER3"/>
    <mergeCell ref="DN2:DN3"/>
    <mergeCell ref="ED2:ED3"/>
    <mergeCell ref="EE2:EE3"/>
    <mergeCell ref="EF2:EF3"/>
    <mergeCell ref="EG2:EG3"/>
    <mergeCell ref="EH2:EH3"/>
    <mergeCell ref="EB2:EB3"/>
    <mergeCell ref="EJ2:EJ3"/>
    <mergeCell ref="EK2:EK3"/>
    <mergeCell ref="EL2:EL3"/>
    <mergeCell ref="EM2:EM3"/>
    <mergeCell ref="EN2:EN3"/>
    <mergeCell ref="EO2:EO3"/>
    <mergeCell ref="ES2:ES3"/>
    <mergeCell ref="ET2:ET3"/>
    <mergeCell ref="FB2:FB3"/>
    <mergeCell ref="EV2:EV3"/>
    <mergeCell ref="EW2:EW3"/>
    <mergeCell ref="EX2:EX3"/>
    <mergeCell ref="EY2:EY3"/>
    <mergeCell ref="EZ2:EZ3"/>
    <mergeCell ref="FA2:FA3"/>
    <mergeCell ref="EU2:EU3"/>
  </mergeCells>
  <phoneticPr fontId="2" type="noConversion"/>
  <conditionalFormatting sqref="J4:Z4 AK4:AL4 AE4 G4:G147 AN4:AO147">
    <cfRule type="expression" dxfId="239" priority="204" stopIfTrue="1">
      <formula>OR($E4="SI",$E4="T&amp;A")</formula>
    </cfRule>
  </conditionalFormatting>
  <conditionalFormatting sqref="B4:E4 B12:E12 B21:E26 B45:E49 B56:E56 B88:E91 B14:E16 B13 E13 B28:E37 B27 E27 B39:E40 B38 E38 B44 E44 B58:E62 B57 E57 B64:E68 B63 E63 B70:E74 B69 E69 B76:E79 B75 E75 B80 E80 B93:E97 B92 E92 B99:E106 B98 E98 B108:E112 B107 E107 B114:E118 B113 E113 B120:E124 B119 E119 B125 E125 B133:E137 B132 E132 B139:E144 B138 E138 B146:E147 B145 E145 B126:E131 B50:B55 E50:E55 F5:F54">
    <cfRule type="expression" dxfId="238" priority="205" stopIfTrue="1">
      <formula>OR($E4="SI",$E4="T&amp;A")</formula>
    </cfRule>
  </conditionalFormatting>
  <conditionalFormatting sqref="F4:F54">
    <cfRule type="expression" dxfId="237" priority="203" stopIfTrue="1">
      <formula>AND($E4&lt;&gt;"SI",$F4&lt;24)</formula>
    </cfRule>
    <cfRule type="expression" dxfId="236" priority="206" stopIfTrue="1">
      <formula>OR($E4="SI",$E4="T&amp;A")</formula>
    </cfRule>
  </conditionalFormatting>
  <conditionalFormatting sqref="E6:E11">
    <cfRule type="expression" dxfId="235" priority="182" stopIfTrue="1">
      <formula>OR($E6="SI",$E6="T&amp;A")</formula>
    </cfRule>
  </conditionalFormatting>
  <conditionalFormatting sqref="E6:E11">
    <cfRule type="expression" dxfId="234" priority="181" stopIfTrue="1">
      <formula>OR($E6="SI",$E6="T&amp;A")</formula>
    </cfRule>
  </conditionalFormatting>
  <conditionalFormatting sqref="B17:E20">
    <cfRule type="expression" dxfId="233" priority="84" stopIfTrue="1">
      <formula>OR($E17="SI",$E17="T&amp;A")</formula>
    </cfRule>
  </conditionalFormatting>
  <conditionalFormatting sqref="B41:E43">
    <cfRule type="expression" dxfId="232" priority="80" stopIfTrue="1">
      <formula>OR($E41="SI",$E41="T&amp;A")</formula>
    </cfRule>
  </conditionalFormatting>
  <conditionalFormatting sqref="B81:B87 E81:E87">
    <cfRule type="expression" dxfId="231" priority="70" stopIfTrue="1">
      <formula>OR($E81="SI",$E81="T&amp;A")</formula>
    </cfRule>
  </conditionalFormatting>
  <conditionalFormatting sqref="E5 E147">
    <cfRule type="expression" dxfId="230" priority="65" stopIfTrue="1">
      <formula>OR($E5="SI",$E5="T&amp;A")</formula>
    </cfRule>
  </conditionalFormatting>
  <conditionalFormatting sqref="E5 E147">
    <cfRule type="expression" dxfId="229" priority="64" stopIfTrue="1">
      <formula>OR($E5="SI",$E5="T&amp;A")</formula>
    </cfRule>
  </conditionalFormatting>
  <conditionalFormatting sqref="B5:C7 B147:C147">
    <cfRule type="expression" dxfId="228" priority="63" stopIfTrue="1">
      <formula>OR($E5="SI",$E5="T&amp;A")</formula>
    </cfRule>
  </conditionalFormatting>
  <conditionalFormatting sqref="B8:C8">
    <cfRule type="expression" dxfId="227" priority="62" stopIfTrue="1">
      <formula>OR($E8="SI",$E8="T&amp;A")</formula>
    </cfRule>
  </conditionalFormatting>
  <conditionalFormatting sqref="C92">
    <cfRule type="expression" dxfId="226" priority="61" stopIfTrue="1">
      <formula>OR($E92="SI",$E92="T&amp;A")</formula>
    </cfRule>
  </conditionalFormatting>
  <conditionalFormatting sqref="C107">
    <cfRule type="expression" dxfId="225" priority="60" stopIfTrue="1">
      <formula>OR($E107="SI",$E107="T&amp;A")</formula>
    </cfRule>
  </conditionalFormatting>
  <conditionalFormatting sqref="C125">
    <cfRule type="expression" dxfId="224" priority="59" stopIfTrue="1">
      <formula>OR($E125="SI",$E125="T&amp;A")</formula>
    </cfRule>
  </conditionalFormatting>
  <conditionalFormatting sqref="C132">
    <cfRule type="expression" dxfId="223" priority="58" stopIfTrue="1">
      <formula>OR($E132="SI",$E132="T&amp;A")</formula>
    </cfRule>
  </conditionalFormatting>
  <conditionalFormatting sqref="C75">
    <cfRule type="expression" dxfId="222" priority="57" stopIfTrue="1">
      <formula>OR($E75="SI",$E75="T&amp;A")</formula>
    </cfRule>
  </conditionalFormatting>
  <conditionalFormatting sqref="C38">
    <cfRule type="expression" dxfId="221" priority="56" stopIfTrue="1">
      <formula>OR($E38="SI",$E38="T&amp;A")</formula>
    </cfRule>
  </conditionalFormatting>
  <conditionalFormatting sqref="F86 F92:F93 F95 F105 F107 F142:F147 F114:F139">
    <cfRule type="expression" dxfId="220" priority="51" stopIfTrue="1">
      <formula>OR($E86="SI",$E86="T&amp;A")</formula>
    </cfRule>
  </conditionalFormatting>
  <conditionalFormatting sqref="F86 F92:F93 F95 F105 F107 F142:F147 F114:F139">
    <cfRule type="expression" dxfId="219" priority="50" stopIfTrue="1">
      <formula>AND($E86&lt;&gt;"SI",$F86&lt;24)</formula>
    </cfRule>
    <cfRule type="expression" dxfId="218" priority="52" stopIfTrue="1">
      <formula>OR($E86="SI",$E86="T&amp;A")</formula>
    </cfRule>
  </conditionalFormatting>
  <conditionalFormatting sqref="F147 F57:F68 F71:F77">
    <cfRule type="expression" dxfId="217" priority="48" stopIfTrue="1">
      <formula>OR($E57="SI",$E57="T&amp;A")</formula>
    </cfRule>
  </conditionalFormatting>
  <conditionalFormatting sqref="F57:F68 F71:F77">
    <cfRule type="expression" dxfId="216" priority="47" stopIfTrue="1">
      <formula>AND($E57&lt;&gt;"SI",$F57&lt;24)</formula>
    </cfRule>
    <cfRule type="expression" dxfId="215" priority="49" stopIfTrue="1">
      <formula>OR($E57="SI",$E57="T&amp;A")</formula>
    </cfRule>
  </conditionalFormatting>
  <conditionalFormatting sqref="C63">
    <cfRule type="expression" dxfId="214" priority="46" stopIfTrue="1">
      <formula>OR($E63="SI",$E63="T&amp;A")</formula>
    </cfRule>
  </conditionalFormatting>
  <conditionalFormatting sqref="C57">
    <cfRule type="expression" dxfId="213" priority="45" stopIfTrue="1">
      <formula>OR($E57="SI",$E57="T&amp;A")</formula>
    </cfRule>
  </conditionalFormatting>
  <conditionalFormatting sqref="C50">
    <cfRule type="expression" dxfId="212" priority="44" stopIfTrue="1">
      <formula>OR($E50="SI",$E50="T&amp;A")</formula>
    </cfRule>
  </conditionalFormatting>
  <conditionalFormatting sqref="C54">
    <cfRule type="expression" dxfId="211" priority="43" stopIfTrue="1">
      <formula>OR($E54="SI",$E54="T&amp;A")</formula>
    </cfRule>
  </conditionalFormatting>
  <conditionalFormatting sqref="F55:F56">
    <cfRule type="expression" dxfId="210" priority="32" stopIfTrue="1">
      <formula>OR($E55="SI",$E55="T&amp;A")</formula>
    </cfRule>
  </conditionalFormatting>
  <conditionalFormatting sqref="F55:F56">
    <cfRule type="expression" dxfId="209" priority="31" stopIfTrue="1">
      <formula>AND($E55&lt;&gt;"SI",$F55&lt;24)</formula>
    </cfRule>
    <cfRule type="expression" dxfId="208" priority="33" stopIfTrue="1">
      <formula>OR($E55="SI",$E55="T&amp;A")</formula>
    </cfRule>
  </conditionalFormatting>
  <conditionalFormatting sqref="F69:F70">
    <cfRule type="expression" dxfId="207" priority="29" stopIfTrue="1">
      <formula>OR($E69="SI",$E69="T&amp;A")</formula>
    </cfRule>
  </conditionalFormatting>
  <conditionalFormatting sqref="F69:F70">
    <cfRule type="expression" dxfId="206" priority="28" stopIfTrue="1">
      <formula>AND($E69&lt;&gt;"SI",$F69&lt;24)</formula>
    </cfRule>
    <cfRule type="expression" dxfId="205" priority="30" stopIfTrue="1">
      <formula>OR($E69="SI",$E69="T&amp;A")</formula>
    </cfRule>
  </conditionalFormatting>
  <conditionalFormatting sqref="F78:F85">
    <cfRule type="expression" dxfId="204" priority="26" stopIfTrue="1">
      <formula>OR($E78="SI",$E78="T&amp;A")</formula>
    </cfRule>
  </conditionalFormatting>
  <conditionalFormatting sqref="F78:F85">
    <cfRule type="expression" dxfId="203" priority="25" stopIfTrue="1">
      <formula>AND($E78&lt;&gt;"SI",$F78&lt;24)</formula>
    </cfRule>
    <cfRule type="expression" dxfId="202" priority="27" stopIfTrue="1">
      <formula>OR($E78="SI",$E78="T&amp;A")</formula>
    </cfRule>
  </conditionalFormatting>
  <conditionalFormatting sqref="F87:F91">
    <cfRule type="expression" dxfId="201" priority="23" stopIfTrue="1">
      <formula>OR($E87="SI",$E87="T&amp;A")</formula>
    </cfRule>
  </conditionalFormatting>
  <conditionalFormatting sqref="F87:F91">
    <cfRule type="expression" dxfId="200" priority="22" stopIfTrue="1">
      <formula>AND($E87&lt;&gt;"SI",$F87&lt;24)</formula>
    </cfRule>
    <cfRule type="expression" dxfId="199" priority="24" stopIfTrue="1">
      <formula>OR($E87="SI",$E87="T&amp;A")</formula>
    </cfRule>
  </conditionalFormatting>
  <conditionalFormatting sqref="F94">
    <cfRule type="expression" dxfId="198" priority="20" stopIfTrue="1">
      <formula>OR($E94="SI",$E94="T&amp;A")</formula>
    </cfRule>
  </conditionalFormatting>
  <conditionalFormatting sqref="F94">
    <cfRule type="expression" dxfId="197" priority="19" stopIfTrue="1">
      <formula>AND($E94&lt;&gt;"SI",$F94&lt;24)</formula>
    </cfRule>
    <cfRule type="expression" dxfId="196" priority="21" stopIfTrue="1">
      <formula>OR($E94="SI",$E94="T&amp;A")</formula>
    </cfRule>
  </conditionalFormatting>
  <conditionalFormatting sqref="F96:F104">
    <cfRule type="expression" dxfId="195" priority="17" stopIfTrue="1">
      <formula>OR($E96="SI",$E96="T&amp;A")</formula>
    </cfRule>
  </conditionalFormatting>
  <conditionalFormatting sqref="F96:F104">
    <cfRule type="expression" dxfId="194" priority="16" stopIfTrue="1">
      <formula>AND($E96&lt;&gt;"SI",$F96&lt;24)</formula>
    </cfRule>
    <cfRule type="expression" dxfId="193" priority="18" stopIfTrue="1">
      <formula>OR($E96="SI",$E96="T&amp;A")</formula>
    </cfRule>
  </conditionalFormatting>
  <conditionalFormatting sqref="F106">
    <cfRule type="expression" dxfId="192" priority="14" stopIfTrue="1">
      <formula>OR($E106="SI",$E106="T&amp;A")</formula>
    </cfRule>
  </conditionalFormatting>
  <conditionalFormatting sqref="F106">
    <cfRule type="expression" dxfId="191" priority="13" stopIfTrue="1">
      <formula>AND($E106&lt;&gt;"SI",$F106&lt;24)</formula>
    </cfRule>
    <cfRule type="expression" dxfId="190" priority="15" stopIfTrue="1">
      <formula>OR($E106="SI",$E106="T&amp;A")</formula>
    </cfRule>
  </conditionalFormatting>
  <conditionalFormatting sqref="F108:F113">
    <cfRule type="expression" dxfId="189" priority="11" stopIfTrue="1">
      <formula>OR($E108="SI",$E108="T&amp;A")</formula>
    </cfRule>
  </conditionalFormatting>
  <conditionalFormatting sqref="F108:F113">
    <cfRule type="expression" dxfId="188" priority="10" stopIfTrue="1">
      <formula>AND($E108&lt;&gt;"SI",$F108&lt;24)</formula>
    </cfRule>
    <cfRule type="expression" dxfId="187" priority="12" stopIfTrue="1">
      <formula>OR($E108="SI",$E108="T&amp;A")</formula>
    </cfRule>
  </conditionalFormatting>
  <conditionalFormatting sqref="F141">
    <cfRule type="expression" dxfId="186" priority="5" stopIfTrue="1">
      <formula>OR($E141="SI",$E141="T&amp;A")</formula>
    </cfRule>
  </conditionalFormatting>
  <conditionalFormatting sqref="F141">
    <cfRule type="expression" dxfId="185" priority="4" stopIfTrue="1">
      <formula>AND($E141&lt;&gt;"SI",$F141&lt;24)</formula>
    </cfRule>
    <cfRule type="expression" dxfId="184" priority="6" stopIfTrue="1">
      <formula>OR($E141="SI",$E141="T&amp;A")</formula>
    </cfRule>
  </conditionalFormatting>
  <conditionalFormatting sqref="F140">
    <cfRule type="expression" dxfId="183" priority="2" stopIfTrue="1">
      <formula>OR($E140="SI",$E140="T&amp;A")</formula>
    </cfRule>
  </conditionalFormatting>
  <conditionalFormatting sqref="F140">
    <cfRule type="expression" dxfId="182" priority="1" stopIfTrue="1">
      <formula>AND($E140&lt;&gt;"SI",$F140&lt;24)</formula>
    </cfRule>
    <cfRule type="expression" dxfId="181" priority="3" stopIfTrue="1">
      <formula>OR($E140="SI",$E140="T&amp;A")</formula>
    </cfRule>
  </conditionalFormatting>
  <dataValidations xWindow="1235" yWindow="540" count="29">
    <dataValidation type="date" allowBlank="1" showInputMessage="1" showErrorMessage="1" errorTitle="WELL DATA" error="Only date data may be entered in this cell:_x000a_Format: dd-mmm-yy" sqref="AJ5:AJ37 AJ57:AJ147">
      <formula1>29221</formula1>
      <formula2>54789</formula2>
    </dataValidation>
    <dataValidation type="decimal" allowBlank="1" showInputMessage="1" showErrorMessage="1" errorTitle="BS&amp;W" error="This value must be a decimal value between 0 and 100" sqref="AM57:AM64 AM5:AM21 AM26:AM37 AM66:AM147">
      <formula1>0</formula1>
      <formula2>100</formula2>
    </dataValidation>
    <dataValidation type="decimal" allowBlank="1" showInputMessage="1" showErrorMessage="1" errorTitle="Hz Data" error="Value must be &gt;=0" sqref="AF5:AG37 AF57:AG147">
      <formula1>0</formula1>
      <formula2>100</formula2>
    </dataValidation>
    <dataValidation type="list" allowBlank="1" showInputMessage="1" showErrorMessage="1" errorTitle="CHOKE SIZE" error="Please select the choke size from the dropdown." sqref="J4:J37 J57:J147">
      <formula1>CHOKE</formula1>
    </dataValidation>
    <dataValidation type="whole" allowBlank="1" showInputMessage="1" showErrorMessage="1" sqref="T57:T74 T116 T96:T100 T37 T121:T146 T76:T93 T5:T35 U5:U37 U57:U147 T102:T114 Y5:Y147">
      <formula1>0</formula1>
      <formula2>100000</formula2>
    </dataValidation>
    <dataValidation type="decimal" allowBlank="1" showInputMessage="1" showErrorMessage="1" errorTitle="WELL DATA" error="This value must be between 0 and 100" sqref="R5:R37 R57:R147 AH5:AH148">
      <formula1>0</formula1>
      <formula2>100</formula2>
    </dataValidation>
    <dataValidation type="decimal" allowBlank="1" showInputMessage="1" showErrorMessage="1" errorTitle="WELL DATA" error="This value must be between 0 and 100" sqref="T75 Q57:Q74 T147 T115 T119 Q116 Q118 T94:T95 T101 Q96:Q100 T36 Q37 Q120:Q146 Q76:Q93 Q5:Q35 Q102:Q114">
      <formula1>0</formula1>
      <formula2>10000</formula2>
    </dataValidation>
    <dataValidation type="whole" allowBlank="1" showInputMessage="1" showErrorMessage="1" sqref="AE5:AE37 AE57:AE147">
      <formula1>0</formula1>
      <formula2>150</formula2>
    </dataValidation>
    <dataValidation type="whole" allowBlank="1" showInputMessage="1" showErrorMessage="1" errorTitle="PUMP RPM" error="Value must be between 0 and 1500" sqref="AD5:AD37 AD57:AD147">
      <formula1>0</formula1>
      <formula2>1500</formula2>
    </dataValidation>
    <dataValidation type="whole" allowBlank="1" showInputMessage="1" showErrorMessage="1" errorTitle="STROKE  LENGTH" error="Value must be between 0 and 500" sqref="AC5:AC37 AC57:AC147">
      <formula1>0</formula1>
      <formula2>500</formula2>
    </dataValidation>
    <dataValidation type="decimal" allowBlank="1" showInputMessage="1" showErrorMessage="1" errorTitle="STROKE RATE" error="Value must be between 0 and 100" sqref="AB5:AB37 AB57:AB147">
      <formula1>0</formula1>
      <formula2>100</formula2>
    </dataValidation>
    <dataValidation type="list" allowBlank="1" showInputMessage="1" showErrorMessage="1" errorTitle="PUMP SIZE" error="Pump size must be selected from the dropdown." sqref="AA4:AA37 AA57:AA147">
      <formula1>PUMP_SIZE</formula1>
    </dataValidation>
    <dataValidation type="whole" allowBlank="1" showInputMessage="1" showErrorMessage="1" errorTitle="WELL DATA" error="This cell must contain and number value &gt;=0" promptTitle="WELL DATA" prompt="DO NOT PASTE TEXT ENTRIES IN THESE CELLS." sqref="T4:Z4 K4:Q4 K5:M37 O5:O37 K57:M147 O57:O147 P5:P147">
      <formula1>0</formula1>
      <formula2>100000</formula2>
    </dataValidation>
    <dataValidation type="list" allowBlank="1" showInputMessage="1" showErrorMessage="1" errorTitle="WELL NAME" error="You have entered a well that is not on the master well list.  Please select the well name from the dropdown." sqref="B5:B26 B29:B147">
      <formula1>WELL_NAME</formula1>
    </dataValidation>
    <dataValidation type="list" allowBlank="1" showInputMessage="1" showErrorMessage="1" sqref="D4 C4:C37 C55:C147">
      <formula1>ZONE</formula1>
    </dataValidation>
    <dataValidation type="list" allowBlank="1" showInputMessage="1" showErrorMessage="1" sqref="V144:V147 V5:V23 V57:V86 V26:V37 V88:V135">
      <formula1>PUMP_SIZE</formula1>
    </dataValidation>
    <dataValidation type="list" allowBlank="1" showInputMessage="1" showErrorMessage="1" errorTitle="WELL DATA" error="This cell must contain and number value &gt;=0" sqref="N57:N90 N5:N37 N92:N147">
      <formula1>CASING_STATUS</formula1>
    </dataValidation>
    <dataValidation type="list" allowBlank="1" errorTitle="WELL DATA" error="This cell must contain and number value &gt;=0" sqref="N91">
      <formula1>CASING_STATUS</formula1>
    </dataValidation>
    <dataValidation type="whole" allowBlank="1" showInputMessage="1" showErrorMessage="1" errorTitle="WELL DATA" error="This cell must contain and number value &gt;=0" promptTitle="WELL DATA" prompt="DO NOT PASTE TEXT ENTRIES IN THESE CELLS." sqref="R4:S4">
      <formula1>0</formula1>
      <formula2>100</formula2>
    </dataValidation>
    <dataValidation type="list" allowBlank="1" showErrorMessage="1" errorTitle="WELL NAME" error="You have entered a well that is not on the master well list.  Please select the well name from the dropdown." sqref="B27:B28 B4">
      <formula1>WELL_NAME</formula1>
    </dataValidation>
    <dataValidation type="list" allowBlank="1" showInputMessage="1" showErrorMessage="1" sqref="H4">
      <formula1>WELL_DTCAUSE</formula1>
    </dataValidation>
    <dataValidation allowBlank="1" showInputMessage="1" showErrorMessage="1" errorTitle="WELL DATA" error="This value must be between 0 and 100" sqref="S144:S147 T118 S119:S135 V136:V143 S5:S117"/>
    <dataValidation allowBlank="1" sqref="AM65 AK148:AL65536 AK1:AL1 AL65:AL146 AK3:AK147 AL3:AL63"/>
    <dataValidation type="list" allowBlank="1" showInputMessage="1" showErrorMessage="1" sqref="H5:H32 H34:H147">
      <formula1>DT_CAUSE</formula1>
    </dataValidation>
    <dataValidation type="decimal" allowBlank="1" showInputMessage="1" showErrorMessage="1" errorTitle="WELL DATA" error="This value must be between 0 and 24" sqref="F5:F37">
      <formula1>0</formula1>
      <formula2>24</formula2>
    </dataValidation>
    <dataValidation type="whole" allowBlank="1" showInputMessage="1" showErrorMessage="1" error="This value must be between 0 and 24" sqref="F38:F147">
      <formula1>0</formula1>
      <formula2>24</formula2>
    </dataValidation>
    <dataValidation type="list" allowBlank="1" showInputMessage="1" showErrorMessage="1" sqref="E4:E147">
      <formula1>WELL_STATUS</formula1>
    </dataValidation>
    <dataValidation type="decimal" allowBlank="1" showInputMessage="1" showErrorMessage="1" errorTitle="BS&amp;W" error="Value must be between 0 and 100" sqref="AI4:AI147">
      <formula1>0</formula1>
      <formula2>100000</formula2>
    </dataValidation>
    <dataValidation type="decimal" allowBlank="1" showInputMessage="1" showErrorMessage="1" sqref="W5:W147 Z5:Z147">
      <formula1>0</formula1>
      <formula2>100</formula2>
    </dataValidation>
  </dataValidations>
  <printOptions horizontalCentered="1"/>
  <pageMargins left="7.0000000000000007E-2" right="0" top="0.28000000000000003" bottom="0.39370078740157499" header="0.08" footer="0.23622047244094499"/>
  <pageSetup paperSize="9" scale="80" orientation="landscape" r:id="rId1"/>
  <headerFooter alignWithMargins="0">
    <oddHeader>&amp;C&amp;"Verdana,Bold"&amp;12DAILY PRODUCTION REPORT - RAZZAK FIELDS</oddHeader>
    <oddFooter>&amp;CPage &amp;P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autoPageBreaks="0" fitToPage="1"/>
  </sheetPr>
  <dimension ref="A1:EX318"/>
  <sheetViews>
    <sheetView zoomScaleNormal="100" workbookViewId="0">
      <pane xSplit="4" ySplit="3" topLeftCell="O71" activePane="bottomRight" state="frozen"/>
      <selection activeCell="J12" sqref="J12"/>
      <selection pane="topRight" activeCell="J12" sqref="J12"/>
      <selection pane="bottomLeft" activeCell="J12" sqref="J12"/>
      <selection pane="bottomRight" activeCell="O3" sqref="O3"/>
    </sheetView>
  </sheetViews>
  <sheetFormatPr defaultRowHeight="12.75" customHeight="1"/>
  <cols>
    <col min="1" max="1" width="2.5703125" customWidth="1"/>
    <col min="2" max="2" width="20.42578125" customWidth="1"/>
    <col min="3" max="3" width="18.42578125" style="80" customWidth="1"/>
    <col min="4" max="4" width="9.42578125" customWidth="1"/>
    <col min="5" max="5" width="8.5703125" customWidth="1"/>
    <col min="6" max="6" width="29.5703125" style="773" customWidth="1"/>
    <col min="7" max="7" width="10" customWidth="1"/>
    <col min="8" max="8" width="10.42578125" customWidth="1"/>
    <col min="9" max="9" width="13.42578125" style="80" customWidth="1"/>
    <col min="10" max="10" width="10.42578125" style="80" customWidth="1"/>
    <col min="11" max="11" width="11.42578125" style="80" customWidth="1"/>
    <col min="12" max="12" width="10" customWidth="1"/>
    <col min="13" max="13" width="23.5703125" style="80" bestFit="1" customWidth="1"/>
    <col min="14" max="14" width="17.5703125" style="398" customWidth="1"/>
    <col min="15" max="15" width="27" style="398" customWidth="1"/>
    <col min="16" max="16" width="40.5703125" bestFit="1" customWidth="1"/>
    <col min="17" max="17" width="28.5703125" bestFit="1" customWidth="1"/>
    <col min="18" max="18" width="17.42578125" customWidth="1"/>
    <col min="19" max="19" width="92" customWidth="1"/>
    <col min="20" max="20" width="30.5703125" customWidth="1"/>
    <col min="21" max="21" width="15.42578125" customWidth="1"/>
    <col min="22" max="23" width="11.5703125" customWidth="1"/>
    <col min="24" max="24" width="16" customWidth="1"/>
    <col min="25" max="25" width="120" bestFit="1" customWidth="1"/>
    <col min="26" max="46" width="11.5703125" customWidth="1"/>
    <col min="48" max="48" width="14.5703125" style="50" bestFit="1" customWidth="1"/>
    <col min="49" max="49" width="17.42578125" style="50" customWidth="1"/>
    <col min="50" max="50" width="15" style="50" bestFit="1" customWidth="1"/>
    <col min="51" max="51" width="18.5703125" style="50" customWidth="1"/>
    <col min="52" max="52" width="13.42578125" style="50" customWidth="1"/>
    <col min="53" max="53" width="8.42578125" style="50" bestFit="1" customWidth="1"/>
    <col min="54" max="54" width="9.42578125" style="50" customWidth="1"/>
    <col min="55" max="55" width="11.42578125" style="50" customWidth="1"/>
    <col min="56" max="56" width="12" style="50" customWidth="1"/>
    <col min="57" max="58" width="33" style="50" customWidth="1"/>
    <col min="59" max="59" width="27.42578125" style="113" customWidth="1"/>
    <col min="60" max="60" width="37.42578125" bestFit="1" customWidth="1"/>
    <col min="61" max="61" width="12.5703125" customWidth="1"/>
    <col min="63" max="63" width="24.5703125" customWidth="1"/>
    <col min="65" max="65" width="15.42578125" customWidth="1"/>
    <col min="66" max="66" width="27.42578125" customWidth="1"/>
    <col min="69" max="69" width="35.42578125" bestFit="1" customWidth="1"/>
  </cols>
  <sheetData>
    <row r="1" spans="1:154" s="7" customFormat="1" ht="30.6" customHeight="1">
      <c r="A1" s="28"/>
      <c r="B1" s="4" t="s">
        <v>32</v>
      </c>
      <c r="C1" s="414"/>
      <c r="D1" s="5"/>
      <c r="E1" s="5"/>
      <c r="F1" s="792"/>
      <c r="G1" s="5"/>
      <c r="H1" s="5"/>
      <c r="I1" s="418"/>
      <c r="J1" s="418"/>
      <c r="K1" s="418"/>
      <c r="L1" s="29"/>
      <c r="M1" s="930">
        <f>REPDATE</f>
        <v>46285</v>
      </c>
      <c r="N1" s="930"/>
      <c r="O1" s="496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2"/>
      <c r="BH1" s="11"/>
      <c r="BI1" s="11"/>
      <c r="BJ1" s="11"/>
      <c r="BK1" s="55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29"/>
      <c r="CB1" s="29"/>
      <c r="CC1" s="29"/>
      <c r="CD1" s="2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</row>
    <row r="2" spans="1:154" s="163" customFormat="1" ht="45.6" customHeight="1">
      <c r="A2" s="161"/>
      <c r="B2" s="761" t="s">
        <v>5</v>
      </c>
      <c r="C2" s="761" t="s">
        <v>4</v>
      </c>
      <c r="D2" s="761" t="s">
        <v>11</v>
      </c>
      <c r="E2" s="761" t="s">
        <v>16</v>
      </c>
      <c r="F2" s="793" t="s">
        <v>114</v>
      </c>
      <c r="G2" s="761" t="s">
        <v>181</v>
      </c>
      <c r="H2" s="761" t="s">
        <v>1082</v>
      </c>
      <c r="I2" s="761" t="s">
        <v>283</v>
      </c>
      <c r="J2" s="761" t="s">
        <v>284</v>
      </c>
      <c r="K2" s="761" t="s">
        <v>182</v>
      </c>
      <c r="L2" s="761" t="s">
        <v>14</v>
      </c>
      <c r="M2" s="761" t="s">
        <v>1465</v>
      </c>
      <c r="N2" s="761" t="s">
        <v>1466</v>
      </c>
      <c r="O2" s="761" t="s">
        <v>108</v>
      </c>
      <c r="P2" s="761" t="s">
        <v>68</v>
      </c>
      <c r="Q2" s="761" t="s">
        <v>1111</v>
      </c>
      <c r="R2" s="761" t="s">
        <v>850</v>
      </c>
      <c r="S2" s="761" t="s">
        <v>30</v>
      </c>
      <c r="T2" s="218"/>
      <c r="U2" s="218"/>
      <c r="V2" s="161"/>
      <c r="W2" s="161"/>
      <c r="X2" s="100" t="s">
        <v>108</v>
      </c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1"/>
      <c r="AU2" s="161"/>
      <c r="AV2" s="161"/>
      <c r="AW2" s="161"/>
      <c r="AX2" s="161">
        <v>9</v>
      </c>
      <c r="AY2" s="708" t="s">
        <v>61</v>
      </c>
      <c r="AZ2" s="709" t="s">
        <v>17</v>
      </c>
      <c r="BA2" s="710" t="s">
        <v>7</v>
      </c>
      <c r="BB2" s="710" t="s">
        <v>59</v>
      </c>
      <c r="BC2" s="710" t="s">
        <v>60</v>
      </c>
      <c r="BD2" s="710" t="s">
        <v>34</v>
      </c>
      <c r="BE2" s="706" t="s">
        <v>11</v>
      </c>
      <c r="BF2" s="706" t="s">
        <v>1957</v>
      </c>
      <c r="BG2" s="706" t="s">
        <v>69</v>
      </c>
      <c r="BH2" s="706" t="s">
        <v>70</v>
      </c>
      <c r="BI2" s="717" t="s">
        <v>1465</v>
      </c>
      <c r="BJ2" s="717" t="s">
        <v>1466</v>
      </c>
      <c r="BK2" s="707" t="s">
        <v>164</v>
      </c>
      <c r="BL2"/>
      <c r="BM2" s="717" t="s">
        <v>1465</v>
      </c>
      <c r="BN2" s="717" t="s">
        <v>1466</v>
      </c>
      <c r="BO2" s="162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161"/>
      <c r="CL2" s="161"/>
      <c r="CM2" s="161"/>
      <c r="CN2" s="161"/>
      <c r="CO2" s="161"/>
      <c r="CP2" s="161"/>
      <c r="CQ2" s="161"/>
      <c r="CR2" s="161"/>
      <c r="CS2" s="161"/>
      <c r="CT2" s="161"/>
      <c r="CU2" s="161"/>
      <c r="CV2" s="161"/>
      <c r="CW2" s="161"/>
      <c r="CX2" s="161"/>
      <c r="CY2" s="161"/>
      <c r="CZ2" s="161"/>
      <c r="DA2" s="161"/>
      <c r="DB2" s="161"/>
      <c r="DC2" s="161"/>
      <c r="DD2" s="161"/>
      <c r="DE2" s="161"/>
      <c r="DF2" s="161"/>
      <c r="DG2" s="161"/>
      <c r="DH2" s="161"/>
      <c r="DI2" s="161"/>
      <c r="DJ2" s="161"/>
      <c r="DK2" s="161"/>
      <c r="DL2" s="161"/>
      <c r="DM2" s="161"/>
      <c r="DN2" s="161"/>
      <c r="DO2" s="161"/>
      <c r="DP2" s="161"/>
      <c r="DQ2" s="161"/>
      <c r="DR2" s="161"/>
      <c r="DS2" s="161"/>
      <c r="DT2" s="161"/>
      <c r="DU2" s="161"/>
      <c r="DV2" s="161"/>
      <c r="DW2" s="161"/>
      <c r="DX2" s="161"/>
      <c r="DY2" s="161"/>
      <c r="DZ2" s="161"/>
      <c r="EA2" s="161"/>
      <c r="EB2" s="161"/>
      <c r="EC2" s="161"/>
      <c r="ED2" s="161"/>
      <c r="EE2" s="161"/>
      <c r="EF2" s="161"/>
      <c r="EG2" s="161"/>
      <c r="EH2" s="161"/>
      <c r="EI2" s="161"/>
      <c r="EJ2" s="161"/>
      <c r="EK2" s="161"/>
      <c r="EL2" s="161"/>
      <c r="EM2" s="161"/>
      <c r="EN2" s="161"/>
      <c r="EO2" s="161"/>
      <c r="EP2" s="161"/>
      <c r="EQ2" s="161"/>
      <c r="ER2" s="161"/>
      <c r="ES2" s="161"/>
      <c r="ET2" s="161"/>
      <c r="EU2" s="161"/>
      <c r="EV2" s="161"/>
      <c r="EW2" s="161"/>
      <c r="EX2" s="161"/>
    </row>
    <row r="3" spans="1:154" s="31" customFormat="1" ht="18.75" hidden="1" customHeight="1">
      <c r="A3" s="30"/>
      <c r="B3" s="761"/>
      <c r="C3" s="245"/>
      <c r="D3" s="85"/>
      <c r="E3" s="121"/>
      <c r="F3" s="502"/>
      <c r="G3" s="141"/>
      <c r="H3" s="141"/>
      <c r="I3" s="45"/>
      <c r="J3" s="45"/>
      <c r="K3" s="45"/>
      <c r="L3" s="45"/>
      <c r="M3" s="45"/>
      <c r="N3" s="45"/>
      <c r="O3" s="420">
        <f t="shared" ref="O3:O40" si="0">YSTCUM+I3</f>
        <v>0</v>
      </c>
      <c r="P3" s="42"/>
      <c r="Q3" s="497"/>
      <c r="R3" s="395"/>
      <c r="S3" s="644"/>
      <c r="T3" s="638"/>
      <c r="U3" s="639"/>
      <c r="V3" s="30"/>
      <c r="W3" s="119"/>
      <c r="X3" s="13">
        <v>0</v>
      </c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104" t="str">
        <f>IF(B3="","","KHALDA_INJ")</f>
        <v/>
      </c>
      <c r="AZ3" s="105" t="str">
        <f>IF(AY3="","",REPORTDATE-1)</f>
        <v/>
      </c>
      <c r="BA3" s="106" t="str">
        <f>IF(B3="","",$AX$2&amp;B3)</f>
        <v/>
      </c>
      <c r="BB3" s="106" t="str">
        <f>IF(B3="","",IF(BD3=0,0,I3))</f>
        <v/>
      </c>
      <c r="BC3" s="106" t="str">
        <f>IF(B3="","",K3)</f>
        <v/>
      </c>
      <c r="BD3" s="107" t="str">
        <f>IF(B3="","",E3)</f>
        <v/>
      </c>
      <c r="BE3" s="107" t="str">
        <f>IF(B3="","",D3)</f>
        <v/>
      </c>
      <c r="BF3" s="107"/>
      <c r="BG3" s="106" t="str">
        <f>IF(B3="","",J3)</f>
        <v/>
      </c>
      <c r="BH3" s="108" t="str">
        <f>IF(P3="","",P3)</f>
        <v/>
      </c>
      <c r="BI3" s="108"/>
      <c r="BJ3" s="108"/>
      <c r="BK3" s="108" t="str">
        <f>IF(F3="","",F3)</f>
        <v/>
      </c>
      <c r="BL3" s="109" t="str">
        <f>LEFT(B3,3)</f>
        <v/>
      </c>
      <c r="BM3" s="718"/>
      <c r="BN3" s="718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</row>
    <row r="4" spans="1:154" s="31" customFormat="1" ht="16.5" customHeight="1">
      <c r="A4" s="30"/>
      <c r="B4" s="21" t="s">
        <v>226</v>
      </c>
      <c r="C4" s="245" t="s">
        <v>1099</v>
      </c>
      <c r="D4" s="245" t="s">
        <v>23</v>
      </c>
      <c r="E4" s="15">
        <v>24</v>
      </c>
      <c r="F4" s="502"/>
      <c r="G4" s="237">
        <v>90</v>
      </c>
      <c r="H4" s="419">
        <v>2030</v>
      </c>
      <c r="I4" s="419">
        <f>H4*E4/24</f>
        <v>2030</v>
      </c>
      <c r="J4" s="255">
        <v>2000</v>
      </c>
      <c r="K4" s="45">
        <v>250</v>
      </c>
      <c r="L4" s="45">
        <v>0</v>
      </c>
      <c r="M4" s="45">
        <v>0</v>
      </c>
      <c r="N4" s="122">
        <v>0</v>
      </c>
      <c r="O4" s="420">
        <f t="shared" si="0"/>
        <v>3580764.2291666637</v>
      </c>
      <c r="P4" s="645" t="s">
        <v>1911</v>
      </c>
      <c r="Q4" s="497" t="s">
        <v>1404</v>
      </c>
      <c r="R4" s="657">
        <v>46053</v>
      </c>
      <c r="S4" s="497"/>
      <c r="T4" s="497"/>
      <c r="U4" s="497"/>
      <c r="V4" s="30"/>
      <c r="W4" s="119"/>
      <c r="X4" s="13">
        <v>3578734.2291666637</v>
      </c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720" t="str">
        <f>IF(B4="","","KHALDA_INJ")</f>
        <v>KHALDA_INJ</v>
      </c>
      <c r="AZ4" s="721">
        <f>IF(AY4="","",REPORTDATE-1)</f>
        <v>46284</v>
      </c>
      <c r="BA4" s="722" t="str">
        <f>IF(B4="","",$AX$2&amp;B4)</f>
        <v>9WRZK-04</v>
      </c>
      <c r="BB4" s="722">
        <f>IF(B4="","",IF(BD4=0,0,I4))</f>
        <v>2030</v>
      </c>
      <c r="BC4" s="722">
        <f>IF(B4="","",K4)</f>
        <v>250</v>
      </c>
      <c r="BD4" s="723">
        <f>IF(B4="","",E4)</f>
        <v>24</v>
      </c>
      <c r="BE4" s="723" t="str">
        <f>IF(B4="","",D4)</f>
        <v>INJ</v>
      </c>
      <c r="BF4" s="723">
        <f>+G4</f>
        <v>90</v>
      </c>
      <c r="BG4" s="722">
        <f>IF(B4="","",J4)</f>
        <v>2000</v>
      </c>
      <c r="BH4" s="724" t="str">
        <f>IF(P4="","",P4)</f>
        <v>WRZK-170, 82</v>
      </c>
      <c r="BI4" s="724">
        <f>M4</f>
        <v>0</v>
      </c>
      <c r="BJ4" s="724">
        <f>N4</f>
        <v>0</v>
      </c>
      <c r="BK4" s="724" t="str">
        <f>IF(F4="","",F4)</f>
        <v/>
      </c>
      <c r="BL4" s="109" t="str">
        <f>LEFT(B4,3)</f>
        <v>WRZ</v>
      </c>
      <c r="BM4" s="719">
        <f>M4</f>
        <v>0</v>
      </c>
      <c r="BN4" s="719">
        <f>N4</f>
        <v>0</v>
      </c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</row>
    <row r="5" spans="1:154" s="31" customFormat="1" ht="16.5" customHeight="1">
      <c r="A5" s="30"/>
      <c r="B5" s="21" t="s">
        <v>227</v>
      </c>
      <c r="C5" s="245" t="s">
        <v>22</v>
      </c>
      <c r="D5" s="245" t="s">
        <v>23</v>
      </c>
      <c r="E5" s="15">
        <v>24</v>
      </c>
      <c r="F5" s="502"/>
      <c r="G5" s="141">
        <v>32</v>
      </c>
      <c r="H5" s="419">
        <v>1189</v>
      </c>
      <c r="I5" s="419">
        <f>H5*E5/24</f>
        <v>1189</v>
      </c>
      <c r="J5" s="255">
        <v>1200</v>
      </c>
      <c r="K5" s="45">
        <v>600</v>
      </c>
      <c r="L5" s="45">
        <v>50</v>
      </c>
      <c r="M5" s="45">
        <v>0</v>
      </c>
      <c r="N5" s="122">
        <v>0</v>
      </c>
      <c r="O5" s="420">
        <f t="shared" si="0"/>
        <v>4675462.0183333391</v>
      </c>
      <c r="P5" s="645" t="s">
        <v>1907</v>
      </c>
      <c r="Q5" s="497" t="s">
        <v>1437</v>
      </c>
      <c r="R5" s="657">
        <v>46053</v>
      </c>
      <c r="S5" s="497"/>
      <c r="T5" s="497"/>
      <c r="U5" s="497"/>
      <c r="V5" s="30"/>
      <c r="W5" s="119"/>
      <c r="X5" s="13">
        <v>4674273.0183333391</v>
      </c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720" t="str">
        <f t="shared" ref="AY5:AY64" si="1">IF(B5="","","KHALDA_INJ")</f>
        <v>KHALDA_INJ</v>
      </c>
      <c r="AZ5" s="721">
        <f t="shared" ref="AZ5:AZ64" si="2">IF(AY5="","",REPORTDATE-1)</f>
        <v>46284</v>
      </c>
      <c r="BA5" s="722" t="str">
        <f t="shared" ref="BA5:BA64" si="3">IF(B5="","",$AX$2&amp;B5)</f>
        <v>9WRZK-12</v>
      </c>
      <c r="BB5" s="722">
        <f t="shared" ref="BB5:BB64" si="4">IF(B5="","",IF(BD5=0,0,I5))</f>
        <v>1189</v>
      </c>
      <c r="BC5" s="722">
        <f t="shared" ref="BC5:BC64" si="5">IF(B5="","",K5)</f>
        <v>600</v>
      </c>
      <c r="BD5" s="723">
        <f t="shared" ref="BD5:BD64" si="6">IF(B5="","",E5)</f>
        <v>24</v>
      </c>
      <c r="BE5" s="723" t="str">
        <f t="shared" ref="BE5:BE64" si="7">IF(B5="","",D5)</f>
        <v>INJ</v>
      </c>
      <c r="BF5" s="723">
        <f t="shared" ref="BF5:BF64" si="8">+G5</f>
        <v>32</v>
      </c>
      <c r="BG5" s="722">
        <f t="shared" ref="BG5:BG64" si="9">IF(B5="","",J5)</f>
        <v>1200</v>
      </c>
      <c r="BH5" s="724" t="str">
        <f t="shared" ref="BH5:BH64" si="10">IF(P5="","",P5)</f>
        <v>WRZK-198, 177, 66 , 32 &amp; 167</v>
      </c>
      <c r="BI5" s="724">
        <f t="shared" ref="BI5:BI64" si="11">M5</f>
        <v>0</v>
      </c>
      <c r="BJ5" s="724">
        <f t="shared" ref="BJ5:BJ64" si="12">N5</f>
        <v>0</v>
      </c>
      <c r="BK5" s="724" t="str">
        <f t="shared" ref="BK5:BK64" si="13">IF(F5="","",F5)</f>
        <v/>
      </c>
      <c r="BL5" s="109" t="str">
        <f t="shared" ref="BL5:BL64" si="14">LEFT(B5,3)</f>
        <v>WRZ</v>
      </c>
      <c r="BM5" s="719">
        <f t="shared" ref="BM5:BM64" si="15">M5</f>
        <v>0</v>
      </c>
      <c r="BN5" s="719">
        <f t="shared" ref="BN5:BN64" si="16">N5</f>
        <v>0</v>
      </c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spans="1:154" s="31" customFormat="1" ht="16.5" customHeight="1">
      <c r="A6" s="30"/>
      <c r="B6" s="21" t="s">
        <v>229</v>
      </c>
      <c r="C6" s="245" t="s">
        <v>22</v>
      </c>
      <c r="D6" s="245" t="s">
        <v>19</v>
      </c>
      <c r="E6" s="15">
        <v>0</v>
      </c>
      <c r="F6" s="502"/>
      <c r="G6" s="141"/>
      <c r="H6" s="419"/>
      <c r="I6" s="419"/>
      <c r="J6" s="255">
        <v>0</v>
      </c>
      <c r="K6" s="45"/>
      <c r="L6" s="45"/>
      <c r="M6" s="45">
        <v>0</v>
      </c>
      <c r="N6" s="122">
        <v>0</v>
      </c>
      <c r="O6" s="420">
        <f t="shared" si="0"/>
        <v>0</v>
      </c>
      <c r="P6" s="645"/>
      <c r="Q6" s="497"/>
      <c r="R6" s="657"/>
      <c r="S6" s="497" t="s">
        <v>1371</v>
      </c>
      <c r="T6" s="497"/>
      <c r="U6" s="497"/>
      <c r="V6" s="30"/>
      <c r="W6" s="119"/>
      <c r="X6" s="13">
        <v>0</v>
      </c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720" t="str">
        <f t="shared" si="1"/>
        <v>KHALDA_INJ</v>
      </c>
      <c r="AZ6" s="721">
        <f t="shared" si="2"/>
        <v>46284</v>
      </c>
      <c r="BA6" s="722" t="str">
        <f t="shared" si="3"/>
        <v>9WRZK-25</v>
      </c>
      <c r="BB6" s="722">
        <f t="shared" si="4"/>
        <v>0</v>
      </c>
      <c r="BC6" s="722">
        <f t="shared" si="5"/>
        <v>0</v>
      </c>
      <c r="BD6" s="723">
        <f t="shared" si="6"/>
        <v>0</v>
      </c>
      <c r="BE6" s="723" t="str">
        <f t="shared" si="7"/>
        <v>SI</v>
      </c>
      <c r="BF6" s="723">
        <f t="shared" si="8"/>
        <v>0</v>
      </c>
      <c r="BG6" s="722">
        <f t="shared" si="9"/>
        <v>0</v>
      </c>
      <c r="BH6" s="724" t="str">
        <f t="shared" si="10"/>
        <v/>
      </c>
      <c r="BI6" s="724">
        <f t="shared" si="11"/>
        <v>0</v>
      </c>
      <c r="BJ6" s="724">
        <f t="shared" si="12"/>
        <v>0</v>
      </c>
      <c r="BK6" s="724" t="str">
        <f t="shared" si="13"/>
        <v/>
      </c>
      <c r="BL6" s="109" t="str">
        <f t="shared" si="14"/>
        <v>WRZ</v>
      </c>
      <c r="BM6" s="719">
        <f t="shared" si="15"/>
        <v>0</v>
      </c>
      <c r="BN6" s="719">
        <f t="shared" si="16"/>
        <v>0</v>
      </c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s="31" customFormat="1" ht="16.5" customHeight="1">
      <c r="A7" s="30"/>
      <c r="B7" s="21" t="s">
        <v>233</v>
      </c>
      <c r="C7" s="245" t="s">
        <v>22</v>
      </c>
      <c r="D7" s="245" t="s">
        <v>19</v>
      </c>
      <c r="E7" s="15">
        <v>0</v>
      </c>
      <c r="F7" s="502"/>
      <c r="G7" s="141"/>
      <c r="H7" s="419"/>
      <c r="I7" s="419"/>
      <c r="J7" s="255">
        <v>0</v>
      </c>
      <c r="K7" s="45"/>
      <c r="L7" s="45"/>
      <c r="M7" s="45">
        <v>0</v>
      </c>
      <c r="N7" s="122">
        <v>0</v>
      </c>
      <c r="O7" s="420">
        <f t="shared" si="0"/>
        <v>0</v>
      </c>
      <c r="P7" s="645"/>
      <c r="Q7" s="497"/>
      <c r="R7" s="657"/>
      <c r="S7" s="497" t="s">
        <v>1371</v>
      </c>
      <c r="T7" s="497"/>
      <c r="U7" s="497"/>
      <c r="V7" s="30"/>
      <c r="W7" s="119"/>
      <c r="X7" s="13">
        <v>0</v>
      </c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720" t="str">
        <f t="shared" si="1"/>
        <v>KHALDA_INJ</v>
      </c>
      <c r="AZ7" s="721">
        <f t="shared" si="2"/>
        <v>46284</v>
      </c>
      <c r="BA7" s="722" t="str">
        <f t="shared" si="3"/>
        <v>9WRZK-34</v>
      </c>
      <c r="BB7" s="722">
        <f t="shared" si="4"/>
        <v>0</v>
      </c>
      <c r="BC7" s="722">
        <f t="shared" si="5"/>
        <v>0</v>
      </c>
      <c r="BD7" s="723">
        <f t="shared" si="6"/>
        <v>0</v>
      </c>
      <c r="BE7" s="723" t="str">
        <f t="shared" si="7"/>
        <v>SI</v>
      </c>
      <c r="BF7" s="723">
        <f t="shared" si="8"/>
        <v>0</v>
      </c>
      <c r="BG7" s="722">
        <f t="shared" si="9"/>
        <v>0</v>
      </c>
      <c r="BH7" s="724" t="str">
        <f t="shared" si="10"/>
        <v/>
      </c>
      <c r="BI7" s="724">
        <f t="shared" si="11"/>
        <v>0</v>
      </c>
      <c r="BJ7" s="724">
        <f t="shared" si="12"/>
        <v>0</v>
      </c>
      <c r="BK7" s="724" t="str">
        <f t="shared" si="13"/>
        <v/>
      </c>
      <c r="BL7" s="109" t="str">
        <f t="shared" si="14"/>
        <v>WRZ</v>
      </c>
      <c r="BM7" s="719">
        <f t="shared" si="15"/>
        <v>0</v>
      </c>
      <c r="BN7" s="719">
        <f t="shared" si="16"/>
        <v>0</v>
      </c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s="31" customFormat="1" ht="16.5" customHeight="1">
      <c r="A8" s="30"/>
      <c r="B8" s="236" t="s">
        <v>235</v>
      </c>
      <c r="C8" s="246" t="s">
        <v>21</v>
      </c>
      <c r="D8" s="245" t="s">
        <v>23</v>
      </c>
      <c r="E8" s="15">
        <v>24</v>
      </c>
      <c r="F8" s="502"/>
      <c r="G8" s="237">
        <v>128</v>
      </c>
      <c r="H8" s="419">
        <v>1800</v>
      </c>
      <c r="I8" s="419">
        <f>H8*E8/24</f>
        <v>1800</v>
      </c>
      <c r="J8" s="255">
        <v>2000</v>
      </c>
      <c r="K8" s="45">
        <v>1000</v>
      </c>
      <c r="L8" s="45">
        <v>0</v>
      </c>
      <c r="M8" s="45">
        <v>0</v>
      </c>
      <c r="N8" s="122">
        <v>0</v>
      </c>
      <c r="O8" s="420">
        <f t="shared" si="0"/>
        <v>1090601.9083333332</v>
      </c>
      <c r="P8" s="647" t="s">
        <v>1662</v>
      </c>
      <c r="Q8" s="497"/>
      <c r="R8" s="657">
        <v>46053</v>
      </c>
      <c r="S8" s="497"/>
      <c r="T8" s="497"/>
      <c r="U8" s="497"/>
      <c r="V8" s="30"/>
      <c r="W8" s="119"/>
      <c r="X8" s="13">
        <v>1088801.9083333332</v>
      </c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720" t="str">
        <f t="shared" si="1"/>
        <v>KHALDA_INJ</v>
      </c>
      <c r="AZ8" s="721">
        <f t="shared" si="2"/>
        <v>46284</v>
      </c>
      <c r="BA8" s="722" t="str">
        <f t="shared" si="3"/>
        <v>9WRZK-38</v>
      </c>
      <c r="BB8" s="722">
        <f t="shared" si="4"/>
        <v>1800</v>
      </c>
      <c r="BC8" s="722">
        <f t="shared" si="5"/>
        <v>1000</v>
      </c>
      <c r="BD8" s="723">
        <f t="shared" si="6"/>
        <v>24</v>
      </c>
      <c r="BE8" s="723" t="str">
        <f t="shared" si="7"/>
        <v>INJ</v>
      </c>
      <c r="BF8" s="723">
        <f t="shared" si="8"/>
        <v>128</v>
      </c>
      <c r="BG8" s="722">
        <f t="shared" si="9"/>
        <v>2000</v>
      </c>
      <c r="BH8" s="724" t="str">
        <f t="shared" si="10"/>
        <v>WRZK-42,50 &amp;71</v>
      </c>
      <c r="BI8" s="724">
        <f t="shared" si="11"/>
        <v>0</v>
      </c>
      <c r="BJ8" s="724">
        <f t="shared" si="12"/>
        <v>0</v>
      </c>
      <c r="BK8" s="724" t="str">
        <f t="shared" si="13"/>
        <v/>
      </c>
      <c r="BL8" s="109" t="str">
        <f t="shared" si="14"/>
        <v>WRZ</v>
      </c>
      <c r="BM8" s="719">
        <f t="shared" si="15"/>
        <v>0</v>
      </c>
      <c r="BN8" s="719">
        <f t="shared" si="16"/>
        <v>0</v>
      </c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s="31" customFormat="1" ht="16.5" customHeight="1">
      <c r="A9" s="30"/>
      <c r="B9" s="236" t="s">
        <v>267</v>
      </c>
      <c r="C9" s="246" t="s">
        <v>20</v>
      </c>
      <c r="D9" s="245" t="s">
        <v>19</v>
      </c>
      <c r="E9" s="15">
        <v>0</v>
      </c>
      <c r="F9" s="502"/>
      <c r="G9" s="237"/>
      <c r="H9" s="419"/>
      <c r="I9" s="419"/>
      <c r="J9" s="255">
        <v>0</v>
      </c>
      <c r="K9" s="45"/>
      <c r="L9" s="45"/>
      <c r="M9" s="45">
        <v>0</v>
      </c>
      <c r="N9" s="122">
        <v>0</v>
      </c>
      <c r="O9" s="420">
        <f t="shared" si="0"/>
        <v>1610228.1658333363</v>
      </c>
      <c r="P9" s="646" t="s">
        <v>1663</v>
      </c>
      <c r="Q9" s="497" t="s">
        <v>1432</v>
      </c>
      <c r="R9" s="657"/>
      <c r="S9" s="497" t="s">
        <v>1600</v>
      </c>
      <c r="T9" s="497"/>
      <c r="U9" s="497"/>
      <c r="V9" s="30"/>
      <c r="W9" s="119"/>
      <c r="X9" s="13">
        <v>1610228.1658333363</v>
      </c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720" t="str">
        <f t="shared" si="1"/>
        <v>KHALDA_INJ</v>
      </c>
      <c r="AZ9" s="721">
        <f t="shared" si="2"/>
        <v>46284</v>
      </c>
      <c r="BA9" s="722" t="str">
        <f t="shared" si="3"/>
        <v>9WRZK-58A</v>
      </c>
      <c r="BB9" s="722">
        <f t="shared" si="4"/>
        <v>0</v>
      </c>
      <c r="BC9" s="722">
        <f t="shared" si="5"/>
        <v>0</v>
      </c>
      <c r="BD9" s="723">
        <f t="shared" si="6"/>
        <v>0</v>
      </c>
      <c r="BE9" s="723" t="str">
        <f t="shared" si="7"/>
        <v>SI</v>
      </c>
      <c r="BF9" s="723">
        <f t="shared" si="8"/>
        <v>0</v>
      </c>
      <c r="BG9" s="722">
        <f t="shared" si="9"/>
        <v>0</v>
      </c>
      <c r="BH9" s="724" t="str">
        <f t="shared" si="10"/>
        <v>WRZK-39ST1 &amp; 40</v>
      </c>
      <c r="BI9" s="724">
        <f t="shared" si="11"/>
        <v>0</v>
      </c>
      <c r="BJ9" s="724">
        <f t="shared" si="12"/>
        <v>0</v>
      </c>
      <c r="BK9" s="724" t="str">
        <f t="shared" si="13"/>
        <v/>
      </c>
      <c r="BL9" s="109" t="str">
        <f t="shared" si="14"/>
        <v>WRZ</v>
      </c>
      <c r="BM9" s="719">
        <f t="shared" si="15"/>
        <v>0</v>
      </c>
      <c r="BN9" s="719">
        <f t="shared" si="16"/>
        <v>0</v>
      </c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</row>
    <row r="10" spans="1:154" s="31" customFormat="1" ht="16.5" customHeight="1">
      <c r="A10" s="30"/>
      <c r="B10" s="236" t="s">
        <v>246</v>
      </c>
      <c r="C10" s="246" t="s">
        <v>25</v>
      </c>
      <c r="D10" s="245" t="s">
        <v>23</v>
      </c>
      <c r="E10" s="15">
        <v>24</v>
      </c>
      <c r="F10" s="502"/>
      <c r="G10" s="237" t="s">
        <v>1053</v>
      </c>
      <c r="H10" s="419">
        <v>1273</v>
      </c>
      <c r="I10" s="419">
        <f>H10*E10/24</f>
        <v>1273</v>
      </c>
      <c r="J10" s="255">
        <v>1500</v>
      </c>
      <c r="K10" s="45">
        <v>1700</v>
      </c>
      <c r="L10" s="45">
        <v>0</v>
      </c>
      <c r="M10" s="45"/>
      <c r="N10" s="122"/>
      <c r="O10" s="420">
        <f>YSTCUM+I10</f>
        <v>3998349.3049999983</v>
      </c>
      <c r="P10" s="647" t="s">
        <v>1609</v>
      </c>
      <c r="Q10" s="497"/>
      <c r="R10" s="657">
        <v>46053</v>
      </c>
      <c r="S10" s="497"/>
      <c r="T10" s="497"/>
      <c r="U10" s="497"/>
      <c r="V10" s="30"/>
      <c r="W10" s="119"/>
      <c r="X10" s="13">
        <v>3997076.3049999983</v>
      </c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720" t="str">
        <f t="shared" si="1"/>
        <v>KHALDA_INJ</v>
      </c>
      <c r="AZ10" s="721">
        <f t="shared" si="2"/>
        <v>46284</v>
      </c>
      <c r="BA10" s="722" t="str">
        <f t="shared" si="3"/>
        <v>9WRZK-62</v>
      </c>
      <c r="BB10" s="722">
        <f t="shared" si="4"/>
        <v>1273</v>
      </c>
      <c r="BC10" s="722">
        <f t="shared" si="5"/>
        <v>1700</v>
      </c>
      <c r="BD10" s="723">
        <f t="shared" si="6"/>
        <v>24</v>
      </c>
      <c r="BE10" s="723" t="str">
        <f t="shared" si="7"/>
        <v>INJ</v>
      </c>
      <c r="BF10" s="723" t="str">
        <f t="shared" si="8"/>
        <v>Spool</v>
      </c>
      <c r="BG10" s="722">
        <f t="shared" si="9"/>
        <v>1500</v>
      </c>
      <c r="BH10" s="724" t="str">
        <f t="shared" si="10"/>
        <v xml:space="preserve">WRZK-46 </v>
      </c>
      <c r="BI10" s="724">
        <f t="shared" si="11"/>
        <v>0</v>
      </c>
      <c r="BJ10" s="724">
        <f t="shared" si="12"/>
        <v>0</v>
      </c>
      <c r="BK10" s="724" t="str">
        <f t="shared" si="13"/>
        <v/>
      </c>
      <c r="BL10" s="109" t="str">
        <f t="shared" si="14"/>
        <v>WRZ</v>
      </c>
      <c r="BM10" s="719">
        <f t="shared" si="15"/>
        <v>0</v>
      </c>
      <c r="BN10" s="719">
        <f t="shared" si="16"/>
        <v>0</v>
      </c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</row>
    <row r="11" spans="1:154" s="31" customFormat="1" ht="16.5" customHeight="1">
      <c r="A11" s="30"/>
      <c r="B11" s="236" t="s">
        <v>268</v>
      </c>
      <c r="C11" s="246" t="s">
        <v>22</v>
      </c>
      <c r="D11" s="245" t="s">
        <v>23</v>
      </c>
      <c r="E11" s="15">
        <v>24</v>
      </c>
      <c r="F11" s="502"/>
      <c r="G11" s="237" t="s">
        <v>1053</v>
      </c>
      <c r="H11" s="419">
        <v>682</v>
      </c>
      <c r="I11" s="419">
        <f>H11*E11/24</f>
        <v>682</v>
      </c>
      <c r="J11" s="255">
        <v>400</v>
      </c>
      <c r="K11" s="45">
        <v>1690</v>
      </c>
      <c r="L11" s="45">
        <v>0</v>
      </c>
      <c r="M11" s="45">
        <v>0</v>
      </c>
      <c r="N11" s="122">
        <v>0</v>
      </c>
      <c r="O11" s="420">
        <f t="shared" si="0"/>
        <v>353323.14583333355</v>
      </c>
      <c r="P11" s="647" t="s">
        <v>1309</v>
      </c>
      <c r="Q11" s="497" t="s">
        <v>1117</v>
      </c>
      <c r="R11" s="657">
        <v>46053</v>
      </c>
      <c r="S11" s="497"/>
      <c r="T11" s="497"/>
      <c r="U11" s="497"/>
      <c r="V11" s="30"/>
      <c r="W11" s="119"/>
      <c r="X11" s="13">
        <v>352641.14583333355</v>
      </c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720" t="str">
        <f t="shared" si="1"/>
        <v>KHALDA_INJ</v>
      </c>
      <c r="AZ11" s="721">
        <f t="shared" si="2"/>
        <v>46284</v>
      </c>
      <c r="BA11" s="722" t="str">
        <f t="shared" si="3"/>
        <v>9WRZK-63ST1</v>
      </c>
      <c r="BB11" s="722">
        <f t="shared" si="4"/>
        <v>682</v>
      </c>
      <c r="BC11" s="722">
        <f t="shared" si="5"/>
        <v>1690</v>
      </c>
      <c r="BD11" s="723">
        <f t="shared" si="6"/>
        <v>24</v>
      </c>
      <c r="BE11" s="723" t="str">
        <f t="shared" si="7"/>
        <v>INJ</v>
      </c>
      <c r="BF11" s="723" t="str">
        <f t="shared" si="8"/>
        <v>Spool</v>
      </c>
      <c r="BG11" s="722">
        <f t="shared" si="9"/>
        <v>400</v>
      </c>
      <c r="BH11" s="724" t="str">
        <f t="shared" si="10"/>
        <v>WRZK-167</v>
      </c>
      <c r="BI11" s="724">
        <f t="shared" si="11"/>
        <v>0</v>
      </c>
      <c r="BJ11" s="724">
        <f t="shared" si="12"/>
        <v>0</v>
      </c>
      <c r="BK11" s="724" t="str">
        <f t="shared" si="13"/>
        <v/>
      </c>
      <c r="BL11" s="109" t="str">
        <f t="shared" si="14"/>
        <v>WRZ</v>
      </c>
      <c r="BM11" s="719">
        <f t="shared" si="15"/>
        <v>0</v>
      </c>
      <c r="BN11" s="719">
        <f t="shared" si="16"/>
        <v>0</v>
      </c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</row>
    <row r="12" spans="1:154" s="31" customFormat="1" ht="12.75" customHeight="1">
      <c r="A12" s="30"/>
      <c r="B12" s="236" t="s">
        <v>818</v>
      </c>
      <c r="C12" s="246" t="s">
        <v>22</v>
      </c>
      <c r="D12" s="245" t="s">
        <v>19</v>
      </c>
      <c r="E12" s="15">
        <v>0</v>
      </c>
      <c r="F12" s="502"/>
      <c r="G12" s="141" t="s">
        <v>1053</v>
      </c>
      <c r="H12" s="419"/>
      <c r="I12" s="419">
        <f t="shared" ref="I12:I74" si="17">H12*E12/24</f>
        <v>0</v>
      </c>
      <c r="J12" s="255">
        <v>500</v>
      </c>
      <c r="K12" s="45"/>
      <c r="L12" s="45"/>
      <c r="M12" s="45">
        <v>0</v>
      </c>
      <c r="N12" s="122">
        <v>0</v>
      </c>
      <c r="O12" s="420">
        <f t="shared" si="0"/>
        <v>100263.63750000001</v>
      </c>
      <c r="P12" s="647" t="s">
        <v>1664</v>
      </c>
      <c r="Q12" s="497" t="s">
        <v>1128</v>
      </c>
      <c r="R12" s="657"/>
      <c r="S12" s="497" t="s">
        <v>1389</v>
      </c>
      <c r="T12" s="497"/>
      <c r="U12" s="497"/>
      <c r="V12" s="30"/>
      <c r="W12" s="119"/>
      <c r="X12" s="13">
        <v>100263.63750000001</v>
      </c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720" t="str">
        <f t="shared" si="1"/>
        <v>KHALDA_INJ</v>
      </c>
      <c r="AZ12" s="721">
        <f t="shared" si="2"/>
        <v>46284</v>
      </c>
      <c r="BA12" s="722" t="str">
        <f t="shared" si="3"/>
        <v>9WRZK-64</v>
      </c>
      <c r="BB12" s="722">
        <f t="shared" si="4"/>
        <v>0</v>
      </c>
      <c r="BC12" s="722">
        <f t="shared" si="5"/>
        <v>0</v>
      </c>
      <c r="BD12" s="723">
        <f t="shared" si="6"/>
        <v>0</v>
      </c>
      <c r="BE12" s="723" t="str">
        <f t="shared" si="7"/>
        <v>SI</v>
      </c>
      <c r="BF12" s="723" t="str">
        <f t="shared" si="8"/>
        <v>Spool</v>
      </c>
      <c r="BG12" s="722">
        <f t="shared" si="9"/>
        <v>500</v>
      </c>
      <c r="BH12" s="724" t="str">
        <f t="shared" si="10"/>
        <v>WRZK-65 &amp; 140</v>
      </c>
      <c r="BI12" s="724">
        <f t="shared" si="11"/>
        <v>0</v>
      </c>
      <c r="BJ12" s="724">
        <f t="shared" si="12"/>
        <v>0</v>
      </c>
      <c r="BK12" s="724" t="str">
        <f t="shared" si="13"/>
        <v/>
      </c>
      <c r="BL12" s="109" t="str">
        <f t="shared" si="14"/>
        <v>WRZ</v>
      </c>
      <c r="BM12" s="719">
        <f t="shared" si="15"/>
        <v>0</v>
      </c>
      <c r="BN12" s="719">
        <f t="shared" si="16"/>
        <v>0</v>
      </c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</row>
    <row r="13" spans="1:154" s="31" customFormat="1">
      <c r="A13" s="30"/>
      <c r="B13" s="236" t="s">
        <v>249</v>
      </c>
      <c r="C13" s="246" t="s">
        <v>25</v>
      </c>
      <c r="D13" s="245" t="s">
        <v>23</v>
      </c>
      <c r="E13" s="15">
        <v>24</v>
      </c>
      <c r="F13" s="502"/>
      <c r="G13" s="141">
        <v>80</v>
      </c>
      <c r="H13" s="419">
        <v>1551</v>
      </c>
      <c r="I13" s="419">
        <f t="shared" si="17"/>
        <v>1551</v>
      </c>
      <c r="J13" s="255">
        <v>1500</v>
      </c>
      <c r="K13" s="45">
        <v>750</v>
      </c>
      <c r="L13" s="45">
        <v>0</v>
      </c>
      <c r="M13" s="45">
        <v>0</v>
      </c>
      <c r="N13" s="122">
        <v>0</v>
      </c>
      <c r="O13" s="420">
        <f t="shared" si="0"/>
        <v>795372.17583333293</v>
      </c>
      <c r="P13" s="647" t="s">
        <v>1693</v>
      </c>
      <c r="Q13" s="497" t="s">
        <v>1294</v>
      </c>
      <c r="R13" s="657">
        <v>46053</v>
      </c>
      <c r="S13" s="497"/>
      <c r="T13" s="497"/>
      <c r="U13" s="497"/>
      <c r="V13" s="30"/>
      <c r="W13" s="119"/>
      <c r="X13" s="791">
        <v>793821.17583333293</v>
      </c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720" t="str">
        <f t="shared" si="1"/>
        <v>KHALDA_INJ</v>
      </c>
      <c r="AZ13" s="721">
        <f t="shared" si="2"/>
        <v>46284</v>
      </c>
      <c r="BA13" s="722" t="str">
        <f t="shared" si="3"/>
        <v>9WRZK-68</v>
      </c>
      <c r="BB13" s="722">
        <f t="shared" si="4"/>
        <v>1551</v>
      </c>
      <c r="BC13" s="722">
        <f t="shared" si="5"/>
        <v>750</v>
      </c>
      <c r="BD13" s="723">
        <f t="shared" si="6"/>
        <v>24</v>
      </c>
      <c r="BE13" s="723" t="str">
        <f t="shared" si="7"/>
        <v>INJ</v>
      </c>
      <c r="BF13" s="723">
        <f t="shared" si="8"/>
        <v>80</v>
      </c>
      <c r="BG13" s="722">
        <f t="shared" si="9"/>
        <v>1500</v>
      </c>
      <c r="BH13" s="724" t="str">
        <f t="shared" si="10"/>
        <v>WRZK-56A, 190 &amp; 41</v>
      </c>
      <c r="BI13" s="724">
        <f t="shared" si="11"/>
        <v>0</v>
      </c>
      <c r="BJ13" s="724">
        <f t="shared" si="12"/>
        <v>0</v>
      </c>
      <c r="BK13" s="724" t="str">
        <f t="shared" si="13"/>
        <v/>
      </c>
      <c r="BL13" s="109" t="str">
        <f t="shared" si="14"/>
        <v>WRZ</v>
      </c>
      <c r="BM13" s="719">
        <f t="shared" si="15"/>
        <v>0</v>
      </c>
      <c r="BN13" s="719">
        <f t="shared" si="16"/>
        <v>0</v>
      </c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</row>
    <row r="14" spans="1:154" s="31" customFormat="1" ht="16.5" customHeight="1">
      <c r="A14" s="30"/>
      <c r="B14" s="236" t="s">
        <v>250</v>
      </c>
      <c r="C14" s="246" t="s">
        <v>22</v>
      </c>
      <c r="D14" s="245" t="s">
        <v>23</v>
      </c>
      <c r="E14" s="15">
        <v>24</v>
      </c>
      <c r="F14" s="502"/>
      <c r="G14" s="141">
        <v>128</v>
      </c>
      <c r="H14" s="419">
        <v>2246.6</v>
      </c>
      <c r="I14" s="419">
        <f t="shared" si="17"/>
        <v>2246.6</v>
      </c>
      <c r="J14" s="255">
        <v>2250</v>
      </c>
      <c r="K14" s="45">
        <v>700</v>
      </c>
      <c r="L14" s="45">
        <v>0</v>
      </c>
      <c r="M14" s="45">
        <v>0</v>
      </c>
      <c r="N14" s="122">
        <v>0</v>
      </c>
      <c r="O14" s="420">
        <f t="shared" si="0"/>
        <v>3020284.4383333502</v>
      </c>
      <c r="P14" s="647" t="s">
        <v>1694</v>
      </c>
      <c r="Q14" s="497" t="s">
        <v>1437</v>
      </c>
      <c r="R14" s="657">
        <v>46053</v>
      </c>
      <c r="S14" s="497"/>
      <c r="T14" s="497"/>
      <c r="U14" s="497"/>
      <c r="V14" s="30"/>
      <c r="W14" s="119"/>
      <c r="X14" s="13">
        <v>3018037.8383333501</v>
      </c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720" t="str">
        <f t="shared" si="1"/>
        <v>KHALDA_INJ</v>
      </c>
      <c r="AZ14" s="721">
        <f t="shared" si="2"/>
        <v>46284</v>
      </c>
      <c r="BA14" s="722" t="str">
        <f t="shared" si="3"/>
        <v>9WRZK-69</v>
      </c>
      <c r="BB14" s="722">
        <f t="shared" si="4"/>
        <v>2246.6</v>
      </c>
      <c r="BC14" s="722">
        <f t="shared" si="5"/>
        <v>700</v>
      </c>
      <c r="BD14" s="723">
        <f t="shared" si="6"/>
        <v>24</v>
      </c>
      <c r="BE14" s="723" t="str">
        <f t="shared" si="7"/>
        <v>INJ</v>
      </c>
      <c r="BF14" s="723">
        <f t="shared" si="8"/>
        <v>128</v>
      </c>
      <c r="BG14" s="722">
        <f t="shared" si="9"/>
        <v>2250</v>
      </c>
      <c r="BH14" s="724" t="str">
        <f t="shared" si="10"/>
        <v>WRZK-177, 198, 55, 32, 56A, 176 &amp; 190</v>
      </c>
      <c r="BI14" s="724">
        <f t="shared" si="11"/>
        <v>0</v>
      </c>
      <c r="BJ14" s="724">
        <f t="shared" si="12"/>
        <v>0</v>
      </c>
      <c r="BK14" s="724" t="str">
        <f t="shared" si="13"/>
        <v/>
      </c>
      <c r="BL14" s="109" t="str">
        <f t="shared" si="14"/>
        <v>WRZ</v>
      </c>
      <c r="BM14" s="719">
        <f t="shared" si="15"/>
        <v>0</v>
      </c>
      <c r="BN14" s="719">
        <f t="shared" si="16"/>
        <v>0</v>
      </c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</row>
    <row r="15" spans="1:154" s="31" customFormat="1" ht="16.5" customHeight="1">
      <c r="A15" s="30"/>
      <c r="B15" s="236" t="s">
        <v>843</v>
      </c>
      <c r="C15" s="246" t="s">
        <v>22</v>
      </c>
      <c r="D15" s="245" t="s">
        <v>19</v>
      </c>
      <c r="E15" s="15">
        <v>0</v>
      </c>
      <c r="F15" s="502"/>
      <c r="G15" s="141"/>
      <c r="H15" s="419"/>
      <c r="I15" s="419">
        <f t="shared" si="17"/>
        <v>0</v>
      </c>
      <c r="J15" s="255">
        <v>0</v>
      </c>
      <c r="K15" s="45"/>
      <c r="L15" s="45"/>
      <c r="M15" s="45">
        <v>0</v>
      </c>
      <c r="N15" s="122">
        <v>0</v>
      </c>
      <c r="O15" s="420">
        <f t="shared" si="0"/>
        <v>3211754.4766666666</v>
      </c>
      <c r="P15" s="647"/>
      <c r="Q15" s="497"/>
      <c r="R15" s="657"/>
      <c r="S15" s="497" t="s">
        <v>1371</v>
      </c>
      <c r="T15" s="497"/>
      <c r="U15" s="497"/>
      <c r="V15" s="30"/>
      <c r="W15" s="119"/>
      <c r="X15" s="13">
        <v>3211754.4766666666</v>
      </c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720" t="str">
        <f t="shared" si="1"/>
        <v>KHALDA_INJ</v>
      </c>
      <c r="AZ15" s="721">
        <f t="shared" si="2"/>
        <v>46284</v>
      </c>
      <c r="BA15" s="722" t="str">
        <f t="shared" si="3"/>
        <v>9WRZK-70</v>
      </c>
      <c r="BB15" s="722">
        <f t="shared" si="4"/>
        <v>0</v>
      </c>
      <c r="BC15" s="722">
        <f t="shared" si="5"/>
        <v>0</v>
      </c>
      <c r="BD15" s="723">
        <f t="shared" si="6"/>
        <v>0</v>
      </c>
      <c r="BE15" s="723" t="str">
        <f t="shared" si="7"/>
        <v>SI</v>
      </c>
      <c r="BF15" s="723">
        <f t="shared" si="8"/>
        <v>0</v>
      </c>
      <c r="BG15" s="722">
        <f t="shared" si="9"/>
        <v>0</v>
      </c>
      <c r="BH15" s="724" t="str">
        <f t="shared" si="10"/>
        <v/>
      </c>
      <c r="BI15" s="724">
        <f t="shared" si="11"/>
        <v>0</v>
      </c>
      <c r="BJ15" s="724">
        <f t="shared" si="12"/>
        <v>0</v>
      </c>
      <c r="BK15" s="724" t="str">
        <f t="shared" si="13"/>
        <v/>
      </c>
      <c r="BL15" s="109" t="str">
        <f t="shared" si="14"/>
        <v>WRZ</v>
      </c>
      <c r="BM15" s="719">
        <f t="shared" si="15"/>
        <v>0</v>
      </c>
      <c r="BN15" s="719">
        <f t="shared" si="16"/>
        <v>0</v>
      </c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</row>
    <row r="16" spans="1:154" s="31" customFormat="1" ht="16.5" customHeight="1">
      <c r="A16" s="30"/>
      <c r="B16" s="236" t="s">
        <v>892</v>
      </c>
      <c r="C16" s="246" t="s">
        <v>22</v>
      </c>
      <c r="D16" s="245" t="s">
        <v>23</v>
      </c>
      <c r="E16" s="15">
        <v>24</v>
      </c>
      <c r="F16" s="502"/>
      <c r="G16" s="141" t="s">
        <v>1053</v>
      </c>
      <c r="H16" s="419">
        <v>733</v>
      </c>
      <c r="I16" s="419">
        <f t="shared" si="17"/>
        <v>733</v>
      </c>
      <c r="J16" s="255">
        <v>1000</v>
      </c>
      <c r="K16" s="419">
        <v>250</v>
      </c>
      <c r="L16" s="419">
        <v>0</v>
      </c>
      <c r="M16" s="45">
        <v>0</v>
      </c>
      <c r="N16" s="122">
        <v>0</v>
      </c>
      <c r="O16" s="420">
        <f t="shared" si="0"/>
        <v>443487.58749999991</v>
      </c>
      <c r="P16" s="647" t="s">
        <v>1728</v>
      </c>
      <c r="Q16" s="497" t="s">
        <v>1432</v>
      </c>
      <c r="R16" s="657">
        <v>46053</v>
      </c>
      <c r="S16" s="497" t="s">
        <v>1403</v>
      </c>
      <c r="T16" s="497"/>
      <c r="U16" s="497"/>
      <c r="V16" s="30"/>
      <c r="W16" s="119"/>
      <c r="X16" s="13">
        <v>442754.58749999991</v>
      </c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720" t="str">
        <f t="shared" si="1"/>
        <v>KHALDA_INJ</v>
      </c>
      <c r="AZ16" s="721">
        <f t="shared" si="2"/>
        <v>46284</v>
      </c>
      <c r="BA16" s="722" t="str">
        <f t="shared" si="3"/>
        <v>9WRZK-72</v>
      </c>
      <c r="BB16" s="722">
        <f t="shared" si="4"/>
        <v>733</v>
      </c>
      <c r="BC16" s="722">
        <f t="shared" si="5"/>
        <v>250</v>
      </c>
      <c r="BD16" s="723">
        <f t="shared" si="6"/>
        <v>24</v>
      </c>
      <c r="BE16" s="723" t="str">
        <f t="shared" si="7"/>
        <v>INJ</v>
      </c>
      <c r="BF16" s="723" t="str">
        <f t="shared" si="8"/>
        <v>Spool</v>
      </c>
      <c r="BG16" s="722">
        <f t="shared" si="9"/>
        <v>1000</v>
      </c>
      <c r="BH16" s="724" t="str">
        <f t="shared" si="10"/>
        <v>WRZK-55, WRZK-197</v>
      </c>
      <c r="BI16" s="724">
        <f t="shared" si="11"/>
        <v>0</v>
      </c>
      <c r="BJ16" s="724">
        <f t="shared" si="12"/>
        <v>0</v>
      </c>
      <c r="BK16" s="724" t="str">
        <f t="shared" si="13"/>
        <v/>
      </c>
      <c r="BL16" s="109" t="str">
        <f t="shared" si="14"/>
        <v>WRZ</v>
      </c>
      <c r="BM16" s="719">
        <f t="shared" si="15"/>
        <v>0</v>
      </c>
      <c r="BN16" s="719">
        <f t="shared" si="16"/>
        <v>0</v>
      </c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</row>
    <row r="17" spans="1:154" s="31" customFormat="1" ht="16.5" customHeight="1">
      <c r="A17" s="30"/>
      <c r="B17" s="236" t="s">
        <v>819</v>
      </c>
      <c r="C17" s="246" t="s">
        <v>22</v>
      </c>
      <c r="D17" s="245" t="s">
        <v>23</v>
      </c>
      <c r="E17" s="15">
        <v>24</v>
      </c>
      <c r="F17" s="502"/>
      <c r="G17" s="141">
        <v>128</v>
      </c>
      <c r="H17" s="419">
        <v>1166.5999999999999</v>
      </c>
      <c r="I17" s="419">
        <f t="shared" si="17"/>
        <v>1166.5999999999999</v>
      </c>
      <c r="J17" s="255">
        <v>1200</v>
      </c>
      <c r="K17" s="419">
        <v>1650</v>
      </c>
      <c r="L17" s="419">
        <v>0</v>
      </c>
      <c r="M17" s="45">
        <v>0</v>
      </c>
      <c r="N17" s="122">
        <v>0</v>
      </c>
      <c r="O17" s="420"/>
      <c r="P17" s="647" t="s">
        <v>1908</v>
      </c>
      <c r="Q17" s="497"/>
      <c r="R17" s="657">
        <v>46053</v>
      </c>
      <c r="S17" s="497"/>
      <c r="T17" s="497"/>
      <c r="U17" s="497"/>
      <c r="V17" s="30"/>
      <c r="W17" s="119"/>
      <c r="X17" s="13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720" t="str">
        <f t="shared" si="1"/>
        <v>KHALDA_INJ</v>
      </c>
      <c r="AZ17" s="721">
        <f t="shared" si="2"/>
        <v>46284</v>
      </c>
      <c r="BA17" s="722" t="str">
        <f t="shared" si="3"/>
        <v>9WRZK-80</v>
      </c>
      <c r="BB17" s="722">
        <f t="shared" si="4"/>
        <v>1166.5999999999999</v>
      </c>
      <c r="BC17" s="722">
        <f t="shared" si="5"/>
        <v>1650</v>
      </c>
      <c r="BD17" s="723">
        <f t="shared" si="6"/>
        <v>24</v>
      </c>
      <c r="BE17" s="723" t="str">
        <f t="shared" si="7"/>
        <v>INJ</v>
      </c>
      <c r="BF17" s="723">
        <f t="shared" si="8"/>
        <v>128</v>
      </c>
      <c r="BG17" s="722">
        <f t="shared" si="9"/>
        <v>1200</v>
      </c>
      <c r="BH17" s="724" t="str">
        <f t="shared" si="10"/>
        <v>WRZK-43, 32 , 167 &amp; WRZK-198</v>
      </c>
      <c r="BI17" s="724">
        <f t="shared" si="11"/>
        <v>0</v>
      </c>
      <c r="BJ17" s="724">
        <f t="shared" si="12"/>
        <v>0</v>
      </c>
      <c r="BK17" s="724" t="str">
        <f t="shared" si="13"/>
        <v/>
      </c>
      <c r="BL17" s="109" t="str">
        <f t="shared" si="14"/>
        <v>WRZ</v>
      </c>
      <c r="BM17" s="719">
        <f t="shared" si="15"/>
        <v>0</v>
      </c>
      <c r="BN17" s="719">
        <f t="shared" si="16"/>
        <v>0</v>
      </c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</row>
    <row r="18" spans="1:154" s="31" customFormat="1" ht="16.5" customHeight="1">
      <c r="A18" s="30"/>
      <c r="B18" s="236" t="s">
        <v>821</v>
      </c>
      <c r="C18" s="246" t="s">
        <v>22</v>
      </c>
      <c r="D18" s="245" t="s">
        <v>23</v>
      </c>
      <c r="E18" s="15">
        <v>24</v>
      </c>
      <c r="F18" s="502"/>
      <c r="G18" s="141">
        <v>32</v>
      </c>
      <c r="H18" s="419">
        <v>1805</v>
      </c>
      <c r="I18" s="419">
        <f>H18*E18/24</f>
        <v>1805</v>
      </c>
      <c r="J18" s="255">
        <v>2000</v>
      </c>
      <c r="K18" s="45">
        <v>0</v>
      </c>
      <c r="L18" s="45">
        <v>0</v>
      </c>
      <c r="M18" s="45">
        <v>0</v>
      </c>
      <c r="N18" s="122">
        <v>0</v>
      </c>
      <c r="O18" s="420">
        <f t="shared" si="0"/>
        <v>824615.34416666639</v>
      </c>
      <c r="P18" s="647" t="s">
        <v>1503</v>
      </c>
      <c r="Q18" s="497" t="s">
        <v>1124</v>
      </c>
      <c r="R18" s="657">
        <v>46053</v>
      </c>
      <c r="S18" s="497" t="s">
        <v>1282</v>
      </c>
      <c r="T18" s="497"/>
      <c r="U18" s="497"/>
      <c r="V18" s="30"/>
      <c r="W18" s="119"/>
      <c r="X18" s="13">
        <v>822810.34416666639</v>
      </c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720" t="str">
        <f t="shared" si="1"/>
        <v>KHALDA_INJ</v>
      </c>
      <c r="AZ18" s="721">
        <f t="shared" si="2"/>
        <v>46284</v>
      </c>
      <c r="BA18" s="722" t="str">
        <f t="shared" si="3"/>
        <v>9WRZK-84</v>
      </c>
      <c r="BB18" s="722">
        <f t="shared" si="4"/>
        <v>1805</v>
      </c>
      <c r="BC18" s="722">
        <f t="shared" si="5"/>
        <v>0</v>
      </c>
      <c r="BD18" s="723">
        <f t="shared" si="6"/>
        <v>24</v>
      </c>
      <c r="BE18" s="723" t="str">
        <f t="shared" si="7"/>
        <v>INJ</v>
      </c>
      <c r="BF18" s="723">
        <f t="shared" si="8"/>
        <v>32</v>
      </c>
      <c r="BG18" s="722">
        <f t="shared" si="9"/>
        <v>2000</v>
      </c>
      <c r="BH18" s="724" t="str">
        <f t="shared" si="10"/>
        <v>WRZK-27,60,83&amp;82</v>
      </c>
      <c r="BI18" s="724">
        <f t="shared" si="11"/>
        <v>0</v>
      </c>
      <c r="BJ18" s="724">
        <f t="shared" si="12"/>
        <v>0</v>
      </c>
      <c r="BK18" s="724" t="str">
        <f t="shared" si="13"/>
        <v/>
      </c>
      <c r="BL18" s="109" t="str">
        <f t="shared" si="14"/>
        <v>WRZ</v>
      </c>
      <c r="BM18" s="719">
        <f t="shared" si="15"/>
        <v>0</v>
      </c>
      <c r="BN18" s="719">
        <f t="shared" si="16"/>
        <v>0</v>
      </c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</row>
    <row r="19" spans="1:154" s="31" customFormat="1" ht="16.5" customHeight="1">
      <c r="A19" s="30"/>
      <c r="B19" s="236" t="s">
        <v>822</v>
      </c>
      <c r="C19" s="246" t="s">
        <v>1099</v>
      </c>
      <c r="D19" s="245" t="s">
        <v>19</v>
      </c>
      <c r="E19" s="15">
        <v>0</v>
      </c>
      <c r="F19" s="502"/>
      <c r="G19" s="141"/>
      <c r="H19" s="419"/>
      <c r="I19" s="419">
        <f t="shared" si="17"/>
        <v>0</v>
      </c>
      <c r="J19" s="255">
        <v>0</v>
      </c>
      <c r="K19" s="45"/>
      <c r="L19" s="45"/>
      <c r="M19" s="45">
        <v>0</v>
      </c>
      <c r="N19" s="122">
        <v>0</v>
      </c>
      <c r="O19" s="420">
        <f t="shared" si="0"/>
        <v>1610228.1658333363</v>
      </c>
      <c r="P19" s="647" t="s">
        <v>1665</v>
      </c>
      <c r="Q19" s="497" t="s">
        <v>1124</v>
      </c>
      <c r="R19" s="657"/>
      <c r="S19" s="497"/>
      <c r="T19" s="497"/>
      <c r="U19" s="497"/>
      <c r="V19" s="30"/>
      <c r="W19" s="119"/>
      <c r="X19" s="13">
        <v>1610228.1658333363</v>
      </c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720" t="str">
        <f t="shared" si="1"/>
        <v>KHALDA_INJ</v>
      </c>
      <c r="AZ19" s="721">
        <f t="shared" si="2"/>
        <v>46284</v>
      </c>
      <c r="BA19" s="722" t="str">
        <f t="shared" si="3"/>
        <v>9WRZK-86</v>
      </c>
      <c r="BB19" s="722">
        <f t="shared" si="4"/>
        <v>0</v>
      </c>
      <c r="BC19" s="722">
        <f t="shared" si="5"/>
        <v>0</v>
      </c>
      <c r="BD19" s="723">
        <f t="shared" si="6"/>
        <v>0</v>
      </c>
      <c r="BE19" s="723" t="str">
        <f t="shared" si="7"/>
        <v>SI</v>
      </c>
      <c r="BF19" s="723">
        <f t="shared" si="8"/>
        <v>0</v>
      </c>
      <c r="BG19" s="722">
        <f t="shared" si="9"/>
        <v>0</v>
      </c>
      <c r="BH19" s="724" t="str">
        <f t="shared" si="10"/>
        <v>WRZK-119, 95, 81</v>
      </c>
      <c r="BI19" s="724">
        <f t="shared" si="11"/>
        <v>0</v>
      </c>
      <c r="BJ19" s="724">
        <f t="shared" si="12"/>
        <v>0</v>
      </c>
      <c r="BK19" s="724" t="str">
        <f t="shared" si="13"/>
        <v/>
      </c>
      <c r="BL19" s="109" t="str">
        <f t="shared" si="14"/>
        <v>WRZ</v>
      </c>
      <c r="BM19" s="719">
        <f t="shared" si="15"/>
        <v>0</v>
      </c>
      <c r="BN19" s="719">
        <f t="shared" si="16"/>
        <v>0</v>
      </c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</row>
    <row r="20" spans="1:154" s="31" customFormat="1" ht="16.5" customHeight="1">
      <c r="A20" s="30"/>
      <c r="B20" s="21" t="s">
        <v>824</v>
      </c>
      <c r="C20" s="245" t="s">
        <v>897</v>
      </c>
      <c r="D20" s="245" t="s">
        <v>23</v>
      </c>
      <c r="E20" s="15">
        <v>24</v>
      </c>
      <c r="F20" s="502"/>
      <c r="G20" s="237">
        <v>12</v>
      </c>
      <c r="H20" s="419">
        <v>1705</v>
      </c>
      <c r="I20" s="419">
        <f>H20*E20/24</f>
        <v>1705</v>
      </c>
      <c r="J20" s="255">
        <v>2000</v>
      </c>
      <c r="K20" s="45">
        <v>650</v>
      </c>
      <c r="L20" s="45">
        <v>0</v>
      </c>
      <c r="M20" s="45">
        <v>0</v>
      </c>
      <c r="N20" s="122">
        <v>0</v>
      </c>
      <c r="O20" s="420">
        <f t="shared" si="0"/>
        <v>4311923.6891666623</v>
      </c>
      <c r="P20" s="647" t="s">
        <v>1666</v>
      </c>
      <c r="Q20" s="497" t="s">
        <v>1294</v>
      </c>
      <c r="R20" s="657">
        <v>46053</v>
      </c>
      <c r="S20" s="497" t="s">
        <v>1490</v>
      </c>
      <c r="T20" s="497"/>
      <c r="U20" s="497"/>
      <c r="V20" s="30"/>
      <c r="W20" s="119"/>
      <c r="X20" s="13">
        <v>4310218.6891666623</v>
      </c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720" t="str">
        <f t="shared" si="1"/>
        <v>KHALDA_INJ</v>
      </c>
      <c r="AZ20" s="721">
        <f t="shared" si="2"/>
        <v>46284</v>
      </c>
      <c r="BA20" s="722" t="str">
        <f t="shared" si="3"/>
        <v>9WRZK-88</v>
      </c>
      <c r="BB20" s="722">
        <f t="shared" si="4"/>
        <v>1705</v>
      </c>
      <c r="BC20" s="722">
        <f t="shared" si="5"/>
        <v>650</v>
      </c>
      <c r="BD20" s="723">
        <f t="shared" si="6"/>
        <v>24</v>
      </c>
      <c r="BE20" s="723" t="str">
        <f t="shared" si="7"/>
        <v>INJ</v>
      </c>
      <c r="BF20" s="723">
        <f t="shared" si="8"/>
        <v>12</v>
      </c>
      <c r="BG20" s="722">
        <f t="shared" si="9"/>
        <v>2000</v>
      </c>
      <c r="BH20" s="724" t="str">
        <f t="shared" si="10"/>
        <v>WRZK-42, 47, 50 &amp; 59</v>
      </c>
      <c r="BI20" s="724">
        <f t="shared" si="11"/>
        <v>0</v>
      </c>
      <c r="BJ20" s="724">
        <f t="shared" si="12"/>
        <v>0</v>
      </c>
      <c r="BK20" s="724" t="str">
        <f t="shared" si="13"/>
        <v/>
      </c>
      <c r="BL20" s="109" t="str">
        <f t="shared" si="14"/>
        <v>WRZ</v>
      </c>
      <c r="BM20" s="719">
        <f t="shared" si="15"/>
        <v>0</v>
      </c>
      <c r="BN20" s="719">
        <f t="shared" si="16"/>
        <v>0</v>
      </c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</row>
    <row r="21" spans="1:154" s="31" customFormat="1" ht="16.5" customHeight="1">
      <c r="A21" s="30"/>
      <c r="B21" s="236" t="s">
        <v>899</v>
      </c>
      <c r="C21" s="246" t="s">
        <v>22</v>
      </c>
      <c r="D21" s="246" t="s">
        <v>19</v>
      </c>
      <c r="E21" s="15">
        <v>0</v>
      </c>
      <c r="F21" s="502"/>
      <c r="G21" s="141"/>
      <c r="H21" s="419"/>
      <c r="I21" s="419"/>
      <c r="J21" s="255">
        <v>0</v>
      </c>
      <c r="K21" s="419"/>
      <c r="L21" s="419"/>
      <c r="M21" s="45">
        <v>0</v>
      </c>
      <c r="N21" s="122">
        <v>0</v>
      </c>
      <c r="O21" s="420">
        <f t="shared" si="0"/>
        <v>0</v>
      </c>
      <c r="P21" s="647"/>
      <c r="Q21" s="497"/>
      <c r="R21" s="657"/>
      <c r="S21" s="497" t="s">
        <v>1371</v>
      </c>
      <c r="T21" s="497"/>
      <c r="U21" s="497"/>
      <c r="V21" s="30"/>
      <c r="W21" s="119"/>
      <c r="X21" s="13">
        <v>0</v>
      </c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720" t="str">
        <f t="shared" si="1"/>
        <v>KHALDA_INJ</v>
      </c>
      <c r="AZ21" s="721">
        <f t="shared" si="2"/>
        <v>46284</v>
      </c>
      <c r="BA21" s="722" t="str">
        <f t="shared" si="3"/>
        <v>9WRZK-89</v>
      </c>
      <c r="BB21" s="722">
        <f t="shared" si="4"/>
        <v>0</v>
      </c>
      <c r="BC21" s="722">
        <f t="shared" si="5"/>
        <v>0</v>
      </c>
      <c r="BD21" s="723">
        <f t="shared" si="6"/>
        <v>0</v>
      </c>
      <c r="BE21" s="723" t="str">
        <f t="shared" si="7"/>
        <v>SI</v>
      </c>
      <c r="BF21" s="723">
        <f t="shared" si="8"/>
        <v>0</v>
      </c>
      <c r="BG21" s="722">
        <f t="shared" si="9"/>
        <v>0</v>
      </c>
      <c r="BH21" s="724" t="str">
        <f t="shared" si="10"/>
        <v/>
      </c>
      <c r="BI21" s="724">
        <f t="shared" si="11"/>
        <v>0</v>
      </c>
      <c r="BJ21" s="724">
        <f t="shared" si="12"/>
        <v>0</v>
      </c>
      <c r="BK21" s="724" t="str">
        <f t="shared" si="13"/>
        <v/>
      </c>
      <c r="BL21" s="109" t="str">
        <f t="shared" si="14"/>
        <v>WRZ</v>
      </c>
      <c r="BM21" s="719">
        <f t="shared" si="15"/>
        <v>0</v>
      </c>
      <c r="BN21" s="719">
        <f t="shared" si="16"/>
        <v>0</v>
      </c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</row>
    <row r="22" spans="1:154" s="31" customFormat="1" ht="16.5" customHeight="1">
      <c r="A22" s="30"/>
      <c r="B22" s="236" t="s">
        <v>826</v>
      </c>
      <c r="C22" s="246" t="s">
        <v>22</v>
      </c>
      <c r="D22" s="246" t="s">
        <v>19</v>
      </c>
      <c r="E22" s="15">
        <v>0</v>
      </c>
      <c r="F22" s="502"/>
      <c r="G22" s="141"/>
      <c r="H22" s="419"/>
      <c r="I22" s="419"/>
      <c r="J22" s="255">
        <v>0</v>
      </c>
      <c r="K22" s="45"/>
      <c r="L22" s="45"/>
      <c r="M22" s="45">
        <v>0</v>
      </c>
      <c r="N22" s="122">
        <v>0</v>
      </c>
      <c r="O22" s="420">
        <f t="shared" si="0"/>
        <v>0</v>
      </c>
      <c r="P22" s="647"/>
      <c r="Q22" s="497"/>
      <c r="R22" s="657"/>
      <c r="S22" s="497" t="s">
        <v>1371</v>
      </c>
      <c r="T22" s="497"/>
      <c r="U22" s="497"/>
      <c r="V22" s="30"/>
      <c r="W22" s="119"/>
      <c r="X22" s="13">
        <v>0</v>
      </c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720" t="str">
        <f t="shared" si="1"/>
        <v>KHALDA_INJ</v>
      </c>
      <c r="AZ22" s="721">
        <f t="shared" si="2"/>
        <v>46284</v>
      </c>
      <c r="BA22" s="722" t="str">
        <f t="shared" si="3"/>
        <v>9WRZK-93</v>
      </c>
      <c r="BB22" s="722">
        <f t="shared" si="4"/>
        <v>0</v>
      </c>
      <c r="BC22" s="722">
        <f t="shared" si="5"/>
        <v>0</v>
      </c>
      <c r="BD22" s="723">
        <f t="shared" si="6"/>
        <v>0</v>
      </c>
      <c r="BE22" s="723" t="str">
        <f t="shared" si="7"/>
        <v>SI</v>
      </c>
      <c r="BF22" s="723">
        <f t="shared" si="8"/>
        <v>0</v>
      </c>
      <c r="BG22" s="722">
        <f t="shared" si="9"/>
        <v>0</v>
      </c>
      <c r="BH22" s="724" t="str">
        <f t="shared" si="10"/>
        <v/>
      </c>
      <c r="BI22" s="724">
        <f t="shared" si="11"/>
        <v>0</v>
      </c>
      <c r="BJ22" s="724">
        <f t="shared" si="12"/>
        <v>0</v>
      </c>
      <c r="BK22" s="724" t="str">
        <f t="shared" si="13"/>
        <v/>
      </c>
      <c r="BL22" s="109" t="str">
        <f t="shared" si="14"/>
        <v>WRZ</v>
      </c>
      <c r="BM22" s="719">
        <f t="shared" si="15"/>
        <v>0</v>
      </c>
      <c r="BN22" s="719">
        <f t="shared" si="16"/>
        <v>0</v>
      </c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</row>
    <row r="23" spans="1:154" s="31" customFormat="1" ht="16.5" customHeight="1">
      <c r="A23" s="30"/>
      <c r="B23" s="236" t="s">
        <v>825</v>
      </c>
      <c r="C23" s="246" t="s">
        <v>22</v>
      </c>
      <c r="D23" s="246" t="s">
        <v>19</v>
      </c>
      <c r="E23" s="15">
        <v>0</v>
      </c>
      <c r="F23" s="502" t="s">
        <v>1422</v>
      </c>
      <c r="G23" s="237"/>
      <c r="H23" s="419"/>
      <c r="I23" s="419"/>
      <c r="J23" s="255">
        <v>0</v>
      </c>
      <c r="K23" s="419"/>
      <c r="L23" s="419"/>
      <c r="M23" s="45">
        <v>0</v>
      </c>
      <c r="N23" s="122">
        <v>0</v>
      </c>
      <c r="O23" s="420">
        <f t="shared" si="0"/>
        <v>0</v>
      </c>
      <c r="P23" s="646" t="s">
        <v>1321</v>
      </c>
      <c r="Q23" s="497" t="s">
        <v>1384</v>
      </c>
      <c r="R23" s="657"/>
      <c r="S23" s="497"/>
      <c r="T23" s="497"/>
      <c r="U23" s="497"/>
      <c r="V23" s="30"/>
      <c r="W23" s="119"/>
      <c r="X23" s="13">
        <v>0</v>
      </c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720" t="str">
        <f t="shared" si="1"/>
        <v>KHALDA_INJ</v>
      </c>
      <c r="AZ23" s="721">
        <f t="shared" si="2"/>
        <v>46284</v>
      </c>
      <c r="BA23" s="722" t="str">
        <f t="shared" si="3"/>
        <v>9WRZK-91</v>
      </c>
      <c r="BB23" s="722">
        <f t="shared" si="4"/>
        <v>0</v>
      </c>
      <c r="BC23" s="722">
        <f t="shared" si="5"/>
        <v>0</v>
      </c>
      <c r="BD23" s="723">
        <f t="shared" si="6"/>
        <v>0</v>
      </c>
      <c r="BE23" s="723" t="str">
        <f t="shared" si="7"/>
        <v>SI</v>
      </c>
      <c r="BF23" s="723">
        <f t="shared" si="8"/>
        <v>0</v>
      </c>
      <c r="BG23" s="722">
        <f t="shared" si="9"/>
        <v>0</v>
      </c>
      <c r="BH23" s="724" t="str">
        <f t="shared" si="10"/>
        <v>WRZK-179</v>
      </c>
      <c r="BI23" s="724">
        <f t="shared" si="11"/>
        <v>0</v>
      </c>
      <c r="BJ23" s="724">
        <f t="shared" si="12"/>
        <v>0</v>
      </c>
      <c r="BK23" s="724" t="str">
        <f t="shared" si="13"/>
        <v>TBG-CSG COMMUNICATION</v>
      </c>
      <c r="BL23" s="109" t="str">
        <f t="shared" si="14"/>
        <v>WRZ</v>
      </c>
      <c r="BM23" s="719">
        <f t="shared" si="15"/>
        <v>0</v>
      </c>
      <c r="BN23" s="719">
        <f t="shared" si="16"/>
        <v>0</v>
      </c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</row>
    <row r="24" spans="1:154" s="31" customFormat="1" ht="16.5" customHeight="1">
      <c r="A24" s="30"/>
      <c r="B24" s="236" t="s">
        <v>827</v>
      </c>
      <c r="C24" s="246" t="s">
        <v>25</v>
      </c>
      <c r="D24" s="246" t="s">
        <v>23</v>
      </c>
      <c r="E24" s="15">
        <v>24</v>
      </c>
      <c r="F24" s="502"/>
      <c r="G24" s="141">
        <v>64</v>
      </c>
      <c r="H24" s="419">
        <v>1280</v>
      </c>
      <c r="I24" s="419">
        <f t="shared" si="17"/>
        <v>1280</v>
      </c>
      <c r="J24" s="255">
        <v>2000</v>
      </c>
      <c r="K24" s="419">
        <v>1400</v>
      </c>
      <c r="L24" s="419">
        <v>0</v>
      </c>
      <c r="M24" s="45">
        <v>0</v>
      </c>
      <c r="N24" s="122">
        <v>0</v>
      </c>
      <c r="O24" s="420">
        <f t="shared" si="0"/>
        <v>2360364.1658333358</v>
      </c>
      <c r="P24" s="646" t="s">
        <v>1695</v>
      </c>
      <c r="Q24" s="497"/>
      <c r="R24" s="657">
        <v>46053</v>
      </c>
      <c r="S24" s="497" t="s">
        <v>1688</v>
      </c>
      <c r="T24" s="497"/>
      <c r="U24" s="497"/>
      <c r="V24" s="30"/>
      <c r="W24" s="119"/>
      <c r="X24" s="13">
        <v>2359084.1658333358</v>
      </c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720" t="str">
        <f t="shared" si="1"/>
        <v>KHALDA_INJ</v>
      </c>
      <c r="AZ24" s="721">
        <f t="shared" si="2"/>
        <v>46284</v>
      </c>
      <c r="BA24" s="722" t="str">
        <f t="shared" si="3"/>
        <v>9WRZK-94</v>
      </c>
      <c r="BB24" s="722">
        <f t="shared" si="4"/>
        <v>1280</v>
      </c>
      <c r="BC24" s="722">
        <f t="shared" si="5"/>
        <v>1400</v>
      </c>
      <c r="BD24" s="723">
        <f t="shared" si="6"/>
        <v>24</v>
      </c>
      <c r="BE24" s="723" t="str">
        <f t="shared" si="7"/>
        <v>INJ</v>
      </c>
      <c r="BF24" s="723">
        <f t="shared" si="8"/>
        <v>64</v>
      </c>
      <c r="BG24" s="722">
        <f t="shared" si="9"/>
        <v>2000</v>
      </c>
      <c r="BH24" s="724" t="str">
        <f t="shared" si="10"/>
        <v>WRZK-47 &amp; 59</v>
      </c>
      <c r="BI24" s="724">
        <f t="shared" si="11"/>
        <v>0</v>
      </c>
      <c r="BJ24" s="724">
        <f t="shared" si="12"/>
        <v>0</v>
      </c>
      <c r="BK24" s="724" t="str">
        <f t="shared" si="13"/>
        <v/>
      </c>
      <c r="BL24" s="109" t="str">
        <f t="shared" si="14"/>
        <v>WRZ</v>
      </c>
      <c r="BM24" s="719">
        <f t="shared" si="15"/>
        <v>0</v>
      </c>
      <c r="BN24" s="719">
        <f t="shared" si="16"/>
        <v>0</v>
      </c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</row>
    <row r="25" spans="1:154" s="31" customFormat="1" ht="16.5" customHeight="1">
      <c r="A25" s="30"/>
      <c r="B25" s="236" t="s">
        <v>885</v>
      </c>
      <c r="C25" s="246" t="s">
        <v>22</v>
      </c>
      <c r="D25" s="246" t="s">
        <v>19</v>
      </c>
      <c r="E25" s="15">
        <v>0</v>
      </c>
      <c r="F25" s="502" t="s">
        <v>1787</v>
      </c>
      <c r="G25" s="141">
        <v>14</v>
      </c>
      <c r="H25" s="419">
        <v>284</v>
      </c>
      <c r="I25" s="419">
        <f t="shared" si="17"/>
        <v>0</v>
      </c>
      <c r="J25" s="255">
        <v>300</v>
      </c>
      <c r="K25" s="419">
        <v>50</v>
      </c>
      <c r="L25" s="419">
        <v>0</v>
      </c>
      <c r="M25" s="45"/>
      <c r="N25" s="122"/>
      <c r="O25" s="420"/>
      <c r="P25" s="646" t="s">
        <v>1910</v>
      </c>
      <c r="Q25" s="497" t="s">
        <v>1437</v>
      </c>
      <c r="R25" s="657">
        <v>46053</v>
      </c>
      <c r="S25" s="497"/>
      <c r="T25" s="497"/>
      <c r="U25" s="497"/>
      <c r="V25" s="30"/>
      <c r="W25" s="119"/>
      <c r="X25" s="13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720" t="str">
        <f>IF(B25="","","KHALDA_INJ")</f>
        <v>KHALDA_INJ</v>
      </c>
      <c r="AZ25" s="721">
        <f>IF(AY25="","",REPORTDATE-1)</f>
        <v>46284</v>
      </c>
      <c r="BA25" s="722" t="str">
        <f>IF(B25="","",$AX$2&amp;B25)</f>
        <v>9WRZK-116</v>
      </c>
      <c r="BB25" s="722">
        <f>IF(B25="","",IF(BD25=0,0,I25))</f>
        <v>0</v>
      </c>
      <c r="BC25" s="722">
        <f>IF(B25="","",K25)</f>
        <v>50</v>
      </c>
      <c r="BD25" s="723">
        <f>IF(B25="","",E25)</f>
        <v>0</v>
      </c>
      <c r="BE25" s="723" t="str">
        <f>IF(B25="","",D25)</f>
        <v>SI</v>
      </c>
      <c r="BF25" s="723">
        <f t="shared" si="8"/>
        <v>14</v>
      </c>
      <c r="BG25" s="722">
        <f>IF(B25="","",J25)</f>
        <v>300</v>
      </c>
      <c r="BH25" s="724" t="str">
        <f>IF(P25="","",P25)</f>
        <v>WRZK-190 &amp; 176</v>
      </c>
      <c r="BI25" s="724">
        <f>M25</f>
        <v>0</v>
      </c>
      <c r="BJ25" s="724">
        <f>N25</f>
        <v>0</v>
      </c>
      <c r="BK25" s="724" t="str">
        <f>IF(F25="","",F25)</f>
        <v>Flowline Maintenance</v>
      </c>
      <c r="BL25" s="109" t="str">
        <f>LEFT(B25,3)</f>
        <v>WRZ</v>
      </c>
      <c r="BM25" s="719"/>
      <c r="BN25" s="719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</row>
    <row r="26" spans="1:154" s="31" customFormat="1" ht="16.5" customHeight="1">
      <c r="A26" s="30"/>
      <c r="B26" s="236" t="s">
        <v>902</v>
      </c>
      <c r="C26" s="246" t="s">
        <v>1099</v>
      </c>
      <c r="D26" s="246" t="s">
        <v>23</v>
      </c>
      <c r="E26" s="15">
        <v>24</v>
      </c>
      <c r="F26" s="502"/>
      <c r="G26" s="141">
        <v>30</v>
      </c>
      <c r="H26" s="419">
        <v>1570</v>
      </c>
      <c r="I26" s="419">
        <f t="shared" si="17"/>
        <v>1570</v>
      </c>
      <c r="J26" s="255">
        <v>1500</v>
      </c>
      <c r="K26" s="419">
        <v>300</v>
      </c>
      <c r="L26" s="419">
        <v>0</v>
      </c>
      <c r="M26" s="45"/>
      <c r="N26" s="122"/>
      <c r="O26" s="420"/>
      <c r="P26" s="646" t="s">
        <v>1667</v>
      </c>
      <c r="Q26" s="497"/>
      <c r="R26" s="657">
        <v>46053</v>
      </c>
      <c r="S26" s="497" t="s">
        <v>1918</v>
      </c>
      <c r="T26" s="497"/>
      <c r="U26" s="497"/>
      <c r="V26" s="30"/>
      <c r="W26" s="119"/>
      <c r="X26" s="13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720" t="str">
        <f t="shared" si="1"/>
        <v>KHALDA_INJ</v>
      </c>
      <c r="AZ26" s="721">
        <f t="shared" si="2"/>
        <v>46284</v>
      </c>
      <c r="BA26" s="722" t="str">
        <f t="shared" si="3"/>
        <v>9WRZK-118</v>
      </c>
      <c r="BB26" s="722">
        <f t="shared" si="4"/>
        <v>1570</v>
      </c>
      <c r="BC26" s="722">
        <f t="shared" si="5"/>
        <v>300</v>
      </c>
      <c r="BD26" s="723">
        <f t="shared" si="6"/>
        <v>24</v>
      </c>
      <c r="BE26" s="723" t="str">
        <f t="shared" si="7"/>
        <v>INJ</v>
      </c>
      <c r="BF26" s="723">
        <f t="shared" si="8"/>
        <v>30</v>
      </c>
      <c r="BG26" s="722">
        <f t="shared" si="9"/>
        <v>1500</v>
      </c>
      <c r="BH26" s="724" t="str">
        <f t="shared" si="10"/>
        <v>WRZK-39ST1, 40, 82 &amp; 170</v>
      </c>
      <c r="BI26" s="724">
        <f t="shared" si="11"/>
        <v>0</v>
      </c>
      <c r="BJ26" s="724">
        <f t="shared" si="12"/>
        <v>0</v>
      </c>
      <c r="BK26" s="724" t="str">
        <f t="shared" si="13"/>
        <v/>
      </c>
      <c r="BL26" s="109" t="str">
        <f t="shared" si="14"/>
        <v>WRZ</v>
      </c>
      <c r="BM26" s="719">
        <f t="shared" si="15"/>
        <v>0</v>
      </c>
      <c r="BN26" s="719">
        <f t="shared" si="16"/>
        <v>0</v>
      </c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</row>
    <row r="27" spans="1:154" s="31" customFormat="1" ht="16.5" customHeight="1">
      <c r="A27" s="30"/>
      <c r="B27" s="236" t="s">
        <v>904</v>
      </c>
      <c r="C27" s="246" t="s">
        <v>22</v>
      </c>
      <c r="D27" s="246" t="s">
        <v>19</v>
      </c>
      <c r="E27" s="15">
        <v>0</v>
      </c>
      <c r="F27" s="502"/>
      <c r="G27" s="141"/>
      <c r="H27" s="419"/>
      <c r="I27" s="419" t="s">
        <v>886</v>
      </c>
      <c r="J27" s="255">
        <v>0</v>
      </c>
      <c r="K27" s="419"/>
      <c r="L27" s="419"/>
      <c r="M27" s="45">
        <v>0</v>
      </c>
      <c r="N27" s="122">
        <v>0</v>
      </c>
      <c r="O27" s="420" t="e">
        <f t="shared" si="0"/>
        <v>#VALUE!</v>
      </c>
      <c r="P27" s="647" t="s">
        <v>246</v>
      </c>
      <c r="Q27" s="497" t="s">
        <v>1117</v>
      </c>
      <c r="R27" s="657"/>
      <c r="S27" s="497" t="s">
        <v>1511</v>
      </c>
      <c r="T27" s="497"/>
      <c r="U27" s="497"/>
      <c r="V27" s="30"/>
      <c r="W27" s="119"/>
      <c r="X27" s="13" t="e">
        <v>#VALUE!</v>
      </c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720" t="str">
        <f t="shared" si="1"/>
        <v>KHALDA_INJ</v>
      </c>
      <c r="AZ27" s="721">
        <f t="shared" si="2"/>
        <v>46284</v>
      </c>
      <c r="BA27" s="722" t="str">
        <f t="shared" si="3"/>
        <v>9WRZK-124</v>
      </c>
      <c r="BB27" s="722">
        <f t="shared" si="4"/>
        <v>0</v>
      </c>
      <c r="BC27" s="722">
        <f t="shared" si="5"/>
        <v>0</v>
      </c>
      <c r="BD27" s="723">
        <f t="shared" si="6"/>
        <v>0</v>
      </c>
      <c r="BE27" s="723" t="str">
        <f t="shared" si="7"/>
        <v>SI</v>
      </c>
      <c r="BF27" s="723">
        <f t="shared" si="8"/>
        <v>0</v>
      </c>
      <c r="BG27" s="722">
        <f t="shared" si="9"/>
        <v>0</v>
      </c>
      <c r="BH27" s="724" t="str">
        <f t="shared" si="10"/>
        <v>WRZK-62</v>
      </c>
      <c r="BI27" s="724">
        <f t="shared" si="11"/>
        <v>0</v>
      </c>
      <c r="BJ27" s="724">
        <f t="shared" si="12"/>
        <v>0</v>
      </c>
      <c r="BK27" s="724" t="str">
        <f t="shared" si="13"/>
        <v/>
      </c>
      <c r="BL27" s="109" t="str">
        <f t="shared" si="14"/>
        <v>WRZ</v>
      </c>
      <c r="BM27" s="719">
        <f t="shared" si="15"/>
        <v>0</v>
      </c>
      <c r="BN27" s="719">
        <f t="shared" si="16"/>
        <v>0</v>
      </c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</row>
    <row r="28" spans="1:154" s="31" customFormat="1" ht="16.5" customHeight="1">
      <c r="A28" s="30"/>
      <c r="B28" s="236" t="s">
        <v>898</v>
      </c>
      <c r="C28" s="246" t="s">
        <v>897</v>
      </c>
      <c r="D28" s="246" t="s">
        <v>23</v>
      </c>
      <c r="E28" s="15">
        <v>24</v>
      </c>
      <c r="F28" s="502"/>
      <c r="G28" s="141" t="s">
        <v>1053</v>
      </c>
      <c r="H28" s="419">
        <v>1451</v>
      </c>
      <c r="I28" s="419">
        <f t="shared" si="17"/>
        <v>1451</v>
      </c>
      <c r="J28" s="255">
        <v>1500</v>
      </c>
      <c r="K28" s="419">
        <v>1750</v>
      </c>
      <c r="L28" s="419">
        <v>1750</v>
      </c>
      <c r="M28" s="45">
        <v>0</v>
      </c>
      <c r="N28" s="122">
        <v>0</v>
      </c>
      <c r="O28" s="420"/>
      <c r="P28" s="647" t="s">
        <v>1696</v>
      </c>
      <c r="Q28" s="497"/>
      <c r="R28" s="657">
        <v>46053</v>
      </c>
      <c r="S28" s="497" t="s">
        <v>1623</v>
      </c>
      <c r="T28" s="497"/>
      <c r="U28" s="497"/>
      <c r="V28" s="30"/>
      <c r="W28" s="119"/>
      <c r="X28" s="13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720" t="str">
        <f t="shared" si="1"/>
        <v>KHALDA_INJ</v>
      </c>
      <c r="AZ28" s="721">
        <f t="shared" si="2"/>
        <v>46284</v>
      </c>
      <c r="BA28" s="722" t="str">
        <f t="shared" si="3"/>
        <v>9WRZK-125</v>
      </c>
      <c r="BB28" s="722">
        <f t="shared" si="4"/>
        <v>1451</v>
      </c>
      <c r="BC28" s="722">
        <f t="shared" si="5"/>
        <v>1750</v>
      </c>
      <c r="BD28" s="723">
        <f t="shared" si="6"/>
        <v>24</v>
      </c>
      <c r="BE28" s="723" t="str">
        <f t="shared" si="7"/>
        <v>INJ</v>
      </c>
      <c r="BF28" s="723" t="str">
        <f t="shared" si="8"/>
        <v>Spool</v>
      </c>
      <c r="BG28" s="722">
        <f t="shared" si="9"/>
        <v>1500</v>
      </c>
      <c r="BH28" s="724" t="str">
        <f t="shared" si="10"/>
        <v>WRZK-81, 40 &amp; 39ST</v>
      </c>
      <c r="BI28" s="724">
        <f t="shared" si="11"/>
        <v>0</v>
      </c>
      <c r="BJ28" s="724">
        <f t="shared" si="12"/>
        <v>0</v>
      </c>
      <c r="BK28" s="724" t="str">
        <f t="shared" si="13"/>
        <v/>
      </c>
      <c r="BL28" s="109" t="str">
        <f t="shared" si="14"/>
        <v>WRZ</v>
      </c>
      <c r="BM28" s="719">
        <f t="shared" si="15"/>
        <v>0</v>
      </c>
      <c r="BN28" s="719">
        <f t="shared" si="16"/>
        <v>0</v>
      </c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</row>
    <row r="29" spans="1:154" s="31" customFormat="1" ht="16.5" customHeight="1">
      <c r="A29" s="30"/>
      <c r="B29" s="236" t="s">
        <v>959</v>
      </c>
      <c r="C29" s="246" t="s">
        <v>961</v>
      </c>
      <c r="D29" s="246" t="s">
        <v>19</v>
      </c>
      <c r="E29" s="15">
        <v>0</v>
      </c>
      <c r="F29" s="502"/>
      <c r="G29" s="141" t="s">
        <v>1053</v>
      </c>
      <c r="H29" s="419"/>
      <c r="I29" s="419"/>
      <c r="J29" s="255">
        <v>0</v>
      </c>
      <c r="K29" s="419"/>
      <c r="L29" s="419">
        <v>0</v>
      </c>
      <c r="M29" s="45">
        <v>0</v>
      </c>
      <c r="N29" s="122">
        <v>0</v>
      </c>
      <c r="O29" s="420">
        <f t="shared" si="0"/>
        <v>0</v>
      </c>
      <c r="P29" s="647" t="s">
        <v>1668</v>
      </c>
      <c r="Q29" s="497" t="s">
        <v>1294</v>
      </c>
      <c r="R29" s="657"/>
      <c r="S29" s="497"/>
      <c r="T29" s="497"/>
      <c r="U29" s="497"/>
      <c r="V29" s="30"/>
      <c r="W29" s="119"/>
      <c r="X29" s="13">
        <v>0</v>
      </c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720" t="str">
        <f t="shared" si="1"/>
        <v>KHALDA_INJ</v>
      </c>
      <c r="AZ29" s="721">
        <f t="shared" si="2"/>
        <v>46284</v>
      </c>
      <c r="BA29" s="722" t="str">
        <f t="shared" si="3"/>
        <v>9WRZK-137</v>
      </c>
      <c r="BB29" s="722">
        <f t="shared" si="4"/>
        <v>0</v>
      </c>
      <c r="BC29" s="722">
        <f t="shared" si="5"/>
        <v>0</v>
      </c>
      <c r="BD29" s="723">
        <f t="shared" si="6"/>
        <v>0</v>
      </c>
      <c r="BE29" s="723" t="str">
        <f t="shared" si="7"/>
        <v>SI</v>
      </c>
      <c r="BF29" s="723" t="str">
        <f t="shared" si="8"/>
        <v>Spool</v>
      </c>
      <c r="BG29" s="722">
        <f t="shared" si="9"/>
        <v>0</v>
      </c>
      <c r="BH29" s="724" t="str">
        <f t="shared" si="10"/>
        <v>WRZK-66,115,139 &amp; 65</v>
      </c>
      <c r="BI29" s="724">
        <f t="shared" si="11"/>
        <v>0</v>
      </c>
      <c r="BJ29" s="724">
        <f t="shared" si="12"/>
        <v>0</v>
      </c>
      <c r="BK29" s="724" t="str">
        <f t="shared" si="13"/>
        <v/>
      </c>
      <c r="BL29" s="109" t="str">
        <f t="shared" si="14"/>
        <v>WRZ</v>
      </c>
      <c r="BM29" s="719">
        <f t="shared" si="15"/>
        <v>0</v>
      </c>
      <c r="BN29" s="719">
        <f t="shared" si="16"/>
        <v>0</v>
      </c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</row>
    <row r="30" spans="1:154" s="31" customFormat="1" ht="16.5" customHeight="1">
      <c r="A30" s="30"/>
      <c r="B30" s="21" t="s">
        <v>956</v>
      </c>
      <c r="C30" s="245" t="s">
        <v>961</v>
      </c>
      <c r="D30" s="245" t="s">
        <v>23</v>
      </c>
      <c r="E30" s="15">
        <v>24</v>
      </c>
      <c r="F30" s="502"/>
      <c r="G30" s="141">
        <v>62</v>
      </c>
      <c r="H30" s="419">
        <v>572</v>
      </c>
      <c r="I30" s="419">
        <f>H30*E30/24</f>
        <v>572</v>
      </c>
      <c r="J30" s="255">
        <v>500</v>
      </c>
      <c r="K30" s="419">
        <v>1650</v>
      </c>
      <c r="L30" s="419">
        <v>0</v>
      </c>
      <c r="M30" s="45">
        <v>0</v>
      </c>
      <c r="N30" s="122">
        <v>0</v>
      </c>
      <c r="O30" s="420">
        <f t="shared" si="0"/>
        <v>1916003.3283333362</v>
      </c>
      <c r="P30" s="647" t="s">
        <v>1489</v>
      </c>
      <c r="Q30" s="497" t="s">
        <v>1383</v>
      </c>
      <c r="R30" s="657">
        <v>46004</v>
      </c>
      <c r="S30" s="497" t="s">
        <v>1412</v>
      </c>
      <c r="T30" s="497"/>
      <c r="U30" s="497"/>
      <c r="V30" s="30"/>
      <c r="W30" s="119"/>
      <c r="X30" s="13">
        <v>1915431.3283333362</v>
      </c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720" t="str">
        <f t="shared" si="1"/>
        <v>KHALDA_INJ</v>
      </c>
      <c r="AZ30" s="721">
        <f t="shared" si="2"/>
        <v>46284</v>
      </c>
      <c r="BA30" s="722" t="str">
        <f t="shared" si="3"/>
        <v>9WRZK-138</v>
      </c>
      <c r="BB30" s="722">
        <f t="shared" si="4"/>
        <v>572</v>
      </c>
      <c r="BC30" s="722">
        <f t="shared" si="5"/>
        <v>1650</v>
      </c>
      <c r="BD30" s="723">
        <f t="shared" si="6"/>
        <v>24</v>
      </c>
      <c r="BE30" s="723" t="str">
        <f t="shared" si="7"/>
        <v>INJ</v>
      </c>
      <c r="BF30" s="723">
        <f t="shared" si="8"/>
        <v>62</v>
      </c>
      <c r="BG30" s="722">
        <f t="shared" si="9"/>
        <v>500</v>
      </c>
      <c r="BH30" s="724" t="str">
        <f t="shared" si="10"/>
        <v>WRZK-139 &amp; 65</v>
      </c>
      <c r="BI30" s="724">
        <f t="shared" si="11"/>
        <v>0</v>
      </c>
      <c r="BJ30" s="724">
        <f t="shared" si="12"/>
        <v>0</v>
      </c>
      <c r="BK30" s="724" t="str">
        <f t="shared" si="13"/>
        <v/>
      </c>
      <c r="BL30" s="109" t="str">
        <f t="shared" si="14"/>
        <v>WRZ</v>
      </c>
      <c r="BM30" s="719">
        <f t="shared" si="15"/>
        <v>0</v>
      </c>
      <c r="BN30" s="719">
        <f t="shared" si="16"/>
        <v>0</v>
      </c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</row>
    <row r="31" spans="1:154" s="31" customFormat="1" ht="16.5" customHeight="1">
      <c r="A31" s="30"/>
      <c r="B31" s="236" t="s">
        <v>1002</v>
      </c>
      <c r="C31" s="246" t="s">
        <v>25</v>
      </c>
      <c r="D31" s="246" t="s">
        <v>23</v>
      </c>
      <c r="E31" s="15">
        <v>24</v>
      </c>
      <c r="F31" s="502"/>
      <c r="G31" s="237">
        <v>32</v>
      </c>
      <c r="H31" s="419">
        <v>1250</v>
      </c>
      <c r="I31" s="419">
        <f>H31*E31/24</f>
        <v>1250</v>
      </c>
      <c r="J31" s="255">
        <v>1500</v>
      </c>
      <c r="K31" s="419">
        <v>300</v>
      </c>
      <c r="L31" s="419">
        <v>0</v>
      </c>
      <c r="M31" s="45">
        <v>0</v>
      </c>
      <c r="N31" s="122">
        <v>0</v>
      </c>
      <c r="O31" s="420">
        <f t="shared" si="0"/>
        <v>3748418.1808333313</v>
      </c>
      <c r="P31" s="647" t="s">
        <v>1960</v>
      </c>
      <c r="Q31" s="497" t="s">
        <v>1384</v>
      </c>
      <c r="R31" s="657">
        <v>46004</v>
      </c>
      <c r="S31" s="497" t="s">
        <v>1705</v>
      </c>
      <c r="T31" s="497"/>
      <c r="U31" s="497"/>
      <c r="V31" s="30"/>
      <c r="W31" s="119"/>
      <c r="X31" s="13">
        <v>3747168.1808333313</v>
      </c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720" t="str">
        <f t="shared" si="1"/>
        <v>KHALDA_INJ</v>
      </c>
      <c r="AZ31" s="721">
        <f t="shared" si="2"/>
        <v>46284</v>
      </c>
      <c r="BA31" s="722" t="str">
        <f t="shared" si="3"/>
        <v>9WRZK-151</v>
      </c>
      <c r="BB31" s="722">
        <f t="shared" si="4"/>
        <v>1250</v>
      </c>
      <c r="BC31" s="722">
        <f t="shared" si="5"/>
        <v>300</v>
      </c>
      <c r="BD31" s="723">
        <f t="shared" si="6"/>
        <v>24</v>
      </c>
      <c r="BE31" s="723" t="str">
        <f t="shared" si="7"/>
        <v>INJ</v>
      </c>
      <c r="BF31" s="723">
        <f t="shared" si="8"/>
        <v>32</v>
      </c>
      <c r="BG31" s="722">
        <f t="shared" si="9"/>
        <v>1500</v>
      </c>
      <c r="BH31" s="724" t="str">
        <f t="shared" si="10"/>
        <v>WRZK-59, WRZK-47 &amp; WRZK-50.</v>
      </c>
      <c r="BI31" s="724">
        <f t="shared" si="11"/>
        <v>0</v>
      </c>
      <c r="BJ31" s="724">
        <f t="shared" si="12"/>
        <v>0</v>
      </c>
      <c r="BK31" s="724" t="str">
        <f t="shared" si="13"/>
        <v/>
      </c>
      <c r="BL31" s="109" t="str">
        <f t="shared" si="14"/>
        <v>WRZ</v>
      </c>
      <c r="BM31" s="719">
        <f t="shared" si="15"/>
        <v>0</v>
      </c>
      <c r="BN31" s="719">
        <f t="shared" si="16"/>
        <v>0</v>
      </c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</row>
    <row r="32" spans="1:154" s="31" customFormat="1" ht="16.5" customHeight="1">
      <c r="A32" s="30"/>
      <c r="B32" s="236" t="s">
        <v>1316</v>
      </c>
      <c r="C32" s="246" t="s">
        <v>897</v>
      </c>
      <c r="D32" s="246" t="s">
        <v>23</v>
      </c>
      <c r="E32" s="15">
        <v>24</v>
      </c>
      <c r="F32" s="502"/>
      <c r="G32" s="237">
        <v>54</v>
      </c>
      <c r="H32" s="419">
        <v>2527</v>
      </c>
      <c r="I32" s="419">
        <f t="shared" si="17"/>
        <v>2527</v>
      </c>
      <c r="J32" s="255">
        <v>2500</v>
      </c>
      <c r="K32" s="419">
        <v>1100</v>
      </c>
      <c r="L32" s="419">
        <v>0</v>
      </c>
      <c r="M32" s="45">
        <v>0</v>
      </c>
      <c r="N32" s="122">
        <v>0</v>
      </c>
      <c r="O32" s="420">
        <f t="shared" si="0"/>
        <v>1415309.2</v>
      </c>
      <c r="P32" s="647" t="s">
        <v>1697</v>
      </c>
      <c r="Q32" s="497"/>
      <c r="R32" s="657">
        <v>46004</v>
      </c>
      <c r="S32" s="497" t="s">
        <v>1597</v>
      </c>
      <c r="T32" s="497"/>
      <c r="U32" s="497"/>
      <c r="V32" s="30"/>
      <c r="W32" s="119"/>
      <c r="X32" s="13">
        <v>1412782.2</v>
      </c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720" t="str">
        <f t="shared" si="1"/>
        <v>KHALDA_INJ</v>
      </c>
      <c r="AZ32" s="721">
        <f t="shared" si="2"/>
        <v>46284</v>
      </c>
      <c r="BA32" s="722" t="str">
        <f t="shared" si="3"/>
        <v>9WRZK-175</v>
      </c>
      <c r="BB32" s="722">
        <f t="shared" si="4"/>
        <v>2527</v>
      </c>
      <c r="BC32" s="722">
        <f t="shared" si="5"/>
        <v>1100</v>
      </c>
      <c r="BD32" s="723">
        <f t="shared" si="6"/>
        <v>24</v>
      </c>
      <c r="BE32" s="723" t="str">
        <f t="shared" si="7"/>
        <v>INJ</v>
      </c>
      <c r="BF32" s="723">
        <f t="shared" si="8"/>
        <v>54</v>
      </c>
      <c r="BG32" s="722">
        <f t="shared" si="9"/>
        <v>2500</v>
      </c>
      <c r="BH32" s="724" t="str">
        <f t="shared" si="10"/>
        <v>WRZK-81, 95, 190 &amp; 119</v>
      </c>
      <c r="BI32" s="724">
        <f t="shared" si="11"/>
        <v>0</v>
      </c>
      <c r="BJ32" s="724">
        <f t="shared" si="12"/>
        <v>0</v>
      </c>
      <c r="BK32" s="724" t="str">
        <f t="shared" si="13"/>
        <v/>
      </c>
      <c r="BL32" s="109" t="str">
        <f t="shared" si="14"/>
        <v>WRZ</v>
      </c>
      <c r="BM32" s="719">
        <f t="shared" si="15"/>
        <v>0</v>
      </c>
      <c r="BN32" s="719">
        <f t="shared" si="16"/>
        <v>0</v>
      </c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</row>
    <row r="33" spans="1:154" s="31" customFormat="1" ht="16.5" customHeight="1">
      <c r="A33" s="30"/>
      <c r="B33" s="236" t="s">
        <v>1315</v>
      </c>
      <c r="C33" s="246" t="s">
        <v>25</v>
      </c>
      <c r="D33" s="246" t="s">
        <v>23</v>
      </c>
      <c r="E33" s="15">
        <v>24</v>
      </c>
      <c r="F33" s="502"/>
      <c r="G33" s="141" t="s">
        <v>1053</v>
      </c>
      <c r="H33" s="419">
        <v>1320</v>
      </c>
      <c r="I33" s="419">
        <f t="shared" si="17"/>
        <v>1320</v>
      </c>
      <c r="J33" s="255">
        <v>1500</v>
      </c>
      <c r="K33" s="419">
        <v>1700</v>
      </c>
      <c r="L33" s="419">
        <v>0</v>
      </c>
      <c r="M33" s="45">
        <v>0</v>
      </c>
      <c r="N33" s="122">
        <v>0</v>
      </c>
      <c r="O33" s="420">
        <f t="shared" si="0"/>
        <v>858687.42500000005</v>
      </c>
      <c r="P33" s="647" t="s">
        <v>1669</v>
      </c>
      <c r="Q33" s="497" t="s">
        <v>1116</v>
      </c>
      <c r="R33" s="657">
        <v>46004</v>
      </c>
      <c r="S33" s="497" t="s">
        <v>1411</v>
      </c>
      <c r="T33" s="497"/>
      <c r="U33" s="497"/>
      <c r="V33" s="30"/>
      <c r="W33" s="119"/>
      <c r="X33" s="13">
        <v>857367.42500000005</v>
      </c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720" t="str">
        <f t="shared" si="1"/>
        <v>KHALDA_INJ</v>
      </c>
      <c r="AZ33" s="721">
        <f t="shared" si="2"/>
        <v>46284</v>
      </c>
      <c r="BA33" s="722" t="str">
        <f t="shared" si="3"/>
        <v>9WRZK-178</v>
      </c>
      <c r="BB33" s="722">
        <f t="shared" si="4"/>
        <v>1320</v>
      </c>
      <c r="BC33" s="722">
        <f t="shared" si="5"/>
        <v>1700</v>
      </c>
      <c r="BD33" s="723">
        <f t="shared" si="6"/>
        <v>24</v>
      </c>
      <c r="BE33" s="723" t="str">
        <f t="shared" si="7"/>
        <v>INJ</v>
      </c>
      <c r="BF33" s="723" t="str">
        <f t="shared" si="8"/>
        <v>Spool</v>
      </c>
      <c r="BG33" s="722">
        <f t="shared" si="9"/>
        <v>1500</v>
      </c>
      <c r="BH33" s="724" t="str">
        <f t="shared" si="10"/>
        <v>WRZK-46, 49 &amp; 173</v>
      </c>
      <c r="BI33" s="724">
        <f t="shared" si="11"/>
        <v>0</v>
      </c>
      <c r="BJ33" s="724">
        <f t="shared" si="12"/>
        <v>0</v>
      </c>
      <c r="BK33" s="724" t="str">
        <f t="shared" si="13"/>
        <v/>
      </c>
      <c r="BL33" s="109" t="str">
        <f t="shared" si="14"/>
        <v>WRZ</v>
      </c>
      <c r="BM33" s="719">
        <f t="shared" si="15"/>
        <v>0</v>
      </c>
      <c r="BN33" s="719">
        <f t="shared" si="16"/>
        <v>0</v>
      </c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</row>
    <row r="34" spans="1:154" s="31" customFormat="1" ht="16.5" customHeight="1">
      <c r="A34" s="30"/>
      <c r="B34" s="236" t="s">
        <v>879</v>
      </c>
      <c r="C34" s="246" t="s">
        <v>25</v>
      </c>
      <c r="D34" s="246" t="s">
        <v>19</v>
      </c>
      <c r="E34" s="15">
        <v>0</v>
      </c>
      <c r="F34" s="502" t="s">
        <v>1422</v>
      </c>
      <c r="G34" s="237">
        <v>0</v>
      </c>
      <c r="H34" s="419"/>
      <c r="I34" s="419"/>
      <c r="J34" s="255">
        <v>0</v>
      </c>
      <c r="K34" s="419"/>
      <c r="L34" s="419"/>
      <c r="M34" s="45">
        <v>0</v>
      </c>
      <c r="N34" s="122">
        <v>0</v>
      </c>
      <c r="O34" s="420">
        <f t="shared" si="0"/>
        <v>0</v>
      </c>
      <c r="P34" s="647" t="s">
        <v>1670</v>
      </c>
      <c r="Q34" s="497" t="s">
        <v>1294</v>
      </c>
      <c r="R34" s="657"/>
      <c r="S34" s="497" t="s">
        <v>1510</v>
      </c>
      <c r="T34" s="497"/>
      <c r="U34" s="497"/>
      <c r="V34" s="30"/>
      <c r="W34" s="119"/>
      <c r="X34" s="13">
        <v>0</v>
      </c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720" t="str">
        <f t="shared" si="1"/>
        <v>KHALDA_INJ</v>
      </c>
      <c r="AZ34" s="721">
        <f t="shared" si="2"/>
        <v>46284</v>
      </c>
      <c r="BA34" s="722" t="str">
        <f t="shared" si="3"/>
        <v>9ERZK-19</v>
      </c>
      <c r="BB34" s="722">
        <f t="shared" si="4"/>
        <v>0</v>
      </c>
      <c r="BC34" s="722">
        <f t="shared" si="5"/>
        <v>0</v>
      </c>
      <c r="BD34" s="723">
        <f t="shared" si="6"/>
        <v>0</v>
      </c>
      <c r="BE34" s="723" t="str">
        <f t="shared" si="7"/>
        <v>SI</v>
      </c>
      <c r="BF34" s="723">
        <f t="shared" si="8"/>
        <v>0</v>
      </c>
      <c r="BG34" s="722">
        <f t="shared" si="9"/>
        <v>0</v>
      </c>
      <c r="BH34" s="724" t="str">
        <f t="shared" si="10"/>
        <v>ERZK-111 &amp; 18</v>
      </c>
      <c r="BI34" s="724">
        <f t="shared" si="11"/>
        <v>0</v>
      </c>
      <c r="BJ34" s="724">
        <f t="shared" si="12"/>
        <v>0</v>
      </c>
      <c r="BK34" s="724" t="str">
        <f t="shared" si="13"/>
        <v>TBG-CSG COMMUNICATION</v>
      </c>
      <c r="BL34" s="109" t="str">
        <f t="shared" si="14"/>
        <v>ERZ</v>
      </c>
      <c r="BM34" s="719">
        <f t="shared" si="15"/>
        <v>0</v>
      </c>
      <c r="BN34" s="719">
        <f t="shared" si="16"/>
        <v>0</v>
      </c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</row>
    <row r="35" spans="1:154" s="31" customFormat="1" ht="16.5" customHeight="1">
      <c r="A35" s="30"/>
      <c r="B35" s="236" t="s">
        <v>834</v>
      </c>
      <c r="C35" s="246" t="s">
        <v>25</v>
      </c>
      <c r="D35" s="246" t="s">
        <v>19</v>
      </c>
      <c r="E35" s="15">
        <v>0</v>
      </c>
      <c r="F35" s="502" t="s">
        <v>1422</v>
      </c>
      <c r="G35" s="237">
        <v>0</v>
      </c>
      <c r="H35" s="419"/>
      <c r="I35" s="419"/>
      <c r="J35" s="255">
        <v>0</v>
      </c>
      <c r="K35" s="419"/>
      <c r="L35" s="419"/>
      <c r="M35" s="45">
        <v>0</v>
      </c>
      <c r="N35" s="122">
        <v>0</v>
      </c>
      <c r="O35" s="420">
        <f t="shared" si="0"/>
        <v>1610228.1658333363</v>
      </c>
      <c r="P35" s="647" t="s">
        <v>916</v>
      </c>
      <c r="Q35" s="497" t="s">
        <v>1294</v>
      </c>
      <c r="R35" s="657"/>
      <c r="S35" s="497" t="s">
        <v>1447</v>
      </c>
      <c r="T35" s="497"/>
      <c r="U35" s="497"/>
      <c r="V35" s="30"/>
      <c r="W35" s="119"/>
      <c r="X35" s="13">
        <v>1610228.1658333363</v>
      </c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720" t="str">
        <f t="shared" si="1"/>
        <v>KHALDA_INJ</v>
      </c>
      <c r="AZ35" s="721">
        <f t="shared" si="2"/>
        <v>46284</v>
      </c>
      <c r="BA35" s="722" t="str">
        <f t="shared" si="3"/>
        <v>9ERZK-77</v>
      </c>
      <c r="BB35" s="722">
        <f t="shared" si="4"/>
        <v>0</v>
      </c>
      <c r="BC35" s="722">
        <f t="shared" si="5"/>
        <v>0</v>
      </c>
      <c r="BD35" s="723">
        <f t="shared" si="6"/>
        <v>0</v>
      </c>
      <c r="BE35" s="723" t="str">
        <f t="shared" si="7"/>
        <v>SI</v>
      </c>
      <c r="BF35" s="723">
        <f t="shared" si="8"/>
        <v>0</v>
      </c>
      <c r="BG35" s="722">
        <f t="shared" si="9"/>
        <v>0</v>
      </c>
      <c r="BH35" s="724" t="str">
        <f t="shared" si="10"/>
        <v>ERZK-111</v>
      </c>
      <c r="BI35" s="724">
        <f t="shared" si="11"/>
        <v>0</v>
      </c>
      <c r="BJ35" s="724">
        <f t="shared" si="12"/>
        <v>0</v>
      </c>
      <c r="BK35" s="724" t="str">
        <f t="shared" si="13"/>
        <v>TBG-CSG COMMUNICATION</v>
      </c>
      <c r="BL35" s="109" t="str">
        <f t="shared" si="14"/>
        <v>ERZ</v>
      </c>
      <c r="BM35" s="719">
        <f t="shared" si="15"/>
        <v>0</v>
      </c>
      <c r="BN35" s="719">
        <f t="shared" si="16"/>
        <v>0</v>
      </c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</row>
    <row r="36" spans="1:154" s="31" customFormat="1" ht="16.5" customHeight="1">
      <c r="A36" s="30"/>
      <c r="B36" s="236" t="s">
        <v>883</v>
      </c>
      <c r="C36" s="246" t="s">
        <v>25</v>
      </c>
      <c r="D36" s="246" t="s">
        <v>23</v>
      </c>
      <c r="E36" s="15">
        <v>24</v>
      </c>
      <c r="F36" s="502"/>
      <c r="G36" s="237">
        <v>30</v>
      </c>
      <c r="H36" s="419">
        <v>620</v>
      </c>
      <c r="I36" s="419">
        <f>H36*E36/24</f>
        <v>620</v>
      </c>
      <c r="J36" s="255">
        <v>700</v>
      </c>
      <c r="K36" s="419">
        <v>700</v>
      </c>
      <c r="L36" s="419">
        <v>0</v>
      </c>
      <c r="M36" s="45">
        <v>0</v>
      </c>
      <c r="N36" s="122">
        <v>0</v>
      </c>
      <c r="O36" s="420">
        <f t="shared" si="0"/>
        <v>3618068.601666668</v>
      </c>
      <c r="P36" s="647" t="s">
        <v>1692</v>
      </c>
      <c r="Q36" s="497" t="s">
        <v>1294</v>
      </c>
      <c r="R36" s="657">
        <v>46086</v>
      </c>
      <c r="S36" s="497" t="s">
        <v>1457</v>
      </c>
      <c r="T36" s="497"/>
      <c r="U36" s="497"/>
      <c r="V36" s="30"/>
      <c r="W36" s="119"/>
      <c r="X36" s="13">
        <v>3617448.601666668</v>
      </c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720" t="str">
        <f t="shared" si="1"/>
        <v>KHALDA_INJ</v>
      </c>
      <c r="AZ36" s="721">
        <f t="shared" si="2"/>
        <v>46284</v>
      </c>
      <c r="BA36" s="722" t="str">
        <f t="shared" si="3"/>
        <v>9ERZK-100</v>
      </c>
      <c r="BB36" s="722">
        <f t="shared" si="4"/>
        <v>620</v>
      </c>
      <c r="BC36" s="722">
        <f t="shared" si="5"/>
        <v>700</v>
      </c>
      <c r="BD36" s="723">
        <f t="shared" si="6"/>
        <v>24</v>
      </c>
      <c r="BE36" s="723" t="str">
        <f t="shared" si="7"/>
        <v>INJ</v>
      </c>
      <c r="BF36" s="723">
        <f t="shared" si="8"/>
        <v>30</v>
      </c>
      <c r="BG36" s="722">
        <f t="shared" si="9"/>
        <v>700</v>
      </c>
      <c r="BH36" s="724" t="str">
        <f t="shared" si="10"/>
        <v xml:space="preserve">ERZK-111&amp;163 </v>
      </c>
      <c r="BI36" s="724">
        <f t="shared" si="11"/>
        <v>0</v>
      </c>
      <c r="BJ36" s="724">
        <f t="shared" si="12"/>
        <v>0</v>
      </c>
      <c r="BK36" s="724" t="str">
        <f t="shared" si="13"/>
        <v/>
      </c>
      <c r="BL36" s="109" t="str">
        <f t="shared" si="14"/>
        <v>ERZ</v>
      </c>
      <c r="BM36" s="719">
        <f t="shared" si="15"/>
        <v>0</v>
      </c>
      <c r="BN36" s="719">
        <f t="shared" si="16"/>
        <v>0</v>
      </c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</row>
    <row r="37" spans="1:154" s="31" customFormat="1" ht="16.5" customHeight="1">
      <c r="A37" s="30"/>
      <c r="B37" s="236" t="s">
        <v>920</v>
      </c>
      <c r="C37" s="246" t="s">
        <v>25</v>
      </c>
      <c r="D37" s="246" t="s">
        <v>23</v>
      </c>
      <c r="E37" s="15">
        <v>24</v>
      </c>
      <c r="F37" s="502"/>
      <c r="G37" s="237">
        <v>36</v>
      </c>
      <c r="H37" s="419">
        <v>2320</v>
      </c>
      <c r="I37" s="419">
        <f t="shared" si="17"/>
        <v>2320</v>
      </c>
      <c r="J37" s="255">
        <v>2500</v>
      </c>
      <c r="K37" s="419">
        <v>420</v>
      </c>
      <c r="L37" s="419">
        <v>50</v>
      </c>
      <c r="M37" s="45">
        <v>0</v>
      </c>
      <c r="N37" s="122">
        <v>0</v>
      </c>
      <c r="O37" s="420">
        <f t="shared" si="0"/>
        <v>864310.08333333291</v>
      </c>
      <c r="P37" s="647" t="s">
        <v>1912</v>
      </c>
      <c r="Q37" s="497" t="s">
        <v>1294</v>
      </c>
      <c r="R37" s="657">
        <v>46003</v>
      </c>
      <c r="S37" s="497"/>
      <c r="T37" s="497"/>
      <c r="U37" s="497"/>
      <c r="V37" s="30"/>
      <c r="W37" s="119"/>
      <c r="X37" s="13">
        <v>861990.08333333291</v>
      </c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720" t="str">
        <f t="shared" si="1"/>
        <v>KHALDA_INJ</v>
      </c>
      <c r="AZ37" s="721">
        <f t="shared" si="2"/>
        <v>46284</v>
      </c>
      <c r="BA37" s="722" t="str">
        <f t="shared" si="3"/>
        <v>9ERZK-101A</v>
      </c>
      <c r="BB37" s="722">
        <f t="shared" si="4"/>
        <v>2320</v>
      </c>
      <c r="BC37" s="722">
        <f t="shared" si="5"/>
        <v>420</v>
      </c>
      <c r="BD37" s="723">
        <f t="shared" si="6"/>
        <v>24</v>
      </c>
      <c r="BE37" s="723" t="str">
        <f t="shared" si="7"/>
        <v>INJ</v>
      </c>
      <c r="BF37" s="723">
        <f t="shared" si="8"/>
        <v>36</v>
      </c>
      <c r="BG37" s="722">
        <f t="shared" si="9"/>
        <v>2500</v>
      </c>
      <c r="BH37" s="724" t="str">
        <f t="shared" si="10"/>
        <v>ERZK-153, 199 &amp; 163</v>
      </c>
      <c r="BI37" s="724">
        <f t="shared" si="11"/>
        <v>0</v>
      </c>
      <c r="BJ37" s="724">
        <f t="shared" si="12"/>
        <v>0</v>
      </c>
      <c r="BK37" s="724" t="str">
        <f t="shared" si="13"/>
        <v/>
      </c>
      <c r="BL37" s="109" t="str">
        <f t="shared" si="14"/>
        <v>ERZ</v>
      </c>
      <c r="BM37" s="719">
        <f t="shared" si="15"/>
        <v>0</v>
      </c>
      <c r="BN37" s="719">
        <f t="shared" si="16"/>
        <v>0</v>
      </c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</row>
    <row r="38" spans="1:154" s="31" customFormat="1" ht="16.5" customHeight="1">
      <c r="A38" s="30"/>
      <c r="B38" s="236" t="s">
        <v>957</v>
      </c>
      <c r="C38" s="246" t="s">
        <v>25</v>
      </c>
      <c r="D38" s="246" t="s">
        <v>19</v>
      </c>
      <c r="E38" s="15">
        <v>0</v>
      </c>
      <c r="F38" s="502"/>
      <c r="G38" s="141"/>
      <c r="H38" s="419"/>
      <c r="I38" s="419"/>
      <c r="J38" s="255">
        <v>0</v>
      </c>
      <c r="K38" s="419"/>
      <c r="L38" s="419"/>
      <c r="M38" s="45">
        <v>0</v>
      </c>
      <c r="N38" s="122">
        <v>0</v>
      </c>
      <c r="O38" s="420">
        <f t="shared" si="0"/>
        <v>0</v>
      </c>
      <c r="P38" s="647" t="s">
        <v>916</v>
      </c>
      <c r="Q38" s="497" t="s">
        <v>1384</v>
      </c>
      <c r="R38" s="657"/>
      <c r="S38" s="497" t="s">
        <v>1538</v>
      </c>
      <c r="T38" s="497"/>
      <c r="U38" s="497"/>
      <c r="V38" s="30"/>
      <c r="W38" s="119"/>
      <c r="X38" s="13">
        <v>0</v>
      </c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720" t="str">
        <f t="shared" si="1"/>
        <v>KHALDA_INJ</v>
      </c>
      <c r="AZ38" s="721">
        <f t="shared" si="2"/>
        <v>46284</v>
      </c>
      <c r="BA38" s="722" t="str">
        <f t="shared" si="3"/>
        <v>9ERZK-112</v>
      </c>
      <c r="BB38" s="722">
        <f t="shared" si="4"/>
        <v>0</v>
      </c>
      <c r="BC38" s="722">
        <f t="shared" si="5"/>
        <v>0</v>
      </c>
      <c r="BD38" s="723">
        <f t="shared" si="6"/>
        <v>0</v>
      </c>
      <c r="BE38" s="723" t="str">
        <f t="shared" si="7"/>
        <v>SI</v>
      </c>
      <c r="BF38" s="723">
        <f t="shared" si="8"/>
        <v>0</v>
      </c>
      <c r="BG38" s="722">
        <f t="shared" si="9"/>
        <v>0</v>
      </c>
      <c r="BH38" s="724" t="str">
        <f t="shared" si="10"/>
        <v>ERZK-111</v>
      </c>
      <c r="BI38" s="724">
        <f t="shared" si="11"/>
        <v>0</v>
      </c>
      <c r="BJ38" s="724">
        <f t="shared" si="12"/>
        <v>0</v>
      </c>
      <c r="BK38" s="724" t="str">
        <f t="shared" si="13"/>
        <v/>
      </c>
      <c r="BL38" s="109" t="str">
        <f t="shared" si="14"/>
        <v>ERZ</v>
      </c>
      <c r="BM38" s="719">
        <f t="shared" si="15"/>
        <v>0</v>
      </c>
      <c r="BN38" s="719">
        <f t="shared" si="16"/>
        <v>0</v>
      </c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</row>
    <row r="39" spans="1:154" s="31" customFormat="1" ht="16.5" customHeight="1">
      <c r="A39" s="30"/>
      <c r="B39" s="236" t="s">
        <v>905</v>
      </c>
      <c r="C39" s="246" t="s">
        <v>25</v>
      </c>
      <c r="D39" s="246" t="s">
        <v>23</v>
      </c>
      <c r="E39" s="15">
        <v>24</v>
      </c>
      <c r="F39" s="502"/>
      <c r="G39" s="237">
        <v>35</v>
      </c>
      <c r="H39" s="419">
        <v>1300</v>
      </c>
      <c r="I39" s="419">
        <f>H39*E39/24</f>
        <v>1300</v>
      </c>
      <c r="J39" s="255">
        <v>1500</v>
      </c>
      <c r="K39" s="419">
        <v>70</v>
      </c>
      <c r="L39" s="419">
        <v>70</v>
      </c>
      <c r="M39" s="45">
        <v>0</v>
      </c>
      <c r="N39" s="122">
        <v>0</v>
      </c>
      <c r="O39" s="420">
        <f t="shared" si="0"/>
        <v>841646.0416666664</v>
      </c>
      <c r="P39" s="647" t="s">
        <v>1698</v>
      </c>
      <c r="Q39" s="497" t="s">
        <v>1434</v>
      </c>
      <c r="R39" s="657">
        <v>46086</v>
      </c>
      <c r="S39" s="497" t="s">
        <v>1462</v>
      </c>
      <c r="T39" s="497"/>
      <c r="U39" s="497"/>
      <c r="V39" s="30"/>
      <c r="W39" s="119"/>
      <c r="X39" s="13">
        <v>840346.0416666664</v>
      </c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720" t="str">
        <f t="shared" si="1"/>
        <v>KHALDA_INJ</v>
      </c>
      <c r="AZ39" s="721">
        <f t="shared" si="2"/>
        <v>46284</v>
      </c>
      <c r="BA39" s="722" t="str">
        <f t="shared" si="3"/>
        <v>9ERZK-113</v>
      </c>
      <c r="BB39" s="722">
        <f t="shared" si="4"/>
        <v>1300</v>
      </c>
      <c r="BC39" s="722">
        <f t="shared" si="5"/>
        <v>70</v>
      </c>
      <c r="BD39" s="723">
        <f t="shared" si="6"/>
        <v>24</v>
      </c>
      <c r="BE39" s="723" t="str">
        <f t="shared" si="7"/>
        <v>INJ</v>
      </c>
      <c r="BF39" s="723">
        <f t="shared" si="8"/>
        <v>35</v>
      </c>
      <c r="BG39" s="722">
        <f t="shared" si="9"/>
        <v>1500</v>
      </c>
      <c r="BH39" s="724" t="str">
        <f t="shared" si="10"/>
        <v>ERZK-18, 111 &amp; 153</v>
      </c>
      <c r="BI39" s="724">
        <f t="shared" si="11"/>
        <v>0</v>
      </c>
      <c r="BJ39" s="724">
        <f t="shared" si="12"/>
        <v>0</v>
      </c>
      <c r="BK39" s="724" t="str">
        <f t="shared" si="13"/>
        <v/>
      </c>
      <c r="BL39" s="109" t="str">
        <f t="shared" si="14"/>
        <v>ERZ</v>
      </c>
      <c r="BM39" s="719">
        <f t="shared" si="15"/>
        <v>0</v>
      </c>
      <c r="BN39" s="719">
        <f t="shared" si="16"/>
        <v>0</v>
      </c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</row>
    <row r="40" spans="1:154" s="31" customFormat="1" ht="16.5" customHeight="1">
      <c r="A40" s="30"/>
      <c r="B40" s="236" t="s">
        <v>906</v>
      </c>
      <c r="C40" s="246" t="s">
        <v>897</v>
      </c>
      <c r="D40" s="246" t="s">
        <v>19</v>
      </c>
      <c r="E40" s="15">
        <v>0</v>
      </c>
      <c r="F40" s="502"/>
      <c r="G40" s="237"/>
      <c r="H40" s="419"/>
      <c r="I40" s="419"/>
      <c r="J40" s="255">
        <v>0</v>
      </c>
      <c r="K40" s="419"/>
      <c r="L40" s="419"/>
      <c r="M40" s="45">
        <v>0</v>
      </c>
      <c r="N40" s="122">
        <v>0</v>
      </c>
      <c r="O40" s="420">
        <f t="shared" si="0"/>
        <v>1610228.1658333363</v>
      </c>
      <c r="P40" s="647" t="s">
        <v>1671</v>
      </c>
      <c r="Q40" s="497" t="s">
        <v>1294</v>
      </c>
      <c r="R40" s="657"/>
      <c r="S40" s="497"/>
      <c r="T40" s="497"/>
      <c r="U40" s="497"/>
      <c r="V40" s="30"/>
      <c r="W40" s="119"/>
      <c r="X40" s="13">
        <v>1610228.1658333363</v>
      </c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720" t="str">
        <f t="shared" si="1"/>
        <v>KHALDA_INJ</v>
      </c>
      <c r="AZ40" s="721">
        <f t="shared" si="2"/>
        <v>46284</v>
      </c>
      <c r="BA40" s="722" t="str">
        <f t="shared" si="3"/>
        <v>9ERZK-122</v>
      </c>
      <c r="BB40" s="722">
        <f t="shared" si="4"/>
        <v>0</v>
      </c>
      <c r="BC40" s="722">
        <f t="shared" si="5"/>
        <v>0</v>
      </c>
      <c r="BD40" s="723">
        <f t="shared" si="6"/>
        <v>0</v>
      </c>
      <c r="BE40" s="723" t="str">
        <f t="shared" si="7"/>
        <v>SI</v>
      </c>
      <c r="BF40" s="723">
        <f t="shared" si="8"/>
        <v>0</v>
      </c>
      <c r="BG40" s="722">
        <f t="shared" si="9"/>
        <v>0</v>
      </c>
      <c r="BH40" s="724" t="str">
        <f t="shared" si="10"/>
        <v>ERZK-18, 21, 111, 153, 199 &amp; 202</v>
      </c>
      <c r="BI40" s="724">
        <f t="shared" si="11"/>
        <v>0</v>
      </c>
      <c r="BJ40" s="724">
        <f t="shared" si="12"/>
        <v>0</v>
      </c>
      <c r="BK40" s="724" t="str">
        <f t="shared" si="13"/>
        <v/>
      </c>
      <c r="BL40" s="109" t="str">
        <f t="shared" si="14"/>
        <v>ERZ</v>
      </c>
      <c r="BM40" s="719">
        <f t="shared" si="15"/>
        <v>0</v>
      </c>
      <c r="BN40" s="719">
        <f t="shared" si="16"/>
        <v>0</v>
      </c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</row>
    <row r="41" spans="1:154" s="31" customFormat="1" ht="16.5" customHeight="1">
      <c r="A41" s="30"/>
      <c r="B41" s="236" t="s">
        <v>907</v>
      </c>
      <c r="C41" s="246" t="s">
        <v>897</v>
      </c>
      <c r="D41" s="246" t="s">
        <v>19</v>
      </c>
      <c r="E41" s="15">
        <v>0</v>
      </c>
      <c r="F41" s="502"/>
      <c r="G41" s="237"/>
      <c r="H41" s="419"/>
      <c r="I41" s="419"/>
      <c r="J41" s="255">
        <v>0</v>
      </c>
      <c r="K41" s="419"/>
      <c r="L41" s="419"/>
      <c r="M41" s="45">
        <v>0</v>
      </c>
      <c r="N41" s="122">
        <v>0</v>
      </c>
      <c r="O41" s="420">
        <f t="shared" ref="O41:O76" si="18">YSTCUM+I41</f>
        <v>3211754.4766666666</v>
      </c>
      <c r="P41" s="647" t="s">
        <v>1671</v>
      </c>
      <c r="Q41" s="497" t="s">
        <v>1294</v>
      </c>
      <c r="R41" s="657"/>
      <c r="S41" s="497"/>
      <c r="T41" s="497"/>
      <c r="U41" s="497"/>
      <c r="V41" s="30"/>
      <c r="W41" s="119"/>
      <c r="X41" s="13">
        <v>3211754.4766666666</v>
      </c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720" t="str">
        <f t="shared" si="1"/>
        <v>KHALDA_INJ</v>
      </c>
      <c r="AZ41" s="721">
        <f t="shared" si="2"/>
        <v>46284</v>
      </c>
      <c r="BA41" s="722" t="str">
        <f t="shared" si="3"/>
        <v>9ERZK-123</v>
      </c>
      <c r="BB41" s="722">
        <f t="shared" si="4"/>
        <v>0</v>
      </c>
      <c r="BC41" s="722">
        <f t="shared" si="5"/>
        <v>0</v>
      </c>
      <c r="BD41" s="723">
        <f t="shared" si="6"/>
        <v>0</v>
      </c>
      <c r="BE41" s="723" t="str">
        <f t="shared" si="7"/>
        <v>SI</v>
      </c>
      <c r="BF41" s="723">
        <f t="shared" si="8"/>
        <v>0</v>
      </c>
      <c r="BG41" s="722">
        <f t="shared" si="9"/>
        <v>0</v>
      </c>
      <c r="BH41" s="724" t="str">
        <f t="shared" si="10"/>
        <v>ERZK-18, 21, 111, 153, 199 &amp; 202</v>
      </c>
      <c r="BI41" s="724">
        <f t="shared" si="11"/>
        <v>0</v>
      </c>
      <c r="BJ41" s="724">
        <f t="shared" si="12"/>
        <v>0</v>
      </c>
      <c r="BK41" s="724" t="str">
        <f t="shared" si="13"/>
        <v/>
      </c>
      <c r="BL41" s="109" t="str">
        <f t="shared" si="14"/>
        <v>ERZ</v>
      </c>
      <c r="BM41" s="719">
        <f t="shared" si="15"/>
        <v>0</v>
      </c>
      <c r="BN41" s="719">
        <f t="shared" si="16"/>
        <v>0</v>
      </c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</row>
    <row r="42" spans="1:154" s="31" customFormat="1" ht="16.5" customHeight="1">
      <c r="A42" s="30"/>
      <c r="B42" s="236" t="s">
        <v>1121</v>
      </c>
      <c r="C42" s="246" t="s">
        <v>897</v>
      </c>
      <c r="D42" s="246" t="s">
        <v>23</v>
      </c>
      <c r="E42" s="15">
        <v>24</v>
      </c>
      <c r="F42" s="502"/>
      <c r="G42" s="237">
        <v>24</v>
      </c>
      <c r="H42" s="419">
        <v>1940</v>
      </c>
      <c r="I42" s="419">
        <f t="shared" si="17"/>
        <v>1940</v>
      </c>
      <c r="J42" s="255">
        <v>2000</v>
      </c>
      <c r="K42" s="419">
        <v>0</v>
      </c>
      <c r="L42" s="419">
        <v>0</v>
      </c>
      <c r="M42" s="45">
        <v>0</v>
      </c>
      <c r="N42" s="122">
        <v>0</v>
      </c>
      <c r="O42" s="420">
        <f t="shared" si="18"/>
        <v>1155222.0833333335</v>
      </c>
      <c r="P42" s="647" t="s">
        <v>1671</v>
      </c>
      <c r="Q42" s="497" t="s">
        <v>1409</v>
      </c>
      <c r="R42" s="657">
        <v>46003</v>
      </c>
      <c r="S42" s="497" t="s">
        <v>1964</v>
      </c>
      <c r="T42" s="497"/>
      <c r="U42" s="497"/>
      <c r="V42" s="30"/>
      <c r="W42" s="119"/>
      <c r="X42" s="13">
        <v>1153282.0833333335</v>
      </c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720" t="str">
        <f t="shared" si="1"/>
        <v>KHALDA_INJ</v>
      </c>
      <c r="AZ42" s="721">
        <f t="shared" si="2"/>
        <v>46284</v>
      </c>
      <c r="BA42" s="722" t="str">
        <f t="shared" si="3"/>
        <v>9ERZK-160</v>
      </c>
      <c r="BB42" s="722">
        <f t="shared" si="4"/>
        <v>1940</v>
      </c>
      <c r="BC42" s="722">
        <f t="shared" si="5"/>
        <v>0</v>
      </c>
      <c r="BD42" s="723">
        <f t="shared" si="6"/>
        <v>24</v>
      </c>
      <c r="BE42" s="723" t="str">
        <f t="shared" si="7"/>
        <v>INJ</v>
      </c>
      <c r="BF42" s="723">
        <f t="shared" si="8"/>
        <v>24</v>
      </c>
      <c r="BG42" s="722">
        <f t="shared" si="9"/>
        <v>2000</v>
      </c>
      <c r="BH42" s="724" t="str">
        <f t="shared" si="10"/>
        <v>ERZK-18, 21, 111, 153, 199 &amp; 202</v>
      </c>
      <c r="BI42" s="724">
        <f t="shared" si="11"/>
        <v>0</v>
      </c>
      <c r="BJ42" s="724">
        <f t="shared" si="12"/>
        <v>0</v>
      </c>
      <c r="BK42" s="724" t="str">
        <f t="shared" si="13"/>
        <v/>
      </c>
      <c r="BL42" s="109" t="str">
        <f t="shared" si="14"/>
        <v>ERZ</v>
      </c>
      <c r="BM42" s="719">
        <f t="shared" si="15"/>
        <v>0</v>
      </c>
      <c r="BN42" s="719">
        <f t="shared" si="16"/>
        <v>0</v>
      </c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</row>
    <row r="43" spans="1:154" s="31" customFormat="1" ht="16.5" customHeight="1">
      <c r="A43" s="30"/>
      <c r="B43" s="21" t="s">
        <v>1273</v>
      </c>
      <c r="C43" s="245" t="s">
        <v>22</v>
      </c>
      <c r="D43" s="246" t="s">
        <v>23</v>
      </c>
      <c r="E43" s="15">
        <v>24</v>
      </c>
      <c r="F43" s="502"/>
      <c r="G43" s="237" t="s">
        <v>1983</v>
      </c>
      <c r="H43" s="419">
        <v>450</v>
      </c>
      <c r="I43" s="419">
        <f t="shared" si="17"/>
        <v>450</v>
      </c>
      <c r="J43" s="255">
        <v>1000</v>
      </c>
      <c r="K43" s="419">
        <v>2450</v>
      </c>
      <c r="L43" s="419">
        <v>0</v>
      </c>
      <c r="M43" s="45">
        <v>0</v>
      </c>
      <c r="N43" s="122">
        <v>0</v>
      </c>
      <c r="O43" s="420">
        <f>YSTCUM+I43</f>
        <v>290399.08333333349</v>
      </c>
      <c r="P43" s="647" t="s">
        <v>1729</v>
      </c>
      <c r="Q43" s="497" t="s">
        <v>1437</v>
      </c>
      <c r="R43" s="657">
        <v>46222</v>
      </c>
      <c r="S43" s="497"/>
      <c r="T43" s="497"/>
      <c r="U43" s="497"/>
      <c r="V43" s="30"/>
      <c r="W43" s="119"/>
      <c r="X43" s="13">
        <v>289949.08333333349</v>
      </c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720" t="str">
        <f t="shared" si="1"/>
        <v>KHALDA_INJ</v>
      </c>
      <c r="AZ43" s="721">
        <f t="shared" si="2"/>
        <v>46284</v>
      </c>
      <c r="BA43" s="722" t="str">
        <f t="shared" si="3"/>
        <v>9NRQ-25510</v>
      </c>
      <c r="BB43" s="722">
        <f t="shared" si="4"/>
        <v>450</v>
      </c>
      <c r="BC43" s="722">
        <f t="shared" si="5"/>
        <v>2450</v>
      </c>
      <c r="BD43" s="723">
        <f t="shared" si="6"/>
        <v>24</v>
      </c>
      <c r="BE43" s="723" t="str">
        <f t="shared" si="7"/>
        <v>INJ</v>
      </c>
      <c r="BF43" s="723" t="str">
        <f t="shared" si="8"/>
        <v>SPOOL</v>
      </c>
      <c r="BG43" s="722">
        <f t="shared" si="9"/>
        <v>1000</v>
      </c>
      <c r="BH43" s="724" t="str">
        <f t="shared" si="10"/>
        <v>NRQ-2553, 11, 6H &amp;1</v>
      </c>
      <c r="BI43" s="724">
        <f t="shared" si="11"/>
        <v>0</v>
      </c>
      <c r="BJ43" s="724">
        <f t="shared" si="12"/>
        <v>0</v>
      </c>
      <c r="BK43" s="724" t="str">
        <f t="shared" si="13"/>
        <v/>
      </c>
      <c r="BL43" s="109" t="str">
        <f t="shared" si="14"/>
        <v>NRQ</v>
      </c>
      <c r="BM43" s="719">
        <f t="shared" si="15"/>
        <v>0</v>
      </c>
      <c r="BN43" s="719">
        <f t="shared" si="16"/>
        <v>0</v>
      </c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</row>
    <row r="44" spans="1:154" s="31" customFormat="1" ht="16.5" customHeight="1">
      <c r="A44" s="30"/>
      <c r="B44" s="21" t="s">
        <v>1272</v>
      </c>
      <c r="C44" s="245" t="s">
        <v>22</v>
      </c>
      <c r="D44" s="246" t="s">
        <v>23</v>
      </c>
      <c r="E44" s="15">
        <v>24</v>
      </c>
      <c r="F44" s="502"/>
      <c r="G44" s="237"/>
      <c r="H44" s="419">
        <v>680</v>
      </c>
      <c r="I44" s="419">
        <f>H44*E45/24</f>
        <v>680</v>
      </c>
      <c r="J44" s="255">
        <v>1200</v>
      </c>
      <c r="K44" s="419">
        <v>2450</v>
      </c>
      <c r="L44" s="419">
        <v>1600</v>
      </c>
      <c r="M44" s="45">
        <v>0</v>
      </c>
      <c r="N44" s="122">
        <v>0</v>
      </c>
      <c r="O44" s="420">
        <f t="shared" si="18"/>
        <v>433182.39583333366</v>
      </c>
      <c r="P44" s="647" t="s">
        <v>1672</v>
      </c>
      <c r="Q44" s="497" t="s">
        <v>1437</v>
      </c>
      <c r="R44" s="657">
        <v>46222</v>
      </c>
      <c r="S44" s="497"/>
      <c r="T44" s="497"/>
      <c r="U44" s="497"/>
      <c r="V44" s="30"/>
      <c r="W44" s="119"/>
      <c r="X44" s="13">
        <v>432502.39583333366</v>
      </c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720" t="str">
        <f t="shared" si="1"/>
        <v>KHALDA_INJ</v>
      </c>
      <c r="AZ44" s="721">
        <f t="shared" si="2"/>
        <v>46284</v>
      </c>
      <c r="BA44" s="722" t="str">
        <f t="shared" si="3"/>
        <v>9NRQ-25511</v>
      </c>
      <c r="BB44" s="722">
        <f t="shared" si="4"/>
        <v>680</v>
      </c>
      <c r="BC44" s="722">
        <f t="shared" si="5"/>
        <v>2450</v>
      </c>
      <c r="BD44" s="723">
        <f t="shared" si="6"/>
        <v>24</v>
      </c>
      <c r="BE44" s="723" t="str">
        <f t="shared" si="7"/>
        <v>INJ</v>
      </c>
      <c r="BF44" s="723">
        <f t="shared" si="8"/>
        <v>0</v>
      </c>
      <c r="BG44" s="722">
        <f t="shared" si="9"/>
        <v>1200</v>
      </c>
      <c r="BH44" s="724" t="str">
        <f t="shared" si="10"/>
        <v>NRQ-2551, 3 &amp; 8</v>
      </c>
      <c r="BI44" s="724">
        <f t="shared" si="11"/>
        <v>0</v>
      </c>
      <c r="BJ44" s="724">
        <f t="shared" si="12"/>
        <v>0</v>
      </c>
      <c r="BK44" s="724" t="str">
        <f t="shared" si="13"/>
        <v/>
      </c>
      <c r="BL44" s="109" t="str">
        <f t="shared" si="14"/>
        <v>NRQ</v>
      </c>
      <c r="BM44" s="719">
        <f t="shared" si="15"/>
        <v>0</v>
      </c>
      <c r="BN44" s="719">
        <f t="shared" si="16"/>
        <v>0</v>
      </c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</row>
    <row r="45" spans="1:154" s="31" customFormat="1" ht="16.5" customHeight="1">
      <c r="A45" s="30"/>
      <c r="B45" s="21" t="s">
        <v>1271</v>
      </c>
      <c r="C45" s="245" t="s">
        <v>22</v>
      </c>
      <c r="D45" s="246" t="s">
        <v>23</v>
      </c>
      <c r="E45" s="15">
        <v>24</v>
      </c>
      <c r="F45" s="502"/>
      <c r="G45" s="237"/>
      <c r="H45" s="419">
        <v>950</v>
      </c>
      <c r="I45" s="419">
        <f t="shared" si="17"/>
        <v>950</v>
      </c>
      <c r="J45" s="255">
        <v>1200</v>
      </c>
      <c r="K45" s="419">
        <v>2450</v>
      </c>
      <c r="L45" s="45">
        <v>0</v>
      </c>
      <c r="M45" s="45">
        <v>0</v>
      </c>
      <c r="N45" s="122">
        <v>0</v>
      </c>
      <c r="O45" s="420">
        <f t="shared" si="18"/>
        <v>1964669.2991666719</v>
      </c>
      <c r="P45" s="645" t="s">
        <v>1673</v>
      </c>
      <c r="Q45" s="497" t="s">
        <v>1437</v>
      </c>
      <c r="R45" s="657">
        <v>46222</v>
      </c>
      <c r="S45" s="497" t="s">
        <v>1488</v>
      </c>
      <c r="T45" s="497"/>
      <c r="U45" s="497"/>
      <c r="V45" s="30"/>
      <c r="W45" s="119"/>
      <c r="X45" s="13">
        <v>1963719.2991666719</v>
      </c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720" t="str">
        <f t="shared" si="1"/>
        <v>KHALDA_INJ</v>
      </c>
      <c r="AZ45" s="721">
        <f t="shared" si="2"/>
        <v>46284</v>
      </c>
      <c r="BA45" s="722" t="str">
        <f t="shared" si="3"/>
        <v>9NRQ-25513</v>
      </c>
      <c r="BB45" s="722">
        <f t="shared" si="4"/>
        <v>950</v>
      </c>
      <c r="BC45" s="722">
        <f t="shared" si="5"/>
        <v>2450</v>
      </c>
      <c r="BD45" s="723">
        <f t="shared" si="6"/>
        <v>24</v>
      </c>
      <c r="BE45" s="723" t="str">
        <f t="shared" si="7"/>
        <v>INJ</v>
      </c>
      <c r="BF45" s="723">
        <f t="shared" si="8"/>
        <v>0</v>
      </c>
      <c r="BG45" s="722">
        <f t="shared" si="9"/>
        <v>1200</v>
      </c>
      <c r="BH45" s="724" t="str">
        <f t="shared" si="10"/>
        <v>NRQ-2551 &amp; 8</v>
      </c>
      <c r="BI45" s="724">
        <f t="shared" si="11"/>
        <v>0</v>
      </c>
      <c r="BJ45" s="724">
        <f t="shared" si="12"/>
        <v>0</v>
      </c>
      <c r="BK45" s="724" t="str">
        <f t="shared" si="13"/>
        <v/>
      </c>
      <c r="BL45" s="109" t="str">
        <f t="shared" si="14"/>
        <v>NRQ</v>
      </c>
      <c r="BM45" s="719">
        <f t="shared" si="15"/>
        <v>0</v>
      </c>
      <c r="BN45" s="719">
        <f t="shared" si="16"/>
        <v>0</v>
      </c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</row>
    <row r="46" spans="1:154" s="31" customFormat="1" ht="16.5" customHeight="1">
      <c r="A46" s="30"/>
      <c r="B46" s="21" t="s">
        <v>1270</v>
      </c>
      <c r="C46" s="245" t="s">
        <v>22</v>
      </c>
      <c r="D46" s="246" t="s">
        <v>23</v>
      </c>
      <c r="E46" s="15">
        <v>24</v>
      </c>
      <c r="F46" s="502"/>
      <c r="G46" s="237"/>
      <c r="H46" s="419">
        <v>650</v>
      </c>
      <c r="I46" s="419">
        <f>H46*E45/24</f>
        <v>650</v>
      </c>
      <c r="J46" s="255">
        <v>500</v>
      </c>
      <c r="K46" s="419">
        <v>2450</v>
      </c>
      <c r="L46" s="419">
        <v>2450</v>
      </c>
      <c r="M46" s="45">
        <v>0</v>
      </c>
      <c r="N46" s="122">
        <v>0</v>
      </c>
      <c r="O46" s="420">
        <f t="shared" si="18"/>
        <v>3376736.1849999996</v>
      </c>
      <c r="P46" s="645" t="s">
        <v>1029</v>
      </c>
      <c r="Q46" s="497" t="s">
        <v>1437</v>
      </c>
      <c r="R46" s="657">
        <v>46222</v>
      </c>
      <c r="S46" s="497"/>
      <c r="T46" s="497"/>
      <c r="U46" s="497"/>
      <c r="V46" s="30"/>
      <c r="W46" s="119"/>
      <c r="X46" s="13">
        <v>3376086.1849999996</v>
      </c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720" t="str">
        <f t="shared" si="1"/>
        <v>KHALDA_INJ</v>
      </c>
      <c r="AZ46" s="721">
        <f t="shared" si="2"/>
        <v>46284</v>
      </c>
      <c r="BA46" s="722" t="str">
        <f t="shared" si="3"/>
        <v>9NRQ-25514</v>
      </c>
      <c r="BB46" s="722">
        <f t="shared" si="4"/>
        <v>650</v>
      </c>
      <c r="BC46" s="722">
        <f t="shared" si="5"/>
        <v>2450</v>
      </c>
      <c r="BD46" s="723">
        <f t="shared" si="6"/>
        <v>24</v>
      </c>
      <c r="BE46" s="723" t="str">
        <f t="shared" si="7"/>
        <v>INJ</v>
      </c>
      <c r="BF46" s="723">
        <f t="shared" si="8"/>
        <v>0</v>
      </c>
      <c r="BG46" s="722">
        <f t="shared" si="9"/>
        <v>500</v>
      </c>
      <c r="BH46" s="724" t="str">
        <f t="shared" si="10"/>
        <v>NRQ-2558</v>
      </c>
      <c r="BI46" s="724">
        <f t="shared" si="11"/>
        <v>0</v>
      </c>
      <c r="BJ46" s="724">
        <f t="shared" si="12"/>
        <v>0</v>
      </c>
      <c r="BK46" s="724" t="str">
        <f t="shared" si="13"/>
        <v/>
      </c>
      <c r="BL46" s="109" t="str">
        <f t="shared" si="14"/>
        <v>NRQ</v>
      </c>
      <c r="BM46" s="719">
        <f t="shared" si="15"/>
        <v>0</v>
      </c>
      <c r="BN46" s="719">
        <f t="shared" si="16"/>
        <v>0</v>
      </c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</row>
    <row r="47" spans="1:154" s="31" customFormat="1" ht="16.5" customHeight="1">
      <c r="A47" s="30"/>
      <c r="B47" s="21" t="s">
        <v>1269</v>
      </c>
      <c r="C47" s="245" t="s">
        <v>22</v>
      </c>
      <c r="D47" s="246" t="s">
        <v>23</v>
      </c>
      <c r="E47" s="15">
        <v>24</v>
      </c>
      <c r="F47" s="502"/>
      <c r="G47" s="141" t="s">
        <v>1983</v>
      </c>
      <c r="H47" s="419">
        <v>400</v>
      </c>
      <c r="I47" s="419">
        <f t="shared" si="17"/>
        <v>400</v>
      </c>
      <c r="J47" s="255">
        <v>500</v>
      </c>
      <c r="K47" s="419">
        <v>2450</v>
      </c>
      <c r="L47" s="419">
        <v>2450</v>
      </c>
      <c r="M47" s="45">
        <v>0</v>
      </c>
      <c r="N47" s="122">
        <v>0</v>
      </c>
      <c r="O47" s="420">
        <f t="shared" si="18"/>
        <v>237108.91083333336</v>
      </c>
      <c r="P47" s="647" t="s">
        <v>1674</v>
      </c>
      <c r="Q47" s="497" t="s">
        <v>1437</v>
      </c>
      <c r="R47" s="657">
        <v>46222</v>
      </c>
      <c r="S47" s="497" t="s">
        <v>1513</v>
      </c>
      <c r="T47" s="497"/>
      <c r="U47" s="497"/>
      <c r="V47" s="30"/>
      <c r="W47" s="119"/>
      <c r="X47" s="13">
        <v>236708.91083333336</v>
      </c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720" t="str">
        <f t="shared" si="1"/>
        <v>KHALDA_INJ</v>
      </c>
      <c r="AZ47" s="721">
        <f t="shared" si="2"/>
        <v>46284</v>
      </c>
      <c r="BA47" s="722" t="str">
        <f t="shared" si="3"/>
        <v>9NRQ-25517</v>
      </c>
      <c r="BB47" s="722">
        <f t="shared" si="4"/>
        <v>400</v>
      </c>
      <c r="BC47" s="722">
        <f t="shared" si="5"/>
        <v>2450</v>
      </c>
      <c r="BD47" s="723">
        <f t="shared" si="6"/>
        <v>24</v>
      </c>
      <c r="BE47" s="723" t="str">
        <f t="shared" si="7"/>
        <v>INJ</v>
      </c>
      <c r="BF47" s="723" t="str">
        <f t="shared" si="8"/>
        <v>SPOOL</v>
      </c>
      <c r="BG47" s="722">
        <f t="shared" si="9"/>
        <v>500</v>
      </c>
      <c r="BH47" s="724" t="str">
        <f t="shared" si="10"/>
        <v>NRQ-2556H, 16</v>
      </c>
      <c r="BI47" s="724">
        <f t="shared" si="11"/>
        <v>0</v>
      </c>
      <c r="BJ47" s="724">
        <f t="shared" si="12"/>
        <v>0</v>
      </c>
      <c r="BK47" s="724" t="str">
        <f t="shared" si="13"/>
        <v/>
      </c>
      <c r="BL47" s="109" t="str">
        <f t="shared" si="14"/>
        <v>NRQ</v>
      </c>
      <c r="BM47" s="719">
        <f t="shared" si="15"/>
        <v>0</v>
      </c>
      <c r="BN47" s="719">
        <f t="shared" si="16"/>
        <v>0</v>
      </c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</row>
    <row r="48" spans="1:154" s="31" customFormat="1" ht="16.5" customHeight="1">
      <c r="A48" s="30"/>
      <c r="B48" s="21" t="s">
        <v>1274</v>
      </c>
      <c r="C48" s="245" t="s">
        <v>1702</v>
      </c>
      <c r="D48" s="246" t="s">
        <v>23</v>
      </c>
      <c r="E48" s="15">
        <v>24</v>
      </c>
      <c r="F48" s="502"/>
      <c r="G48" s="237">
        <v>128</v>
      </c>
      <c r="H48" s="419">
        <v>1850</v>
      </c>
      <c r="I48" s="419">
        <f t="shared" si="17"/>
        <v>1850</v>
      </c>
      <c r="J48" s="255">
        <v>2500</v>
      </c>
      <c r="K48" s="419">
        <v>2450</v>
      </c>
      <c r="L48" s="419">
        <v>0</v>
      </c>
      <c r="M48" s="45">
        <v>0</v>
      </c>
      <c r="N48" s="122">
        <v>0</v>
      </c>
      <c r="O48" s="420">
        <f t="shared" si="18"/>
        <v>1112122.7416666672</v>
      </c>
      <c r="P48" s="647" t="s">
        <v>1958</v>
      </c>
      <c r="Q48" s="497" t="s">
        <v>1437</v>
      </c>
      <c r="R48" s="657">
        <v>46222</v>
      </c>
      <c r="S48" s="497" t="s">
        <v>1603</v>
      </c>
      <c r="T48" s="497"/>
      <c r="U48" s="497"/>
      <c r="V48" s="30"/>
      <c r="W48" s="119"/>
      <c r="X48" s="13">
        <v>1110272.7416666672</v>
      </c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720" t="str">
        <f t="shared" si="1"/>
        <v>KHALDA_INJ</v>
      </c>
      <c r="AZ48" s="721">
        <f t="shared" si="2"/>
        <v>46284</v>
      </c>
      <c r="BA48" s="722" t="str">
        <f t="shared" si="3"/>
        <v>9NRQ-25519</v>
      </c>
      <c r="BB48" s="722">
        <f t="shared" si="4"/>
        <v>1850</v>
      </c>
      <c r="BC48" s="722">
        <f t="shared" si="5"/>
        <v>2450</v>
      </c>
      <c r="BD48" s="723">
        <f t="shared" si="6"/>
        <v>24</v>
      </c>
      <c r="BE48" s="723" t="str">
        <f t="shared" si="7"/>
        <v>INJ</v>
      </c>
      <c r="BF48" s="723">
        <f t="shared" si="8"/>
        <v>128</v>
      </c>
      <c r="BG48" s="722">
        <f t="shared" si="9"/>
        <v>2500</v>
      </c>
      <c r="BH48" s="724" t="str">
        <f t="shared" si="10"/>
        <v>NRQ-255-1,2,4,6H,18 &amp;20</v>
      </c>
      <c r="BI48" s="724">
        <f t="shared" si="11"/>
        <v>0</v>
      </c>
      <c r="BJ48" s="724">
        <f t="shared" si="12"/>
        <v>0</v>
      </c>
      <c r="BK48" s="724" t="str">
        <f t="shared" si="13"/>
        <v/>
      </c>
      <c r="BL48" s="109" t="str">
        <f t="shared" si="14"/>
        <v>NRQ</v>
      </c>
      <c r="BM48" s="719">
        <f t="shared" si="15"/>
        <v>0</v>
      </c>
      <c r="BN48" s="719">
        <f t="shared" si="16"/>
        <v>0</v>
      </c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</row>
    <row r="49" spans="1:154" s="31" customFormat="1" ht="16.5" customHeight="1">
      <c r="A49" s="30"/>
      <c r="B49" s="21" t="s">
        <v>1605</v>
      </c>
      <c r="C49" s="245" t="s">
        <v>20</v>
      </c>
      <c r="D49" s="246" t="s">
        <v>23</v>
      </c>
      <c r="E49" s="15">
        <v>24</v>
      </c>
      <c r="F49" s="502"/>
      <c r="G49" s="237" t="s">
        <v>1983</v>
      </c>
      <c r="H49" s="419">
        <v>1080</v>
      </c>
      <c r="I49" s="419">
        <f t="shared" si="17"/>
        <v>1080</v>
      </c>
      <c r="J49" s="255">
        <v>1200</v>
      </c>
      <c r="K49" s="419">
        <v>2450</v>
      </c>
      <c r="L49" s="419">
        <v>0</v>
      </c>
      <c r="M49" s="45">
        <v>0</v>
      </c>
      <c r="N49" s="122">
        <v>0</v>
      </c>
      <c r="O49" s="420">
        <f t="shared" si="18"/>
        <v>367758.21666666679</v>
      </c>
      <c r="P49" s="647" t="s">
        <v>1699</v>
      </c>
      <c r="Q49" s="497" t="s">
        <v>1437</v>
      </c>
      <c r="R49" s="657">
        <v>46222</v>
      </c>
      <c r="S49" s="497"/>
      <c r="T49" s="497"/>
      <c r="U49" s="497"/>
      <c r="V49" s="30"/>
      <c r="W49" s="119"/>
      <c r="X49" s="13">
        <v>366678.21666666679</v>
      </c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720" t="str">
        <f t="shared" si="1"/>
        <v>KHALDA_INJ</v>
      </c>
      <c r="AZ49" s="721">
        <f t="shared" si="2"/>
        <v>46284</v>
      </c>
      <c r="BA49" s="722" t="str">
        <f t="shared" si="3"/>
        <v>9NRQ-25522</v>
      </c>
      <c r="BB49" s="722">
        <f t="shared" si="4"/>
        <v>1080</v>
      </c>
      <c r="BC49" s="722">
        <f t="shared" si="5"/>
        <v>2450</v>
      </c>
      <c r="BD49" s="723">
        <f t="shared" si="6"/>
        <v>24</v>
      </c>
      <c r="BE49" s="723" t="str">
        <f t="shared" si="7"/>
        <v>INJ</v>
      </c>
      <c r="BF49" s="723" t="str">
        <f t="shared" si="8"/>
        <v>SPOOL</v>
      </c>
      <c r="BG49" s="722">
        <f t="shared" si="9"/>
        <v>1200</v>
      </c>
      <c r="BH49" s="724" t="str">
        <f t="shared" si="10"/>
        <v>NRQ-2552, 20 &amp; 18</v>
      </c>
      <c r="BI49" s="724">
        <f t="shared" si="11"/>
        <v>0</v>
      </c>
      <c r="BJ49" s="724">
        <f t="shared" si="12"/>
        <v>0</v>
      </c>
      <c r="BK49" s="724" t="str">
        <f t="shared" si="13"/>
        <v/>
      </c>
      <c r="BL49" s="109" t="str">
        <f t="shared" si="14"/>
        <v>NRQ</v>
      </c>
      <c r="BM49" s="719">
        <f t="shared" si="15"/>
        <v>0</v>
      </c>
      <c r="BN49" s="719">
        <f t="shared" si="16"/>
        <v>0</v>
      </c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</row>
    <row r="50" spans="1:154" s="31" customFormat="1" ht="17.25" customHeight="1">
      <c r="A50" s="30"/>
      <c r="B50" s="21" t="s">
        <v>1276</v>
      </c>
      <c r="C50" s="245" t="s">
        <v>22</v>
      </c>
      <c r="D50" s="246" t="s">
        <v>23</v>
      </c>
      <c r="E50" s="15">
        <v>24</v>
      </c>
      <c r="F50" s="502"/>
      <c r="G50" s="141" t="s">
        <v>1983</v>
      </c>
      <c r="H50" s="419">
        <v>180</v>
      </c>
      <c r="I50" s="419">
        <f t="shared" si="17"/>
        <v>180</v>
      </c>
      <c r="J50" s="255">
        <v>500</v>
      </c>
      <c r="K50" s="419">
        <v>2450</v>
      </c>
      <c r="L50" s="419"/>
      <c r="M50" s="45">
        <v>0</v>
      </c>
      <c r="N50" s="122">
        <v>0</v>
      </c>
      <c r="O50" s="420">
        <f t="shared" si="18"/>
        <v>1760749.5700000031</v>
      </c>
      <c r="P50" s="647" t="s">
        <v>1675</v>
      </c>
      <c r="Q50" s="497" t="s">
        <v>1437</v>
      </c>
      <c r="R50" s="657">
        <v>46222</v>
      </c>
      <c r="S50" s="497"/>
      <c r="T50" s="497"/>
      <c r="U50" s="497"/>
      <c r="V50" s="30"/>
      <c r="W50" s="119"/>
      <c r="X50" s="13">
        <v>1760569.5700000031</v>
      </c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720" t="str">
        <f t="shared" si="1"/>
        <v>KHALDA_INJ</v>
      </c>
      <c r="AZ50" s="721">
        <f t="shared" si="2"/>
        <v>46284</v>
      </c>
      <c r="BA50" s="722" t="str">
        <f t="shared" si="3"/>
        <v>9NRQ-25526</v>
      </c>
      <c r="BB50" s="722">
        <f t="shared" si="4"/>
        <v>180</v>
      </c>
      <c r="BC50" s="722">
        <f t="shared" si="5"/>
        <v>2450</v>
      </c>
      <c r="BD50" s="723">
        <f t="shared" si="6"/>
        <v>24</v>
      </c>
      <c r="BE50" s="723" t="str">
        <f t="shared" si="7"/>
        <v>INJ</v>
      </c>
      <c r="BF50" s="723" t="str">
        <f t="shared" si="8"/>
        <v>SPOOL</v>
      </c>
      <c r="BG50" s="722">
        <f t="shared" si="9"/>
        <v>500</v>
      </c>
      <c r="BH50" s="724" t="str">
        <f t="shared" si="10"/>
        <v>NRQ-2555, 6H, 16</v>
      </c>
      <c r="BI50" s="724">
        <f t="shared" si="11"/>
        <v>0</v>
      </c>
      <c r="BJ50" s="724">
        <f t="shared" si="12"/>
        <v>0</v>
      </c>
      <c r="BK50" s="724" t="str">
        <f t="shared" si="13"/>
        <v/>
      </c>
      <c r="BL50" s="109" t="str">
        <f t="shared" si="14"/>
        <v>NRQ</v>
      </c>
      <c r="BM50" s="719">
        <f t="shared" si="15"/>
        <v>0</v>
      </c>
      <c r="BN50" s="719">
        <f t="shared" si="16"/>
        <v>0</v>
      </c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  <c r="EV50" s="30"/>
      <c r="EW50" s="30"/>
      <c r="EX50" s="30"/>
    </row>
    <row r="51" spans="1:154" s="31" customFormat="1" ht="17.25" customHeight="1">
      <c r="A51" s="30"/>
      <c r="B51" s="21" t="s">
        <v>1608</v>
      </c>
      <c r="C51" s="246" t="s">
        <v>22</v>
      </c>
      <c r="D51" s="246" t="s">
        <v>23</v>
      </c>
      <c r="E51" s="15">
        <v>24</v>
      </c>
      <c r="F51" s="502"/>
      <c r="G51" s="141" t="s">
        <v>1983</v>
      </c>
      <c r="H51" s="419">
        <v>240</v>
      </c>
      <c r="I51" s="419">
        <f t="shared" si="17"/>
        <v>240</v>
      </c>
      <c r="J51" s="255">
        <v>500</v>
      </c>
      <c r="K51" s="419">
        <v>2450</v>
      </c>
      <c r="L51" s="419">
        <v>2450</v>
      </c>
      <c r="M51" s="45"/>
      <c r="N51" s="122">
        <v>0</v>
      </c>
      <c r="O51" s="420">
        <f t="shared" si="18"/>
        <v>3382167.9600000004</v>
      </c>
      <c r="P51" s="647" t="s">
        <v>1676</v>
      </c>
      <c r="Q51" s="497" t="s">
        <v>1437</v>
      </c>
      <c r="R51" s="657">
        <v>46222</v>
      </c>
      <c r="S51" s="497"/>
      <c r="T51" s="497"/>
      <c r="U51" s="497"/>
      <c r="V51" s="30"/>
      <c r="W51" s="119"/>
      <c r="X51" s="13">
        <v>3381927.9600000004</v>
      </c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720" t="str">
        <f t="shared" si="1"/>
        <v>KHALDA_INJ</v>
      </c>
      <c r="AZ51" s="721">
        <f t="shared" si="2"/>
        <v>46284</v>
      </c>
      <c r="BA51" s="722" t="str">
        <f t="shared" si="3"/>
        <v>9NRQ-25527</v>
      </c>
      <c r="BB51" s="722">
        <f t="shared" si="4"/>
        <v>240</v>
      </c>
      <c r="BC51" s="722">
        <f t="shared" si="5"/>
        <v>2450</v>
      </c>
      <c r="BD51" s="723">
        <f t="shared" si="6"/>
        <v>24</v>
      </c>
      <c r="BE51" s="723" t="str">
        <f t="shared" si="7"/>
        <v>INJ</v>
      </c>
      <c r="BF51" s="723" t="str">
        <f t="shared" si="8"/>
        <v>SPOOL</v>
      </c>
      <c r="BG51" s="722">
        <f t="shared" si="9"/>
        <v>500</v>
      </c>
      <c r="BH51" s="724" t="str">
        <f t="shared" si="10"/>
        <v>NRQ-2554A, 18,</v>
      </c>
      <c r="BI51" s="724">
        <f t="shared" si="11"/>
        <v>0</v>
      </c>
      <c r="BJ51" s="724">
        <f t="shared" si="12"/>
        <v>0</v>
      </c>
      <c r="BK51" s="724" t="str">
        <f t="shared" si="13"/>
        <v/>
      </c>
      <c r="BL51" s="109" t="str">
        <f t="shared" si="14"/>
        <v>NRQ</v>
      </c>
      <c r="BM51" s="719">
        <f t="shared" si="15"/>
        <v>0</v>
      </c>
      <c r="BN51" s="719">
        <f t="shared" si="16"/>
        <v>0</v>
      </c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</row>
    <row r="52" spans="1:154" s="31" customFormat="1" ht="16.5" customHeight="1">
      <c r="A52" s="30"/>
      <c r="B52" s="236" t="s">
        <v>1365</v>
      </c>
      <c r="C52" s="246" t="s">
        <v>22</v>
      </c>
      <c r="D52" s="246" t="s">
        <v>19</v>
      </c>
      <c r="E52" s="15">
        <v>0</v>
      </c>
      <c r="F52" s="502"/>
      <c r="G52" s="237">
        <v>64</v>
      </c>
      <c r="H52" s="419">
        <v>0</v>
      </c>
      <c r="I52" s="419">
        <f t="shared" si="17"/>
        <v>0</v>
      </c>
      <c r="J52" s="255">
        <v>0</v>
      </c>
      <c r="K52" s="419"/>
      <c r="L52" s="419"/>
      <c r="M52" s="45">
        <v>0</v>
      </c>
      <c r="N52" s="122">
        <v>0</v>
      </c>
      <c r="O52" s="420">
        <f t="shared" si="18"/>
        <v>89907.583333333314</v>
      </c>
      <c r="P52" s="647" t="s">
        <v>1677</v>
      </c>
      <c r="Q52" s="497"/>
      <c r="R52" s="657"/>
      <c r="S52" s="497" t="s">
        <v>1621</v>
      </c>
      <c r="T52" s="497"/>
      <c r="U52" s="497"/>
      <c r="V52" s="30"/>
      <c r="W52" s="119"/>
      <c r="X52" s="13">
        <v>89907.583333333314</v>
      </c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720" t="str">
        <f t="shared" si="1"/>
        <v>KHALDA_INJ</v>
      </c>
      <c r="AZ52" s="721">
        <f t="shared" si="2"/>
        <v>46284</v>
      </c>
      <c r="BA52" s="722" t="str">
        <f t="shared" si="3"/>
        <v>9NRQ-09-05</v>
      </c>
      <c r="BB52" s="722">
        <f t="shared" si="4"/>
        <v>0</v>
      </c>
      <c r="BC52" s="722">
        <f t="shared" si="5"/>
        <v>0</v>
      </c>
      <c r="BD52" s="723">
        <f t="shared" si="6"/>
        <v>0</v>
      </c>
      <c r="BE52" s="723" t="str">
        <f t="shared" si="7"/>
        <v>SI</v>
      </c>
      <c r="BF52" s="723">
        <f t="shared" si="8"/>
        <v>64</v>
      </c>
      <c r="BG52" s="722">
        <f t="shared" si="9"/>
        <v>0</v>
      </c>
      <c r="BH52" s="724" t="str">
        <f t="shared" si="10"/>
        <v>NRQ-9-06 &amp; NRQ-09-04</v>
      </c>
      <c r="BI52" s="724">
        <f t="shared" si="11"/>
        <v>0</v>
      </c>
      <c r="BJ52" s="724">
        <f t="shared" si="12"/>
        <v>0</v>
      </c>
      <c r="BK52" s="724" t="str">
        <f t="shared" si="13"/>
        <v/>
      </c>
      <c r="BL52" s="109" t="str">
        <f t="shared" si="14"/>
        <v>NRQ</v>
      </c>
      <c r="BM52" s="719">
        <f t="shared" si="15"/>
        <v>0</v>
      </c>
      <c r="BN52" s="719">
        <f t="shared" si="16"/>
        <v>0</v>
      </c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30"/>
    </row>
    <row r="53" spans="1:154" s="31" customFormat="1" ht="16.5" customHeight="1">
      <c r="A53" s="30"/>
      <c r="B53" s="236" t="s">
        <v>1319</v>
      </c>
      <c r="C53" s="246" t="s">
        <v>22</v>
      </c>
      <c r="D53" s="246" t="s">
        <v>19</v>
      </c>
      <c r="E53" s="15">
        <v>0</v>
      </c>
      <c r="F53" s="502" t="s">
        <v>1862</v>
      </c>
      <c r="G53" s="237"/>
      <c r="H53" s="419">
        <v>0</v>
      </c>
      <c r="I53" s="419">
        <f t="shared" si="17"/>
        <v>0</v>
      </c>
      <c r="J53" s="255">
        <v>0</v>
      </c>
      <c r="K53" s="419"/>
      <c r="L53" s="419"/>
      <c r="M53" s="45">
        <v>0</v>
      </c>
      <c r="N53" s="122">
        <v>0</v>
      </c>
      <c r="O53" s="420">
        <f t="shared" si="18"/>
        <v>4993.333333333333</v>
      </c>
      <c r="P53" s="647" t="s">
        <v>1678</v>
      </c>
      <c r="Q53" s="497"/>
      <c r="R53" s="657"/>
      <c r="S53" s="497" t="s">
        <v>1514</v>
      </c>
      <c r="T53" s="497"/>
      <c r="U53" s="497"/>
      <c r="V53" s="30"/>
      <c r="W53" s="119"/>
      <c r="X53" s="13">
        <v>4993.333333333333</v>
      </c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720" t="str">
        <f t="shared" si="1"/>
        <v>KHALDA_INJ</v>
      </c>
      <c r="AZ53" s="721">
        <f t="shared" si="2"/>
        <v>46284</v>
      </c>
      <c r="BA53" s="722" t="str">
        <f t="shared" si="3"/>
        <v>9NRQ-11-04</v>
      </c>
      <c r="BB53" s="722">
        <f t="shared" si="4"/>
        <v>0</v>
      </c>
      <c r="BC53" s="722">
        <f t="shared" si="5"/>
        <v>0</v>
      </c>
      <c r="BD53" s="723">
        <f t="shared" si="6"/>
        <v>0</v>
      </c>
      <c r="BE53" s="723" t="str">
        <f t="shared" si="7"/>
        <v>SI</v>
      </c>
      <c r="BF53" s="723">
        <f t="shared" si="8"/>
        <v>0</v>
      </c>
      <c r="BG53" s="722">
        <f t="shared" si="9"/>
        <v>0</v>
      </c>
      <c r="BH53" s="724" t="str">
        <f t="shared" si="10"/>
        <v>NRQ-11, 11-2 &amp; 11-3</v>
      </c>
      <c r="BI53" s="724">
        <f t="shared" si="11"/>
        <v>0</v>
      </c>
      <c r="BJ53" s="724">
        <f t="shared" si="12"/>
        <v>0</v>
      </c>
      <c r="BK53" s="724" t="str">
        <f t="shared" si="13"/>
        <v>Reservoir Study/Management</v>
      </c>
      <c r="BL53" s="109" t="str">
        <f t="shared" si="14"/>
        <v>NRQ</v>
      </c>
      <c r="BM53" s="719">
        <f t="shared" si="15"/>
        <v>0</v>
      </c>
      <c r="BN53" s="719">
        <f t="shared" si="16"/>
        <v>0</v>
      </c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30"/>
    </row>
    <row r="54" spans="1:154" s="31" customFormat="1" ht="16.5" customHeight="1">
      <c r="A54" s="30"/>
      <c r="B54" s="236" t="s">
        <v>1446</v>
      </c>
      <c r="C54" s="246" t="s">
        <v>22</v>
      </c>
      <c r="D54" s="246" t="s">
        <v>23</v>
      </c>
      <c r="E54" s="15">
        <v>24</v>
      </c>
      <c r="F54" s="502"/>
      <c r="G54" s="237">
        <v>38</v>
      </c>
      <c r="H54" s="419">
        <v>1200</v>
      </c>
      <c r="I54" s="419">
        <f t="shared" si="17"/>
        <v>1200</v>
      </c>
      <c r="J54" s="255">
        <v>1500</v>
      </c>
      <c r="K54" s="419">
        <v>100</v>
      </c>
      <c r="L54" s="419"/>
      <c r="M54" s="45">
        <v>0</v>
      </c>
      <c r="N54" s="122"/>
      <c r="O54" s="420">
        <f t="shared" si="18"/>
        <v>615946.21250000037</v>
      </c>
      <c r="P54" s="647" t="s">
        <v>1678</v>
      </c>
      <c r="Q54" s="497" t="s">
        <v>1437</v>
      </c>
      <c r="R54" s="657">
        <v>46222</v>
      </c>
      <c r="S54" s="497"/>
      <c r="T54" s="497"/>
      <c r="U54" s="497"/>
      <c r="V54" s="30"/>
      <c r="W54" s="119"/>
      <c r="X54" s="13">
        <v>614746.21250000037</v>
      </c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720" t="str">
        <f t="shared" si="1"/>
        <v>KHALDA_INJ</v>
      </c>
      <c r="AZ54" s="721">
        <f t="shared" si="2"/>
        <v>46284</v>
      </c>
      <c r="BA54" s="722" t="str">
        <f t="shared" si="3"/>
        <v>9NRQ-11-06</v>
      </c>
      <c r="BB54" s="722">
        <f t="shared" si="4"/>
        <v>1200</v>
      </c>
      <c r="BC54" s="722">
        <f t="shared" si="5"/>
        <v>100</v>
      </c>
      <c r="BD54" s="723">
        <f t="shared" si="6"/>
        <v>24</v>
      </c>
      <c r="BE54" s="723" t="str">
        <f t="shared" si="7"/>
        <v>INJ</v>
      </c>
      <c r="BF54" s="723">
        <f t="shared" si="8"/>
        <v>38</v>
      </c>
      <c r="BG54" s="722">
        <f t="shared" si="9"/>
        <v>1500</v>
      </c>
      <c r="BH54" s="724" t="str">
        <f t="shared" si="10"/>
        <v>NRQ-11, 11-2 &amp; 11-3</v>
      </c>
      <c r="BI54" s="724">
        <f t="shared" si="11"/>
        <v>0</v>
      </c>
      <c r="BJ54" s="724">
        <f t="shared" si="12"/>
        <v>0</v>
      </c>
      <c r="BK54" s="724" t="str">
        <f t="shared" si="13"/>
        <v/>
      </c>
      <c r="BL54" s="109" t="str">
        <f t="shared" si="14"/>
        <v>NRQ</v>
      </c>
      <c r="BM54" s="719">
        <f t="shared" si="15"/>
        <v>0</v>
      </c>
      <c r="BN54" s="719">
        <f t="shared" si="16"/>
        <v>0</v>
      </c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30"/>
    </row>
    <row r="55" spans="1:154" s="31" customFormat="1" ht="16.5" customHeight="1">
      <c r="A55" s="30"/>
      <c r="B55" s="236" t="s">
        <v>270</v>
      </c>
      <c r="C55" s="246" t="s">
        <v>25</v>
      </c>
      <c r="D55" s="246" t="s">
        <v>23</v>
      </c>
      <c r="E55" s="15">
        <v>23.5</v>
      </c>
      <c r="F55" s="502" t="s">
        <v>1794</v>
      </c>
      <c r="G55" s="237">
        <v>12</v>
      </c>
      <c r="H55" s="419">
        <v>943</v>
      </c>
      <c r="I55" s="419">
        <f>H55*E55/24</f>
        <v>923.35416666666663</v>
      </c>
      <c r="J55" s="255">
        <v>1000</v>
      </c>
      <c r="K55" s="419">
        <v>720</v>
      </c>
      <c r="L55" s="419">
        <v>0</v>
      </c>
      <c r="M55" s="45">
        <v>0</v>
      </c>
      <c r="N55" s="122">
        <v>0</v>
      </c>
      <c r="O55" s="420">
        <f t="shared" si="18"/>
        <v>2217251.5400000005</v>
      </c>
      <c r="P55" s="647" t="s">
        <v>1700</v>
      </c>
      <c r="Q55" s="497"/>
      <c r="R55" s="657">
        <v>46004</v>
      </c>
      <c r="S55" s="497"/>
      <c r="T55" s="497"/>
      <c r="U55" s="497"/>
      <c r="V55" s="30"/>
      <c r="W55" s="119"/>
      <c r="X55" s="13">
        <v>2216328.185833334</v>
      </c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720" t="str">
        <f t="shared" si="1"/>
        <v>KHALDA_INJ</v>
      </c>
      <c r="AZ55" s="721">
        <f t="shared" si="2"/>
        <v>46284</v>
      </c>
      <c r="BA55" s="722" t="str">
        <f t="shared" si="3"/>
        <v>9MRZK-01ST1</v>
      </c>
      <c r="BB55" s="722">
        <f t="shared" si="4"/>
        <v>923.35416666666663</v>
      </c>
      <c r="BC55" s="722">
        <f t="shared" si="5"/>
        <v>720</v>
      </c>
      <c r="BD55" s="723">
        <f>IF(B55="","",E55)</f>
        <v>23.5</v>
      </c>
      <c r="BE55" s="723" t="str">
        <f t="shared" si="7"/>
        <v>INJ</v>
      </c>
      <c r="BF55" s="723">
        <f t="shared" si="8"/>
        <v>12</v>
      </c>
      <c r="BG55" s="722">
        <f t="shared" si="9"/>
        <v>1000</v>
      </c>
      <c r="BH55" s="724" t="str">
        <f t="shared" si="10"/>
        <v xml:space="preserve">MRZK-186 &amp; 188ST2 </v>
      </c>
      <c r="BI55" s="724">
        <f t="shared" si="11"/>
        <v>0</v>
      </c>
      <c r="BJ55" s="724">
        <f t="shared" si="12"/>
        <v>0</v>
      </c>
      <c r="BK55" s="724" t="str">
        <f>IF(F55="","",F55)</f>
        <v>Generator (Planned)</v>
      </c>
      <c r="BL55" s="109" t="str">
        <f t="shared" si="14"/>
        <v>MRZ</v>
      </c>
      <c r="BM55" s="719">
        <f t="shared" si="15"/>
        <v>0</v>
      </c>
      <c r="BN55" s="719">
        <f t="shared" si="16"/>
        <v>0</v>
      </c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</row>
    <row r="56" spans="1:154" s="31" customFormat="1" ht="16.5" customHeight="1">
      <c r="A56" s="30"/>
      <c r="B56" s="236" t="s">
        <v>814</v>
      </c>
      <c r="C56" s="246" t="s">
        <v>22</v>
      </c>
      <c r="D56" s="246" t="s">
        <v>19</v>
      </c>
      <c r="E56" s="15">
        <v>0</v>
      </c>
      <c r="F56" s="502"/>
      <c r="G56" s="237"/>
      <c r="H56" s="419"/>
      <c r="I56" s="419">
        <f t="shared" si="17"/>
        <v>0</v>
      </c>
      <c r="J56" s="255">
        <v>0</v>
      </c>
      <c r="K56" s="419"/>
      <c r="L56" s="419">
        <v>0</v>
      </c>
      <c r="M56" s="45">
        <v>0</v>
      </c>
      <c r="N56" s="122">
        <v>0</v>
      </c>
      <c r="O56" s="420">
        <f t="shared" si="18"/>
        <v>3211754.4766666666</v>
      </c>
      <c r="P56" s="647" t="s">
        <v>1679</v>
      </c>
      <c r="Q56" s="497" t="s">
        <v>1294</v>
      </c>
      <c r="R56" s="657"/>
      <c r="S56" s="497"/>
      <c r="T56" s="497"/>
      <c r="U56" s="497"/>
      <c r="V56" s="30"/>
      <c r="W56" s="119"/>
      <c r="X56" s="13">
        <v>3211754.4766666666</v>
      </c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720" t="str">
        <f t="shared" si="1"/>
        <v>KHALDA_INJ</v>
      </c>
      <c r="AZ56" s="721">
        <f t="shared" si="2"/>
        <v>46284</v>
      </c>
      <c r="BA56" s="722" t="str">
        <f t="shared" si="3"/>
        <v>9MRZK-03</v>
      </c>
      <c r="BB56" s="722">
        <f t="shared" si="4"/>
        <v>0</v>
      </c>
      <c r="BC56" s="722">
        <f t="shared" si="5"/>
        <v>0</v>
      </c>
      <c r="BD56" s="723">
        <f t="shared" si="6"/>
        <v>0</v>
      </c>
      <c r="BE56" s="723" t="str">
        <f t="shared" si="7"/>
        <v>SI</v>
      </c>
      <c r="BF56" s="723">
        <f t="shared" si="8"/>
        <v>0</v>
      </c>
      <c r="BG56" s="722">
        <f t="shared" si="9"/>
        <v>0</v>
      </c>
      <c r="BH56" s="724" t="str">
        <f t="shared" si="10"/>
        <v>MRZK-104, 105, 165 , 166 &amp; 206</v>
      </c>
      <c r="BI56" s="724">
        <f t="shared" si="11"/>
        <v>0</v>
      </c>
      <c r="BJ56" s="724">
        <f t="shared" si="12"/>
        <v>0</v>
      </c>
      <c r="BK56" s="724" t="str">
        <f t="shared" si="13"/>
        <v/>
      </c>
      <c r="BL56" s="109" t="str">
        <f t="shared" si="14"/>
        <v>MRZ</v>
      </c>
      <c r="BM56" s="719">
        <f t="shared" si="15"/>
        <v>0</v>
      </c>
      <c r="BN56" s="719">
        <f t="shared" si="16"/>
        <v>0</v>
      </c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30"/>
    </row>
    <row r="57" spans="1:154" s="31" customFormat="1" ht="16.5" customHeight="1">
      <c r="A57" s="30"/>
      <c r="B57" s="236" t="s">
        <v>271</v>
      </c>
      <c r="C57" s="246" t="s">
        <v>22</v>
      </c>
      <c r="D57" s="246" t="s">
        <v>23</v>
      </c>
      <c r="E57" s="15">
        <v>23.5</v>
      </c>
      <c r="F57" s="502" t="s">
        <v>1794</v>
      </c>
      <c r="G57" s="237">
        <v>24</v>
      </c>
      <c r="H57" s="419">
        <v>1200</v>
      </c>
      <c r="I57" s="419">
        <f>H57*E57/24</f>
        <v>1175</v>
      </c>
      <c r="J57" s="255">
        <v>1400</v>
      </c>
      <c r="K57" s="419">
        <v>50</v>
      </c>
      <c r="L57" s="419">
        <v>0</v>
      </c>
      <c r="M57" s="45">
        <v>0</v>
      </c>
      <c r="N57" s="122">
        <v>0</v>
      </c>
      <c r="O57" s="420">
        <f t="shared" si="18"/>
        <v>717077.48791666655</v>
      </c>
      <c r="P57" s="647" t="s">
        <v>1680</v>
      </c>
      <c r="Q57" s="497"/>
      <c r="R57" s="657">
        <v>46004</v>
      </c>
      <c r="S57" s="497"/>
      <c r="T57" s="497"/>
      <c r="U57" s="497"/>
      <c r="V57" s="30"/>
      <c r="W57" s="119"/>
      <c r="X57" s="13">
        <v>715902.48791666655</v>
      </c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720" t="str">
        <f t="shared" si="1"/>
        <v>KHALDA_INJ</v>
      </c>
      <c r="AZ57" s="721">
        <f t="shared" si="2"/>
        <v>46284</v>
      </c>
      <c r="BA57" s="722" t="str">
        <f t="shared" si="3"/>
        <v>9MRZK-14ST1</v>
      </c>
      <c r="BB57" s="722">
        <f t="shared" si="4"/>
        <v>1175</v>
      </c>
      <c r="BC57" s="722">
        <f t="shared" si="5"/>
        <v>50</v>
      </c>
      <c r="BD57" s="723">
        <f>IF(B57="","",E57)</f>
        <v>23.5</v>
      </c>
      <c r="BE57" s="723" t="str">
        <f t="shared" si="7"/>
        <v>INJ</v>
      </c>
      <c r="BF57" s="723">
        <f t="shared" si="8"/>
        <v>24</v>
      </c>
      <c r="BG57" s="722">
        <f t="shared" si="9"/>
        <v>1400</v>
      </c>
      <c r="BH57" s="724" t="str">
        <f t="shared" si="10"/>
        <v>MRZK-136 &amp; 146</v>
      </c>
      <c r="BI57" s="724">
        <f t="shared" si="11"/>
        <v>0</v>
      </c>
      <c r="BJ57" s="724">
        <f t="shared" si="12"/>
        <v>0</v>
      </c>
      <c r="BK57" s="724" t="str">
        <f t="shared" si="13"/>
        <v>Generator (Planned)</v>
      </c>
      <c r="BL57" s="109" t="str">
        <f t="shared" si="14"/>
        <v>MRZ</v>
      </c>
      <c r="BM57" s="719">
        <f t="shared" si="15"/>
        <v>0</v>
      </c>
      <c r="BN57" s="719">
        <f t="shared" si="16"/>
        <v>0</v>
      </c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  <c r="DX57" s="30"/>
      <c r="DY57" s="30"/>
      <c r="DZ57" s="30"/>
      <c r="EA57" s="30"/>
      <c r="EB57" s="30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  <c r="ER57" s="30"/>
      <c r="ES57" s="30"/>
      <c r="ET57" s="30"/>
      <c r="EU57" s="30"/>
      <c r="EV57" s="30"/>
      <c r="EW57" s="30"/>
      <c r="EX57" s="30"/>
    </row>
    <row r="58" spans="1:154" s="31" customFormat="1" ht="16.5" customHeight="1">
      <c r="A58" s="30"/>
      <c r="B58" s="236" t="s">
        <v>1278</v>
      </c>
      <c r="C58" s="246" t="s">
        <v>897</v>
      </c>
      <c r="D58" s="246" t="s">
        <v>23</v>
      </c>
      <c r="E58" s="15">
        <v>23.5</v>
      </c>
      <c r="F58" s="502" t="s">
        <v>1794</v>
      </c>
      <c r="G58" s="237">
        <v>128</v>
      </c>
      <c r="H58" s="419">
        <v>1600</v>
      </c>
      <c r="I58" s="419">
        <f t="shared" si="17"/>
        <v>1566.6666666666667</v>
      </c>
      <c r="J58" s="255">
        <v>1000</v>
      </c>
      <c r="K58" s="419">
        <v>1550</v>
      </c>
      <c r="L58" s="419">
        <v>0</v>
      </c>
      <c r="M58" s="45">
        <v>0</v>
      </c>
      <c r="N58" s="122">
        <v>0</v>
      </c>
      <c r="O58" s="420">
        <f t="shared" si="18"/>
        <v>803871.1416666673</v>
      </c>
      <c r="P58" s="647" t="s">
        <v>1681</v>
      </c>
      <c r="Q58" s="497" t="s">
        <v>1124</v>
      </c>
      <c r="R58" s="657">
        <v>46200</v>
      </c>
      <c r="S58" s="497"/>
      <c r="T58" s="497"/>
      <c r="U58" s="497"/>
      <c r="V58" s="30"/>
      <c r="W58" s="119"/>
      <c r="X58" s="13">
        <v>802304.47500000068</v>
      </c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720" t="str">
        <f t="shared" si="1"/>
        <v>KHALDA_INJ</v>
      </c>
      <c r="AZ58" s="721">
        <f t="shared" si="2"/>
        <v>46284</v>
      </c>
      <c r="BA58" s="722" t="str">
        <f t="shared" si="3"/>
        <v>9MRZK-31</v>
      </c>
      <c r="BB58" s="722">
        <f t="shared" si="4"/>
        <v>1566.6666666666667</v>
      </c>
      <c r="BC58" s="722">
        <f t="shared" si="5"/>
        <v>1550</v>
      </c>
      <c r="BD58" s="723">
        <f t="shared" si="6"/>
        <v>23.5</v>
      </c>
      <c r="BE58" s="723" t="str">
        <f t="shared" si="7"/>
        <v>INJ</v>
      </c>
      <c r="BF58" s="723">
        <f t="shared" si="8"/>
        <v>128</v>
      </c>
      <c r="BG58" s="722">
        <f t="shared" si="9"/>
        <v>1000</v>
      </c>
      <c r="BH58" s="724" t="str">
        <f t="shared" si="10"/>
        <v>MRZK-186 &amp; 189</v>
      </c>
      <c r="BI58" s="724">
        <f t="shared" si="11"/>
        <v>0</v>
      </c>
      <c r="BJ58" s="724">
        <f t="shared" si="12"/>
        <v>0</v>
      </c>
      <c r="BK58" s="724" t="str">
        <f t="shared" si="13"/>
        <v>Generator (Planned)</v>
      </c>
      <c r="BL58" s="109" t="str">
        <f t="shared" si="14"/>
        <v>MRZ</v>
      </c>
      <c r="BM58" s="719">
        <f t="shared" si="15"/>
        <v>0</v>
      </c>
      <c r="BN58" s="719">
        <f t="shared" si="16"/>
        <v>0</v>
      </c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</row>
    <row r="59" spans="1:154" s="31" customFormat="1" ht="16.5" customHeight="1">
      <c r="A59" s="30"/>
      <c r="B59" s="236" t="s">
        <v>875</v>
      </c>
      <c r="C59" s="246" t="s">
        <v>1703</v>
      </c>
      <c r="D59" s="246" t="s">
        <v>23</v>
      </c>
      <c r="E59" s="15">
        <v>23.5</v>
      </c>
      <c r="F59" s="502" t="s">
        <v>1794</v>
      </c>
      <c r="G59" s="237">
        <v>25</v>
      </c>
      <c r="H59" s="419">
        <v>1555</v>
      </c>
      <c r="I59" s="419">
        <f>H59*E59/24</f>
        <v>1522.6041666666667</v>
      </c>
      <c r="J59" s="255">
        <v>1500</v>
      </c>
      <c r="K59" s="419">
        <v>450</v>
      </c>
      <c r="L59" s="419">
        <v>0</v>
      </c>
      <c r="M59" s="45">
        <v>0</v>
      </c>
      <c r="N59" s="122">
        <v>0</v>
      </c>
      <c r="O59" s="420">
        <f t="shared" si="18"/>
        <v>902365.21375000058</v>
      </c>
      <c r="P59" s="647" t="s">
        <v>1682</v>
      </c>
      <c r="Q59" s="497" t="s">
        <v>1434</v>
      </c>
      <c r="R59" s="657">
        <v>46004</v>
      </c>
      <c r="S59" s="497" t="s">
        <v>1622</v>
      </c>
      <c r="T59" s="497"/>
      <c r="U59" s="497"/>
      <c r="V59" s="30"/>
      <c r="W59" s="119"/>
      <c r="X59" s="13">
        <v>900842.60958333395</v>
      </c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720" t="str">
        <f t="shared" si="1"/>
        <v>KHALDA_INJ</v>
      </c>
      <c r="AZ59" s="721">
        <f t="shared" si="2"/>
        <v>46284</v>
      </c>
      <c r="BA59" s="722" t="str">
        <f t="shared" si="3"/>
        <v>9MRZK-74</v>
      </c>
      <c r="BB59" s="722">
        <f t="shared" si="4"/>
        <v>1522.6041666666667</v>
      </c>
      <c r="BC59" s="722">
        <f t="shared" si="5"/>
        <v>450</v>
      </c>
      <c r="BD59" s="723">
        <f t="shared" si="6"/>
        <v>23.5</v>
      </c>
      <c r="BE59" s="723" t="str">
        <f t="shared" si="7"/>
        <v>INJ</v>
      </c>
      <c r="BF59" s="723">
        <f t="shared" si="8"/>
        <v>25</v>
      </c>
      <c r="BG59" s="722">
        <f t="shared" si="9"/>
        <v>1500</v>
      </c>
      <c r="BH59" s="724" t="str">
        <f t="shared" si="10"/>
        <v>MRZK-104, 166 &amp; 206</v>
      </c>
      <c r="BI59" s="724">
        <f t="shared" si="11"/>
        <v>0</v>
      </c>
      <c r="BJ59" s="724">
        <f t="shared" si="12"/>
        <v>0</v>
      </c>
      <c r="BK59" s="724" t="str">
        <f t="shared" si="13"/>
        <v>Generator (Planned)</v>
      </c>
      <c r="BL59" s="109" t="str">
        <f t="shared" si="14"/>
        <v>MRZ</v>
      </c>
      <c r="BM59" s="719">
        <f t="shared" si="15"/>
        <v>0</v>
      </c>
      <c r="BN59" s="719">
        <f t="shared" si="16"/>
        <v>0</v>
      </c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  <c r="DU59" s="30"/>
      <c r="DV59" s="30"/>
      <c r="DW59" s="30"/>
      <c r="DX59" s="30"/>
      <c r="DY59" s="30"/>
      <c r="DZ59" s="30"/>
      <c r="EA59" s="30"/>
      <c r="EB59" s="30"/>
      <c r="EC59" s="30"/>
      <c r="ED59" s="30"/>
      <c r="EE59" s="30"/>
      <c r="EF59" s="30"/>
      <c r="EG59" s="30"/>
      <c r="EH59" s="30"/>
      <c r="EI59" s="30"/>
      <c r="EJ59" s="30"/>
      <c r="EK59" s="30"/>
      <c r="EL59" s="30"/>
      <c r="EM59" s="30"/>
      <c r="EN59" s="30"/>
      <c r="EO59" s="30"/>
      <c r="EP59" s="30"/>
      <c r="EQ59" s="30"/>
      <c r="ER59" s="30"/>
      <c r="ES59" s="30"/>
      <c r="ET59" s="30"/>
      <c r="EU59" s="30"/>
      <c r="EV59" s="30"/>
      <c r="EW59" s="30"/>
      <c r="EX59" s="30"/>
    </row>
    <row r="60" spans="1:154" s="31" customFormat="1" ht="16.5" customHeight="1">
      <c r="A60" s="30"/>
      <c r="B60" s="236" t="s">
        <v>1285</v>
      </c>
      <c r="C60" s="246" t="s">
        <v>22</v>
      </c>
      <c r="D60" s="246" t="s">
        <v>23</v>
      </c>
      <c r="E60" s="15">
        <v>23.5</v>
      </c>
      <c r="F60" s="502" t="s">
        <v>1794</v>
      </c>
      <c r="G60" s="237" t="s">
        <v>1053</v>
      </c>
      <c r="H60" s="419">
        <v>330</v>
      </c>
      <c r="I60" s="419">
        <f>H60*E60/24</f>
        <v>323.125</v>
      </c>
      <c r="J60" s="255">
        <v>900</v>
      </c>
      <c r="K60" s="419">
        <v>1700</v>
      </c>
      <c r="L60" s="419"/>
      <c r="M60" s="45"/>
      <c r="N60" s="122"/>
      <c r="O60" s="420"/>
      <c r="P60" s="647" t="s">
        <v>837</v>
      </c>
      <c r="Q60" s="497"/>
      <c r="R60" s="657">
        <v>46004</v>
      </c>
      <c r="S60" s="497"/>
      <c r="T60" s="497"/>
      <c r="U60" s="497"/>
      <c r="V60" s="30"/>
      <c r="W60" s="119"/>
      <c r="X60" s="13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720" t="str">
        <f>IF(B60="","","KHALDA_INJ")</f>
        <v>KHALDA_INJ</v>
      </c>
      <c r="AZ60" s="721">
        <f>IF(AY60="","",REPORTDATE-1)</f>
        <v>46284</v>
      </c>
      <c r="BA60" s="722" t="str">
        <f>IF(B60="","",$AX$2&amp;B60)</f>
        <v>9MRZK-78ST1</v>
      </c>
      <c r="BB60" s="722">
        <f>IF(B60="","",IF(BD60=0,0,I60))</f>
        <v>323.125</v>
      </c>
      <c r="BC60" s="722">
        <f>IF(B60="","",K60)</f>
        <v>1700</v>
      </c>
      <c r="BD60" s="723">
        <f>IF(B60="","",E60)</f>
        <v>23.5</v>
      </c>
      <c r="BE60" s="723" t="str">
        <f>IF(B60="","",D60)</f>
        <v>INJ</v>
      </c>
      <c r="BF60" s="723" t="str">
        <f t="shared" si="8"/>
        <v>Spool</v>
      </c>
      <c r="BG60" s="722">
        <f>IF(B60="","",J60)</f>
        <v>900</v>
      </c>
      <c r="BH60" s="724" t="str">
        <f>IF(P60="","",P60)</f>
        <v>MRZK-103</v>
      </c>
      <c r="BI60" s="724">
        <f>M60</f>
        <v>0</v>
      </c>
      <c r="BJ60" s="724">
        <f>N60</f>
        <v>0</v>
      </c>
      <c r="BK60" s="724" t="str">
        <f>IF(F60="","",F60)</f>
        <v>Generator (Planned)</v>
      </c>
      <c r="BL60" s="109" t="str">
        <f>LEFT(B60,3)</f>
        <v>MRZ</v>
      </c>
      <c r="BM60" s="719">
        <f>M60</f>
        <v>0</v>
      </c>
      <c r="BN60" s="719">
        <f>N60</f>
        <v>0</v>
      </c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  <c r="EV60" s="30"/>
      <c r="EW60" s="30"/>
      <c r="EX60" s="30"/>
    </row>
    <row r="61" spans="1:154" s="31" customFormat="1" ht="16.5" customHeight="1">
      <c r="A61" s="30"/>
      <c r="B61" s="236" t="s">
        <v>844</v>
      </c>
      <c r="C61" s="246" t="s">
        <v>22</v>
      </c>
      <c r="D61" s="246" t="s">
        <v>19</v>
      </c>
      <c r="E61" s="15">
        <v>0</v>
      </c>
      <c r="F61" s="502"/>
      <c r="G61" s="237"/>
      <c r="H61" s="419"/>
      <c r="I61" s="419"/>
      <c r="J61" s="255">
        <v>0</v>
      </c>
      <c r="K61" s="419"/>
      <c r="L61" s="419"/>
      <c r="M61" s="45">
        <v>0</v>
      </c>
      <c r="N61" s="122">
        <v>0</v>
      </c>
      <c r="O61" s="420">
        <f t="shared" si="18"/>
        <v>1610228.1658333363</v>
      </c>
      <c r="P61" s="647"/>
      <c r="Q61" s="497"/>
      <c r="R61" s="657"/>
      <c r="S61" s="497" t="s">
        <v>1097</v>
      </c>
      <c r="T61" s="497"/>
      <c r="U61" s="497"/>
      <c r="V61" s="30"/>
      <c r="W61" s="119"/>
      <c r="X61" s="13">
        <v>1610228.1658333363</v>
      </c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720" t="str">
        <f t="shared" si="1"/>
        <v>KHALDA_INJ</v>
      </c>
      <c r="AZ61" s="721">
        <f t="shared" si="2"/>
        <v>46284</v>
      </c>
      <c r="BA61" s="722" t="str">
        <f t="shared" si="3"/>
        <v>9MRZK-96</v>
      </c>
      <c r="BB61" s="722">
        <f t="shared" si="4"/>
        <v>0</v>
      </c>
      <c r="BC61" s="722">
        <f t="shared" si="5"/>
        <v>0</v>
      </c>
      <c r="BD61" s="723">
        <f t="shared" si="6"/>
        <v>0</v>
      </c>
      <c r="BE61" s="723" t="str">
        <f t="shared" si="7"/>
        <v>SI</v>
      </c>
      <c r="BF61" s="723">
        <f t="shared" si="8"/>
        <v>0</v>
      </c>
      <c r="BG61" s="722">
        <f t="shared" si="9"/>
        <v>0</v>
      </c>
      <c r="BH61" s="724" t="str">
        <f t="shared" si="10"/>
        <v/>
      </c>
      <c r="BI61" s="724">
        <f t="shared" si="11"/>
        <v>0</v>
      </c>
      <c r="BJ61" s="724">
        <f t="shared" si="12"/>
        <v>0</v>
      </c>
      <c r="BK61" s="724" t="str">
        <f t="shared" si="13"/>
        <v/>
      </c>
      <c r="BL61" s="109" t="str">
        <f t="shared" si="14"/>
        <v>MRZ</v>
      </c>
      <c r="BM61" s="719">
        <f t="shared" si="15"/>
        <v>0</v>
      </c>
      <c r="BN61" s="719">
        <f t="shared" si="16"/>
        <v>0</v>
      </c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  <c r="DS61" s="30"/>
      <c r="DT61" s="30"/>
      <c r="DU61" s="30"/>
      <c r="DV61" s="30"/>
      <c r="DW61" s="30"/>
      <c r="DX61" s="30"/>
      <c r="DY61" s="30"/>
      <c r="DZ61" s="30"/>
      <c r="EA61" s="30"/>
      <c r="EB61" s="30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30"/>
      <c r="EQ61" s="30"/>
      <c r="ER61" s="30"/>
      <c r="ES61" s="30"/>
      <c r="ET61" s="30"/>
      <c r="EU61" s="30"/>
      <c r="EV61" s="30"/>
      <c r="EW61" s="30"/>
      <c r="EX61" s="30"/>
    </row>
    <row r="62" spans="1:154" s="31" customFormat="1" ht="16.5" customHeight="1">
      <c r="A62" s="30"/>
      <c r="B62" s="236" t="s">
        <v>1295</v>
      </c>
      <c r="C62" s="246" t="s">
        <v>22</v>
      </c>
      <c r="D62" s="246" t="s">
        <v>23</v>
      </c>
      <c r="E62" s="15">
        <v>23.5</v>
      </c>
      <c r="F62" s="502" t="s">
        <v>1794</v>
      </c>
      <c r="G62" s="237">
        <v>64</v>
      </c>
      <c r="H62" s="419">
        <v>1300</v>
      </c>
      <c r="I62" s="419">
        <f t="shared" si="17"/>
        <v>1272.9166666666667</v>
      </c>
      <c r="J62" s="255">
        <v>2000</v>
      </c>
      <c r="K62" s="419">
        <v>1250</v>
      </c>
      <c r="L62" s="419">
        <v>0</v>
      </c>
      <c r="M62" s="45">
        <v>0</v>
      </c>
      <c r="N62" s="122">
        <v>0</v>
      </c>
      <c r="O62" s="420">
        <f t="shared" si="18"/>
        <v>3987046.5350000039</v>
      </c>
      <c r="P62" s="647" t="s">
        <v>1098</v>
      </c>
      <c r="Q62" s="643" t="s">
        <v>1433</v>
      </c>
      <c r="R62" s="657">
        <v>46004</v>
      </c>
      <c r="S62" s="643" t="s">
        <v>1486</v>
      </c>
      <c r="T62" s="643"/>
      <c r="U62" s="643"/>
      <c r="V62" s="30"/>
      <c r="W62" s="119"/>
      <c r="X62" s="13">
        <v>3985773.6183333374</v>
      </c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720" t="str">
        <f t="shared" si="1"/>
        <v>KHALDA_INJ</v>
      </c>
      <c r="AZ62" s="721">
        <f t="shared" si="2"/>
        <v>46284</v>
      </c>
      <c r="BA62" s="722" t="str">
        <f t="shared" si="3"/>
        <v>9MRZK-107ST1</v>
      </c>
      <c r="BB62" s="722">
        <f t="shared" si="4"/>
        <v>1272.9166666666667</v>
      </c>
      <c r="BC62" s="722">
        <f t="shared" si="5"/>
        <v>1250</v>
      </c>
      <c r="BD62" s="723">
        <f t="shared" si="6"/>
        <v>23.5</v>
      </c>
      <c r="BE62" s="723" t="str">
        <f t="shared" si="7"/>
        <v>INJ</v>
      </c>
      <c r="BF62" s="723">
        <f t="shared" si="8"/>
        <v>64</v>
      </c>
      <c r="BG62" s="722">
        <f t="shared" si="9"/>
        <v>2000</v>
      </c>
      <c r="BH62" s="724" t="str">
        <f t="shared" si="10"/>
        <v>MRZK-102H</v>
      </c>
      <c r="BI62" s="724">
        <f t="shared" si="11"/>
        <v>0</v>
      </c>
      <c r="BJ62" s="724">
        <f t="shared" si="12"/>
        <v>0</v>
      </c>
      <c r="BK62" s="724" t="str">
        <f t="shared" si="13"/>
        <v>Generator (Planned)</v>
      </c>
      <c r="BL62" s="109" t="str">
        <f t="shared" si="14"/>
        <v>MRZ</v>
      </c>
      <c r="BM62" s="719">
        <f t="shared" si="15"/>
        <v>0</v>
      </c>
      <c r="BN62" s="719">
        <f t="shared" si="16"/>
        <v>0</v>
      </c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  <c r="ER62" s="30"/>
      <c r="ES62" s="30"/>
      <c r="ET62" s="30"/>
      <c r="EU62" s="30"/>
      <c r="EV62" s="30"/>
      <c r="EW62" s="30"/>
      <c r="EX62" s="30"/>
    </row>
    <row r="63" spans="1:154" s="31" customFormat="1" ht="16.5" customHeight="1">
      <c r="A63" s="30"/>
      <c r="B63" s="236" t="s">
        <v>900</v>
      </c>
      <c r="C63" s="246" t="s">
        <v>22</v>
      </c>
      <c r="D63" s="246" t="s">
        <v>23</v>
      </c>
      <c r="E63" s="15">
        <v>23.5</v>
      </c>
      <c r="F63" s="502" t="s">
        <v>1794</v>
      </c>
      <c r="G63" s="237" t="s">
        <v>1053</v>
      </c>
      <c r="H63" s="419">
        <v>360</v>
      </c>
      <c r="I63" s="419">
        <f t="shared" si="17"/>
        <v>352.5</v>
      </c>
      <c r="J63" s="255">
        <v>700</v>
      </c>
      <c r="K63" s="419">
        <v>1400</v>
      </c>
      <c r="L63" s="419">
        <v>0</v>
      </c>
      <c r="M63" s="45">
        <v>0</v>
      </c>
      <c r="N63" s="122">
        <v>0</v>
      </c>
      <c r="O63" s="420">
        <f t="shared" si="18"/>
        <v>259348.79166666669</v>
      </c>
      <c r="P63" s="647" t="s">
        <v>1730</v>
      </c>
      <c r="Q63" s="497" t="s">
        <v>1117</v>
      </c>
      <c r="R63" s="657">
        <v>46004</v>
      </c>
      <c r="S63" s="497" t="s">
        <v>1438</v>
      </c>
      <c r="T63" s="497"/>
      <c r="U63" s="497"/>
      <c r="V63" s="30"/>
      <c r="W63" s="119"/>
      <c r="X63" s="13">
        <v>258996.29166666669</v>
      </c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720" t="str">
        <f t="shared" si="1"/>
        <v>KHALDA_INJ</v>
      </c>
      <c r="AZ63" s="721">
        <f t="shared" si="2"/>
        <v>46284</v>
      </c>
      <c r="BA63" s="722" t="str">
        <f t="shared" si="3"/>
        <v>9MRZK-108</v>
      </c>
      <c r="BB63" s="722">
        <f t="shared" si="4"/>
        <v>352.5</v>
      </c>
      <c r="BC63" s="722">
        <f t="shared" si="5"/>
        <v>1400</v>
      </c>
      <c r="BD63" s="723">
        <f t="shared" si="6"/>
        <v>23.5</v>
      </c>
      <c r="BE63" s="723" t="str">
        <f t="shared" si="7"/>
        <v>INJ</v>
      </c>
      <c r="BF63" s="723" t="str">
        <f t="shared" si="8"/>
        <v>Spool</v>
      </c>
      <c r="BG63" s="722">
        <f t="shared" si="9"/>
        <v>700</v>
      </c>
      <c r="BH63" s="724" t="str">
        <f t="shared" si="10"/>
        <v>MRZK-103, 136 &amp; 146</v>
      </c>
      <c r="BI63" s="724">
        <f t="shared" si="11"/>
        <v>0</v>
      </c>
      <c r="BJ63" s="724">
        <f t="shared" si="12"/>
        <v>0</v>
      </c>
      <c r="BK63" s="724" t="str">
        <f t="shared" si="13"/>
        <v>Generator (Planned)</v>
      </c>
      <c r="BL63" s="109" t="str">
        <f t="shared" si="14"/>
        <v>MRZ</v>
      </c>
      <c r="BM63" s="719">
        <f t="shared" si="15"/>
        <v>0</v>
      </c>
      <c r="BN63" s="719">
        <f t="shared" si="16"/>
        <v>0</v>
      </c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  <c r="DS63" s="30"/>
      <c r="DT63" s="30"/>
      <c r="DU63" s="30"/>
      <c r="DV63" s="30"/>
      <c r="DW63" s="30"/>
      <c r="DX63" s="30"/>
      <c r="DY63" s="30"/>
      <c r="DZ63" s="30"/>
      <c r="EA63" s="30"/>
      <c r="EB63" s="30"/>
      <c r="EC63" s="30"/>
      <c r="ED63" s="30"/>
      <c r="EE63" s="30"/>
      <c r="EF63" s="30"/>
      <c r="EG63" s="30"/>
      <c r="EH63" s="30"/>
      <c r="EI63" s="30"/>
      <c r="EJ63" s="30"/>
      <c r="EK63" s="30"/>
      <c r="EL63" s="30"/>
      <c r="EM63" s="30"/>
      <c r="EN63" s="30"/>
      <c r="EO63" s="30"/>
      <c r="EP63" s="30"/>
      <c r="EQ63" s="30"/>
      <c r="ER63" s="30"/>
      <c r="ES63" s="30"/>
      <c r="ET63" s="30"/>
      <c r="EU63" s="30"/>
      <c r="EV63" s="30"/>
      <c r="EW63" s="30"/>
      <c r="EX63" s="30"/>
    </row>
    <row r="64" spans="1:154" s="31" customFormat="1" ht="16.5" customHeight="1">
      <c r="A64" s="30"/>
      <c r="B64" s="236" t="s">
        <v>880</v>
      </c>
      <c r="C64" s="246" t="s">
        <v>22</v>
      </c>
      <c r="D64" s="246" t="s">
        <v>23</v>
      </c>
      <c r="E64" s="15">
        <v>23.5</v>
      </c>
      <c r="F64" s="502" t="s">
        <v>1794</v>
      </c>
      <c r="G64" s="237">
        <v>40</v>
      </c>
      <c r="H64" s="419">
        <v>770</v>
      </c>
      <c r="I64" s="419">
        <f t="shared" si="17"/>
        <v>753.95833333333337</v>
      </c>
      <c r="J64" s="255">
        <v>1000</v>
      </c>
      <c r="K64" s="419">
        <v>480</v>
      </c>
      <c r="L64" s="419">
        <v>0</v>
      </c>
      <c r="M64" s="45">
        <v>0</v>
      </c>
      <c r="N64" s="122">
        <v>0</v>
      </c>
      <c r="O64" s="420">
        <f t="shared" si="18"/>
        <v>507908.62583333376</v>
      </c>
      <c r="P64" s="647" t="s">
        <v>1683</v>
      </c>
      <c r="Q64" s="643" t="s">
        <v>1433</v>
      </c>
      <c r="R64" s="657">
        <v>46004</v>
      </c>
      <c r="S64" s="497"/>
      <c r="T64" s="643"/>
      <c r="U64" s="643"/>
      <c r="V64" s="30"/>
      <c r="W64" s="119"/>
      <c r="X64" s="13">
        <v>507154.66750000045</v>
      </c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720" t="str">
        <f t="shared" si="1"/>
        <v>KHALDA_INJ</v>
      </c>
      <c r="AZ64" s="721">
        <f t="shared" si="2"/>
        <v>46284</v>
      </c>
      <c r="BA64" s="722" t="str">
        <f t="shared" si="3"/>
        <v>9MRZK-114</v>
      </c>
      <c r="BB64" s="722">
        <f t="shared" si="4"/>
        <v>753.95833333333337</v>
      </c>
      <c r="BC64" s="722">
        <f t="shared" si="5"/>
        <v>480</v>
      </c>
      <c r="BD64" s="723">
        <f t="shared" si="6"/>
        <v>23.5</v>
      </c>
      <c r="BE64" s="723" t="str">
        <f t="shared" si="7"/>
        <v>INJ</v>
      </c>
      <c r="BF64" s="723">
        <f t="shared" si="8"/>
        <v>40</v>
      </c>
      <c r="BG64" s="722">
        <f t="shared" si="9"/>
        <v>1000</v>
      </c>
      <c r="BH64" s="724" t="str">
        <f t="shared" si="10"/>
        <v>MRZK-75 &amp; 97</v>
      </c>
      <c r="BI64" s="724">
        <f t="shared" si="11"/>
        <v>0</v>
      </c>
      <c r="BJ64" s="724">
        <f t="shared" si="12"/>
        <v>0</v>
      </c>
      <c r="BK64" s="724" t="str">
        <f t="shared" si="13"/>
        <v>Generator (Planned)</v>
      </c>
      <c r="BL64" s="109" t="str">
        <f t="shared" si="14"/>
        <v>MRZ</v>
      </c>
      <c r="BM64" s="719">
        <f t="shared" si="15"/>
        <v>0</v>
      </c>
      <c r="BN64" s="719">
        <f t="shared" si="16"/>
        <v>0</v>
      </c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30"/>
    </row>
    <row r="65" spans="1:154" s="31" customFormat="1" ht="16.5" customHeight="1">
      <c r="A65" s="30"/>
      <c r="B65" s="236" t="s">
        <v>1279</v>
      </c>
      <c r="C65" s="246" t="s">
        <v>22</v>
      </c>
      <c r="D65" s="246" t="s">
        <v>23</v>
      </c>
      <c r="E65" s="15">
        <v>23.5</v>
      </c>
      <c r="F65" s="502" t="s">
        <v>1794</v>
      </c>
      <c r="G65" s="237">
        <v>26</v>
      </c>
      <c r="H65" s="419">
        <v>1004</v>
      </c>
      <c r="I65" s="419">
        <f t="shared" si="17"/>
        <v>983.08333333333337</v>
      </c>
      <c r="J65" s="255">
        <v>1000</v>
      </c>
      <c r="K65" s="419">
        <v>0</v>
      </c>
      <c r="L65" s="419">
        <v>0</v>
      </c>
      <c r="M65" s="45"/>
      <c r="N65" s="122"/>
      <c r="O65" s="420"/>
      <c r="P65" s="647" t="s">
        <v>1731</v>
      </c>
      <c r="Q65"/>
      <c r="R65" s="657">
        <v>46127</v>
      </c>
      <c r="S65" s="497"/>
      <c r="T65"/>
      <c r="U65"/>
      <c r="V65" s="30"/>
      <c r="W65" s="119"/>
      <c r="X65" s="13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720" t="str">
        <f t="shared" ref="AY65:AY76" si="19">IF(B65="","","KHALDA_INJ")</f>
        <v>KHALDA_INJ</v>
      </c>
      <c r="AZ65" s="721">
        <f t="shared" ref="AZ65:AZ76" si="20">IF(AY65="","",REPORTDATE-1)</f>
        <v>46284</v>
      </c>
      <c r="BA65" s="722" t="str">
        <f t="shared" ref="BA65:BA76" si="21">IF(B65="","",$AX$2&amp;B65)</f>
        <v>9MRZK-120</v>
      </c>
      <c r="BB65" s="722">
        <f t="shared" ref="BB65:BB76" si="22">IF(B65="","",IF(BD65=0,0,I65))</f>
        <v>983.08333333333337</v>
      </c>
      <c r="BC65" s="722">
        <f t="shared" ref="BC65:BC76" si="23">IF(B65="","",K65)</f>
        <v>0</v>
      </c>
      <c r="BD65" s="723">
        <f t="shared" ref="BD65:BD76" si="24">IF(B65="","",E65)</f>
        <v>23.5</v>
      </c>
      <c r="BE65" s="723" t="str">
        <f t="shared" ref="BE65:BE76" si="25">IF(B65="","",D65)</f>
        <v>INJ</v>
      </c>
      <c r="BF65" s="723">
        <f t="shared" ref="BF65:BF76" si="26">+G65</f>
        <v>26</v>
      </c>
      <c r="BG65" s="722">
        <f t="shared" ref="BG65:BG76" si="27">IF(B65="","",J65)</f>
        <v>1000</v>
      </c>
      <c r="BH65" s="724" t="str">
        <f t="shared" ref="BH65:BH76" si="28">IF(P65="","",P65)</f>
        <v>MRZK-204 &amp; 205</v>
      </c>
      <c r="BI65" s="724">
        <f t="shared" ref="BI65:BI76" si="29">M65</f>
        <v>0</v>
      </c>
      <c r="BJ65" s="724">
        <f t="shared" ref="BJ65:BJ76" si="30">N65</f>
        <v>0</v>
      </c>
      <c r="BK65" s="724" t="str">
        <f t="shared" ref="BK65:BK76" si="31">IF(F65="","",F65)</f>
        <v>Generator (Planned)</v>
      </c>
      <c r="BL65" s="109" t="str">
        <f t="shared" ref="BL65:BL76" si="32">LEFT(B65,3)</f>
        <v>MRZ</v>
      </c>
      <c r="BM65" s="719">
        <f t="shared" ref="BM65:BM76" si="33">M65</f>
        <v>0</v>
      </c>
      <c r="BN65" s="719">
        <f t="shared" ref="BN65:BN76" si="34">N65</f>
        <v>0</v>
      </c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/>
      <c r="EO65" s="30"/>
      <c r="EP65" s="30"/>
      <c r="EQ65" s="30"/>
      <c r="ER65" s="30"/>
      <c r="ES65" s="30"/>
      <c r="ET65" s="30"/>
      <c r="EU65" s="30"/>
      <c r="EV65" s="30"/>
      <c r="EW65" s="30"/>
      <c r="EX65" s="30"/>
    </row>
    <row r="66" spans="1:154" s="31" customFormat="1" ht="16.5" customHeight="1">
      <c r="A66" s="30"/>
      <c r="B66" s="236" t="s">
        <v>915</v>
      </c>
      <c r="C66" s="246" t="s">
        <v>22</v>
      </c>
      <c r="D66" s="246" t="s">
        <v>19</v>
      </c>
      <c r="E66" s="15">
        <v>0</v>
      </c>
      <c r="F66" s="502"/>
      <c r="G66" s="237"/>
      <c r="H66" s="419"/>
      <c r="I66" s="419"/>
      <c r="J66" s="255">
        <v>0</v>
      </c>
      <c r="K66" s="419"/>
      <c r="L66" s="419"/>
      <c r="M66" s="45">
        <v>0</v>
      </c>
      <c r="N66" s="122">
        <v>0</v>
      </c>
      <c r="O66" s="420">
        <f t="shared" si="18"/>
        <v>0</v>
      </c>
      <c r="P66" s="647"/>
      <c r="Q66" s="497" t="s">
        <v>1116</v>
      </c>
      <c r="R66" s="657"/>
      <c r="S66" s="497"/>
      <c r="T66" s="497"/>
      <c r="U66" s="497"/>
      <c r="V66" s="30"/>
      <c r="W66" s="119"/>
      <c r="X66" s="13">
        <v>0</v>
      </c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720" t="str">
        <f t="shared" si="19"/>
        <v>KHALDA_INJ</v>
      </c>
      <c r="AZ66" s="721">
        <f t="shared" si="20"/>
        <v>46284</v>
      </c>
      <c r="BA66" s="722" t="str">
        <f t="shared" si="21"/>
        <v>9MRZK-134</v>
      </c>
      <c r="BB66" s="722">
        <f t="shared" si="22"/>
        <v>0</v>
      </c>
      <c r="BC66" s="722">
        <f t="shared" si="23"/>
        <v>0</v>
      </c>
      <c r="BD66" s="723">
        <f t="shared" si="24"/>
        <v>0</v>
      </c>
      <c r="BE66" s="723" t="str">
        <f t="shared" si="25"/>
        <v>SI</v>
      </c>
      <c r="BF66" s="723">
        <f t="shared" si="26"/>
        <v>0</v>
      </c>
      <c r="BG66" s="722">
        <f t="shared" si="27"/>
        <v>0</v>
      </c>
      <c r="BH66" s="724" t="str">
        <f t="shared" si="28"/>
        <v/>
      </c>
      <c r="BI66" s="724">
        <f t="shared" si="29"/>
        <v>0</v>
      </c>
      <c r="BJ66" s="724">
        <f t="shared" si="30"/>
        <v>0</v>
      </c>
      <c r="BK66" s="724" t="str">
        <f t="shared" si="31"/>
        <v/>
      </c>
      <c r="BL66" s="109" t="str">
        <f t="shared" si="32"/>
        <v>MRZ</v>
      </c>
      <c r="BM66" s="719">
        <f t="shared" si="33"/>
        <v>0</v>
      </c>
      <c r="BN66" s="719">
        <f t="shared" si="34"/>
        <v>0</v>
      </c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  <c r="DX66" s="30"/>
      <c r="DY66" s="30"/>
      <c r="DZ66" s="30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/>
      <c r="EO66" s="30"/>
      <c r="EP66" s="30"/>
      <c r="EQ66" s="30"/>
      <c r="ER66" s="30"/>
      <c r="ES66" s="30"/>
      <c r="ET66" s="30"/>
      <c r="EU66" s="30"/>
      <c r="EV66" s="30"/>
      <c r="EW66" s="30"/>
      <c r="EX66" s="30"/>
    </row>
    <row r="67" spans="1:154" s="31" customFormat="1" ht="16.5" customHeight="1">
      <c r="A67" s="30"/>
      <c r="B67" s="236" t="s">
        <v>1284</v>
      </c>
      <c r="C67" s="246" t="s">
        <v>25</v>
      </c>
      <c r="D67" s="246" t="s">
        <v>23</v>
      </c>
      <c r="E67" s="15">
        <v>23.5</v>
      </c>
      <c r="F67" s="502" t="s">
        <v>1794</v>
      </c>
      <c r="G67" s="237">
        <v>28</v>
      </c>
      <c r="H67" s="419">
        <v>1350</v>
      </c>
      <c r="I67" s="419">
        <f t="shared" si="17"/>
        <v>1321.875</v>
      </c>
      <c r="J67" s="255">
        <v>1300</v>
      </c>
      <c r="K67" s="419">
        <v>530</v>
      </c>
      <c r="L67" s="419">
        <v>0</v>
      </c>
      <c r="M67" s="45">
        <v>0</v>
      </c>
      <c r="N67" s="122">
        <v>0</v>
      </c>
      <c r="O67" s="420"/>
      <c r="P67" s="647" t="s">
        <v>1906</v>
      </c>
      <c r="Q67" s="497" t="s">
        <v>1116</v>
      </c>
      <c r="R67" s="657">
        <v>46004</v>
      </c>
      <c r="S67" s="497"/>
      <c r="T67" s="497"/>
      <c r="U67" s="497"/>
      <c r="V67" s="30"/>
      <c r="W67" s="119"/>
      <c r="X67" s="13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720" t="str">
        <f t="shared" si="19"/>
        <v>KHALDA_INJ</v>
      </c>
      <c r="AZ67" s="721">
        <f t="shared" si="20"/>
        <v>46284</v>
      </c>
      <c r="BA67" s="722" t="str">
        <f t="shared" si="21"/>
        <v>9MRZK-144A</v>
      </c>
      <c r="BB67" s="722">
        <f t="shared" si="22"/>
        <v>1321.875</v>
      </c>
      <c r="BC67" s="722">
        <f t="shared" si="23"/>
        <v>530</v>
      </c>
      <c r="BD67" s="723">
        <f t="shared" si="24"/>
        <v>23.5</v>
      </c>
      <c r="BE67" s="723" t="str">
        <f t="shared" si="25"/>
        <v>INJ</v>
      </c>
      <c r="BF67" s="723">
        <f t="shared" si="26"/>
        <v>28</v>
      </c>
      <c r="BG67" s="722">
        <f t="shared" si="27"/>
        <v>1300</v>
      </c>
      <c r="BH67" s="724" t="str">
        <f t="shared" si="28"/>
        <v>MRZK-214, MRZK-52</v>
      </c>
      <c r="BI67" s="724">
        <f t="shared" si="29"/>
        <v>0</v>
      </c>
      <c r="BJ67" s="724">
        <f t="shared" si="30"/>
        <v>0</v>
      </c>
      <c r="BK67" s="724" t="str">
        <f t="shared" si="31"/>
        <v>Generator (Planned)</v>
      </c>
      <c r="BL67" s="109" t="str">
        <f t="shared" si="32"/>
        <v>MRZ</v>
      </c>
      <c r="BM67" s="719">
        <f t="shared" si="33"/>
        <v>0</v>
      </c>
      <c r="BN67" s="719">
        <f t="shared" si="34"/>
        <v>0</v>
      </c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F67" s="30"/>
      <c r="EG67" s="30"/>
      <c r="EH67" s="30"/>
      <c r="EI67" s="30"/>
      <c r="EJ67" s="30"/>
      <c r="EK67" s="30"/>
      <c r="EL67" s="30"/>
      <c r="EM67" s="30"/>
      <c r="EN67" s="30"/>
      <c r="EO67" s="30"/>
      <c r="EP67" s="30"/>
      <c r="EQ67" s="30"/>
      <c r="ER67" s="30"/>
      <c r="ES67" s="30"/>
      <c r="ET67" s="30"/>
      <c r="EU67" s="30"/>
      <c r="EV67" s="30"/>
      <c r="EW67" s="30"/>
      <c r="EX67" s="30"/>
    </row>
    <row r="68" spans="1:154" s="31" customFormat="1" ht="16.5" customHeight="1">
      <c r="A68" s="30"/>
      <c r="B68" s="236" t="s">
        <v>1086</v>
      </c>
      <c r="C68" s="246" t="s">
        <v>25</v>
      </c>
      <c r="D68" s="246" t="s">
        <v>23</v>
      </c>
      <c r="E68" s="15">
        <v>23.5</v>
      </c>
      <c r="F68" s="502" t="s">
        <v>1794</v>
      </c>
      <c r="G68" s="237">
        <v>12</v>
      </c>
      <c r="H68" s="419">
        <v>820</v>
      </c>
      <c r="I68" s="419">
        <f t="shared" si="17"/>
        <v>802.91666666666663</v>
      </c>
      <c r="J68" s="255">
        <v>1000</v>
      </c>
      <c r="K68" s="419">
        <v>0</v>
      </c>
      <c r="L68" s="419">
        <v>0</v>
      </c>
      <c r="M68" s="45"/>
      <c r="N68" s="122"/>
      <c r="O68" s="420">
        <f t="shared" si="18"/>
        <v>3786539.5245833364</v>
      </c>
      <c r="P68" s="647" t="s">
        <v>1684</v>
      </c>
      <c r="Q68" s="497"/>
      <c r="R68" s="657">
        <v>46004</v>
      </c>
      <c r="S68" s="497" t="s">
        <v>1502</v>
      </c>
      <c r="T68" s="497"/>
      <c r="U68" s="497"/>
      <c r="V68" s="30"/>
      <c r="W68" s="119"/>
      <c r="X68" s="13">
        <v>3785736.6079166699</v>
      </c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720" t="str">
        <f t="shared" si="19"/>
        <v>KHALDA_INJ</v>
      </c>
      <c r="AZ68" s="721">
        <f t="shared" si="20"/>
        <v>46284</v>
      </c>
      <c r="BA68" s="722" t="str">
        <f t="shared" si="21"/>
        <v>9MRZK-164</v>
      </c>
      <c r="BB68" s="722">
        <f t="shared" si="22"/>
        <v>802.91666666666663</v>
      </c>
      <c r="BC68" s="722">
        <f t="shared" si="23"/>
        <v>0</v>
      </c>
      <c r="BD68" s="723">
        <f t="shared" si="24"/>
        <v>23.5</v>
      </c>
      <c r="BE68" s="723" t="str">
        <f t="shared" si="25"/>
        <v>INJ</v>
      </c>
      <c r="BF68" s="723">
        <f t="shared" si="26"/>
        <v>12</v>
      </c>
      <c r="BG68" s="722">
        <f t="shared" si="27"/>
        <v>1000</v>
      </c>
      <c r="BH68" s="724" t="str">
        <f t="shared" si="28"/>
        <v>MRZK-76, 136 &amp; 146</v>
      </c>
      <c r="BI68" s="724">
        <f t="shared" si="29"/>
        <v>0</v>
      </c>
      <c r="BJ68" s="724">
        <f t="shared" si="30"/>
        <v>0</v>
      </c>
      <c r="BK68" s="724" t="str">
        <f t="shared" si="31"/>
        <v>Generator (Planned)</v>
      </c>
      <c r="BL68" s="109" t="str">
        <f t="shared" si="32"/>
        <v>MRZ</v>
      </c>
      <c r="BM68" s="719">
        <f t="shared" si="33"/>
        <v>0</v>
      </c>
      <c r="BN68" s="719">
        <f t="shared" si="34"/>
        <v>0</v>
      </c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/>
      <c r="EO68" s="30"/>
      <c r="EP68" s="30"/>
      <c r="EQ68" s="30"/>
      <c r="ER68" s="30"/>
      <c r="ES68" s="30"/>
      <c r="ET68" s="30"/>
      <c r="EU68" s="30"/>
      <c r="EV68" s="30"/>
      <c r="EW68" s="30"/>
      <c r="EX68" s="30"/>
    </row>
    <row r="69" spans="1:154" s="31" customFormat="1" ht="16.5" customHeight="1">
      <c r="A69" s="30"/>
      <c r="B69" s="236" t="s">
        <v>1090</v>
      </c>
      <c r="C69" s="246" t="s">
        <v>25</v>
      </c>
      <c r="D69" s="246" t="s">
        <v>23</v>
      </c>
      <c r="E69" s="15">
        <v>23.5</v>
      </c>
      <c r="F69" s="502" t="s">
        <v>1794</v>
      </c>
      <c r="G69" s="237" t="s">
        <v>1053</v>
      </c>
      <c r="H69" s="419">
        <v>60</v>
      </c>
      <c r="I69" s="419">
        <f t="shared" si="17"/>
        <v>58.75</v>
      </c>
      <c r="J69" s="255">
        <v>0</v>
      </c>
      <c r="K69" s="419">
        <v>50</v>
      </c>
      <c r="L69" s="419">
        <v>0</v>
      </c>
      <c r="M69" s="45">
        <v>0</v>
      </c>
      <c r="N69" s="122">
        <v>0</v>
      </c>
      <c r="O69" s="420">
        <f t="shared" si="18"/>
        <v>31174.462500000005</v>
      </c>
      <c r="P69" s="647" t="s">
        <v>1684</v>
      </c>
      <c r="Q69" s="497" t="s">
        <v>1294</v>
      </c>
      <c r="R69" s="657">
        <v>46004</v>
      </c>
      <c r="S69" s="497" t="s">
        <v>1487</v>
      </c>
      <c r="T69" s="497"/>
      <c r="U69" s="497"/>
      <c r="V69" s="30"/>
      <c r="W69" s="119"/>
      <c r="X69" s="13">
        <v>31115.712500000005</v>
      </c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720" t="str">
        <f t="shared" si="19"/>
        <v>KHALDA_INJ</v>
      </c>
      <c r="AZ69" s="721">
        <f t="shared" si="20"/>
        <v>46284</v>
      </c>
      <c r="BA69" s="722" t="str">
        <f t="shared" si="21"/>
        <v>9MRZK-152</v>
      </c>
      <c r="BB69" s="722">
        <f t="shared" si="22"/>
        <v>58.75</v>
      </c>
      <c r="BC69" s="722">
        <f t="shared" si="23"/>
        <v>50</v>
      </c>
      <c r="BD69" s="723">
        <f t="shared" si="24"/>
        <v>23.5</v>
      </c>
      <c r="BE69" s="723" t="str">
        <f t="shared" si="25"/>
        <v>INJ</v>
      </c>
      <c r="BF69" s="723" t="str">
        <f t="shared" si="26"/>
        <v>Spool</v>
      </c>
      <c r="BG69" s="722">
        <f t="shared" si="27"/>
        <v>0</v>
      </c>
      <c r="BH69" s="724" t="str">
        <f t="shared" si="28"/>
        <v>MRZK-76, 136 &amp; 146</v>
      </c>
      <c r="BI69" s="724">
        <f t="shared" si="29"/>
        <v>0</v>
      </c>
      <c r="BJ69" s="724">
        <f t="shared" si="30"/>
        <v>0</v>
      </c>
      <c r="BK69" s="724" t="str">
        <f t="shared" si="31"/>
        <v>Generator (Planned)</v>
      </c>
      <c r="BL69" s="109" t="str">
        <f t="shared" si="32"/>
        <v>MRZ</v>
      </c>
      <c r="BM69" s="719">
        <f t="shared" si="33"/>
        <v>0</v>
      </c>
      <c r="BN69" s="719">
        <f t="shared" si="34"/>
        <v>0</v>
      </c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30"/>
      <c r="EQ69" s="30"/>
      <c r="ER69" s="30"/>
      <c r="ES69" s="30"/>
      <c r="ET69" s="30"/>
      <c r="EU69" s="30"/>
      <c r="EV69" s="30"/>
      <c r="EW69" s="30"/>
      <c r="EX69" s="30"/>
    </row>
    <row r="70" spans="1:154" s="31" customFormat="1" ht="16.5" customHeight="1">
      <c r="A70" s="30"/>
      <c r="B70" s="236" t="s">
        <v>1065</v>
      </c>
      <c r="C70" s="246" t="s">
        <v>22</v>
      </c>
      <c r="D70" s="246" t="s">
        <v>23</v>
      </c>
      <c r="E70" s="15">
        <v>23.5</v>
      </c>
      <c r="F70" s="502" t="s">
        <v>1794</v>
      </c>
      <c r="G70" s="237">
        <v>38</v>
      </c>
      <c r="H70" s="419">
        <v>2010</v>
      </c>
      <c r="I70" s="419">
        <f t="shared" si="17"/>
        <v>1968.125</v>
      </c>
      <c r="J70" s="255">
        <v>2200</v>
      </c>
      <c r="K70" s="419">
        <v>80</v>
      </c>
      <c r="L70" s="419">
        <v>1000</v>
      </c>
      <c r="M70" s="45">
        <v>0</v>
      </c>
      <c r="N70" s="122">
        <v>0</v>
      </c>
      <c r="O70" s="420">
        <f t="shared" si="18"/>
        <v>1241500.3583333329</v>
      </c>
      <c r="P70" s="647" t="s">
        <v>1701</v>
      </c>
      <c r="Q70" s="643" t="s">
        <v>1432</v>
      </c>
      <c r="R70" s="657">
        <v>46004</v>
      </c>
      <c r="S70" s="643" t="s">
        <v>1601</v>
      </c>
      <c r="T70" s="643"/>
      <c r="U70" s="643"/>
      <c r="V70" s="30"/>
      <c r="W70" s="119"/>
      <c r="X70" s="13">
        <v>1239532.2333333329</v>
      </c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720" t="str">
        <f t="shared" si="19"/>
        <v>KHALDA_INJ</v>
      </c>
      <c r="AZ70" s="721">
        <f t="shared" si="20"/>
        <v>46284</v>
      </c>
      <c r="BA70" s="722" t="str">
        <f t="shared" si="21"/>
        <v>9MRZK-154</v>
      </c>
      <c r="BB70" s="722">
        <f t="shared" si="22"/>
        <v>1968.125</v>
      </c>
      <c r="BC70" s="722">
        <f t="shared" si="23"/>
        <v>80</v>
      </c>
      <c r="BD70" s="723">
        <f t="shared" si="24"/>
        <v>23.5</v>
      </c>
      <c r="BE70" s="723" t="str">
        <f t="shared" si="25"/>
        <v>INJ</v>
      </c>
      <c r="BF70" s="723">
        <f t="shared" si="26"/>
        <v>38</v>
      </c>
      <c r="BG70" s="722">
        <f t="shared" si="27"/>
        <v>2200</v>
      </c>
      <c r="BH70" s="724" t="str">
        <f t="shared" si="28"/>
        <v>MRZK-165, 133, 105 &amp; 206</v>
      </c>
      <c r="BI70" s="724">
        <f t="shared" si="29"/>
        <v>0</v>
      </c>
      <c r="BJ70" s="724">
        <f t="shared" si="30"/>
        <v>0</v>
      </c>
      <c r="BK70" s="724" t="str">
        <f t="shared" si="31"/>
        <v>Generator (Planned)</v>
      </c>
      <c r="BL70" s="109" t="str">
        <f t="shared" si="32"/>
        <v>MRZ</v>
      </c>
      <c r="BM70" s="719">
        <f t="shared" si="33"/>
        <v>0</v>
      </c>
      <c r="BN70" s="719">
        <f t="shared" si="34"/>
        <v>0</v>
      </c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</row>
    <row r="71" spans="1:154" s="31" customFormat="1" ht="16.5" customHeight="1">
      <c r="A71" s="30"/>
      <c r="B71" s="236" t="s">
        <v>1394</v>
      </c>
      <c r="C71" s="246" t="s">
        <v>20</v>
      </c>
      <c r="D71" s="246" t="s">
        <v>23</v>
      </c>
      <c r="E71" s="15">
        <v>23.5</v>
      </c>
      <c r="F71" s="502" t="s">
        <v>1794</v>
      </c>
      <c r="G71" s="237">
        <v>50</v>
      </c>
      <c r="H71" s="419">
        <v>340</v>
      </c>
      <c r="I71" s="419">
        <f t="shared" si="17"/>
        <v>332.91666666666669</v>
      </c>
      <c r="J71" s="255">
        <v>500</v>
      </c>
      <c r="K71" s="419">
        <v>200</v>
      </c>
      <c r="L71" s="419">
        <v>0</v>
      </c>
      <c r="M71" s="45"/>
      <c r="N71" s="122"/>
      <c r="O71" s="420"/>
      <c r="P71" s="647" t="s">
        <v>1399</v>
      </c>
      <c r="Q71" s="638" t="s">
        <v>1437</v>
      </c>
      <c r="R71" s="657">
        <v>46204</v>
      </c>
      <c r="S71" s="647"/>
      <c r="T71" s="638"/>
      <c r="U71" s="638"/>
      <c r="V71" s="30"/>
      <c r="W71" s="119"/>
      <c r="X71" s="13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720" t="str">
        <f t="shared" si="19"/>
        <v>KHALDA_INJ</v>
      </c>
      <c r="AZ71" s="721">
        <f t="shared" si="20"/>
        <v>46284</v>
      </c>
      <c r="BA71" s="722" t="str">
        <f t="shared" si="21"/>
        <v>9MRZK-189</v>
      </c>
      <c r="BB71" s="722">
        <f t="shared" si="22"/>
        <v>332.91666666666669</v>
      </c>
      <c r="BC71" s="722">
        <f t="shared" si="23"/>
        <v>200</v>
      </c>
      <c r="BD71" s="723">
        <f t="shared" si="24"/>
        <v>23.5</v>
      </c>
      <c r="BE71" s="723" t="str">
        <f t="shared" si="25"/>
        <v>INJ</v>
      </c>
      <c r="BF71" s="723">
        <f t="shared" si="26"/>
        <v>50</v>
      </c>
      <c r="BG71" s="722">
        <f t="shared" si="27"/>
        <v>500</v>
      </c>
      <c r="BH71" s="724" t="str">
        <f t="shared" si="28"/>
        <v>MRZK-186</v>
      </c>
      <c r="BI71" s="724">
        <f t="shared" si="29"/>
        <v>0</v>
      </c>
      <c r="BJ71" s="724">
        <f t="shared" si="30"/>
        <v>0</v>
      </c>
      <c r="BK71" s="724" t="str">
        <f t="shared" si="31"/>
        <v>Generator (Planned)</v>
      </c>
      <c r="BL71" s="109" t="str">
        <f t="shared" si="32"/>
        <v>MRZ</v>
      </c>
      <c r="BM71" s="719">
        <f t="shared" si="33"/>
        <v>0</v>
      </c>
      <c r="BN71" s="719">
        <f t="shared" si="34"/>
        <v>0</v>
      </c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30"/>
      <c r="EQ71" s="30"/>
      <c r="ER71" s="30"/>
      <c r="ES71" s="30"/>
      <c r="ET71" s="30"/>
      <c r="EU71" s="30"/>
      <c r="EV71" s="30"/>
      <c r="EW71" s="30"/>
      <c r="EX71" s="30"/>
    </row>
    <row r="72" spans="1:154" s="31" customFormat="1" ht="16.5" customHeight="1">
      <c r="A72" s="30"/>
      <c r="B72" s="236" t="s">
        <v>1546</v>
      </c>
      <c r="C72" s="246" t="s">
        <v>22</v>
      </c>
      <c r="D72" s="246" t="s">
        <v>23</v>
      </c>
      <c r="E72" s="15">
        <v>23.5</v>
      </c>
      <c r="F72" s="502" t="s">
        <v>1794</v>
      </c>
      <c r="G72" s="237">
        <v>128</v>
      </c>
      <c r="H72" s="419">
        <v>570</v>
      </c>
      <c r="I72" s="419">
        <v>570</v>
      </c>
      <c r="J72" s="255">
        <v>500</v>
      </c>
      <c r="K72" s="419">
        <v>460</v>
      </c>
      <c r="L72" s="419">
        <v>90</v>
      </c>
      <c r="M72" s="45">
        <v>0</v>
      </c>
      <c r="N72" s="122">
        <v>0</v>
      </c>
      <c r="O72" s="420"/>
      <c r="P72" s="647"/>
      <c r="Q72" s="647"/>
      <c r="R72" s="657"/>
      <c r="S72" s="647"/>
      <c r="T72" s="638"/>
      <c r="U72" s="638"/>
      <c r="V72" s="30"/>
      <c r="W72" s="119"/>
      <c r="X72" s="13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720" t="str">
        <f>IF(B72="","","KHALDA_INJ")</f>
        <v>KHALDA_INJ</v>
      </c>
      <c r="AZ72" s="721">
        <f>IF(AY72="","",REPORTDATE-1)</f>
        <v>46284</v>
      </c>
      <c r="BA72" s="722" t="str">
        <f>IF(B72="","",$AX$2&amp;B72)</f>
        <v>9MRZK-205</v>
      </c>
      <c r="BB72" s="722">
        <f>IF(B72="","",IF(BD72=0,0,I72))</f>
        <v>570</v>
      </c>
      <c r="BC72" s="722">
        <f>IF(B72="","",K72)</f>
        <v>460</v>
      </c>
      <c r="BD72" s="723">
        <f>IF(B72="","",E72)</f>
        <v>23.5</v>
      </c>
      <c r="BE72" s="723" t="str">
        <f>IF(B72="","",D72)</f>
        <v>INJ</v>
      </c>
      <c r="BF72" s="723">
        <f>+G72</f>
        <v>128</v>
      </c>
      <c r="BG72" s="722">
        <f>IF(B72="","",J72)</f>
        <v>500</v>
      </c>
      <c r="BH72" s="724" t="str">
        <f>IF(P72="","",P72)</f>
        <v/>
      </c>
      <c r="BI72" s="724">
        <f>M72</f>
        <v>0</v>
      </c>
      <c r="BJ72" s="724">
        <f t="shared" si="30"/>
        <v>0</v>
      </c>
      <c r="BK72" s="724"/>
      <c r="BL72" s="109" t="str">
        <f>LEFT(B72,3)</f>
        <v>MRZ</v>
      </c>
      <c r="BM72" s="719">
        <f t="shared" ref="BM72:BN75" si="35">M72</f>
        <v>0</v>
      </c>
      <c r="BN72" s="719">
        <f t="shared" si="35"/>
        <v>0</v>
      </c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  <c r="DX72" s="30"/>
      <c r="DY72" s="30"/>
      <c r="DZ72" s="30"/>
      <c r="EA72" s="30"/>
      <c r="EB72" s="30"/>
      <c r="EC72" s="30"/>
      <c r="ED72" s="30"/>
      <c r="EE72" s="30"/>
      <c r="EF72" s="30"/>
      <c r="EG72" s="30"/>
      <c r="EH72" s="30"/>
      <c r="EI72" s="30"/>
      <c r="EJ72" s="30"/>
      <c r="EK72" s="30"/>
      <c r="EL72" s="30"/>
      <c r="EM72" s="30"/>
      <c r="EN72" s="30"/>
      <c r="EO72" s="30"/>
      <c r="EP72" s="30"/>
      <c r="EQ72" s="30"/>
      <c r="ER72" s="30"/>
      <c r="ES72" s="30"/>
      <c r="ET72" s="30"/>
      <c r="EU72" s="30"/>
      <c r="EV72" s="30"/>
      <c r="EW72" s="30"/>
      <c r="EX72" s="30"/>
    </row>
    <row r="73" spans="1:154" s="31" customFormat="1" ht="16.5" customHeight="1">
      <c r="A73" s="30"/>
      <c r="B73" s="236" t="s">
        <v>1629</v>
      </c>
      <c r="C73" s="246" t="s">
        <v>20</v>
      </c>
      <c r="D73" s="246" t="s">
        <v>23</v>
      </c>
      <c r="E73" s="15">
        <v>23.5</v>
      </c>
      <c r="F73" s="502" t="s">
        <v>1794</v>
      </c>
      <c r="G73" s="237">
        <v>128</v>
      </c>
      <c r="H73" s="419">
        <v>1300</v>
      </c>
      <c r="I73" s="419">
        <f t="shared" si="17"/>
        <v>1272.9166666666667</v>
      </c>
      <c r="J73" s="255">
        <v>1300</v>
      </c>
      <c r="K73" s="419">
        <v>1180</v>
      </c>
      <c r="L73" s="419">
        <v>0</v>
      </c>
      <c r="M73" s="45"/>
      <c r="N73" s="122"/>
      <c r="O73" s="420"/>
      <c r="P73" s="647" t="s">
        <v>1527</v>
      </c>
      <c r="Q73" s="647"/>
      <c r="R73" s="657">
        <v>46070</v>
      </c>
      <c r="S73" s="647"/>
      <c r="T73"/>
      <c r="U73"/>
      <c r="V73" s="30"/>
      <c r="W73" s="119"/>
      <c r="X73" s="13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720" t="str">
        <f>IF(B73="","","KHALDA_INJ")</f>
        <v>KHALDA_INJ</v>
      </c>
      <c r="AZ73" s="721">
        <f>IF(AY73="","",REPORTDATE-1)</f>
        <v>46284</v>
      </c>
      <c r="BA73" s="722" t="str">
        <f>IF(B73="","",$AX$2&amp;B73)</f>
        <v>9MRZK-207</v>
      </c>
      <c r="BB73" s="722">
        <f>IF(B73="","",IF(BD73=0,0,I73))</f>
        <v>1272.9166666666667</v>
      </c>
      <c r="BC73" s="722">
        <f>IF(B73="","",K73)</f>
        <v>1180</v>
      </c>
      <c r="BD73" s="723">
        <f>IF(B73="","",E73)</f>
        <v>23.5</v>
      </c>
      <c r="BE73" s="723" t="str">
        <f>IF(B73="","",D73)</f>
        <v>INJ</v>
      </c>
      <c r="BF73" s="723">
        <f>+G73</f>
        <v>128</v>
      </c>
      <c r="BG73" s="722">
        <f>IF(B73="","",J73)</f>
        <v>1300</v>
      </c>
      <c r="BH73" s="724" t="str">
        <f>IF(P73="","",P73)</f>
        <v>MRZK-203</v>
      </c>
      <c r="BI73" s="724">
        <f>M73</f>
        <v>0</v>
      </c>
      <c r="BJ73" s="724">
        <f t="shared" si="30"/>
        <v>0</v>
      </c>
      <c r="BK73" s="724" t="str">
        <f t="shared" si="31"/>
        <v>Generator (Planned)</v>
      </c>
      <c r="BL73" s="109" t="str">
        <f>LEFT(B73,3)</f>
        <v>MRZ</v>
      </c>
      <c r="BM73" s="719">
        <f t="shared" si="35"/>
        <v>0</v>
      </c>
      <c r="BN73" s="719">
        <f t="shared" si="35"/>
        <v>0</v>
      </c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  <c r="DU73" s="30"/>
      <c r="DV73" s="30"/>
      <c r="DW73" s="30"/>
      <c r="DX73" s="30"/>
      <c r="DY73" s="30"/>
      <c r="DZ73" s="30"/>
      <c r="EA73" s="30"/>
      <c r="EB73" s="30"/>
      <c r="EC73" s="30"/>
      <c r="ED73" s="30"/>
      <c r="EE73" s="30"/>
      <c r="EF73" s="30"/>
      <c r="EG73" s="30"/>
      <c r="EH73" s="30"/>
      <c r="EI73" s="30"/>
      <c r="EJ73" s="30"/>
      <c r="EK73" s="30"/>
      <c r="EL73" s="30"/>
      <c r="EM73" s="30"/>
      <c r="EN73" s="30"/>
      <c r="EO73" s="30"/>
      <c r="EP73" s="30"/>
      <c r="EQ73" s="30"/>
      <c r="ER73" s="30"/>
      <c r="ES73" s="30"/>
      <c r="ET73" s="30"/>
      <c r="EU73" s="30"/>
      <c r="EV73" s="30"/>
      <c r="EW73" s="30"/>
      <c r="EX73" s="30"/>
    </row>
    <row r="74" spans="1:154" s="31" customFormat="1" ht="16.5" customHeight="1">
      <c r="A74" s="30"/>
      <c r="B74" s="236" t="s">
        <v>1618</v>
      </c>
      <c r="C74" s="246" t="s">
        <v>20</v>
      </c>
      <c r="D74" s="246" t="s">
        <v>23</v>
      </c>
      <c r="E74" s="15">
        <v>23.5</v>
      </c>
      <c r="F74" s="502" t="s">
        <v>1794</v>
      </c>
      <c r="G74" s="237" t="s">
        <v>1053</v>
      </c>
      <c r="H74" s="419">
        <v>1702</v>
      </c>
      <c r="I74" s="419">
        <f t="shared" si="17"/>
        <v>1666.5416666666667</v>
      </c>
      <c r="J74" s="255">
        <v>1200</v>
      </c>
      <c r="K74" s="419">
        <v>1800</v>
      </c>
      <c r="L74" s="419">
        <v>0</v>
      </c>
      <c r="M74" s="45"/>
      <c r="N74" s="122"/>
      <c r="O74" s="420"/>
      <c r="P74" s="647" t="s">
        <v>1646</v>
      </c>
      <c r="Q74" s="647"/>
      <c r="R74" s="657">
        <v>46004</v>
      </c>
      <c r="S74" s="647"/>
      <c r="T74"/>
      <c r="U74"/>
      <c r="V74" s="30"/>
      <c r="W74" s="119"/>
      <c r="X74" s="13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720" t="str">
        <f t="shared" si="19"/>
        <v>KHALDA_INJ</v>
      </c>
      <c r="AZ74" s="721">
        <f t="shared" si="20"/>
        <v>46284</v>
      </c>
      <c r="BA74" s="722" t="str">
        <f t="shared" si="21"/>
        <v>9MRZK-210</v>
      </c>
      <c r="BB74" s="722">
        <f t="shared" si="22"/>
        <v>1666.5416666666667</v>
      </c>
      <c r="BC74" s="722">
        <f t="shared" si="23"/>
        <v>1800</v>
      </c>
      <c r="BD74" s="723">
        <f t="shared" si="24"/>
        <v>23.5</v>
      </c>
      <c r="BE74" s="723" t="str">
        <f t="shared" si="25"/>
        <v>INJ</v>
      </c>
      <c r="BF74" s="723" t="str">
        <f t="shared" si="26"/>
        <v>Spool</v>
      </c>
      <c r="BG74" s="722">
        <f t="shared" si="27"/>
        <v>1200</v>
      </c>
      <c r="BH74" s="724" t="str">
        <f t="shared" si="28"/>
        <v>MRZK-28A/MRZK-166</v>
      </c>
      <c r="BI74" s="724">
        <f t="shared" si="29"/>
        <v>0</v>
      </c>
      <c r="BJ74" s="724">
        <f t="shared" si="30"/>
        <v>0</v>
      </c>
      <c r="BK74" s="724" t="str">
        <f t="shared" si="31"/>
        <v>Generator (Planned)</v>
      </c>
      <c r="BL74" s="109" t="str">
        <f>LEFT(B74,3)</f>
        <v>MRZ</v>
      </c>
      <c r="BM74" s="719">
        <f t="shared" si="35"/>
        <v>0</v>
      </c>
      <c r="BN74" s="719">
        <f t="shared" si="35"/>
        <v>0</v>
      </c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  <c r="DU74" s="30"/>
      <c r="DV74" s="30"/>
      <c r="DW74" s="30"/>
      <c r="DX74" s="30"/>
      <c r="DY74" s="30"/>
      <c r="DZ74" s="30"/>
      <c r="EA74" s="30"/>
      <c r="EB74" s="30"/>
      <c r="EC74" s="30"/>
      <c r="ED74" s="30"/>
      <c r="EE74" s="30"/>
      <c r="EF74" s="30"/>
      <c r="EG74" s="30"/>
      <c r="EH74" s="30"/>
      <c r="EI74" s="30"/>
      <c r="EJ74" s="30"/>
      <c r="EK74" s="30"/>
      <c r="EL74" s="30"/>
      <c r="EM74" s="30"/>
      <c r="EN74" s="30"/>
      <c r="EO74" s="30"/>
      <c r="EP74" s="30"/>
      <c r="EQ74" s="30"/>
      <c r="ER74" s="30"/>
      <c r="ES74" s="30"/>
      <c r="ET74" s="30"/>
      <c r="EU74" s="30"/>
      <c r="EV74" s="30"/>
      <c r="EW74" s="30"/>
      <c r="EX74" s="30"/>
    </row>
    <row r="75" spans="1:154" s="31" customFormat="1" ht="16.5" customHeight="1">
      <c r="A75" s="30"/>
      <c r="B75" s="236" t="s">
        <v>1280</v>
      </c>
      <c r="C75" s="246" t="s">
        <v>1099</v>
      </c>
      <c r="D75" s="246" t="s">
        <v>23</v>
      </c>
      <c r="E75" s="15">
        <v>23.5</v>
      </c>
      <c r="F75" s="502" t="s">
        <v>1794</v>
      </c>
      <c r="G75" s="141" t="s">
        <v>1053</v>
      </c>
      <c r="H75" s="419">
        <v>670</v>
      </c>
      <c r="I75" s="419">
        <f>H75*E75/24</f>
        <v>656.04166666666663</v>
      </c>
      <c r="J75" s="255">
        <v>500</v>
      </c>
      <c r="K75" s="419">
        <v>1000</v>
      </c>
      <c r="L75" s="419">
        <v>900</v>
      </c>
      <c r="M75" s="45">
        <v>0</v>
      </c>
      <c r="N75" s="122">
        <v>0</v>
      </c>
      <c r="O75" s="420">
        <f t="shared" si="18"/>
        <v>254846.08750000014</v>
      </c>
      <c r="P75" s="647" t="s">
        <v>1685</v>
      </c>
      <c r="Q75" s="497" t="s">
        <v>1317</v>
      </c>
      <c r="R75" s="657">
        <v>46004</v>
      </c>
      <c r="S75" s="647"/>
      <c r="T75" s="497"/>
      <c r="U75" s="497"/>
      <c r="V75" s="30"/>
      <c r="W75" s="119"/>
      <c r="X75" s="13">
        <v>254190.04583333348</v>
      </c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720" t="str">
        <f t="shared" si="19"/>
        <v>KHALDA_INJ</v>
      </c>
      <c r="AZ75" s="721">
        <f t="shared" si="20"/>
        <v>46284</v>
      </c>
      <c r="BA75" s="722" t="str">
        <f t="shared" si="21"/>
        <v>9MRZK-121</v>
      </c>
      <c r="BB75" s="722">
        <f t="shared" si="22"/>
        <v>656.04166666666663</v>
      </c>
      <c r="BC75" s="722">
        <f t="shared" si="23"/>
        <v>1000</v>
      </c>
      <c r="BD75" s="723">
        <f t="shared" si="24"/>
        <v>23.5</v>
      </c>
      <c r="BE75" s="723" t="str">
        <f t="shared" si="25"/>
        <v>INJ</v>
      </c>
      <c r="BF75" s="723" t="str">
        <f t="shared" si="26"/>
        <v>Spool</v>
      </c>
      <c r="BG75" s="722">
        <f t="shared" si="27"/>
        <v>500</v>
      </c>
      <c r="BH75" s="724" t="str">
        <f t="shared" si="28"/>
        <v>MRZK-135B,188ST2 &amp; 189</v>
      </c>
      <c r="BI75" s="724">
        <f t="shared" si="29"/>
        <v>0</v>
      </c>
      <c r="BJ75" s="724">
        <f t="shared" si="30"/>
        <v>0</v>
      </c>
      <c r="BK75" s="724" t="str">
        <f t="shared" si="31"/>
        <v>Generator (Planned)</v>
      </c>
      <c r="BL75" s="109" t="str">
        <f>LEFT(B75,3)</f>
        <v>MRZ</v>
      </c>
      <c r="BM75" s="719">
        <f t="shared" si="35"/>
        <v>0</v>
      </c>
      <c r="BN75" s="719">
        <f t="shared" si="35"/>
        <v>0</v>
      </c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s="30"/>
      <c r="EE75" s="30"/>
      <c r="EF75" s="30"/>
      <c r="EG75" s="30"/>
      <c r="EH75" s="30"/>
      <c r="EI75" s="30"/>
      <c r="EJ75" s="30"/>
      <c r="EK75" s="30"/>
      <c r="EL75" s="30"/>
      <c r="EM75" s="30"/>
      <c r="EN75" s="30"/>
      <c r="EO75" s="30"/>
      <c r="EP75" s="30"/>
      <c r="EQ75" s="30"/>
      <c r="ER75" s="30"/>
      <c r="ES75" s="30"/>
      <c r="ET75" s="30"/>
      <c r="EU75" s="30"/>
      <c r="EV75" s="30"/>
      <c r="EW75" s="30"/>
      <c r="EX75" s="30"/>
    </row>
    <row r="76" spans="1:154" s="31" customFormat="1" ht="16.5" customHeight="1">
      <c r="A76" s="30"/>
      <c r="B76" s="640" t="s">
        <v>1281</v>
      </c>
      <c r="C76" s="641" t="s">
        <v>22</v>
      </c>
      <c r="D76" s="641" t="s">
        <v>19</v>
      </c>
      <c r="E76" s="15">
        <v>0</v>
      </c>
      <c r="F76" s="502"/>
      <c r="G76" s="794"/>
      <c r="H76" s="635"/>
      <c r="I76" s="419"/>
      <c r="J76">
        <v>0</v>
      </c>
      <c r="K76" s="443"/>
      <c r="L76" s="443"/>
      <c r="M76" s="45">
        <v>0</v>
      </c>
      <c r="N76" s="122">
        <v>0</v>
      </c>
      <c r="O76" s="642">
        <f t="shared" si="18"/>
        <v>0</v>
      </c>
      <c r="P76" s="648" t="s">
        <v>1098</v>
      </c>
      <c r="Q76" s="643" t="s">
        <v>1437</v>
      </c>
      <c r="R76" s="657"/>
      <c r="S76" s="643"/>
      <c r="T76" s="643"/>
      <c r="U76" s="643"/>
      <c r="V76" s="30"/>
      <c r="W76" s="119"/>
      <c r="X76" s="13">
        <v>0</v>
      </c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720" t="str">
        <f t="shared" si="19"/>
        <v>KHALDA_INJ</v>
      </c>
      <c r="AZ76" s="721">
        <f t="shared" si="20"/>
        <v>46284</v>
      </c>
      <c r="BA76" s="722" t="str">
        <f t="shared" si="21"/>
        <v>9MRZK-132</v>
      </c>
      <c r="BB76" s="722">
        <f t="shared" si="22"/>
        <v>0</v>
      </c>
      <c r="BC76" s="722">
        <f t="shared" si="23"/>
        <v>0</v>
      </c>
      <c r="BD76" s="723">
        <f t="shared" si="24"/>
        <v>0</v>
      </c>
      <c r="BE76" s="723" t="str">
        <f t="shared" si="25"/>
        <v>SI</v>
      </c>
      <c r="BF76" s="723">
        <f t="shared" si="26"/>
        <v>0</v>
      </c>
      <c r="BG76" s="722">
        <f t="shared" si="27"/>
        <v>0</v>
      </c>
      <c r="BH76" s="724" t="str">
        <f t="shared" si="28"/>
        <v>MRZK-102H</v>
      </c>
      <c r="BI76" s="724">
        <f t="shared" si="29"/>
        <v>0</v>
      </c>
      <c r="BJ76" s="724">
        <f t="shared" si="30"/>
        <v>0</v>
      </c>
      <c r="BK76" s="724" t="str">
        <f t="shared" si="31"/>
        <v/>
      </c>
      <c r="BL76" s="109" t="str">
        <f t="shared" si="32"/>
        <v>MRZ</v>
      </c>
      <c r="BM76" s="719">
        <f t="shared" si="33"/>
        <v>0</v>
      </c>
      <c r="BN76" s="719">
        <f t="shared" si="34"/>
        <v>0</v>
      </c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/>
      <c r="DW76" s="30"/>
      <c r="DX76" s="30"/>
      <c r="DY76" s="30"/>
      <c r="DZ76" s="30"/>
      <c r="EA76" s="30"/>
      <c r="EB76" s="30"/>
      <c r="EC76" s="30"/>
      <c r="ED76" s="30"/>
      <c r="EE76" s="30"/>
      <c r="EF76" s="30"/>
      <c r="EG76" s="30"/>
      <c r="EH76" s="30"/>
      <c r="EI76" s="30"/>
      <c r="EJ76" s="30"/>
      <c r="EK76" s="30"/>
      <c r="EL76" s="30"/>
      <c r="EM76" s="30"/>
      <c r="EN76" s="30"/>
      <c r="EO76" s="30"/>
      <c r="EP76" s="30"/>
      <c r="EQ76" s="30"/>
      <c r="ER76" s="30"/>
      <c r="ES76" s="30"/>
      <c r="ET76" s="30"/>
      <c r="EU76" s="30"/>
      <c r="EV76" s="30"/>
      <c r="EW76" s="30"/>
      <c r="EX76" s="30"/>
    </row>
    <row r="77" spans="1:154" s="32" customFormat="1" ht="15">
      <c r="A77" s="35"/>
      <c r="B77" s="792"/>
      <c r="C77" s="792"/>
      <c r="D77" s="792"/>
      <c r="E77" s="792"/>
      <c r="F77" s="792"/>
      <c r="G77" s="792"/>
      <c r="H77" t="s">
        <v>919</v>
      </c>
      <c r="I77">
        <f>SUM(I4:I42,I55:I76)</f>
        <v>49854.491666666654</v>
      </c>
      <c r="J77" s="792"/>
      <c r="K77" s="792"/>
      <c r="L77" s="792"/>
      <c r="M77" s="792"/>
      <c r="N77" s="792"/>
      <c r="O77" s="792"/>
      <c r="P77" s="792"/>
      <c r="Q77" s="792"/>
      <c r="R77" s="792"/>
      <c r="S77" s="792"/>
      <c r="T77" s="792"/>
      <c r="U77" s="792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110"/>
      <c r="AW77" s="111"/>
      <c r="AX77" s="63"/>
      <c r="AY77" s="63"/>
      <c r="AZ77" s="63"/>
      <c r="BA77" s="112"/>
      <c r="BB77" s="112"/>
      <c r="BC77" s="112"/>
      <c r="BD77" s="112"/>
      <c r="BE77" s="112"/>
      <c r="BF77" s="112"/>
      <c r="BG77" s="103"/>
      <c r="BH77" s="37"/>
      <c r="BI77" s="37"/>
      <c r="BJ77" s="37"/>
      <c r="BK77" s="56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</row>
    <row r="78" spans="1:154" s="32" customFormat="1" ht="15">
      <c r="A78" s="35"/>
      <c r="B78" s="792"/>
      <c r="C78" s="792"/>
      <c r="D78" s="792"/>
      <c r="E78" s="792"/>
      <c r="F78" s="792"/>
      <c r="G78" s="792"/>
      <c r="H78" t="s">
        <v>918</v>
      </c>
      <c r="I78" s="420">
        <f>SUM(H43:H54)</f>
        <v>7680</v>
      </c>
      <c r="J78" s="792"/>
      <c r="K78" s="792"/>
      <c r="L78" s="792"/>
      <c r="M78" s="792"/>
      <c r="N78" s="792"/>
      <c r="O78" s="792"/>
      <c r="P78" s="792"/>
      <c r="Q78" s="792"/>
      <c r="R78" s="792"/>
      <c r="S78" s="792"/>
      <c r="T78" s="792"/>
      <c r="U78" s="792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110"/>
      <c r="AW78" s="111"/>
      <c r="AX78" s="63"/>
      <c r="AY78" s="63"/>
      <c r="AZ78" s="63"/>
      <c r="BA78" s="112"/>
      <c r="BB78" s="112"/>
      <c r="BC78" s="112"/>
      <c r="BD78" s="112"/>
      <c r="BE78" s="112"/>
      <c r="BF78" s="112"/>
      <c r="BG78" s="103"/>
      <c r="BH78" s="37"/>
      <c r="BI78" s="37"/>
      <c r="BJ78" s="37"/>
      <c r="BK78" s="56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</row>
    <row r="79" spans="1:154" s="32" customFormat="1" ht="15">
      <c r="A79" s="35"/>
      <c r="B79" s="792"/>
      <c r="C79" s="792"/>
      <c r="D79" s="792"/>
      <c r="E79" s="792"/>
      <c r="F79" s="792"/>
      <c r="G79" s="792"/>
      <c r="H79" s="792"/>
      <c r="I79" s="792"/>
      <c r="J79" s="792"/>
      <c r="K79" s="792"/>
      <c r="L79" s="792"/>
      <c r="M79" s="792"/>
      <c r="N79" s="792"/>
      <c r="O79" s="792"/>
      <c r="P79" s="792"/>
      <c r="Q79" s="792"/>
      <c r="R79" s="792"/>
      <c r="S79" s="792"/>
      <c r="T79" s="792"/>
      <c r="U79" s="792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110"/>
      <c r="AW79" s="111"/>
      <c r="AX79" s="63"/>
      <c r="AY79" s="63"/>
      <c r="AZ79" s="63"/>
      <c r="BA79" s="112"/>
      <c r="BB79" s="112"/>
      <c r="BC79" s="112"/>
      <c r="BD79" s="112"/>
      <c r="BE79" s="112"/>
      <c r="BF79" s="112"/>
      <c r="BG79" s="103"/>
      <c r="BH79" s="37"/>
      <c r="BI79" s="37"/>
      <c r="BJ79" s="37"/>
      <c r="BK79" s="56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</row>
    <row r="80" spans="1:154" s="32" customFormat="1" ht="15">
      <c r="A80" s="35"/>
      <c r="B80" s="792"/>
      <c r="C80" s="792"/>
      <c r="D80" s="792"/>
      <c r="E80" s="792"/>
      <c r="F80" s="792"/>
      <c r="G80" s="792"/>
      <c r="H80" s="792"/>
      <c r="I80" s="792"/>
      <c r="J80" s="792"/>
      <c r="K80" s="792"/>
      <c r="L80" s="792"/>
      <c r="M80" s="792"/>
      <c r="N80" s="792"/>
      <c r="O80" s="792"/>
      <c r="P80" s="792"/>
      <c r="Q80" s="792"/>
      <c r="R80" s="792"/>
      <c r="S80" s="792"/>
      <c r="T80" s="792"/>
      <c r="U80" s="792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110"/>
      <c r="AW80" s="111"/>
      <c r="AX80" s="63"/>
      <c r="AY80" s="63"/>
      <c r="AZ80" s="63"/>
      <c r="BA80" s="112"/>
      <c r="BB80" s="112"/>
      <c r="BC80" s="112"/>
      <c r="BD80" s="112"/>
      <c r="BE80" s="112"/>
      <c r="BF80" s="112"/>
      <c r="BG80" s="103"/>
      <c r="BH80" s="37"/>
      <c r="BI80" s="37"/>
      <c r="BJ80" s="37"/>
      <c r="BK80" s="56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</row>
    <row r="81" spans="1:84" s="32" customFormat="1" ht="15">
      <c r="A81" s="35"/>
      <c r="B81" s="44" t="s">
        <v>811</v>
      </c>
      <c r="C81" s="126"/>
      <c r="D81" s="5"/>
      <c r="E81" s="5"/>
      <c r="F81" s="792"/>
      <c r="G81" s="5"/>
      <c r="H81" s="5"/>
      <c r="I81" s="126"/>
      <c r="J81" s="126"/>
      <c r="K81" s="126"/>
      <c r="L81" s="5"/>
      <c r="M81" s="126"/>
      <c r="N81" s="397"/>
      <c r="O81" s="397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110"/>
      <c r="AW81" s="111"/>
      <c r="AX81" s="63"/>
      <c r="AY81" s="63"/>
      <c r="AZ81" s="63"/>
      <c r="BA81" s="112"/>
      <c r="BB81" s="112"/>
      <c r="BC81" s="112"/>
      <c r="BD81" s="112"/>
      <c r="BE81" s="112"/>
      <c r="BF81" s="112"/>
      <c r="BG81" s="103"/>
      <c r="BH81" s="37"/>
      <c r="BI81" s="37"/>
      <c r="BJ81" s="37"/>
      <c r="BK81" s="56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</row>
    <row r="82" spans="1:84" s="32" customFormat="1" ht="20.25" customHeight="1">
      <c r="A82" s="35"/>
      <c r="B82" s="761" t="s">
        <v>816</v>
      </c>
      <c r="C82" s="761" t="s">
        <v>4</v>
      </c>
      <c r="D82" s="761" t="s">
        <v>11</v>
      </c>
      <c r="E82" s="761" t="s">
        <v>1595</v>
      </c>
      <c r="F82" s="761" t="s">
        <v>792</v>
      </c>
      <c r="G82" s="761" t="s">
        <v>1468</v>
      </c>
      <c r="H82" s="761" t="s">
        <v>1467</v>
      </c>
      <c r="I82" s="761" t="s">
        <v>15</v>
      </c>
      <c r="J82" s="761"/>
      <c r="K82" s="761"/>
      <c r="L82" s="761" t="s">
        <v>180</v>
      </c>
      <c r="M82" s="761" t="s">
        <v>1428</v>
      </c>
      <c r="N82" s="761" t="s">
        <v>16</v>
      </c>
      <c r="O82" s="761" t="s">
        <v>1068</v>
      </c>
      <c r="P82" s="761" t="s">
        <v>815</v>
      </c>
      <c r="Q82" s="761" t="s">
        <v>1466</v>
      </c>
      <c r="R82" s="761" t="s">
        <v>1469</v>
      </c>
      <c r="S82" s="761" t="s">
        <v>114</v>
      </c>
      <c r="T82" s="761" t="s">
        <v>1427</v>
      </c>
      <c r="U82" s="761" t="s">
        <v>1430</v>
      </c>
      <c r="V82" s="761"/>
      <c r="W82" s="761"/>
      <c r="X82" s="761"/>
      <c r="Y82" s="761" t="s">
        <v>30</v>
      </c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930" t="s">
        <v>61</v>
      </c>
      <c r="BB82" s="930" t="s">
        <v>17</v>
      </c>
      <c r="BC82" s="930" t="s">
        <v>5</v>
      </c>
      <c r="BD82" s="930" t="s">
        <v>16</v>
      </c>
      <c r="BE82" s="930" t="s">
        <v>9</v>
      </c>
      <c r="BF82"/>
      <c r="BG82" s="930" t="s">
        <v>13</v>
      </c>
      <c r="BH82" s="930" t="s">
        <v>1475</v>
      </c>
      <c r="BI82" s="930" t="s">
        <v>1474</v>
      </c>
      <c r="BJ82" s="930" t="s">
        <v>1252</v>
      </c>
      <c r="BK82" s="930" t="s">
        <v>1253</v>
      </c>
      <c r="BL82" s="930" t="s">
        <v>180</v>
      </c>
      <c r="BM82" s="930" t="s">
        <v>1131</v>
      </c>
      <c r="BN82" s="930" t="s">
        <v>815</v>
      </c>
      <c r="BO82" s="930" t="s">
        <v>1469</v>
      </c>
      <c r="BP82" s="930" t="s">
        <v>1476</v>
      </c>
      <c r="BQ82" s="930" t="s">
        <v>114</v>
      </c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</row>
    <row r="83" spans="1:84" s="32" customFormat="1" ht="22.5" customHeight="1">
      <c r="A83" s="35"/>
      <c r="B83" s="761"/>
      <c r="C83" s="761"/>
      <c r="D83" s="761"/>
      <c r="E83" s="761"/>
      <c r="F83" s="761"/>
      <c r="G83" s="761"/>
      <c r="H83" s="761"/>
      <c r="I83" s="761">
        <v>1</v>
      </c>
      <c r="J83" s="761">
        <v>2</v>
      </c>
      <c r="K83" s="761">
        <v>3</v>
      </c>
      <c r="L83" s="761"/>
      <c r="M83" s="761"/>
      <c r="N83" s="761"/>
      <c r="O83" s="761"/>
      <c r="P83" s="761"/>
      <c r="Q83" s="761"/>
      <c r="R83" s="761"/>
      <c r="S83" s="761"/>
      <c r="T83" s="761"/>
      <c r="U83" s="761" t="s">
        <v>18</v>
      </c>
      <c r="V83" s="761" t="s">
        <v>100</v>
      </c>
      <c r="W83" s="761" t="s">
        <v>1429</v>
      </c>
      <c r="X83" s="761" t="s">
        <v>1357</v>
      </c>
      <c r="Y83" s="761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930"/>
      <c r="BB83" s="930"/>
      <c r="BC83" s="930"/>
      <c r="BD83" s="930"/>
      <c r="BE83" s="930"/>
      <c r="BF83"/>
      <c r="BG83" s="930"/>
      <c r="BH83" s="930"/>
      <c r="BI83" s="930"/>
      <c r="BJ83" s="930"/>
      <c r="BK83" s="930"/>
      <c r="BL83" s="930"/>
      <c r="BM83" s="930"/>
      <c r="BN83" s="930"/>
      <c r="BO83" s="930"/>
      <c r="BP83" s="930"/>
      <c r="BQ83" s="930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</row>
    <row r="84" spans="1:84" s="32" customFormat="1" ht="16.5" customHeight="1">
      <c r="A84" s="35">
        <v>7</v>
      </c>
      <c r="B84" s="426" t="s">
        <v>842</v>
      </c>
      <c r="C84" s="427" t="s">
        <v>153</v>
      </c>
      <c r="D84" s="386" t="s">
        <v>3</v>
      </c>
      <c r="E84" s="428"/>
      <c r="F84" s="428">
        <v>1500</v>
      </c>
      <c r="G84" s="428"/>
      <c r="H84" s="428"/>
      <c r="I84" s="428">
        <v>79</v>
      </c>
      <c r="J84" s="428"/>
      <c r="K84" s="428"/>
      <c r="L84" s="428">
        <v>50</v>
      </c>
      <c r="M84" s="635" t="s">
        <v>1400</v>
      </c>
      <c r="N84" s="15">
        <v>24</v>
      </c>
      <c r="O84" s="428">
        <v>6044</v>
      </c>
      <c r="P84" s="473">
        <f>O84*(N84/24)</f>
        <v>6044</v>
      </c>
      <c r="Q84" s="716"/>
      <c r="R84" s="636"/>
      <c r="S84" s="636"/>
      <c r="T84" s="636" t="s">
        <v>1054</v>
      </c>
      <c r="U84" s="635"/>
      <c r="V84" s="635"/>
      <c r="W84" s="635"/>
      <c r="X84" s="753"/>
      <c r="Y84" s="729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722" t="s">
        <v>1254</v>
      </c>
      <c r="BB84" s="721">
        <f t="shared" ref="BB84:BB95" si="36">IF(B84="","",REPORTDATE-1)</f>
        <v>46284</v>
      </c>
      <c r="BC84" s="722" t="str">
        <f t="shared" ref="BC84:BC95" si="37">IF(B84="","",B84)</f>
        <v>WRZK-61</v>
      </c>
      <c r="BD84" s="723">
        <f t="shared" ref="BD84:BD95" si="38">IF(N84="","",N84)</f>
        <v>24</v>
      </c>
      <c r="BE84" s="722">
        <f t="shared" ref="BE84:BE95" si="39">E84</f>
        <v>0</v>
      </c>
      <c r="BF84" s="722"/>
      <c r="BG84" s="722">
        <f t="shared" ref="BG84:BG95" si="40">F84</f>
        <v>1500</v>
      </c>
      <c r="BH84" s="723">
        <f>G84</f>
        <v>0</v>
      </c>
      <c r="BI84" s="722"/>
      <c r="BJ84" s="722">
        <f t="shared" ref="BJ84:BJ95" si="41">I84</f>
        <v>79</v>
      </c>
      <c r="BK84" s="723">
        <f t="shared" ref="BK84:BK95" si="42">J84</f>
        <v>0</v>
      </c>
      <c r="BL84" s="723">
        <f t="shared" ref="BL84:BL95" si="43">L84</f>
        <v>50</v>
      </c>
      <c r="BM84" s="725" t="str">
        <f t="shared" ref="BM84:BM95" si="44">M84</f>
        <v>S6000N</v>
      </c>
      <c r="BN84" s="726">
        <f>P84</f>
        <v>6044</v>
      </c>
      <c r="BO84" s="726">
        <f t="shared" ref="BO84:BO95" si="45">R84</f>
        <v>0</v>
      </c>
      <c r="BP84" s="727">
        <f t="shared" ref="BP84:BP95" si="46">Q84</f>
        <v>0</v>
      </c>
      <c r="BQ84" s="728" t="str">
        <f>IF(S84="","",S84)</f>
        <v/>
      </c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</row>
    <row r="85" spans="1:84" s="32" customFormat="1" ht="16.5" customHeight="1">
      <c r="A85" s="35"/>
      <c r="B85" s="426" t="s">
        <v>823</v>
      </c>
      <c r="C85" s="427" t="s">
        <v>153</v>
      </c>
      <c r="D85" s="386" t="s">
        <v>19</v>
      </c>
      <c r="E85" s="428"/>
      <c r="F85" s="428"/>
      <c r="G85" s="428"/>
      <c r="H85" s="428"/>
      <c r="I85" s="428"/>
      <c r="J85" s="428"/>
      <c r="K85" s="428"/>
      <c r="L85" s="428"/>
      <c r="M85" s="635"/>
      <c r="N85" s="15"/>
      <c r="O85" s="428"/>
      <c r="P85" s="473">
        <f t="shared" ref="P85:P95" si="47">O85*(N85/24)</f>
        <v>0</v>
      </c>
      <c r="Q85" s="716"/>
      <c r="R85" s="636"/>
      <c r="S85" s="636"/>
      <c r="T85" s="636" t="s">
        <v>1054</v>
      </c>
      <c r="U85" s="635">
        <v>777</v>
      </c>
      <c r="V85" s="635">
        <v>100</v>
      </c>
      <c r="W85" s="635">
        <v>1205</v>
      </c>
      <c r="X85" s="248">
        <v>44628</v>
      </c>
      <c r="Y85" s="729" t="s">
        <v>1637</v>
      </c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722" t="s">
        <v>1254</v>
      </c>
      <c r="BB85" s="721">
        <f t="shared" si="36"/>
        <v>46284</v>
      </c>
      <c r="BC85" s="722" t="str">
        <f t="shared" si="37"/>
        <v>WRZK-87</v>
      </c>
      <c r="BD85" s="723" t="str">
        <f t="shared" si="38"/>
        <v/>
      </c>
      <c r="BE85" s="722">
        <f t="shared" si="39"/>
        <v>0</v>
      </c>
      <c r="BF85" s="722"/>
      <c r="BG85" s="722">
        <f t="shared" si="40"/>
        <v>0</v>
      </c>
      <c r="BH85" s="723">
        <f t="shared" ref="BH85:BH95" si="48">G85</f>
        <v>0</v>
      </c>
      <c r="BI85" s="722"/>
      <c r="BJ85" s="722">
        <f t="shared" si="41"/>
        <v>0</v>
      </c>
      <c r="BK85" s="723">
        <f t="shared" si="42"/>
        <v>0</v>
      </c>
      <c r="BL85" s="723">
        <f t="shared" si="43"/>
        <v>0</v>
      </c>
      <c r="BM85" s="725">
        <f t="shared" si="44"/>
        <v>0</v>
      </c>
      <c r="BN85" s="726">
        <f t="shared" ref="BN85:BN95" si="49">P85</f>
        <v>0</v>
      </c>
      <c r="BO85" s="726">
        <f t="shared" si="45"/>
        <v>0</v>
      </c>
      <c r="BP85" s="727">
        <f t="shared" si="46"/>
        <v>0</v>
      </c>
      <c r="BQ85" s="728" t="str">
        <f t="shared" ref="BQ85:BQ95" si="50">IF(S85="","",S85)</f>
        <v/>
      </c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</row>
    <row r="86" spans="1:84" s="32" customFormat="1" ht="16.5" customHeight="1">
      <c r="A86" s="35"/>
      <c r="B86" s="426" t="s">
        <v>817</v>
      </c>
      <c r="C86" s="427" t="s">
        <v>153</v>
      </c>
      <c r="D86" s="386" t="s">
        <v>3</v>
      </c>
      <c r="E86" s="428"/>
      <c r="F86" s="428">
        <v>1500</v>
      </c>
      <c r="G86" s="428"/>
      <c r="H86" s="428"/>
      <c r="I86" s="428">
        <v>85</v>
      </c>
      <c r="J86" s="428"/>
      <c r="K86" s="428"/>
      <c r="L86" s="428">
        <v>50</v>
      </c>
      <c r="M86" s="635" t="s">
        <v>1543</v>
      </c>
      <c r="N86" s="15">
        <v>24</v>
      </c>
      <c r="O86" s="428">
        <v>4664</v>
      </c>
      <c r="P86" s="473">
        <f t="shared" si="47"/>
        <v>4664</v>
      </c>
      <c r="Q86" s="716"/>
      <c r="R86" s="636"/>
      <c r="S86" s="636"/>
      <c r="T86" s="636" t="s">
        <v>1054</v>
      </c>
      <c r="U86" s="635"/>
      <c r="V86" s="635"/>
      <c r="W86" s="635"/>
      <c r="X86" s="248"/>
      <c r="Y86" s="729" t="s">
        <v>1541</v>
      </c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722" t="s">
        <v>1254</v>
      </c>
      <c r="BB86" s="721">
        <f t="shared" si="36"/>
        <v>46284</v>
      </c>
      <c r="BC86" s="722" t="str">
        <f t="shared" si="37"/>
        <v>WRZK-48A</v>
      </c>
      <c r="BD86" s="723">
        <f t="shared" si="38"/>
        <v>24</v>
      </c>
      <c r="BE86" s="722">
        <f t="shared" si="39"/>
        <v>0</v>
      </c>
      <c r="BF86" s="722"/>
      <c r="BG86" s="722">
        <f t="shared" si="40"/>
        <v>1500</v>
      </c>
      <c r="BH86" s="723">
        <f t="shared" si="48"/>
        <v>0</v>
      </c>
      <c r="BI86" s="722"/>
      <c r="BJ86" s="722">
        <f t="shared" si="41"/>
        <v>85</v>
      </c>
      <c r="BK86" s="723">
        <f t="shared" si="42"/>
        <v>0</v>
      </c>
      <c r="BL86" s="723">
        <f t="shared" si="43"/>
        <v>50</v>
      </c>
      <c r="BM86" s="725" t="str">
        <f t="shared" si="44"/>
        <v>538-7000</v>
      </c>
      <c r="BN86" s="726">
        <f t="shared" si="49"/>
        <v>4664</v>
      </c>
      <c r="BO86" s="726">
        <f t="shared" si="45"/>
        <v>0</v>
      </c>
      <c r="BP86" s="727">
        <f t="shared" si="46"/>
        <v>0</v>
      </c>
      <c r="BQ86" s="728" t="str">
        <f t="shared" si="50"/>
        <v/>
      </c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</row>
    <row r="87" spans="1:84" s="32" customFormat="1" ht="16.5" customHeight="1">
      <c r="A87" s="35"/>
      <c r="B87" s="20" t="s">
        <v>228</v>
      </c>
      <c r="C87" s="416" t="s">
        <v>153</v>
      </c>
      <c r="D87" s="386" t="s">
        <v>3</v>
      </c>
      <c r="E87" s="428"/>
      <c r="F87" s="428">
        <v>1450</v>
      </c>
      <c r="G87" s="428"/>
      <c r="H87" s="428"/>
      <c r="I87" s="428">
        <v>102</v>
      </c>
      <c r="J87" s="428"/>
      <c r="K87" s="428"/>
      <c r="L87" s="428">
        <v>50</v>
      </c>
      <c r="M87" s="635" t="s">
        <v>1614</v>
      </c>
      <c r="N87" s="15">
        <v>24</v>
      </c>
      <c r="O87" s="428">
        <v>8265</v>
      </c>
      <c r="P87" s="473">
        <f t="shared" si="47"/>
        <v>8265</v>
      </c>
      <c r="Q87" s="716"/>
      <c r="R87" s="636"/>
      <c r="S87" s="636"/>
      <c r="T87" s="636" t="s">
        <v>1054</v>
      </c>
      <c r="U87" s="635"/>
      <c r="V87" s="635"/>
      <c r="W87" s="635"/>
      <c r="X87" s="248"/>
      <c r="Y87" s="729" t="s">
        <v>1602</v>
      </c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722" t="s">
        <v>1254</v>
      </c>
      <c r="BB87" s="721">
        <f t="shared" si="36"/>
        <v>46284</v>
      </c>
      <c r="BC87" s="722" t="str">
        <f t="shared" si="37"/>
        <v>WRZK-24</v>
      </c>
      <c r="BD87" s="723">
        <f t="shared" si="38"/>
        <v>24</v>
      </c>
      <c r="BE87" s="722">
        <f t="shared" si="39"/>
        <v>0</v>
      </c>
      <c r="BF87" s="722"/>
      <c r="BG87" s="722">
        <f t="shared" si="40"/>
        <v>1450</v>
      </c>
      <c r="BH87" s="723">
        <f t="shared" si="48"/>
        <v>0</v>
      </c>
      <c r="BI87" s="722"/>
      <c r="BJ87" s="722">
        <f t="shared" si="41"/>
        <v>102</v>
      </c>
      <c r="BK87" s="723">
        <f t="shared" si="42"/>
        <v>0</v>
      </c>
      <c r="BL87" s="723">
        <f t="shared" si="43"/>
        <v>50</v>
      </c>
      <c r="BM87" s="725" t="str">
        <f t="shared" si="44"/>
        <v>538-9000</v>
      </c>
      <c r="BN87" s="726">
        <f t="shared" si="49"/>
        <v>8265</v>
      </c>
      <c r="BO87" s="726">
        <f t="shared" si="45"/>
        <v>0</v>
      </c>
      <c r="BP87" s="727">
        <f t="shared" si="46"/>
        <v>0</v>
      </c>
      <c r="BQ87" s="728" t="str">
        <f t="shared" si="50"/>
        <v/>
      </c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</row>
    <row r="88" spans="1:84" s="32" customFormat="1" ht="15.75" customHeight="1">
      <c r="A88" s="35"/>
      <c r="B88" s="20" t="s">
        <v>232</v>
      </c>
      <c r="C88" s="416" t="s">
        <v>153</v>
      </c>
      <c r="D88" s="386" t="s">
        <v>3</v>
      </c>
      <c r="E88" s="428"/>
      <c r="F88" s="428">
        <v>1500</v>
      </c>
      <c r="G88" s="428"/>
      <c r="H88" s="428"/>
      <c r="I88" s="428">
        <v>77</v>
      </c>
      <c r="J88" s="428"/>
      <c r="K88" s="428"/>
      <c r="L88" s="428">
        <v>50</v>
      </c>
      <c r="M88" s="635" t="s">
        <v>1615</v>
      </c>
      <c r="N88" s="15">
        <v>24</v>
      </c>
      <c r="O88" s="428">
        <v>6751</v>
      </c>
      <c r="P88" s="473">
        <f t="shared" si="47"/>
        <v>6751</v>
      </c>
      <c r="Q88" s="716"/>
      <c r="R88" s="636"/>
      <c r="S88" s="636"/>
      <c r="T88" s="636" t="s">
        <v>1054</v>
      </c>
      <c r="U88" s="635">
        <v>1396.98</v>
      </c>
      <c r="V88" s="635">
        <v>100</v>
      </c>
      <c r="W88" s="635">
        <v>587</v>
      </c>
      <c r="X88" s="248">
        <v>44629</v>
      </c>
      <c r="Y88" s="783" t="s">
        <v>1909</v>
      </c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722" t="s">
        <v>1254</v>
      </c>
      <c r="BB88" s="721">
        <f t="shared" si="36"/>
        <v>46284</v>
      </c>
      <c r="BC88" s="722" t="str">
        <f t="shared" si="37"/>
        <v>WRZK-33</v>
      </c>
      <c r="BD88" s="723">
        <f t="shared" si="38"/>
        <v>24</v>
      </c>
      <c r="BE88" s="722">
        <f t="shared" si="39"/>
        <v>0</v>
      </c>
      <c r="BF88" s="722"/>
      <c r="BG88" s="722">
        <f t="shared" si="40"/>
        <v>1500</v>
      </c>
      <c r="BH88" s="723">
        <f t="shared" si="48"/>
        <v>0</v>
      </c>
      <c r="BI88" s="722"/>
      <c r="BJ88" s="722">
        <f t="shared" si="41"/>
        <v>77</v>
      </c>
      <c r="BK88" s="723">
        <f t="shared" si="42"/>
        <v>0</v>
      </c>
      <c r="BL88" s="723">
        <f t="shared" si="43"/>
        <v>50</v>
      </c>
      <c r="BM88" s="725" t="str">
        <f t="shared" si="44"/>
        <v xml:space="preserve">FLEX80 </v>
      </c>
      <c r="BN88" s="726">
        <f t="shared" si="49"/>
        <v>6751</v>
      </c>
      <c r="BO88" s="726">
        <f t="shared" si="45"/>
        <v>0</v>
      </c>
      <c r="BP88" s="727">
        <f t="shared" si="46"/>
        <v>0</v>
      </c>
      <c r="BQ88" s="728" t="str">
        <f t="shared" si="50"/>
        <v/>
      </c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</row>
    <row r="89" spans="1:84" s="32" customFormat="1" ht="16.5" customHeight="1">
      <c r="A89" s="35"/>
      <c r="B89" s="20" t="s">
        <v>217</v>
      </c>
      <c r="C89" s="416" t="s">
        <v>153</v>
      </c>
      <c r="D89" s="386" t="s">
        <v>3</v>
      </c>
      <c r="E89" s="428"/>
      <c r="F89" s="428">
        <v>1850</v>
      </c>
      <c r="G89" s="428"/>
      <c r="H89" s="428"/>
      <c r="I89" s="428">
        <v>88</v>
      </c>
      <c r="J89" s="428"/>
      <c r="K89" s="428"/>
      <c r="L89" s="428">
        <v>50</v>
      </c>
      <c r="M89" s="635" t="s">
        <v>1543</v>
      </c>
      <c r="N89" s="15">
        <v>24</v>
      </c>
      <c r="O89" s="428">
        <v>6021</v>
      </c>
      <c r="P89" s="473">
        <f t="shared" si="47"/>
        <v>6021</v>
      </c>
      <c r="Q89" s="716"/>
      <c r="R89" s="636"/>
      <c r="S89" s="636"/>
      <c r="T89" s="636" t="s">
        <v>1055</v>
      </c>
      <c r="U89" s="635">
        <v>455.98</v>
      </c>
      <c r="V89" s="635">
        <v>100</v>
      </c>
      <c r="W89" s="635">
        <v>1523</v>
      </c>
      <c r="X89" s="248">
        <v>44084</v>
      </c>
      <c r="Y89" s="729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722" t="s">
        <v>1254</v>
      </c>
      <c r="BB89" s="721">
        <f t="shared" si="36"/>
        <v>46284</v>
      </c>
      <c r="BC89" s="722" t="str">
        <f t="shared" si="37"/>
        <v>MRZK-02</v>
      </c>
      <c r="BD89" s="723">
        <f t="shared" si="38"/>
        <v>24</v>
      </c>
      <c r="BE89" s="722">
        <f t="shared" si="39"/>
        <v>0</v>
      </c>
      <c r="BF89" s="722"/>
      <c r="BG89" s="722">
        <f t="shared" si="40"/>
        <v>1850</v>
      </c>
      <c r="BH89" s="723">
        <f t="shared" si="48"/>
        <v>0</v>
      </c>
      <c r="BI89" s="722"/>
      <c r="BJ89" s="722">
        <f t="shared" si="41"/>
        <v>88</v>
      </c>
      <c r="BK89" s="723">
        <f t="shared" si="42"/>
        <v>0</v>
      </c>
      <c r="BL89" s="723">
        <f t="shared" si="43"/>
        <v>50</v>
      </c>
      <c r="BM89" s="725" t="str">
        <f t="shared" si="44"/>
        <v>538-7000</v>
      </c>
      <c r="BN89" s="726">
        <f t="shared" si="49"/>
        <v>6021</v>
      </c>
      <c r="BO89" s="726">
        <f t="shared" si="45"/>
        <v>0</v>
      </c>
      <c r="BP89" s="727">
        <f t="shared" si="46"/>
        <v>0</v>
      </c>
      <c r="BQ89" s="728" t="str">
        <f t="shared" si="50"/>
        <v/>
      </c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</row>
    <row r="90" spans="1:84" s="32" customFormat="1" ht="16.5" customHeight="1">
      <c r="A90" s="35"/>
      <c r="B90" s="20" t="s">
        <v>890</v>
      </c>
      <c r="C90" s="416" t="s">
        <v>153</v>
      </c>
      <c r="D90" s="386" t="s">
        <v>19</v>
      </c>
      <c r="E90" s="428"/>
      <c r="F90" s="428"/>
      <c r="G90" s="428"/>
      <c r="H90" s="428"/>
      <c r="I90" s="428"/>
      <c r="J90" s="428"/>
      <c r="K90" s="428"/>
      <c r="L90" s="428"/>
      <c r="M90" s="635"/>
      <c r="N90" s="15">
        <v>0</v>
      </c>
      <c r="O90" s="428"/>
      <c r="P90" s="473">
        <f t="shared" si="47"/>
        <v>0</v>
      </c>
      <c r="Q90" s="716"/>
      <c r="R90" s="636"/>
      <c r="S90" s="636"/>
      <c r="T90" s="636" t="s">
        <v>1054</v>
      </c>
      <c r="U90" s="635"/>
      <c r="V90" s="635"/>
      <c r="W90" s="635"/>
      <c r="X90" s="248"/>
      <c r="Y90" s="729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722" t="s">
        <v>1254</v>
      </c>
      <c r="BB90" s="721">
        <f>IF(B90="","",REPORTDATE-1)</f>
        <v>46284</v>
      </c>
      <c r="BC90" s="722" t="str">
        <f>IF(B90="","",B90)</f>
        <v>WRZK-73</v>
      </c>
      <c r="BD90" s="723">
        <f>IF(N90="","",N90)</f>
        <v>0</v>
      </c>
      <c r="BE90" s="722">
        <f>E90</f>
        <v>0</v>
      </c>
      <c r="BF90" s="722"/>
      <c r="BG90" s="722">
        <f>F90</f>
        <v>0</v>
      </c>
      <c r="BH90" s="723">
        <f>G90</f>
        <v>0</v>
      </c>
      <c r="BI90" s="722"/>
      <c r="BJ90" s="722">
        <f>I90</f>
        <v>0</v>
      </c>
      <c r="BK90" s="723">
        <f>J90</f>
        <v>0</v>
      </c>
      <c r="BL90" s="723">
        <f>L90</f>
        <v>0</v>
      </c>
      <c r="BM90" s="725">
        <f>M90</f>
        <v>0</v>
      </c>
      <c r="BN90" s="726">
        <f>P90</f>
        <v>0</v>
      </c>
      <c r="BO90" s="726">
        <f>R90</f>
        <v>0</v>
      </c>
      <c r="BP90" s="727">
        <f>Q90</f>
        <v>0</v>
      </c>
      <c r="BQ90" s="728" t="str">
        <f t="shared" si="50"/>
        <v/>
      </c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</row>
    <row r="91" spans="1:84" s="32" customFormat="1" ht="16.5" customHeight="1">
      <c r="A91" s="35"/>
      <c r="B91" s="20" t="s">
        <v>978</v>
      </c>
      <c r="C91" s="416" t="s">
        <v>153</v>
      </c>
      <c r="D91" s="423" t="s">
        <v>3</v>
      </c>
      <c r="E91" s="428"/>
      <c r="F91" s="428">
        <v>1950</v>
      </c>
      <c r="G91" s="428"/>
      <c r="H91" s="428"/>
      <c r="I91" s="428">
        <v>80</v>
      </c>
      <c r="J91" s="428"/>
      <c r="K91" s="428"/>
      <c r="L91" s="428">
        <v>50</v>
      </c>
      <c r="M91" s="635" t="s">
        <v>1400</v>
      </c>
      <c r="N91" s="15">
        <v>24</v>
      </c>
      <c r="O91" s="428">
        <v>6453</v>
      </c>
      <c r="P91" s="473">
        <f t="shared" si="47"/>
        <v>6453</v>
      </c>
      <c r="Q91" s="716"/>
      <c r="R91" s="636"/>
      <c r="S91" s="636"/>
      <c r="T91" s="636" t="s">
        <v>1055</v>
      </c>
      <c r="U91" s="635">
        <v>196</v>
      </c>
      <c r="V91" s="635">
        <v>100</v>
      </c>
      <c r="W91" s="635">
        <v>1783</v>
      </c>
      <c r="X91" s="248">
        <v>44635</v>
      </c>
      <c r="Y91" s="729" t="s">
        <v>1512</v>
      </c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722" t="s">
        <v>1254</v>
      </c>
      <c r="BB91" s="721">
        <f t="shared" si="36"/>
        <v>46284</v>
      </c>
      <c r="BC91" s="722" t="str">
        <f t="shared" si="37"/>
        <v>MRZK-09</v>
      </c>
      <c r="BD91" s="723">
        <f t="shared" si="38"/>
        <v>24</v>
      </c>
      <c r="BE91" s="722">
        <f t="shared" si="39"/>
        <v>0</v>
      </c>
      <c r="BF91" s="722"/>
      <c r="BG91" s="722">
        <f t="shared" si="40"/>
        <v>1950</v>
      </c>
      <c r="BH91" s="723">
        <f t="shared" si="48"/>
        <v>0</v>
      </c>
      <c r="BI91" s="722"/>
      <c r="BJ91" s="722">
        <f t="shared" si="41"/>
        <v>80</v>
      </c>
      <c r="BK91" s="723">
        <f t="shared" si="42"/>
        <v>0</v>
      </c>
      <c r="BL91" s="723">
        <f t="shared" si="43"/>
        <v>50</v>
      </c>
      <c r="BM91" s="725" t="str">
        <f t="shared" si="44"/>
        <v>S6000N</v>
      </c>
      <c r="BN91" s="726">
        <f t="shared" si="49"/>
        <v>6453</v>
      </c>
      <c r="BO91" s="726">
        <f t="shared" si="45"/>
        <v>0</v>
      </c>
      <c r="BP91" s="727">
        <f t="shared" si="46"/>
        <v>0</v>
      </c>
      <c r="BQ91" s="728" t="str">
        <f t="shared" si="50"/>
        <v/>
      </c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</row>
    <row r="92" spans="1:84" s="32" customFormat="1" ht="16.5" customHeight="1">
      <c r="A92" s="35"/>
      <c r="B92" s="20" t="s">
        <v>889</v>
      </c>
      <c r="C92" s="416" t="s">
        <v>153</v>
      </c>
      <c r="D92" s="386" t="s">
        <v>3</v>
      </c>
      <c r="E92" s="428"/>
      <c r="F92" s="428">
        <v>1900</v>
      </c>
      <c r="G92" s="428"/>
      <c r="H92" s="428"/>
      <c r="I92" s="428">
        <v>65</v>
      </c>
      <c r="J92" s="428"/>
      <c r="K92" s="428"/>
      <c r="L92" s="428">
        <v>50</v>
      </c>
      <c r="M92" s="635" t="s">
        <v>1400</v>
      </c>
      <c r="N92" s="15">
        <v>22.5</v>
      </c>
      <c r="O92" s="428">
        <v>4985</v>
      </c>
      <c r="P92" s="473">
        <f t="shared" si="47"/>
        <v>4673.4375</v>
      </c>
      <c r="Q92" s="716"/>
      <c r="R92" s="636"/>
      <c r="S92" s="636" t="s">
        <v>1794</v>
      </c>
      <c r="T92" s="636" t="s">
        <v>1055</v>
      </c>
      <c r="U92" s="635">
        <v>757</v>
      </c>
      <c r="V92" s="635">
        <v>100</v>
      </c>
      <c r="W92" s="635">
        <v>1212</v>
      </c>
      <c r="X92" s="248">
        <v>45699</v>
      </c>
      <c r="Y92" s="729" t="s">
        <v>1733</v>
      </c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722" t="s">
        <v>1254</v>
      </c>
      <c r="BB92" s="721">
        <f t="shared" si="36"/>
        <v>46284</v>
      </c>
      <c r="BC92" s="722" t="str">
        <f t="shared" si="37"/>
        <v>MRZK-45</v>
      </c>
      <c r="BD92" s="723">
        <f t="shared" si="38"/>
        <v>22.5</v>
      </c>
      <c r="BE92" s="722">
        <f t="shared" si="39"/>
        <v>0</v>
      </c>
      <c r="BF92" s="722"/>
      <c r="BG92" s="722">
        <f t="shared" si="40"/>
        <v>1900</v>
      </c>
      <c r="BH92" s="723">
        <f t="shared" si="48"/>
        <v>0</v>
      </c>
      <c r="BI92" s="722"/>
      <c r="BJ92" s="722">
        <f t="shared" si="41"/>
        <v>65</v>
      </c>
      <c r="BK92" s="723">
        <f t="shared" si="42"/>
        <v>0</v>
      </c>
      <c r="BL92" s="723">
        <f t="shared" si="43"/>
        <v>50</v>
      </c>
      <c r="BM92" s="725" t="str">
        <f t="shared" si="44"/>
        <v>S6000N</v>
      </c>
      <c r="BN92" s="726">
        <f t="shared" si="49"/>
        <v>4673.4375</v>
      </c>
      <c r="BO92" s="726">
        <f t="shared" si="45"/>
        <v>0</v>
      </c>
      <c r="BP92" s="727">
        <f t="shared" si="46"/>
        <v>0</v>
      </c>
      <c r="BQ92" s="728" t="str">
        <f t="shared" si="50"/>
        <v>Generator (Planned)</v>
      </c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</row>
    <row r="93" spans="1:84" s="32" customFormat="1" ht="16.5" customHeight="1">
      <c r="A93" s="35"/>
      <c r="B93" s="20" t="s">
        <v>914</v>
      </c>
      <c r="C93" s="416" t="s">
        <v>153</v>
      </c>
      <c r="D93" s="386" t="s">
        <v>3</v>
      </c>
      <c r="E93" s="428"/>
      <c r="F93" s="428">
        <v>1000</v>
      </c>
      <c r="G93" s="428"/>
      <c r="H93" s="428"/>
      <c r="I93" s="428">
        <v>61</v>
      </c>
      <c r="J93" s="428"/>
      <c r="K93" s="428"/>
      <c r="L93" s="428">
        <v>50</v>
      </c>
      <c r="M93" s="635" t="s">
        <v>1400</v>
      </c>
      <c r="N93" s="15">
        <v>24</v>
      </c>
      <c r="O93" s="428">
        <v>6460</v>
      </c>
      <c r="P93" s="473">
        <f t="shared" si="47"/>
        <v>6460</v>
      </c>
      <c r="Q93" s="716"/>
      <c r="R93" s="636"/>
      <c r="S93" s="636"/>
      <c r="T93" s="636" t="s">
        <v>1056</v>
      </c>
      <c r="U93" s="635">
        <v>957</v>
      </c>
      <c r="V93" s="635">
        <v>100</v>
      </c>
      <c r="W93" s="635">
        <v>1028</v>
      </c>
      <c r="X93" s="248">
        <v>45464</v>
      </c>
      <c r="Y93" s="729" t="s">
        <v>1653</v>
      </c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722" t="s">
        <v>1254</v>
      </c>
      <c r="BB93" s="721">
        <f t="shared" si="36"/>
        <v>46284</v>
      </c>
      <c r="BC93" s="722" t="str">
        <f t="shared" si="37"/>
        <v>ERZK-99</v>
      </c>
      <c r="BD93" s="723">
        <f t="shared" si="38"/>
        <v>24</v>
      </c>
      <c r="BE93" s="722">
        <f t="shared" si="39"/>
        <v>0</v>
      </c>
      <c r="BF93" s="722"/>
      <c r="BG93" s="722">
        <f t="shared" si="40"/>
        <v>1000</v>
      </c>
      <c r="BH93" s="723">
        <f t="shared" si="48"/>
        <v>0</v>
      </c>
      <c r="BI93" s="722"/>
      <c r="BJ93" s="722">
        <f t="shared" si="41"/>
        <v>61</v>
      </c>
      <c r="BK93" s="723">
        <f t="shared" si="42"/>
        <v>0</v>
      </c>
      <c r="BL93" s="723">
        <f t="shared" si="43"/>
        <v>50</v>
      </c>
      <c r="BM93" s="725" t="str">
        <f t="shared" si="44"/>
        <v>S6000N</v>
      </c>
      <c r="BN93" s="726">
        <f t="shared" si="49"/>
        <v>6460</v>
      </c>
      <c r="BO93" s="726">
        <f t="shared" si="45"/>
        <v>0</v>
      </c>
      <c r="BP93" s="727">
        <f t="shared" si="46"/>
        <v>0</v>
      </c>
      <c r="BQ93" s="728" t="str">
        <f t="shared" si="50"/>
        <v/>
      </c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</row>
    <row r="94" spans="1:84" s="32" customFormat="1" ht="16.5" customHeight="1">
      <c r="A94" s="35"/>
      <c r="B94" s="20" t="s">
        <v>894</v>
      </c>
      <c r="C94" s="416" t="s">
        <v>153</v>
      </c>
      <c r="D94" s="386" t="s">
        <v>3</v>
      </c>
      <c r="E94" s="428"/>
      <c r="F94" s="428">
        <v>2450</v>
      </c>
      <c r="G94" s="428"/>
      <c r="H94" s="428"/>
      <c r="I94" s="428">
        <v>72</v>
      </c>
      <c r="J94" s="428"/>
      <c r="K94" s="428"/>
      <c r="L94" s="428">
        <v>50</v>
      </c>
      <c r="M94" s="635" t="s">
        <v>1543</v>
      </c>
      <c r="N94" s="15">
        <v>24</v>
      </c>
      <c r="O94" s="473">
        <v>3850</v>
      </c>
      <c r="P94" s="473">
        <f t="shared" si="47"/>
        <v>3850</v>
      </c>
      <c r="Q94" s="716"/>
      <c r="R94" s="636"/>
      <c r="S94" s="636"/>
      <c r="T94" s="636" t="s">
        <v>1431</v>
      </c>
      <c r="U94" s="635"/>
      <c r="V94" s="635">
        <v>100</v>
      </c>
      <c r="W94" s="635">
        <v>2819</v>
      </c>
      <c r="X94" s="248">
        <v>43868</v>
      </c>
      <c r="Y94" s="783" t="s">
        <v>1738</v>
      </c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722" t="s">
        <v>1254</v>
      </c>
      <c r="BB94" s="721">
        <f t="shared" si="36"/>
        <v>46284</v>
      </c>
      <c r="BC94" s="722" t="str">
        <f t="shared" si="37"/>
        <v>NRQ-2555</v>
      </c>
      <c r="BD94" s="723">
        <f t="shared" si="38"/>
        <v>24</v>
      </c>
      <c r="BE94" s="722">
        <f t="shared" si="39"/>
        <v>0</v>
      </c>
      <c r="BF94" s="722"/>
      <c r="BG94" s="722">
        <f t="shared" si="40"/>
        <v>2450</v>
      </c>
      <c r="BH94" s="723">
        <f t="shared" si="48"/>
        <v>0</v>
      </c>
      <c r="BI94" s="722"/>
      <c r="BJ94" s="722">
        <f t="shared" si="41"/>
        <v>72</v>
      </c>
      <c r="BK94" s="723">
        <f t="shared" si="42"/>
        <v>0</v>
      </c>
      <c r="BL94" s="723">
        <f t="shared" si="43"/>
        <v>50</v>
      </c>
      <c r="BM94" s="725" t="str">
        <f t="shared" si="44"/>
        <v>538-7000</v>
      </c>
      <c r="BN94" s="726">
        <f t="shared" si="49"/>
        <v>3850</v>
      </c>
      <c r="BO94" s="726">
        <f t="shared" si="45"/>
        <v>0</v>
      </c>
      <c r="BP94" s="727">
        <f t="shared" si="46"/>
        <v>0</v>
      </c>
      <c r="BQ94" s="728" t="str">
        <f t="shared" si="50"/>
        <v/>
      </c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</row>
    <row r="95" spans="1:84" s="32" customFormat="1" ht="16.5" customHeight="1">
      <c r="A95" s="35"/>
      <c r="B95" s="20" t="s">
        <v>985</v>
      </c>
      <c r="C95" s="416" t="s">
        <v>153</v>
      </c>
      <c r="D95" s="423" t="s">
        <v>3</v>
      </c>
      <c r="E95" s="428"/>
      <c r="F95" s="428">
        <v>2490</v>
      </c>
      <c r="G95" s="428"/>
      <c r="H95" s="428"/>
      <c r="I95" s="428">
        <v>65</v>
      </c>
      <c r="J95" s="428"/>
      <c r="K95" s="428"/>
      <c r="L95" s="428">
        <v>52</v>
      </c>
      <c r="M95" s="635" t="s">
        <v>1981</v>
      </c>
      <c r="N95" s="15">
        <v>24</v>
      </c>
      <c r="O95" s="473">
        <v>3720</v>
      </c>
      <c r="P95" s="473">
        <f t="shared" si="47"/>
        <v>3720</v>
      </c>
      <c r="Q95" s="716"/>
      <c r="R95" s="636"/>
      <c r="S95" s="636"/>
      <c r="T95" s="636" t="s">
        <v>1431</v>
      </c>
      <c r="U95" s="635"/>
      <c r="V95" s="635"/>
      <c r="W95" s="635"/>
      <c r="X95" s="248"/>
      <c r="Y95" s="729" t="s">
        <v>1982</v>
      </c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722" t="s">
        <v>1254</v>
      </c>
      <c r="BB95" s="721">
        <f t="shared" si="36"/>
        <v>46284</v>
      </c>
      <c r="BC95" s="722" t="str">
        <f t="shared" si="37"/>
        <v>NRQ-2453ST1</v>
      </c>
      <c r="BD95" s="723">
        <f t="shared" si="38"/>
        <v>24</v>
      </c>
      <c r="BE95" s="722">
        <f t="shared" si="39"/>
        <v>0</v>
      </c>
      <c r="BF95" s="722"/>
      <c r="BG95" s="722">
        <f t="shared" si="40"/>
        <v>2490</v>
      </c>
      <c r="BH95" s="723">
        <f t="shared" si="48"/>
        <v>0</v>
      </c>
      <c r="BI95" s="722"/>
      <c r="BJ95" s="722">
        <f t="shared" si="41"/>
        <v>65</v>
      </c>
      <c r="BK95" s="723">
        <f t="shared" si="42"/>
        <v>0</v>
      </c>
      <c r="BL95" s="723">
        <f t="shared" si="43"/>
        <v>52</v>
      </c>
      <c r="BM95" s="725" t="str">
        <f t="shared" si="44"/>
        <v>WE7000</v>
      </c>
      <c r="BN95" s="726">
        <f t="shared" si="49"/>
        <v>3720</v>
      </c>
      <c r="BO95" s="726">
        <f t="shared" si="45"/>
        <v>0</v>
      </c>
      <c r="BP95" s="727">
        <f t="shared" si="46"/>
        <v>0</v>
      </c>
      <c r="BQ95" s="728" t="str">
        <f t="shared" si="50"/>
        <v/>
      </c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</row>
    <row r="96" spans="1:84" s="32" customFormat="1">
      <c r="A96" s="35"/>
      <c r="B96" s="33"/>
      <c r="C96" s="415"/>
      <c r="D96" s="33"/>
      <c r="E96" s="33"/>
      <c r="F96" s="33"/>
      <c r="G96" s="33"/>
      <c r="H96" s="33"/>
      <c r="I96" s="421"/>
      <c r="J96" s="421"/>
      <c r="K96" s="421"/>
      <c r="L96" s="35"/>
      <c r="M96" s="421"/>
      <c r="N96" s="396"/>
      <c r="O96" s="396"/>
      <c r="P96" s="35"/>
      <c r="Q96" s="637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110"/>
      <c r="AW96" s="111"/>
      <c r="AX96" s="63"/>
      <c r="AY96" s="63"/>
      <c r="AZ96" s="63"/>
      <c r="BA96" s="112"/>
      <c r="BB96" s="112"/>
      <c r="BC96" s="112"/>
      <c r="BD96" s="112"/>
      <c r="BE96" s="112"/>
      <c r="BF96" s="112"/>
      <c r="BG96" s="103"/>
      <c r="BH96" s="37"/>
      <c r="BI96" s="37"/>
      <c r="BJ96" s="37"/>
      <c r="BK96" s="56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</row>
    <row r="97" spans="1:79" s="32" customFormat="1">
      <c r="A97" s="35"/>
      <c r="B97" s="33"/>
      <c r="C97" s="415"/>
      <c r="D97" s="33"/>
      <c r="E97" s="33"/>
      <c r="F97" s="33"/>
      <c r="G97" s="33"/>
      <c r="H97" s="33"/>
      <c r="I97" s="421"/>
      <c r="J97" s="421"/>
      <c r="K97" s="421"/>
      <c r="L97" s="35"/>
      <c r="M97" s="421"/>
      <c r="N97" s="396"/>
      <c r="O97" s="396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110"/>
      <c r="AW97" s="111"/>
      <c r="AX97" s="63"/>
      <c r="AY97" s="63"/>
      <c r="AZ97" s="63"/>
      <c r="BA97" s="112"/>
      <c r="BB97" s="112"/>
      <c r="BC97" s="112"/>
      <c r="BD97" s="112"/>
      <c r="BE97" s="112"/>
      <c r="BF97" s="112"/>
      <c r="BG97" s="103"/>
      <c r="BH97" s="37"/>
      <c r="BI97" s="37"/>
      <c r="BJ97" s="37"/>
      <c r="BK97" s="56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</row>
    <row r="98" spans="1:79" s="32" customFormat="1" ht="25.5">
      <c r="A98" s="35"/>
      <c r="B98" s="33"/>
      <c r="C98" s="415"/>
      <c r="D98" s="33"/>
      <c r="E98" s="33"/>
      <c r="F98" s="33"/>
      <c r="H98" s="711" t="s">
        <v>6</v>
      </c>
      <c r="I98" s="711" t="s">
        <v>935</v>
      </c>
      <c r="J98" s="711" t="s">
        <v>936</v>
      </c>
      <c r="K98" s="712" t="s">
        <v>929</v>
      </c>
      <c r="L98" s="35"/>
      <c r="M98" s="421"/>
      <c r="N98" s="396"/>
      <c r="O98" s="396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110"/>
      <c r="AW98" s="111"/>
      <c r="AX98" s="63"/>
      <c r="AY98" s="63"/>
      <c r="AZ98" s="63"/>
      <c r="BA98" s="112"/>
      <c r="BB98" s="112"/>
      <c r="BC98" s="112"/>
      <c r="BD98" s="112"/>
      <c r="BE98" s="112"/>
      <c r="BF98" s="112"/>
      <c r="BG98" s="103"/>
      <c r="BH98" s="37"/>
      <c r="BI98" s="37"/>
      <c r="BJ98" s="37"/>
      <c r="BK98" s="56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</row>
    <row r="99" spans="1:79" s="32" customFormat="1">
      <c r="A99" s="35"/>
      <c r="B99" s="33"/>
      <c r="C99" s="415"/>
      <c r="D99" s="33"/>
      <c r="E99" s="33"/>
      <c r="F99" s="33"/>
      <c r="G99" s="33"/>
      <c r="H99" s="424" t="s">
        <v>930</v>
      </c>
      <c r="I99" s="425">
        <f>SUMIF(D55:D76,"INJ",I55:I76)</f>
        <v>17523.291666666668</v>
      </c>
      <c r="J99" s="425">
        <f>SUMIF(D55:D76,"INJ",J55:J76)</f>
        <v>19000</v>
      </c>
      <c r="K99" s="429">
        <f>IF(I99="","",I99-J99)</f>
        <v>-1476.7083333333321</v>
      </c>
      <c r="L99" s="35"/>
      <c r="M99" s="421"/>
      <c r="N99" s="396"/>
      <c r="O99" s="396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110"/>
      <c r="AW99" s="111"/>
      <c r="AX99" s="63"/>
      <c r="AY99" s="63"/>
      <c r="AZ99" s="63"/>
      <c r="BA99" s="112"/>
      <c r="BB99" s="112"/>
      <c r="BC99" s="112"/>
      <c r="BD99" s="112"/>
      <c r="BE99" s="112"/>
      <c r="BF99" s="112"/>
      <c r="BG99" s="103"/>
      <c r="BH99" s="37"/>
      <c r="BI99" s="37"/>
      <c r="BJ99" s="37"/>
      <c r="BK99" s="56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</row>
    <row r="100" spans="1:79" s="32" customFormat="1">
      <c r="A100" s="35"/>
      <c r="B100" s="33"/>
      <c r="C100" s="415"/>
      <c r="D100" s="33"/>
      <c r="E100" s="33"/>
      <c r="F100" s="33"/>
      <c r="G100" s="33"/>
      <c r="H100" s="424" t="s">
        <v>931</v>
      </c>
      <c r="I100" s="425">
        <f>SUMIF(D4:D33,"INJ",I4:I33)</f>
        <v>26151.200000000001</v>
      </c>
      <c r="J100" s="425">
        <f>SUMIF(D4:D33,"INJ",J4:J33)</f>
        <v>28050</v>
      </c>
      <c r="K100" s="429">
        <f>IF(I100="","",I100-J100)</f>
        <v>-1898.7999999999993</v>
      </c>
      <c r="L100" s="35"/>
      <c r="M100" s="421"/>
      <c r="N100" s="396"/>
      <c r="O100" s="396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110"/>
      <c r="AW100" s="111"/>
      <c r="AX100" s="63"/>
      <c r="AY100" s="63"/>
      <c r="AZ100" s="63"/>
      <c r="BA100" s="112"/>
      <c r="BB100" s="112"/>
      <c r="BC100" s="112"/>
      <c r="BD100" s="112"/>
      <c r="BE100" s="112"/>
      <c r="BF100" s="112"/>
      <c r="BG100" s="103"/>
      <c r="BH100" s="37"/>
      <c r="BI100" s="37"/>
      <c r="BJ100" s="37"/>
      <c r="BK100" s="56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</row>
    <row r="101" spans="1:79" s="32" customFormat="1">
      <c r="A101" s="35"/>
      <c r="B101" s="33"/>
      <c r="C101" s="415"/>
      <c r="D101" s="33"/>
      <c r="E101" s="33"/>
      <c r="F101" s="33"/>
      <c r="G101" s="33"/>
      <c r="H101" s="424" t="s">
        <v>932</v>
      </c>
      <c r="I101" s="425">
        <f>SUMIF(D34:D42,"INJ",I34:I42)</f>
        <v>6180</v>
      </c>
      <c r="J101" s="425">
        <f>SUMIF(D34:D42,"INJ",J34:J42)</f>
        <v>6700</v>
      </c>
      <c r="K101" s="429">
        <f>IF(I101="","",I101-J101)</f>
        <v>-520</v>
      </c>
      <c r="L101" s="35"/>
      <c r="M101" s="421"/>
      <c r="N101" s="396"/>
      <c r="O101" s="396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110"/>
      <c r="AW101" s="111"/>
      <c r="AX101" s="63"/>
      <c r="AY101" s="63"/>
      <c r="AZ101" s="63"/>
      <c r="BA101" s="112"/>
      <c r="BB101" s="112"/>
      <c r="BC101" s="112"/>
      <c r="BD101" s="112"/>
      <c r="BE101" s="112"/>
      <c r="BF101" s="112"/>
      <c r="BG101" s="103"/>
      <c r="BH101" s="37"/>
      <c r="BI101" s="37"/>
      <c r="BJ101" s="37"/>
      <c r="BK101" s="56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</row>
    <row r="102" spans="1:79" s="32" customFormat="1">
      <c r="A102" s="35"/>
      <c r="B102" s="33"/>
      <c r="C102" s="415"/>
      <c r="D102" s="33"/>
      <c r="E102" s="33"/>
      <c r="F102" s="33"/>
      <c r="G102" s="33"/>
      <c r="H102" s="424" t="s">
        <v>835</v>
      </c>
      <c r="I102" s="425">
        <f>SUMIF(D43:D54,"INJ",I43:I54)</f>
        <v>7680</v>
      </c>
      <c r="J102" s="425">
        <f>SUMIF(D43:D54,"INJ",J43:J54)</f>
        <v>10600</v>
      </c>
      <c r="K102" s="429">
        <f>IF(I102="","",I102-J102)</f>
        <v>-2920</v>
      </c>
      <c r="L102" s="35"/>
      <c r="M102" s="421"/>
      <c r="N102" s="396"/>
      <c r="O102" s="396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110"/>
      <c r="AW102" s="111"/>
      <c r="AX102" s="63"/>
      <c r="AY102" s="63"/>
      <c r="AZ102" s="63"/>
      <c r="BA102" s="112"/>
      <c r="BB102" s="112"/>
      <c r="BC102" s="112"/>
      <c r="BD102" s="112"/>
      <c r="BE102" s="112"/>
      <c r="BF102" s="112"/>
      <c r="BJ102" s="37"/>
      <c r="BK102" s="56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</row>
    <row r="103" spans="1:79" s="32" customFormat="1">
      <c r="A103" s="35"/>
      <c r="B103" s="33"/>
      <c r="C103" s="415"/>
      <c r="D103" s="33"/>
      <c r="F103" s="33"/>
      <c r="G103" s="33"/>
      <c r="H103" s="33"/>
      <c r="I103" s="421"/>
      <c r="J103" s="421"/>
      <c r="K103" s="421"/>
      <c r="L103" s="35"/>
      <c r="M103" s="421"/>
      <c r="N103" s="396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110"/>
      <c r="AW103" s="111"/>
      <c r="AX103" s="63"/>
      <c r="AY103" s="63"/>
      <c r="AZ103" s="63"/>
      <c r="BA103" s="112"/>
      <c r="BB103" s="112"/>
      <c r="BC103" s="112"/>
      <c r="BD103" s="112"/>
      <c r="BE103" s="112"/>
      <c r="BF103" s="112"/>
      <c r="BJ103" s="37"/>
      <c r="BK103" s="56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</row>
    <row r="104" spans="1:79" s="32" customFormat="1" ht="12.75" customHeight="1">
      <c r="A104" s="35"/>
      <c r="B104" s="33"/>
      <c r="C104" s="415"/>
      <c r="D104" s="33"/>
      <c r="F104" s="33"/>
      <c r="G104" s="33"/>
      <c r="H104" s="33"/>
      <c r="I104" s="421"/>
      <c r="J104" s="421"/>
      <c r="K104" s="421"/>
      <c r="L104" s="35"/>
      <c r="M104" s="421"/>
      <c r="N104" s="396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110"/>
      <c r="AW104" s="111"/>
      <c r="AX104" s="63"/>
      <c r="AY104" s="63"/>
      <c r="AZ104" s="63"/>
      <c r="BA104" s="112"/>
      <c r="BB104" s="112"/>
      <c r="BC104" s="112"/>
      <c r="BD104" s="112"/>
      <c r="BE104" s="112"/>
      <c r="BF104" s="112"/>
      <c r="BJ104" s="37"/>
      <c r="BK104" s="56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</row>
    <row r="105" spans="1:79" s="32" customFormat="1">
      <c r="A105" s="35"/>
      <c r="B105" s="33"/>
      <c r="C105" s="415"/>
      <c r="D105" s="33"/>
      <c r="F105" s="33"/>
      <c r="G105" s="33"/>
      <c r="H105" s="33"/>
      <c r="I105" s="421"/>
      <c r="J105" s="421"/>
      <c r="K105" s="421"/>
      <c r="L105" s="35"/>
      <c r="M105" s="421"/>
      <c r="N105" s="396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110"/>
      <c r="AW105" s="111"/>
      <c r="AX105" s="63"/>
      <c r="AY105" s="63"/>
      <c r="AZ105" s="63"/>
      <c r="BA105" s="112"/>
      <c r="BB105" s="112"/>
      <c r="BC105" s="112"/>
      <c r="BD105" s="112"/>
      <c r="BE105" s="112"/>
      <c r="BF105" s="112"/>
      <c r="BJ105" s="37"/>
      <c r="BK105" s="56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</row>
    <row r="106" spans="1:79" s="32" customFormat="1">
      <c r="A106" s="35"/>
      <c r="B106" s="33"/>
      <c r="C106" s="415"/>
      <c r="D106" s="33"/>
      <c r="F106" s="33"/>
      <c r="I106" s="421"/>
      <c r="J106" s="421"/>
      <c r="K106" s="421"/>
      <c r="L106" s="35"/>
      <c r="M106" s="421"/>
      <c r="N106" s="396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110"/>
      <c r="AW106" s="111"/>
      <c r="AX106" s="63"/>
      <c r="AY106" s="63"/>
      <c r="AZ106" s="63"/>
      <c r="BA106" s="112"/>
      <c r="BB106" s="112"/>
      <c r="BC106" s="112"/>
      <c r="BD106" s="112"/>
      <c r="BE106" s="112"/>
      <c r="BF106" s="112"/>
      <c r="BJ106" s="37"/>
      <c r="BK106" s="56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</row>
    <row r="107" spans="1:79" s="32" customFormat="1">
      <c r="A107" s="35"/>
      <c r="B107" s="33"/>
      <c r="C107" s="415"/>
      <c r="D107" s="33"/>
      <c r="F107" s="33"/>
      <c r="I107" s="421"/>
      <c r="J107" s="421"/>
      <c r="K107" s="421"/>
      <c r="L107" s="35"/>
      <c r="M107" s="421"/>
      <c r="N107" s="396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110"/>
      <c r="AW107" s="111"/>
      <c r="AX107" s="63"/>
      <c r="AY107" s="63"/>
      <c r="AZ107" s="63"/>
      <c r="BA107" s="112"/>
      <c r="BB107" s="112"/>
      <c r="BC107" s="112"/>
      <c r="BD107" s="112"/>
      <c r="BE107" s="112"/>
      <c r="BF107" s="112"/>
      <c r="BJ107" s="37"/>
      <c r="BK107" s="56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</row>
    <row r="108" spans="1:79" s="32" customFormat="1">
      <c r="A108" s="35"/>
      <c r="B108" s="33"/>
      <c r="C108" s="415"/>
      <c r="D108" s="33"/>
      <c r="F108" s="33"/>
      <c r="I108" s="421"/>
      <c r="J108" s="421"/>
      <c r="K108" s="421"/>
      <c r="L108" s="35"/>
      <c r="M108" s="421"/>
      <c r="N108" s="396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110"/>
      <c r="AW108" s="111"/>
      <c r="AX108" s="63"/>
      <c r="AY108" s="63"/>
      <c r="AZ108" s="63"/>
      <c r="BA108" s="112"/>
      <c r="BB108" s="112"/>
      <c r="BC108" s="112"/>
      <c r="BD108" s="112"/>
      <c r="BE108" s="112"/>
      <c r="BF108" s="112"/>
      <c r="BJ108" s="37"/>
      <c r="BK108" s="56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</row>
    <row r="109" spans="1:79" s="32" customFormat="1">
      <c r="A109" s="35"/>
      <c r="B109" s="33"/>
      <c r="C109" s="415"/>
      <c r="D109" s="33"/>
      <c r="F109" s="33"/>
      <c r="K109" s="421"/>
      <c r="L109" s="35"/>
      <c r="M109" s="421"/>
      <c r="N109" s="396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110"/>
      <c r="AW109" s="111"/>
      <c r="AX109" s="63"/>
      <c r="AY109" s="63"/>
      <c r="AZ109" s="63"/>
      <c r="BA109" s="112"/>
      <c r="BB109" s="112"/>
      <c r="BC109" s="112"/>
      <c r="BD109" s="112"/>
      <c r="BE109" s="112"/>
      <c r="BF109" s="112"/>
      <c r="BJ109" s="37"/>
      <c r="BK109" s="56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</row>
    <row r="110" spans="1:79" s="32" customFormat="1">
      <c r="A110" s="35"/>
      <c r="B110" s="33"/>
      <c r="C110" s="415"/>
      <c r="D110" s="33"/>
      <c r="F110" s="33"/>
      <c r="K110" s="421"/>
      <c r="L110" s="35"/>
      <c r="M110" s="421"/>
      <c r="N110" s="396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110"/>
      <c r="AW110" s="111"/>
      <c r="AX110" s="63"/>
      <c r="AY110" s="63"/>
      <c r="AZ110" s="63"/>
      <c r="BA110" s="112"/>
      <c r="BB110" s="112"/>
      <c r="BC110" s="112"/>
      <c r="BD110" s="112"/>
      <c r="BE110" s="112"/>
      <c r="BF110" s="112"/>
      <c r="BJ110" s="37"/>
      <c r="BK110" s="56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</row>
    <row r="111" spans="1:79" s="32" customFormat="1">
      <c r="A111" s="35"/>
      <c r="B111" s="33"/>
      <c r="C111" s="415"/>
      <c r="D111" s="33"/>
      <c r="F111" s="33"/>
      <c r="K111" s="421"/>
      <c r="L111" s="35"/>
      <c r="M111" s="421"/>
      <c r="N111" s="396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110"/>
      <c r="AW111" s="111"/>
      <c r="AX111" s="63"/>
      <c r="AY111" s="63"/>
      <c r="AZ111" s="63"/>
      <c r="BA111" s="112"/>
      <c r="BB111" s="112"/>
      <c r="BC111" s="112"/>
      <c r="BD111" s="112"/>
      <c r="BE111" s="112"/>
      <c r="BF111" s="112"/>
      <c r="BJ111" s="37"/>
      <c r="BK111" s="56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</row>
    <row r="112" spans="1:79" s="32" customFormat="1">
      <c r="A112" s="35"/>
      <c r="B112" s="33"/>
      <c r="C112" s="415"/>
      <c r="D112" s="33"/>
      <c r="F112" s="33"/>
      <c r="K112" s="421"/>
      <c r="L112" s="35"/>
      <c r="M112" s="421"/>
      <c r="N112" s="396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110"/>
      <c r="AW112" s="111"/>
      <c r="AX112" s="63"/>
      <c r="AY112" s="63"/>
      <c r="AZ112" s="63"/>
      <c r="BA112" s="112"/>
      <c r="BB112" s="112"/>
      <c r="BC112" s="112"/>
      <c r="BD112" s="112"/>
      <c r="BE112" s="112"/>
      <c r="BF112" s="112"/>
      <c r="BJ112" s="37"/>
      <c r="BK112" s="56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</row>
    <row r="113" spans="1:79" s="32" customFormat="1">
      <c r="A113" s="35"/>
      <c r="B113" s="33"/>
      <c r="C113" s="415"/>
      <c r="D113" s="33"/>
      <c r="F113" s="33"/>
      <c r="K113" s="421"/>
      <c r="L113" s="35"/>
      <c r="M113" s="421"/>
      <c r="N113" s="396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110"/>
      <c r="AW113" s="111"/>
      <c r="AX113" s="63"/>
      <c r="AY113" s="63"/>
      <c r="AZ113" s="63"/>
      <c r="BA113" s="112"/>
      <c r="BB113" s="112"/>
      <c r="BC113" s="112"/>
      <c r="BD113" s="112"/>
      <c r="BE113" s="112"/>
      <c r="BF113" s="112"/>
      <c r="BJ113" s="37"/>
      <c r="BK113" s="56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</row>
    <row r="114" spans="1:79" s="32" customFormat="1">
      <c r="A114" s="35"/>
      <c r="B114" s="33"/>
      <c r="C114" s="415"/>
      <c r="D114" s="33"/>
      <c r="F114" s="33"/>
      <c r="K114" s="421"/>
      <c r="L114" s="35"/>
      <c r="M114" s="421"/>
      <c r="N114" s="396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110"/>
      <c r="AW114" s="111"/>
      <c r="AX114" s="63"/>
      <c r="AY114" s="63"/>
      <c r="AZ114" s="63"/>
      <c r="BA114" s="112"/>
      <c r="BB114" s="112"/>
      <c r="BC114" s="112"/>
      <c r="BD114" s="112"/>
      <c r="BE114" s="112"/>
      <c r="BF114" s="112"/>
      <c r="BJ114" s="37"/>
      <c r="BK114" s="56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</row>
    <row r="115" spans="1:79" s="32" customFormat="1">
      <c r="A115" s="35"/>
      <c r="B115" s="33"/>
      <c r="C115" s="415"/>
      <c r="D115" s="33"/>
      <c r="F115" s="33"/>
      <c r="K115" s="421"/>
      <c r="L115" s="35"/>
      <c r="M115" s="421"/>
      <c r="N115" s="396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110"/>
      <c r="AW115" s="111"/>
      <c r="AX115" s="63"/>
      <c r="AY115" s="63"/>
      <c r="AZ115" s="63"/>
      <c r="BA115" s="112"/>
      <c r="BB115" s="112"/>
      <c r="BC115" s="112"/>
      <c r="BD115" s="112"/>
      <c r="BE115" s="112"/>
      <c r="BF115" s="112"/>
      <c r="BG115" s="103"/>
      <c r="BH115" s="37"/>
      <c r="BI115" s="37"/>
      <c r="BJ115" s="37"/>
      <c r="BK115" s="56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</row>
    <row r="116" spans="1:79" s="32" customFormat="1">
      <c r="A116" s="35"/>
      <c r="B116" s="33"/>
      <c r="C116" s="415"/>
      <c r="D116" s="33"/>
      <c r="E116" s="33"/>
      <c r="F116" s="33"/>
      <c r="K116" s="421"/>
      <c r="L116" s="35"/>
      <c r="M116" s="421"/>
      <c r="N116" s="396"/>
      <c r="O116" s="396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110"/>
      <c r="AW116" s="111"/>
      <c r="AX116" s="63"/>
      <c r="AY116" s="63"/>
      <c r="AZ116" s="63"/>
      <c r="BA116" s="112"/>
      <c r="BB116" s="112"/>
      <c r="BC116" s="112"/>
      <c r="BD116" s="112"/>
      <c r="BE116" s="112"/>
      <c r="BF116" s="112"/>
      <c r="BG116" s="103"/>
      <c r="BH116" s="37"/>
      <c r="BI116" s="37"/>
      <c r="BJ116" s="37"/>
      <c r="BK116" s="56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</row>
    <row r="117" spans="1:79" s="32" customFormat="1">
      <c r="A117" s="35"/>
      <c r="B117" s="33"/>
      <c r="C117" s="415"/>
      <c r="D117" s="33"/>
      <c r="E117" s="33"/>
      <c r="F117" s="33"/>
      <c r="K117" s="421"/>
      <c r="L117" s="35"/>
      <c r="M117" s="421"/>
      <c r="N117" s="396"/>
      <c r="O117" s="396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110"/>
      <c r="AW117" s="111"/>
      <c r="AX117" s="63"/>
      <c r="AY117" s="63"/>
      <c r="AZ117" s="63"/>
      <c r="BA117" s="112"/>
      <c r="BB117" s="112"/>
      <c r="BC117" s="112"/>
      <c r="BD117" s="112"/>
      <c r="BE117" s="112"/>
      <c r="BF117" s="112"/>
      <c r="BG117" s="103"/>
      <c r="BH117" s="37"/>
      <c r="BI117" s="37"/>
      <c r="BJ117" s="37"/>
      <c r="BK117" s="56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</row>
    <row r="118" spans="1:79" s="32" customFormat="1">
      <c r="A118" s="35"/>
      <c r="B118" s="33"/>
      <c r="C118" s="415"/>
      <c r="D118" s="33"/>
      <c r="E118" s="33"/>
      <c r="F118" s="33"/>
      <c r="K118" s="421"/>
      <c r="L118" s="35"/>
      <c r="M118" s="421"/>
      <c r="N118" s="396"/>
      <c r="O118" s="396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110"/>
      <c r="AW118" s="111"/>
      <c r="AX118" s="63"/>
      <c r="AY118" s="63"/>
      <c r="AZ118" s="63"/>
      <c r="BA118" s="112"/>
      <c r="BB118" s="112"/>
      <c r="BC118" s="112"/>
      <c r="BD118" s="112"/>
      <c r="BE118" s="112"/>
      <c r="BF118" s="112"/>
      <c r="BG118" s="103"/>
      <c r="BH118" s="37"/>
      <c r="BI118" s="37"/>
      <c r="BJ118" s="37"/>
      <c r="BK118" s="56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</row>
    <row r="119" spans="1:79" s="32" customFormat="1">
      <c r="A119" s="35"/>
      <c r="B119" s="33"/>
      <c r="C119" s="415"/>
      <c r="D119" s="33"/>
      <c r="E119" s="33"/>
      <c r="F119" s="33"/>
      <c r="G119" s="33"/>
      <c r="H119" s="33"/>
      <c r="K119" s="421"/>
      <c r="L119" s="35"/>
      <c r="M119" s="421"/>
      <c r="N119" s="396"/>
      <c r="O119" s="396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110"/>
      <c r="AW119" s="111"/>
      <c r="AX119" s="63"/>
      <c r="AY119" s="63"/>
      <c r="AZ119" s="63"/>
      <c r="BA119" s="112"/>
      <c r="BB119" s="112"/>
      <c r="BC119" s="112"/>
      <c r="BD119" s="112"/>
      <c r="BE119" s="112"/>
      <c r="BF119" s="112"/>
      <c r="BG119" s="103"/>
      <c r="BH119" s="37"/>
      <c r="BI119" s="37"/>
      <c r="BJ119" s="37"/>
      <c r="BK119" s="56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</row>
    <row r="120" spans="1:79" s="32" customFormat="1">
      <c r="A120" s="35"/>
      <c r="B120" s="33"/>
      <c r="C120" s="415"/>
      <c r="D120" s="33"/>
      <c r="E120" s="33"/>
      <c r="F120" s="33"/>
      <c r="G120" s="33"/>
      <c r="H120" s="33"/>
      <c r="K120" s="421"/>
      <c r="L120" s="35"/>
      <c r="M120" s="421"/>
      <c r="N120" s="396"/>
      <c r="O120" s="396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110"/>
      <c r="AW120" s="111"/>
      <c r="AX120" s="63"/>
      <c r="AY120" s="63"/>
      <c r="AZ120" s="63"/>
      <c r="BA120" s="112"/>
      <c r="BB120" s="112"/>
      <c r="BC120" s="112"/>
      <c r="BD120" s="112"/>
      <c r="BE120" s="112"/>
      <c r="BF120" s="112"/>
      <c r="BG120" s="103"/>
      <c r="BH120" s="37"/>
      <c r="BI120" s="37"/>
      <c r="BJ120" s="37"/>
      <c r="BK120" s="56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</row>
    <row r="121" spans="1:79" s="32" customFormat="1">
      <c r="A121" s="35"/>
      <c r="B121" s="33"/>
      <c r="C121" s="415"/>
      <c r="D121" s="33"/>
      <c r="E121" s="33"/>
      <c r="F121" s="33"/>
      <c r="G121" s="33"/>
      <c r="H121" s="33"/>
      <c r="K121" s="421"/>
      <c r="L121" s="35"/>
      <c r="M121" s="421"/>
      <c r="N121" s="396"/>
      <c r="O121" s="396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110"/>
      <c r="AW121" s="111"/>
      <c r="AX121" s="63"/>
      <c r="AY121" s="63"/>
      <c r="AZ121" s="63"/>
      <c r="BA121" s="112"/>
      <c r="BB121" s="112"/>
      <c r="BC121" s="112"/>
      <c r="BD121" s="112"/>
      <c r="BE121" s="112"/>
      <c r="BF121" s="112"/>
      <c r="BG121" s="103"/>
      <c r="BH121" s="37"/>
      <c r="BI121" s="37"/>
      <c r="BJ121" s="37"/>
      <c r="BK121" s="56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</row>
    <row r="122" spans="1:79" s="32" customFormat="1">
      <c r="A122" s="35"/>
      <c r="B122" s="33"/>
      <c r="C122" s="415"/>
      <c r="D122" s="33"/>
      <c r="E122" s="33"/>
      <c r="F122" s="33"/>
      <c r="G122" s="33"/>
      <c r="H122" s="33"/>
      <c r="I122" s="421"/>
      <c r="J122" s="421"/>
      <c r="K122" s="421"/>
      <c r="L122" s="35"/>
      <c r="M122" s="421"/>
      <c r="N122" s="396"/>
      <c r="O122" s="396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110"/>
      <c r="AW122" s="111"/>
      <c r="AX122" s="63"/>
      <c r="AY122" s="63"/>
      <c r="AZ122" s="63"/>
      <c r="BA122" s="112"/>
      <c r="BB122" s="112"/>
      <c r="BC122" s="112"/>
      <c r="BD122" s="112"/>
      <c r="BE122" s="112"/>
      <c r="BF122" s="112"/>
      <c r="BG122" s="103"/>
      <c r="BH122" s="37"/>
      <c r="BI122" s="37"/>
      <c r="BJ122" s="37"/>
      <c r="BK122" s="56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</row>
    <row r="123" spans="1:79" s="32" customFormat="1">
      <c r="A123" s="35"/>
      <c r="B123" s="33"/>
      <c r="C123" s="415"/>
      <c r="D123" s="33"/>
      <c r="E123" s="33"/>
      <c r="F123" s="33"/>
      <c r="G123" s="33"/>
      <c r="H123" s="33"/>
      <c r="I123" s="421"/>
      <c r="J123" s="421"/>
      <c r="K123" s="421"/>
      <c r="L123" s="35"/>
      <c r="M123" s="421"/>
      <c r="N123" s="396"/>
      <c r="O123" s="396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110"/>
      <c r="AW123" s="111"/>
      <c r="AX123" s="63"/>
      <c r="AY123" s="63"/>
      <c r="AZ123" s="63"/>
      <c r="BA123" s="112"/>
      <c r="BB123" s="112"/>
      <c r="BC123" s="112"/>
      <c r="BD123" s="112"/>
      <c r="BE123" s="112"/>
      <c r="BF123" s="112"/>
      <c r="BG123" s="103"/>
      <c r="BH123" s="37"/>
      <c r="BI123" s="37"/>
      <c r="BJ123" s="37"/>
      <c r="BK123" s="56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</row>
    <row r="124" spans="1:79" s="32" customFormat="1">
      <c r="A124" s="35"/>
      <c r="B124" s="33"/>
      <c r="C124" s="415"/>
      <c r="D124" s="33"/>
      <c r="E124" s="33"/>
      <c r="F124" s="33"/>
      <c r="G124" s="33"/>
      <c r="H124" s="33"/>
      <c r="I124" s="421"/>
      <c r="J124" s="421"/>
      <c r="K124" s="421"/>
      <c r="L124" s="35"/>
      <c r="M124" s="421"/>
      <c r="N124" s="396"/>
      <c r="O124" s="396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110"/>
      <c r="AW124" s="111"/>
      <c r="AX124" s="63"/>
      <c r="AY124" s="63"/>
      <c r="AZ124" s="63"/>
      <c r="BA124" s="112"/>
      <c r="BB124" s="112"/>
      <c r="BC124" s="112"/>
      <c r="BD124" s="112"/>
      <c r="BE124" s="112"/>
      <c r="BF124" s="112"/>
      <c r="BG124" s="103"/>
      <c r="BH124" s="37"/>
      <c r="BI124" s="37"/>
      <c r="BJ124" s="37"/>
      <c r="BK124" s="56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</row>
    <row r="125" spans="1:79" s="32" customFormat="1">
      <c r="A125" s="35"/>
      <c r="B125" s="33"/>
      <c r="C125" s="415"/>
      <c r="D125" s="33"/>
      <c r="E125" s="33"/>
      <c r="F125" s="33"/>
      <c r="G125" s="33"/>
      <c r="H125" s="33"/>
      <c r="I125" s="421"/>
      <c r="J125" s="421"/>
      <c r="K125" s="421"/>
      <c r="L125" s="35"/>
      <c r="M125" s="421"/>
      <c r="N125" s="396"/>
      <c r="O125" s="396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110"/>
      <c r="AW125" s="111"/>
      <c r="AX125" s="63"/>
      <c r="AY125" s="63"/>
      <c r="AZ125" s="63"/>
      <c r="BA125" s="112"/>
      <c r="BB125" s="112"/>
      <c r="BC125" s="112"/>
      <c r="BD125" s="112"/>
      <c r="BE125" s="112"/>
      <c r="BF125" s="112"/>
      <c r="BG125" s="103"/>
      <c r="BH125" s="37"/>
      <c r="BI125" s="37"/>
      <c r="BJ125" s="37"/>
      <c r="BK125" s="56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</row>
    <row r="126" spans="1:79" s="32" customFormat="1">
      <c r="A126" s="35"/>
      <c r="B126" s="33"/>
      <c r="C126" s="415"/>
      <c r="D126" s="33"/>
      <c r="E126" s="33"/>
      <c r="F126" s="33"/>
      <c r="G126" s="33"/>
      <c r="H126" s="33"/>
      <c r="I126" s="421"/>
      <c r="J126" s="421"/>
      <c r="K126" s="421"/>
      <c r="L126" s="35"/>
      <c r="M126" s="421"/>
      <c r="N126" s="396"/>
      <c r="O126" s="396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110"/>
      <c r="AW126" s="111"/>
      <c r="AX126" s="63"/>
      <c r="AY126" s="63"/>
      <c r="AZ126" s="63"/>
      <c r="BA126" s="112"/>
      <c r="BB126" s="112"/>
      <c r="BC126" s="112"/>
      <c r="BD126" s="112"/>
      <c r="BE126" s="112"/>
      <c r="BF126" s="112"/>
      <c r="BG126" s="103"/>
      <c r="BH126" s="37"/>
      <c r="BI126" s="37"/>
      <c r="BJ126" s="37"/>
      <c r="BK126" s="56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</row>
    <row r="127" spans="1:79" s="32" customFormat="1">
      <c r="A127" s="35"/>
      <c r="B127" s="33"/>
      <c r="C127" s="415"/>
      <c r="D127" s="33"/>
      <c r="E127" s="33"/>
      <c r="F127" s="33"/>
      <c r="G127" s="33"/>
      <c r="H127" s="33"/>
      <c r="I127" s="421"/>
      <c r="J127" s="421"/>
      <c r="K127" s="421"/>
      <c r="L127" s="35"/>
      <c r="M127" s="421"/>
      <c r="N127" s="396"/>
      <c r="O127" s="396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110"/>
      <c r="AW127" s="111"/>
      <c r="AX127" s="63"/>
      <c r="AY127" s="63"/>
      <c r="AZ127" s="63"/>
      <c r="BA127" s="112"/>
      <c r="BB127" s="112"/>
      <c r="BC127" s="112"/>
      <c r="BD127" s="112"/>
      <c r="BE127" s="112"/>
      <c r="BF127" s="112"/>
      <c r="BG127" s="103"/>
      <c r="BH127" s="37"/>
      <c r="BI127" s="37"/>
      <c r="BJ127" s="37"/>
      <c r="BK127" s="56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</row>
    <row r="128" spans="1:79" s="32" customFormat="1">
      <c r="A128" s="35"/>
      <c r="B128" s="33"/>
      <c r="C128" s="415"/>
      <c r="D128" s="33"/>
      <c r="E128" s="33"/>
      <c r="F128" s="33"/>
      <c r="G128" s="33"/>
      <c r="H128" s="33"/>
      <c r="I128" s="421"/>
      <c r="J128" s="421"/>
      <c r="K128" s="421"/>
      <c r="L128" s="35"/>
      <c r="M128" s="421"/>
      <c r="N128" s="396"/>
      <c r="O128" s="396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110"/>
      <c r="AW128" s="111"/>
      <c r="AX128" s="63"/>
      <c r="AY128" s="63"/>
      <c r="AZ128" s="63"/>
      <c r="BA128" s="112"/>
      <c r="BB128" s="112"/>
      <c r="BC128" s="112"/>
      <c r="BD128" s="112"/>
      <c r="BE128" s="112"/>
      <c r="BF128" s="112"/>
      <c r="BG128" s="103"/>
      <c r="BH128" s="37"/>
      <c r="BI128" s="37"/>
      <c r="BJ128" s="37"/>
      <c r="BK128" s="56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</row>
    <row r="129" spans="1:79" s="32" customFormat="1">
      <c r="A129" s="35"/>
      <c r="B129" s="33"/>
      <c r="C129" s="415"/>
      <c r="D129" s="33"/>
      <c r="E129" s="33"/>
      <c r="F129" s="33"/>
      <c r="G129" s="33"/>
      <c r="H129" s="33"/>
      <c r="I129" s="421"/>
      <c r="J129" s="421"/>
      <c r="K129" s="421"/>
      <c r="L129" s="35"/>
      <c r="M129" s="421"/>
      <c r="N129" s="396"/>
      <c r="O129" s="396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110"/>
      <c r="AW129" s="111"/>
      <c r="AX129" s="63"/>
      <c r="AY129" s="63"/>
      <c r="AZ129" s="63"/>
      <c r="BA129" s="112"/>
      <c r="BB129" s="112"/>
      <c r="BC129" s="112"/>
      <c r="BD129" s="112"/>
      <c r="BE129" s="112"/>
      <c r="BF129" s="112"/>
      <c r="BG129" s="103"/>
      <c r="BH129" s="37"/>
      <c r="BI129" s="37"/>
      <c r="BJ129" s="37"/>
      <c r="BK129" s="56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</row>
    <row r="130" spans="1:79" s="32" customFormat="1">
      <c r="A130" s="35"/>
      <c r="B130" s="33"/>
      <c r="C130" s="415"/>
      <c r="D130" s="33"/>
      <c r="E130" s="33"/>
      <c r="F130" s="33"/>
      <c r="G130" s="33"/>
      <c r="H130" s="33"/>
      <c r="I130" s="421"/>
      <c r="J130" s="421"/>
      <c r="K130" s="421"/>
      <c r="L130" s="35"/>
      <c r="M130" s="421"/>
      <c r="N130" s="396"/>
      <c r="O130" s="396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110"/>
      <c r="AW130" s="111"/>
      <c r="AX130" s="63"/>
      <c r="AY130" s="63"/>
      <c r="AZ130" s="63"/>
      <c r="BA130" s="112"/>
      <c r="BB130" s="112"/>
      <c r="BC130" s="112"/>
      <c r="BD130" s="112"/>
      <c r="BE130" s="112"/>
      <c r="BF130" s="112"/>
      <c r="BG130" s="103"/>
      <c r="BH130" s="37"/>
      <c r="BI130" s="37"/>
      <c r="BJ130" s="37"/>
      <c r="BK130" s="56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</row>
    <row r="131" spans="1:79" s="32" customFormat="1">
      <c r="A131" s="35"/>
      <c r="B131" s="33"/>
      <c r="C131" s="415"/>
      <c r="D131" s="33"/>
      <c r="E131" s="33"/>
      <c r="F131" s="33"/>
      <c r="G131" s="33"/>
      <c r="H131" s="33"/>
      <c r="I131" s="421"/>
      <c r="J131" s="421"/>
      <c r="K131" s="421"/>
      <c r="L131" s="35"/>
      <c r="M131" s="421"/>
      <c r="N131" s="396"/>
      <c r="O131" s="396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110"/>
      <c r="AW131" s="111"/>
      <c r="AX131" s="63"/>
      <c r="AY131" s="63"/>
      <c r="AZ131" s="63"/>
      <c r="BA131" s="112"/>
      <c r="BB131" s="112"/>
      <c r="BC131" s="112"/>
      <c r="BD131" s="112"/>
      <c r="BE131" s="112"/>
      <c r="BF131" s="112"/>
      <c r="BG131" s="103"/>
      <c r="BH131" s="37"/>
      <c r="BI131" s="37"/>
      <c r="BJ131" s="37"/>
      <c r="BK131" s="56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</row>
    <row r="132" spans="1:79" s="32" customFormat="1">
      <c r="A132" s="35"/>
      <c r="B132" s="36"/>
      <c r="C132" s="415"/>
      <c r="D132" s="33"/>
      <c r="E132" s="33"/>
      <c r="F132" s="33"/>
      <c r="G132" s="33"/>
      <c r="H132" s="33"/>
      <c r="I132" s="421"/>
      <c r="J132" s="421"/>
      <c r="K132" s="421"/>
      <c r="L132" s="35"/>
      <c r="M132" s="421"/>
      <c r="N132" s="396"/>
      <c r="O132" s="396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110"/>
      <c r="AW132" s="111"/>
      <c r="AX132" s="63"/>
      <c r="AY132" s="63"/>
      <c r="AZ132" s="63"/>
      <c r="BA132" s="112"/>
      <c r="BB132" s="112"/>
      <c r="BC132" s="112"/>
      <c r="BD132" s="112"/>
      <c r="BE132" s="112"/>
      <c r="BF132" s="112"/>
      <c r="BG132" s="103"/>
      <c r="BH132" s="37"/>
      <c r="BI132" s="37"/>
      <c r="BJ132" s="37"/>
      <c r="BK132" s="56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</row>
    <row r="133" spans="1:79" s="32" customFormat="1">
      <c r="A133" s="35"/>
      <c r="B133" s="36"/>
      <c r="C133" s="415"/>
      <c r="D133" s="33"/>
      <c r="E133" s="33"/>
      <c r="F133" s="33"/>
      <c r="G133" s="33"/>
      <c r="H133" s="33"/>
      <c r="I133" s="421"/>
      <c r="J133" s="421"/>
      <c r="K133" s="421"/>
      <c r="L133" s="35"/>
      <c r="M133" s="421"/>
      <c r="N133" s="396"/>
      <c r="O133" s="396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110"/>
      <c r="AW133" s="111"/>
      <c r="AX133" s="63"/>
      <c r="AY133" s="63"/>
      <c r="AZ133" s="63"/>
      <c r="BA133" s="112"/>
      <c r="BB133" s="112"/>
      <c r="BC133" s="112"/>
      <c r="BD133" s="112"/>
      <c r="BE133" s="112"/>
      <c r="BF133" s="112"/>
      <c r="BG133" s="103"/>
      <c r="BH133" s="37"/>
      <c r="BI133" s="37"/>
      <c r="BJ133" s="37"/>
      <c r="BK133" s="56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</row>
    <row r="134" spans="1:79" s="32" customFormat="1">
      <c r="A134" s="35"/>
      <c r="B134" s="36"/>
      <c r="C134" s="415"/>
      <c r="D134" s="33"/>
      <c r="E134" s="33"/>
      <c r="F134" s="33"/>
      <c r="G134" s="33"/>
      <c r="H134" s="33"/>
      <c r="I134" s="421"/>
      <c r="J134" s="421"/>
      <c r="K134" s="421"/>
      <c r="L134" s="35"/>
      <c r="M134" s="421"/>
      <c r="N134" s="396"/>
      <c r="O134" s="396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110"/>
      <c r="AW134" s="111"/>
      <c r="AX134" s="63"/>
      <c r="AY134" s="63"/>
      <c r="AZ134" s="63"/>
      <c r="BA134" s="112"/>
      <c r="BB134" s="112"/>
      <c r="BC134" s="112"/>
      <c r="BD134" s="112"/>
      <c r="BE134" s="112"/>
      <c r="BF134" s="112"/>
      <c r="BG134" s="103"/>
      <c r="BH134" s="37"/>
      <c r="BI134" s="37"/>
      <c r="BJ134" s="37"/>
      <c r="BK134" s="56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</row>
    <row r="135" spans="1:79" s="32" customFormat="1">
      <c r="A135" s="35"/>
      <c r="B135" s="36"/>
      <c r="C135" s="415"/>
      <c r="D135" s="33"/>
      <c r="E135" s="33"/>
      <c r="F135" s="33"/>
      <c r="G135" s="33"/>
      <c r="H135" s="33"/>
      <c r="I135" s="421"/>
      <c r="J135" s="421"/>
      <c r="K135" s="421"/>
      <c r="L135" s="35"/>
      <c r="M135" s="421"/>
      <c r="N135" s="396"/>
      <c r="O135" s="396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110"/>
      <c r="AW135" s="111"/>
      <c r="AX135" s="63"/>
      <c r="AY135" s="63"/>
      <c r="AZ135" s="63"/>
      <c r="BA135" s="112"/>
      <c r="BB135" s="112"/>
      <c r="BC135" s="112"/>
      <c r="BD135" s="112"/>
      <c r="BE135" s="112"/>
      <c r="BF135" s="112"/>
      <c r="BG135" s="103"/>
      <c r="BH135" s="37"/>
      <c r="BI135" s="37"/>
      <c r="BJ135" s="37"/>
      <c r="BK135" s="56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</row>
    <row r="136" spans="1:79" s="32" customFormat="1">
      <c r="A136" s="35"/>
      <c r="B136" s="33"/>
      <c r="C136" s="415"/>
      <c r="D136" s="33"/>
      <c r="E136" s="33"/>
      <c r="F136" s="33"/>
      <c r="G136" s="33"/>
      <c r="H136" s="33"/>
      <c r="I136" s="421"/>
      <c r="J136" s="421"/>
      <c r="K136" s="421"/>
      <c r="L136" s="35"/>
      <c r="M136" s="421"/>
      <c r="N136" s="396"/>
      <c r="O136" s="396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110"/>
      <c r="AW136" s="111"/>
      <c r="AX136" s="63"/>
      <c r="AY136" s="63"/>
      <c r="AZ136" s="63"/>
      <c r="BA136" s="112"/>
      <c r="BB136" s="112"/>
      <c r="BC136" s="112"/>
      <c r="BD136" s="112"/>
      <c r="BE136" s="112"/>
      <c r="BF136" s="112"/>
      <c r="BG136" s="103"/>
      <c r="BH136" s="37"/>
      <c r="BI136" s="37"/>
      <c r="BJ136" s="37"/>
      <c r="BK136" s="56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</row>
    <row r="137" spans="1:79" s="32" customFormat="1">
      <c r="A137" s="35"/>
      <c r="B137" s="33"/>
      <c r="C137" s="415"/>
      <c r="D137" s="33"/>
      <c r="E137" s="33"/>
      <c r="F137" s="33"/>
      <c r="G137" s="33"/>
      <c r="H137" s="33"/>
      <c r="I137" s="421"/>
      <c r="J137" s="421"/>
      <c r="K137" s="421"/>
      <c r="L137" s="35"/>
      <c r="M137" s="421"/>
      <c r="N137" s="396"/>
      <c r="O137" s="396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110"/>
      <c r="AW137" s="111"/>
      <c r="AX137" s="63"/>
      <c r="AY137" s="63"/>
      <c r="AZ137" s="63"/>
      <c r="BA137" s="112"/>
      <c r="BB137" s="112"/>
      <c r="BC137" s="112"/>
      <c r="BD137" s="112"/>
      <c r="BE137" s="112"/>
      <c r="BF137" s="112"/>
      <c r="BG137" s="103"/>
      <c r="BH137" s="37"/>
      <c r="BI137" s="37"/>
      <c r="BJ137" s="37"/>
      <c r="BK137" s="56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</row>
    <row r="138" spans="1:79" s="32" customFormat="1">
      <c r="A138" s="35"/>
      <c r="B138" s="33"/>
      <c r="C138" s="415"/>
      <c r="D138" s="33"/>
      <c r="E138" s="33"/>
      <c r="F138" s="33"/>
      <c r="G138" s="33"/>
      <c r="H138" s="33"/>
      <c r="I138" s="421"/>
      <c r="J138" s="421"/>
      <c r="K138" s="421"/>
      <c r="L138" s="35"/>
      <c r="M138" s="421"/>
      <c r="N138" s="396"/>
      <c r="O138" s="396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110"/>
      <c r="AW138" s="111"/>
      <c r="AX138" s="63"/>
      <c r="AY138" s="63"/>
      <c r="AZ138" s="63"/>
      <c r="BA138" s="112"/>
      <c r="BB138" s="112"/>
      <c r="BC138" s="112"/>
      <c r="BD138" s="112"/>
      <c r="BE138" s="112"/>
      <c r="BF138" s="112"/>
      <c r="BG138" s="103"/>
      <c r="BH138" s="37"/>
      <c r="BI138" s="37"/>
      <c r="BJ138" s="37"/>
      <c r="BK138" s="56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</row>
    <row r="139" spans="1:79" s="32" customFormat="1">
      <c r="A139" s="35"/>
      <c r="B139" s="33"/>
      <c r="C139" s="415"/>
      <c r="D139" s="33"/>
      <c r="E139" s="33"/>
      <c r="F139" s="33"/>
      <c r="G139" s="33"/>
      <c r="H139" s="33"/>
      <c r="I139" s="421"/>
      <c r="J139" s="421"/>
      <c r="K139" s="421"/>
      <c r="L139" s="35"/>
      <c r="M139" s="421"/>
      <c r="N139" s="396"/>
      <c r="O139" s="396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110"/>
      <c r="AW139" s="111"/>
      <c r="AX139" s="63"/>
      <c r="AY139" s="63"/>
      <c r="AZ139" s="63"/>
      <c r="BA139" s="112"/>
      <c r="BB139" s="112"/>
      <c r="BC139" s="112"/>
      <c r="BD139" s="112"/>
      <c r="BE139" s="112"/>
      <c r="BF139" s="112"/>
      <c r="BG139" s="103"/>
      <c r="BH139" s="37"/>
      <c r="BI139" s="37"/>
      <c r="BJ139" s="37"/>
      <c r="BK139" s="56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</row>
    <row r="140" spans="1:79" s="32" customFormat="1">
      <c r="A140" s="35"/>
      <c r="B140" s="33"/>
      <c r="C140" s="415"/>
      <c r="D140" s="33"/>
      <c r="E140" s="33"/>
      <c r="F140" s="33"/>
      <c r="G140" s="33"/>
      <c r="H140" s="33"/>
      <c r="I140" s="421"/>
      <c r="J140" s="421"/>
      <c r="K140" s="421"/>
      <c r="L140" s="35"/>
      <c r="M140" s="421"/>
      <c r="N140" s="396"/>
      <c r="O140" s="396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110"/>
      <c r="AW140" s="111"/>
      <c r="AX140" s="63"/>
      <c r="AY140" s="63"/>
      <c r="AZ140" s="63"/>
      <c r="BA140" s="112"/>
      <c r="BB140" s="112"/>
      <c r="BC140" s="112"/>
      <c r="BD140" s="112"/>
      <c r="BE140" s="112"/>
      <c r="BF140" s="112"/>
      <c r="BG140" s="103"/>
      <c r="BH140" s="37"/>
      <c r="BI140" s="37"/>
      <c r="BJ140" s="37"/>
      <c r="BK140" s="56"/>
      <c r="BL140" s="35"/>
      <c r="BM140" s="35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</row>
    <row r="141" spans="1:79" s="32" customFormat="1">
      <c r="A141" s="35"/>
      <c r="B141" s="33"/>
      <c r="C141" s="415"/>
      <c r="D141" s="33"/>
      <c r="E141" s="33"/>
      <c r="F141" s="33"/>
      <c r="G141" s="33"/>
      <c r="H141" s="33"/>
      <c r="I141" s="421"/>
      <c r="J141" s="421"/>
      <c r="K141" s="421"/>
      <c r="L141" s="35"/>
      <c r="M141" s="421"/>
      <c r="N141" s="396"/>
      <c r="O141" s="396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110"/>
      <c r="AW141" s="111"/>
      <c r="AX141" s="63"/>
      <c r="AY141" s="63"/>
      <c r="AZ141" s="63"/>
      <c r="BA141" s="112"/>
      <c r="BB141" s="112"/>
      <c r="BC141" s="112"/>
      <c r="BD141" s="112"/>
      <c r="BE141" s="112"/>
      <c r="BF141" s="112"/>
      <c r="BG141" s="103"/>
      <c r="BH141" s="37"/>
      <c r="BI141" s="37"/>
      <c r="BJ141" s="37"/>
      <c r="BK141" s="56"/>
      <c r="BL141" s="35"/>
      <c r="BM141" s="35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</row>
    <row r="142" spans="1:79" s="32" customFormat="1">
      <c r="A142" s="35"/>
      <c r="B142" s="33"/>
      <c r="C142" s="415"/>
      <c r="D142" s="33"/>
      <c r="E142" s="33"/>
      <c r="F142" s="33"/>
      <c r="G142" s="33"/>
      <c r="H142" s="33"/>
      <c r="I142" s="421"/>
      <c r="J142" s="421"/>
      <c r="K142" s="421"/>
      <c r="L142" s="35"/>
      <c r="M142" s="421"/>
      <c r="N142" s="396"/>
      <c r="O142" s="396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110"/>
      <c r="AW142" s="111"/>
      <c r="AX142" s="63"/>
      <c r="AY142" s="63"/>
      <c r="AZ142" s="63"/>
      <c r="BA142" s="112"/>
      <c r="BB142" s="112"/>
      <c r="BC142" s="112"/>
      <c r="BD142" s="112"/>
      <c r="BE142" s="112"/>
      <c r="BF142" s="112"/>
      <c r="BG142" s="103"/>
      <c r="BH142" s="37"/>
      <c r="BI142" s="37"/>
      <c r="BJ142" s="37"/>
      <c r="BK142" s="56"/>
      <c r="BL142" s="35"/>
      <c r="BM142" s="35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</row>
    <row r="143" spans="1:79" s="32" customFormat="1">
      <c r="A143" s="35"/>
      <c r="B143" s="33"/>
      <c r="C143" s="415"/>
      <c r="D143" s="33"/>
      <c r="E143" s="33"/>
      <c r="F143" s="33"/>
      <c r="G143" s="33"/>
      <c r="H143" s="33"/>
      <c r="I143" s="421"/>
      <c r="J143" s="421"/>
      <c r="K143" s="421"/>
      <c r="L143" s="35"/>
      <c r="M143" s="421"/>
      <c r="N143" s="396"/>
      <c r="O143" s="396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110"/>
      <c r="AW143" s="111"/>
      <c r="AX143" s="63"/>
      <c r="AY143" s="63"/>
      <c r="AZ143" s="63"/>
      <c r="BA143" s="112"/>
      <c r="BB143" s="112"/>
      <c r="BC143" s="112"/>
      <c r="BD143" s="112"/>
      <c r="BE143" s="112"/>
      <c r="BF143" s="112"/>
      <c r="BG143" s="103"/>
      <c r="BH143" s="37"/>
      <c r="BI143" s="37"/>
      <c r="BJ143" s="37"/>
      <c r="BK143" s="56"/>
      <c r="BL143" s="35"/>
      <c r="BM143" s="35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</row>
    <row r="144" spans="1:79" s="32" customFormat="1">
      <c r="A144" s="35"/>
      <c r="B144" s="33"/>
      <c r="C144" s="415"/>
      <c r="D144" s="33"/>
      <c r="E144" s="33"/>
      <c r="F144" s="33"/>
      <c r="G144" s="33"/>
      <c r="H144" s="33"/>
      <c r="I144" s="421"/>
      <c r="J144" s="421"/>
      <c r="K144" s="421"/>
      <c r="L144" s="35"/>
      <c r="M144" s="421"/>
      <c r="N144" s="396"/>
      <c r="O144" s="396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110"/>
      <c r="AW144" s="111"/>
      <c r="AX144" s="63"/>
      <c r="AY144" s="63"/>
      <c r="AZ144" s="63"/>
      <c r="BA144" s="112"/>
      <c r="BB144" s="112"/>
      <c r="BC144" s="112"/>
      <c r="BD144" s="112"/>
      <c r="BE144" s="112"/>
      <c r="BF144" s="112"/>
      <c r="BG144" s="103"/>
      <c r="BH144" s="37"/>
      <c r="BI144" s="37"/>
      <c r="BJ144" s="37"/>
      <c r="BK144" s="56"/>
      <c r="BL144" s="35"/>
      <c r="BM144" s="35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</row>
    <row r="145" spans="1:79" s="32" customFormat="1">
      <c r="A145" s="35"/>
      <c r="B145" s="33"/>
      <c r="C145" s="415"/>
      <c r="D145" s="33"/>
      <c r="E145" s="33"/>
      <c r="F145" s="33"/>
      <c r="G145" s="33"/>
      <c r="H145" s="33"/>
      <c r="I145" s="421"/>
      <c r="J145" s="421"/>
      <c r="K145" s="421"/>
      <c r="L145" s="35"/>
      <c r="M145" s="421"/>
      <c r="N145" s="396"/>
      <c r="O145" s="396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110"/>
      <c r="AW145" s="111"/>
      <c r="AX145" s="63"/>
      <c r="AY145" s="63"/>
      <c r="AZ145" s="63"/>
      <c r="BA145" s="112"/>
      <c r="BB145" s="112"/>
      <c r="BC145" s="112"/>
      <c r="BD145" s="112"/>
      <c r="BE145" s="112"/>
      <c r="BF145" s="112"/>
      <c r="BG145" s="103"/>
      <c r="BH145" s="37"/>
      <c r="BI145" s="37"/>
      <c r="BJ145" s="37"/>
      <c r="BK145" s="56"/>
      <c r="BL145" s="35"/>
      <c r="BM145" s="35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</row>
    <row r="146" spans="1:79" s="32" customFormat="1">
      <c r="A146" s="35"/>
      <c r="B146" s="33"/>
      <c r="C146" s="415"/>
      <c r="D146" s="33"/>
      <c r="E146" s="33"/>
      <c r="F146" s="33"/>
      <c r="G146" s="33"/>
      <c r="H146" s="33"/>
      <c r="I146" s="421"/>
      <c r="J146" s="421"/>
      <c r="K146" s="421"/>
      <c r="L146" s="35"/>
      <c r="M146" s="421"/>
      <c r="N146" s="396"/>
      <c r="O146" s="396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110"/>
      <c r="AW146" s="111"/>
      <c r="AX146" s="63"/>
      <c r="AY146" s="63"/>
      <c r="AZ146" s="63"/>
      <c r="BA146" s="112"/>
      <c r="BB146" s="112"/>
      <c r="BC146" s="112"/>
      <c r="BD146" s="112"/>
      <c r="BE146" s="112"/>
      <c r="BF146" s="112"/>
      <c r="BG146" s="103"/>
      <c r="BH146" s="37"/>
      <c r="BI146" s="37"/>
      <c r="BJ146" s="37"/>
      <c r="BK146" s="56"/>
      <c r="BL146" s="35"/>
      <c r="BM146" s="35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</row>
    <row r="147" spans="1:79" s="32" customFormat="1">
      <c r="A147" s="35"/>
      <c r="B147" s="33"/>
      <c r="C147" s="415"/>
      <c r="D147" s="33"/>
      <c r="E147" s="33"/>
      <c r="F147" s="33"/>
      <c r="G147" s="33"/>
      <c r="H147" s="33"/>
      <c r="I147" s="421"/>
      <c r="J147" s="421"/>
      <c r="K147" s="421"/>
      <c r="L147" s="35"/>
      <c r="M147" s="421"/>
      <c r="N147" s="396"/>
      <c r="O147" s="396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110"/>
      <c r="AW147" s="111"/>
      <c r="AX147" s="63"/>
      <c r="AY147" s="63"/>
      <c r="AZ147" s="63"/>
      <c r="BA147" s="112"/>
      <c r="BB147" s="112"/>
      <c r="BC147" s="112"/>
      <c r="BD147" s="112"/>
      <c r="BE147" s="112"/>
      <c r="BF147" s="112"/>
      <c r="BG147" s="103"/>
      <c r="BH147" s="37"/>
      <c r="BI147" s="37"/>
      <c r="BJ147" s="37"/>
      <c r="BK147" s="56"/>
      <c r="BL147" s="35"/>
      <c r="BM147" s="35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</row>
    <row r="148" spans="1:79" s="32" customFormat="1">
      <c r="A148" s="35"/>
      <c r="B148" s="33"/>
      <c r="C148" s="415"/>
      <c r="D148" s="33"/>
      <c r="E148" s="33"/>
      <c r="F148" s="33"/>
      <c r="G148" s="33"/>
      <c r="H148" s="33"/>
      <c r="I148" s="421"/>
      <c r="J148" s="421"/>
      <c r="K148" s="421"/>
      <c r="L148" s="35"/>
      <c r="M148" s="421"/>
      <c r="N148" s="396"/>
      <c r="O148" s="396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110"/>
      <c r="AW148" s="111"/>
      <c r="AX148" s="63"/>
      <c r="AY148" s="63"/>
      <c r="AZ148" s="63"/>
      <c r="BA148" s="112"/>
      <c r="BB148" s="112"/>
      <c r="BC148" s="112"/>
      <c r="BD148" s="112"/>
      <c r="BE148" s="112"/>
      <c r="BF148" s="112"/>
      <c r="BG148" s="103"/>
      <c r="BH148" s="37"/>
      <c r="BI148" s="37"/>
      <c r="BJ148" s="37"/>
      <c r="BK148" s="56"/>
      <c r="BL148" s="35"/>
      <c r="BM148" s="35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</row>
    <row r="149" spans="1:79" s="32" customFormat="1">
      <c r="A149" s="35"/>
      <c r="B149" s="33"/>
      <c r="C149" s="415"/>
      <c r="D149" s="33"/>
      <c r="E149" s="33"/>
      <c r="F149" s="33"/>
      <c r="G149" s="33"/>
      <c r="H149" s="33"/>
      <c r="I149" s="421"/>
      <c r="J149" s="421"/>
      <c r="K149" s="421"/>
      <c r="L149" s="35"/>
      <c r="M149" s="421"/>
      <c r="N149" s="396"/>
      <c r="O149" s="396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110"/>
      <c r="AW149" s="111"/>
      <c r="AX149" s="63"/>
      <c r="AY149" s="63"/>
      <c r="AZ149" s="63"/>
      <c r="BA149" s="112"/>
      <c r="BB149" s="112"/>
      <c r="BC149" s="112"/>
      <c r="BD149" s="112"/>
      <c r="BE149" s="112"/>
      <c r="BF149" s="112"/>
      <c r="BG149" s="103"/>
      <c r="BH149" s="37"/>
      <c r="BI149" s="37"/>
      <c r="BJ149" s="37"/>
      <c r="BK149" s="56"/>
      <c r="BL149" s="35"/>
      <c r="BM149" s="35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</row>
    <row r="150" spans="1:79" s="32" customFormat="1">
      <c r="A150" s="35"/>
      <c r="B150" s="33"/>
      <c r="C150" s="415"/>
      <c r="D150" s="33"/>
      <c r="E150" s="33"/>
      <c r="F150" s="33"/>
      <c r="G150" s="33"/>
      <c r="H150" s="33"/>
      <c r="I150" s="421"/>
      <c r="J150" s="421"/>
      <c r="K150" s="421"/>
      <c r="L150" s="35"/>
      <c r="M150" s="421"/>
      <c r="N150" s="396"/>
      <c r="O150" s="396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110"/>
      <c r="AW150" s="111"/>
      <c r="AX150" s="63"/>
      <c r="AY150" s="63"/>
      <c r="AZ150" s="63"/>
      <c r="BA150" s="112"/>
      <c r="BB150" s="112"/>
      <c r="BC150" s="112"/>
      <c r="BD150" s="112"/>
      <c r="BE150" s="112"/>
      <c r="BF150" s="112"/>
      <c r="BG150" s="103"/>
      <c r="BH150" s="37"/>
      <c r="BI150" s="37"/>
      <c r="BJ150" s="37"/>
      <c r="BK150" s="56"/>
      <c r="BL150" s="35"/>
      <c r="BM150" s="35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</row>
    <row r="151" spans="1:79" s="32" customFormat="1">
      <c r="A151" s="35"/>
      <c r="B151" s="33"/>
      <c r="C151" s="415"/>
      <c r="D151" s="33"/>
      <c r="E151" s="33"/>
      <c r="F151" s="33"/>
      <c r="G151" s="33"/>
      <c r="H151" s="33"/>
      <c r="I151" s="421"/>
      <c r="J151" s="421"/>
      <c r="K151" s="421"/>
      <c r="L151" s="35"/>
      <c r="M151" s="421"/>
      <c r="N151" s="396"/>
      <c r="O151" s="396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110"/>
      <c r="AW151" s="111"/>
      <c r="AX151" s="63"/>
      <c r="AY151" s="63"/>
      <c r="AZ151" s="63"/>
      <c r="BA151" s="112"/>
      <c r="BB151" s="112"/>
      <c r="BC151" s="112"/>
      <c r="BD151" s="112"/>
      <c r="BE151" s="112"/>
      <c r="BF151" s="112"/>
      <c r="BG151" s="103"/>
      <c r="BH151" s="37"/>
      <c r="BI151" s="37"/>
      <c r="BJ151" s="37"/>
      <c r="BK151" s="56"/>
      <c r="BL151" s="35"/>
      <c r="BM151" s="35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</row>
    <row r="152" spans="1:79" s="32" customFormat="1">
      <c r="A152" s="35"/>
      <c r="B152" s="33"/>
      <c r="C152" s="415"/>
      <c r="D152" s="33"/>
      <c r="E152" s="33"/>
      <c r="F152" s="33"/>
      <c r="G152" s="33"/>
      <c r="H152" s="33"/>
      <c r="I152" s="421"/>
      <c r="J152" s="421"/>
      <c r="K152" s="421"/>
      <c r="L152" s="35"/>
      <c r="M152" s="421"/>
      <c r="N152" s="396"/>
      <c r="O152" s="396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110"/>
      <c r="AW152" s="111"/>
      <c r="AX152" s="63"/>
      <c r="AY152" s="63"/>
      <c r="AZ152" s="63"/>
      <c r="BA152" s="112"/>
      <c r="BB152" s="112"/>
      <c r="BC152" s="112"/>
      <c r="BD152" s="112"/>
      <c r="BE152" s="112"/>
      <c r="BF152" s="112"/>
      <c r="BG152" s="103"/>
      <c r="BH152" s="37"/>
      <c r="BI152" s="37"/>
      <c r="BJ152" s="37"/>
      <c r="BK152" s="56"/>
      <c r="BL152" s="35"/>
      <c r="BM152" s="35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</row>
    <row r="153" spans="1:79" s="32" customFormat="1">
      <c r="A153" s="35"/>
      <c r="B153" s="33"/>
      <c r="C153" s="415"/>
      <c r="D153" s="33"/>
      <c r="E153" s="33"/>
      <c r="F153" s="33"/>
      <c r="G153" s="33"/>
      <c r="H153" s="33"/>
      <c r="I153" s="421"/>
      <c r="J153" s="421"/>
      <c r="K153" s="421"/>
      <c r="L153" s="35"/>
      <c r="M153" s="421"/>
      <c r="N153" s="396"/>
      <c r="O153" s="396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110"/>
      <c r="AW153" s="111"/>
      <c r="AX153" s="63"/>
      <c r="AY153" s="63"/>
      <c r="AZ153" s="63"/>
      <c r="BA153" s="112"/>
      <c r="BB153" s="112"/>
      <c r="BC153" s="112"/>
      <c r="BD153" s="112"/>
      <c r="BE153" s="112"/>
      <c r="BF153" s="112"/>
      <c r="BG153" s="103"/>
      <c r="BH153" s="37"/>
      <c r="BI153" s="37"/>
      <c r="BJ153" s="37"/>
      <c r="BK153" s="56"/>
      <c r="BL153" s="35"/>
      <c r="BM153" s="35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</row>
    <row r="154" spans="1:79" s="32" customFormat="1">
      <c r="A154" s="35"/>
      <c r="B154" s="33"/>
      <c r="C154" s="415"/>
      <c r="D154" s="33"/>
      <c r="E154" s="33"/>
      <c r="F154" s="33"/>
      <c r="G154" s="33"/>
      <c r="H154" s="33"/>
      <c r="I154" s="421"/>
      <c r="J154" s="421"/>
      <c r="K154" s="421"/>
      <c r="L154" s="35"/>
      <c r="M154" s="421"/>
      <c r="N154" s="396"/>
      <c r="O154" s="396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110"/>
      <c r="AW154" s="111"/>
      <c r="AX154" s="63"/>
      <c r="AY154" s="63"/>
      <c r="AZ154" s="63"/>
      <c r="BA154" s="112"/>
      <c r="BB154" s="112"/>
      <c r="BC154" s="112"/>
      <c r="BD154" s="112"/>
      <c r="BE154" s="112"/>
      <c r="BF154" s="112"/>
      <c r="BG154" s="103"/>
      <c r="BH154" s="37"/>
      <c r="BI154" s="37"/>
      <c r="BJ154" s="37"/>
      <c r="BK154" s="56"/>
      <c r="BL154" s="35"/>
      <c r="BM154" s="35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</row>
    <row r="155" spans="1:79" s="32" customFormat="1">
      <c r="A155" s="35"/>
      <c r="B155" s="33"/>
      <c r="C155" s="415"/>
      <c r="D155" s="33"/>
      <c r="E155" s="33"/>
      <c r="F155" s="33"/>
      <c r="G155" s="33"/>
      <c r="H155" s="33"/>
      <c r="I155" s="421"/>
      <c r="J155" s="421"/>
      <c r="K155" s="421"/>
      <c r="L155" s="35"/>
      <c r="M155" s="421"/>
      <c r="N155" s="396"/>
      <c r="O155" s="396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110"/>
      <c r="AW155" s="111"/>
      <c r="AX155" s="63"/>
      <c r="AY155" s="63"/>
      <c r="AZ155" s="63"/>
      <c r="BA155" s="112"/>
      <c r="BB155" s="112"/>
      <c r="BC155" s="112"/>
      <c r="BD155" s="112"/>
      <c r="BE155" s="112"/>
      <c r="BF155" s="112"/>
      <c r="BG155" s="103"/>
      <c r="BH155" s="37"/>
      <c r="BI155" s="37"/>
      <c r="BJ155" s="37"/>
      <c r="BK155" s="56"/>
      <c r="BL155" s="35"/>
      <c r="BM155" s="35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</row>
    <row r="156" spans="1:79" s="32" customFormat="1">
      <c r="A156" s="35"/>
      <c r="B156" s="33"/>
      <c r="C156" s="415"/>
      <c r="D156" s="33"/>
      <c r="E156" s="33"/>
      <c r="F156" s="33"/>
      <c r="G156" s="33"/>
      <c r="H156" s="33"/>
      <c r="I156" s="421"/>
      <c r="J156" s="421"/>
      <c r="K156" s="421"/>
      <c r="L156" s="35"/>
      <c r="M156" s="421"/>
      <c r="N156" s="396"/>
      <c r="O156" s="396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110"/>
      <c r="AW156" s="111"/>
      <c r="AX156" s="63"/>
      <c r="AY156" s="63"/>
      <c r="AZ156" s="63"/>
      <c r="BA156" s="112"/>
      <c r="BB156" s="112"/>
      <c r="BC156" s="112"/>
      <c r="BD156" s="112"/>
      <c r="BE156" s="112"/>
      <c r="BF156" s="112"/>
      <c r="BG156" s="103"/>
      <c r="BH156" s="37"/>
      <c r="BI156" s="37"/>
      <c r="BJ156" s="37"/>
      <c r="BK156" s="56"/>
      <c r="BL156" s="35"/>
      <c r="BM156" s="35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</row>
    <row r="157" spans="1:79" s="32" customFormat="1">
      <c r="A157" s="35"/>
      <c r="B157" s="33"/>
      <c r="C157" s="415"/>
      <c r="D157" s="33"/>
      <c r="E157" s="33"/>
      <c r="F157" s="33"/>
      <c r="G157" s="33"/>
      <c r="H157" s="33"/>
      <c r="I157" s="421"/>
      <c r="J157" s="421"/>
      <c r="K157" s="421"/>
      <c r="L157" s="35"/>
      <c r="M157" s="421"/>
      <c r="N157" s="396"/>
      <c r="O157" s="396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110"/>
      <c r="AW157" s="111"/>
      <c r="AX157" s="63"/>
      <c r="AY157" s="63"/>
      <c r="AZ157" s="63"/>
      <c r="BA157" s="112"/>
      <c r="BB157" s="112"/>
      <c r="BC157" s="112"/>
      <c r="BD157" s="112"/>
      <c r="BE157" s="112"/>
      <c r="BF157" s="112"/>
      <c r="BG157" s="103"/>
      <c r="BH157" s="37"/>
      <c r="BI157" s="37"/>
      <c r="BJ157" s="37"/>
      <c r="BK157" s="56"/>
      <c r="BL157" s="35"/>
      <c r="BM157" s="35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</row>
    <row r="158" spans="1:79" s="32" customFormat="1">
      <c r="A158" s="35"/>
      <c r="B158" s="33"/>
      <c r="C158" s="415"/>
      <c r="D158" s="33"/>
      <c r="E158" s="33"/>
      <c r="F158" s="33"/>
      <c r="G158" s="33"/>
      <c r="H158" s="33"/>
      <c r="I158" s="421"/>
      <c r="J158" s="421"/>
      <c r="K158" s="421"/>
      <c r="L158" s="35"/>
      <c r="M158" s="421"/>
      <c r="N158" s="396"/>
      <c r="O158" s="396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110"/>
      <c r="AW158" s="111"/>
      <c r="AX158" s="63"/>
      <c r="AY158" s="63"/>
      <c r="AZ158" s="63"/>
      <c r="BA158" s="112"/>
      <c r="BB158" s="112"/>
      <c r="BC158" s="112"/>
      <c r="BD158" s="112"/>
      <c r="BE158" s="112"/>
      <c r="BF158" s="112"/>
      <c r="BG158" s="103"/>
      <c r="BH158" s="37"/>
      <c r="BI158" s="37"/>
      <c r="BJ158" s="37"/>
      <c r="BK158" s="56"/>
      <c r="BL158" s="35"/>
      <c r="BM158" s="35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</row>
    <row r="159" spans="1:79" s="32" customFormat="1">
      <c r="A159" s="35"/>
      <c r="B159" s="33"/>
      <c r="C159" s="415"/>
      <c r="D159" s="33"/>
      <c r="E159" s="33"/>
      <c r="F159" s="33"/>
      <c r="G159" s="33"/>
      <c r="H159" s="33"/>
      <c r="I159" s="421"/>
      <c r="J159" s="421"/>
      <c r="K159" s="421"/>
      <c r="L159" s="35"/>
      <c r="M159" s="421"/>
      <c r="N159" s="396"/>
      <c r="O159" s="396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110"/>
      <c r="AW159" s="111"/>
      <c r="AX159" s="63"/>
      <c r="AY159" s="63"/>
      <c r="AZ159" s="63"/>
      <c r="BA159" s="112"/>
      <c r="BB159" s="112"/>
      <c r="BC159" s="112"/>
      <c r="BD159" s="112"/>
      <c r="BE159" s="112"/>
      <c r="BF159" s="112"/>
      <c r="BG159" s="103"/>
      <c r="BH159" s="37"/>
      <c r="BI159" s="37"/>
      <c r="BJ159" s="37"/>
      <c r="BK159" s="56"/>
      <c r="BL159" s="35"/>
      <c r="BM159" s="35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</row>
    <row r="160" spans="1:79" s="32" customFormat="1">
      <c r="A160" s="35"/>
      <c r="B160" s="33"/>
      <c r="C160" s="415"/>
      <c r="D160" s="33"/>
      <c r="E160" s="33"/>
      <c r="F160" s="33"/>
      <c r="G160" s="33"/>
      <c r="H160" s="33"/>
      <c r="I160" s="421"/>
      <c r="J160" s="421"/>
      <c r="K160" s="421"/>
      <c r="L160" s="35"/>
      <c r="M160" s="421"/>
      <c r="N160" s="396"/>
      <c r="O160" s="396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110"/>
      <c r="AW160" s="111"/>
      <c r="AX160" s="63"/>
      <c r="AY160" s="63"/>
      <c r="AZ160" s="63"/>
      <c r="BA160" s="112"/>
      <c r="BB160" s="112"/>
      <c r="BC160" s="112"/>
      <c r="BD160" s="112"/>
      <c r="BE160" s="112"/>
      <c r="BF160" s="112"/>
      <c r="BG160" s="103"/>
      <c r="BH160" s="37"/>
      <c r="BI160" s="37"/>
      <c r="BJ160" s="37"/>
      <c r="BK160" s="56"/>
      <c r="BL160" s="35"/>
      <c r="BM160" s="35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</row>
    <row r="161" spans="1:79" s="32" customFormat="1">
      <c r="A161" s="35"/>
      <c r="B161" s="33"/>
      <c r="C161" s="415"/>
      <c r="D161" s="33"/>
      <c r="E161" s="33"/>
      <c r="F161" s="33"/>
      <c r="G161" s="33"/>
      <c r="H161" s="33"/>
      <c r="I161" s="421"/>
      <c r="J161" s="421"/>
      <c r="K161" s="421"/>
      <c r="L161" s="35"/>
      <c r="M161" s="421"/>
      <c r="N161" s="396"/>
      <c r="O161" s="396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110"/>
      <c r="AW161" s="111"/>
      <c r="AX161" s="63"/>
      <c r="AY161" s="63"/>
      <c r="AZ161" s="63"/>
      <c r="BA161" s="112"/>
      <c r="BB161" s="112"/>
      <c r="BC161" s="112"/>
      <c r="BD161" s="112"/>
      <c r="BE161" s="112"/>
      <c r="BF161" s="112"/>
      <c r="BG161" s="103"/>
      <c r="BH161" s="37"/>
      <c r="BI161" s="37"/>
      <c r="BJ161" s="37"/>
      <c r="BK161" s="56"/>
      <c r="BL161" s="35"/>
      <c r="BM161" s="35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</row>
    <row r="162" spans="1:79" s="32" customFormat="1">
      <c r="A162" s="35"/>
      <c r="B162" s="33"/>
      <c r="C162" s="415"/>
      <c r="D162" s="33"/>
      <c r="E162" s="33"/>
      <c r="F162" s="33"/>
      <c r="G162" s="33"/>
      <c r="H162" s="33"/>
      <c r="I162" s="421"/>
      <c r="J162" s="421"/>
      <c r="K162" s="421"/>
      <c r="L162" s="35"/>
      <c r="M162" s="421"/>
      <c r="N162" s="396"/>
      <c r="O162" s="396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110"/>
      <c r="AW162" s="111"/>
      <c r="AX162" s="63"/>
      <c r="AY162" s="63"/>
      <c r="AZ162" s="63"/>
      <c r="BA162" s="112"/>
      <c r="BB162" s="112"/>
      <c r="BC162" s="112"/>
      <c r="BD162" s="112"/>
      <c r="BE162" s="112"/>
      <c r="BF162" s="112"/>
      <c r="BG162" s="103"/>
      <c r="BH162" s="37"/>
      <c r="BI162" s="37"/>
      <c r="BJ162" s="37"/>
      <c r="BK162" s="56"/>
      <c r="BL162" s="35"/>
      <c r="BM162" s="35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</row>
    <row r="163" spans="1:79" s="32" customFormat="1">
      <c r="A163" s="35"/>
      <c r="B163" s="33"/>
      <c r="C163" s="415"/>
      <c r="D163" s="33"/>
      <c r="E163" s="33"/>
      <c r="F163" s="33"/>
      <c r="G163" s="33"/>
      <c r="H163" s="33"/>
      <c r="I163" s="421"/>
      <c r="J163" s="421"/>
      <c r="K163" s="421"/>
      <c r="L163" s="35"/>
      <c r="M163" s="421"/>
      <c r="N163" s="396"/>
      <c r="O163" s="396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110"/>
      <c r="AW163" s="111"/>
      <c r="AX163" s="63"/>
      <c r="AY163" s="63"/>
      <c r="AZ163" s="63"/>
      <c r="BA163" s="112"/>
      <c r="BB163" s="112"/>
      <c r="BC163" s="112"/>
      <c r="BD163" s="112"/>
      <c r="BE163" s="112"/>
      <c r="BF163" s="112"/>
      <c r="BG163" s="103"/>
      <c r="BH163" s="37"/>
      <c r="BI163" s="37"/>
      <c r="BJ163" s="37"/>
      <c r="BK163" s="56"/>
      <c r="BL163" s="35"/>
      <c r="BM163" s="35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</row>
    <row r="164" spans="1:79" s="32" customFormat="1">
      <c r="A164" s="35"/>
      <c r="B164" s="33"/>
      <c r="C164" s="415"/>
      <c r="D164" s="33"/>
      <c r="E164" s="33"/>
      <c r="F164" s="33"/>
      <c r="G164" s="33"/>
      <c r="H164" s="33"/>
      <c r="I164" s="421"/>
      <c r="J164" s="421"/>
      <c r="K164" s="421"/>
      <c r="L164" s="35"/>
      <c r="M164" s="421"/>
      <c r="N164" s="396"/>
      <c r="O164" s="396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110"/>
      <c r="AW164" s="111"/>
      <c r="AX164" s="63"/>
      <c r="AY164" s="63"/>
      <c r="AZ164" s="63"/>
      <c r="BA164" s="112"/>
      <c r="BB164" s="112"/>
      <c r="BC164" s="112"/>
      <c r="BD164" s="112"/>
      <c r="BE164" s="112"/>
      <c r="BF164" s="112"/>
      <c r="BG164" s="103"/>
      <c r="BH164" s="37"/>
      <c r="BI164" s="37"/>
      <c r="BJ164" s="37"/>
      <c r="BK164" s="56"/>
      <c r="BL164" s="35"/>
      <c r="BM164" s="35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</row>
    <row r="165" spans="1:79" s="32" customFormat="1">
      <c r="A165" s="35"/>
      <c r="B165" s="33"/>
      <c r="C165" s="415"/>
      <c r="D165" s="33"/>
      <c r="E165" s="33"/>
      <c r="F165" s="33"/>
      <c r="G165" s="33"/>
      <c r="H165" s="33"/>
      <c r="I165" s="421"/>
      <c r="J165" s="421"/>
      <c r="K165" s="421"/>
      <c r="L165" s="35"/>
      <c r="M165" s="421"/>
      <c r="N165" s="396"/>
      <c r="O165" s="396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110"/>
      <c r="AW165" s="111"/>
      <c r="AX165" s="63"/>
      <c r="AY165" s="63"/>
      <c r="AZ165" s="63"/>
      <c r="BA165" s="112"/>
      <c r="BB165" s="112"/>
      <c r="BC165" s="112"/>
      <c r="BD165" s="112"/>
      <c r="BE165" s="112"/>
      <c r="BF165" s="112"/>
      <c r="BG165" s="103"/>
      <c r="BH165" s="37"/>
      <c r="BI165" s="37"/>
      <c r="BJ165" s="37"/>
      <c r="BK165" s="56"/>
      <c r="BL165" s="35"/>
      <c r="BM165" s="35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</row>
    <row r="166" spans="1:79" s="32" customFormat="1">
      <c r="A166" s="35"/>
      <c r="B166" s="33"/>
      <c r="C166" s="415"/>
      <c r="D166" s="33"/>
      <c r="E166" s="33"/>
      <c r="F166" s="33"/>
      <c r="G166" s="33"/>
      <c r="H166" s="33"/>
      <c r="I166" s="421"/>
      <c r="J166" s="421"/>
      <c r="K166" s="421"/>
      <c r="L166" s="35"/>
      <c r="M166" s="421"/>
      <c r="N166" s="396"/>
      <c r="O166" s="396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110"/>
      <c r="AW166" s="111"/>
      <c r="AX166" s="63"/>
      <c r="AY166" s="63"/>
      <c r="AZ166" s="63"/>
      <c r="BA166" s="112"/>
      <c r="BB166" s="112"/>
      <c r="BC166" s="112"/>
      <c r="BD166" s="112"/>
      <c r="BE166" s="112"/>
      <c r="BF166" s="112"/>
      <c r="BG166" s="103"/>
      <c r="BH166" s="37"/>
      <c r="BI166" s="37"/>
      <c r="BJ166" s="37"/>
      <c r="BK166" s="56"/>
      <c r="BL166" s="35"/>
      <c r="BM166" s="35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</row>
    <row r="167" spans="1:79" s="32" customFormat="1">
      <c r="A167" s="35"/>
      <c r="B167" s="33"/>
      <c r="C167" s="415"/>
      <c r="D167" s="33"/>
      <c r="E167" s="33"/>
      <c r="F167" s="33"/>
      <c r="G167" s="33"/>
      <c r="H167" s="33"/>
      <c r="I167" s="421"/>
      <c r="J167" s="421"/>
      <c r="K167" s="421"/>
      <c r="L167" s="35"/>
      <c r="M167" s="421"/>
      <c r="N167" s="396"/>
      <c r="O167" s="396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110"/>
      <c r="AW167" s="111"/>
      <c r="AX167" s="63"/>
      <c r="AY167" s="63"/>
      <c r="AZ167" s="63"/>
      <c r="BA167" s="112"/>
      <c r="BB167" s="112"/>
      <c r="BC167" s="112"/>
      <c r="BD167" s="112"/>
      <c r="BE167" s="112"/>
      <c r="BF167" s="112"/>
      <c r="BG167" s="103"/>
      <c r="BH167" s="37"/>
      <c r="BI167" s="37"/>
      <c r="BJ167" s="37"/>
      <c r="BK167" s="56"/>
      <c r="BL167" s="35"/>
      <c r="BM167" s="35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</row>
    <row r="168" spans="1:79" s="32" customFormat="1">
      <c r="A168" s="35"/>
      <c r="B168" s="33"/>
      <c r="C168" s="415"/>
      <c r="D168" s="33"/>
      <c r="E168" s="33"/>
      <c r="F168" s="33"/>
      <c r="G168" s="33"/>
      <c r="H168" s="33"/>
      <c r="I168" s="421"/>
      <c r="J168" s="421"/>
      <c r="K168" s="421"/>
      <c r="L168" s="35"/>
      <c r="M168" s="421"/>
      <c r="N168" s="396"/>
      <c r="O168" s="396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110"/>
      <c r="AW168" s="111"/>
      <c r="AX168" s="63"/>
      <c r="AY168" s="63"/>
      <c r="AZ168" s="63"/>
      <c r="BA168" s="112"/>
      <c r="BB168" s="112"/>
      <c r="BC168" s="112"/>
      <c r="BD168" s="112"/>
      <c r="BE168" s="112"/>
      <c r="BF168" s="112"/>
      <c r="BG168" s="103"/>
      <c r="BH168" s="37"/>
      <c r="BI168" s="37"/>
      <c r="BJ168" s="37"/>
      <c r="BK168" s="56"/>
      <c r="BL168" s="35"/>
      <c r="BM168" s="35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</row>
    <row r="169" spans="1:79" s="32" customFormat="1">
      <c r="A169" s="35"/>
      <c r="B169" s="33"/>
      <c r="C169" s="415"/>
      <c r="D169" s="33"/>
      <c r="E169" s="33"/>
      <c r="F169" s="33"/>
      <c r="G169" s="33"/>
      <c r="H169" s="33"/>
      <c r="I169" s="421"/>
      <c r="J169" s="421"/>
      <c r="K169" s="421"/>
      <c r="L169" s="35"/>
      <c r="M169" s="421"/>
      <c r="N169" s="396"/>
      <c r="O169" s="396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110"/>
      <c r="AW169" s="111"/>
      <c r="AX169" s="63"/>
      <c r="AY169" s="63"/>
      <c r="AZ169" s="63"/>
      <c r="BA169" s="112"/>
      <c r="BB169" s="112"/>
      <c r="BC169" s="112"/>
      <c r="BD169" s="112"/>
      <c r="BE169" s="112"/>
      <c r="BF169" s="112"/>
      <c r="BG169" s="103"/>
      <c r="BH169" s="37"/>
      <c r="BI169" s="37"/>
      <c r="BJ169" s="37"/>
      <c r="BK169" s="56"/>
      <c r="BL169" s="35"/>
      <c r="BM169" s="35"/>
      <c r="BN169" s="35"/>
      <c r="BO169" s="35"/>
      <c r="BP169" s="35"/>
      <c r="BQ169" s="35"/>
      <c r="BR169" s="35"/>
      <c r="BS169" s="35"/>
      <c r="BT169" s="35"/>
      <c r="BU169" s="35"/>
      <c r="BV169" s="35"/>
      <c r="BW169" s="35"/>
      <c r="BX169" s="35"/>
      <c r="BY169" s="35"/>
      <c r="BZ169" s="35"/>
      <c r="CA169" s="35"/>
    </row>
    <row r="170" spans="1:79" s="32" customFormat="1">
      <c r="A170" s="35"/>
      <c r="B170" s="33"/>
      <c r="C170" s="415"/>
      <c r="D170" s="33"/>
      <c r="E170" s="33"/>
      <c r="F170" s="33"/>
      <c r="G170" s="33"/>
      <c r="H170" s="33"/>
      <c r="I170" s="421"/>
      <c r="J170" s="421"/>
      <c r="K170" s="421"/>
      <c r="L170" s="35"/>
      <c r="M170" s="421"/>
      <c r="N170" s="396"/>
      <c r="O170" s="396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110"/>
      <c r="AW170" s="111"/>
      <c r="AX170" s="63"/>
      <c r="AY170" s="63"/>
      <c r="AZ170" s="63"/>
      <c r="BA170" s="112"/>
      <c r="BB170" s="112"/>
      <c r="BC170" s="112"/>
      <c r="BD170" s="112"/>
      <c r="BE170" s="112"/>
      <c r="BF170" s="112"/>
      <c r="BG170" s="103"/>
      <c r="BH170" s="37"/>
      <c r="BI170" s="37"/>
      <c r="BJ170" s="37"/>
      <c r="BK170" s="56"/>
      <c r="BL170" s="35"/>
      <c r="BM170" s="35"/>
      <c r="BN170" s="35"/>
      <c r="BO170" s="35"/>
      <c r="BP170" s="35"/>
      <c r="BQ170" s="35"/>
      <c r="BR170" s="35"/>
      <c r="BS170" s="35"/>
      <c r="BT170" s="35"/>
      <c r="BU170" s="35"/>
      <c r="BV170" s="35"/>
      <c r="BW170" s="35"/>
      <c r="BX170" s="35"/>
      <c r="BY170" s="35"/>
      <c r="BZ170" s="35"/>
      <c r="CA170" s="35"/>
    </row>
    <row r="171" spans="1:79" s="32" customFormat="1">
      <c r="A171" s="35"/>
      <c r="B171" s="33"/>
      <c r="C171" s="415"/>
      <c r="D171" s="33"/>
      <c r="E171" s="33"/>
      <c r="F171" s="33"/>
      <c r="G171" s="33"/>
      <c r="H171" s="33"/>
      <c r="I171" s="421"/>
      <c r="J171" s="421"/>
      <c r="K171" s="421"/>
      <c r="L171" s="35"/>
      <c r="M171" s="421"/>
      <c r="N171" s="396"/>
      <c r="O171" s="396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110"/>
      <c r="AW171" s="111"/>
      <c r="AX171" s="63"/>
      <c r="AY171" s="63"/>
      <c r="AZ171" s="63"/>
      <c r="BA171" s="112"/>
      <c r="BB171" s="112"/>
      <c r="BC171" s="112"/>
      <c r="BD171" s="112"/>
      <c r="BE171" s="112"/>
      <c r="BF171" s="112"/>
      <c r="BG171" s="103"/>
      <c r="BH171" s="37"/>
      <c r="BI171" s="37"/>
      <c r="BJ171" s="37"/>
      <c r="BK171" s="56"/>
      <c r="BL171" s="35"/>
      <c r="BM171" s="35"/>
      <c r="BN171" s="35"/>
      <c r="BO171" s="35"/>
      <c r="BP171" s="35"/>
      <c r="BQ171" s="35"/>
      <c r="BR171" s="35"/>
      <c r="BS171" s="35"/>
      <c r="BT171" s="35"/>
      <c r="BU171" s="35"/>
      <c r="BV171" s="35"/>
      <c r="BW171" s="35"/>
      <c r="BX171" s="35"/>
      <c r="BY171" s="35"/>
      <c r="BZ171" s="35"/>
      <c r="CA171" s="35"/>
    </row>
    <row r="172" spans="1:79" s="32" customFormat="1">
      <c r="A172" s="35"/>
      <c r="B172" s="33"/>
      <c r="C172" s="415"/>
      <c r="D172" s="33"/>
      <c r="E172" s="33"/>
      <c r="F172" s="33"/>
      <c r="G172" s="33"/>
      <c r="H172" s="33"/>
      <c r="I172" s="421"/>
      <c r="J172" s="421"/>
      <c r="K172" s="421"/>
      <c r="L172" s="35"/>
      <c r="M172" s="421"/>
      <c r="N172" s="396"/>
      <c r="O172" s="396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110"/>
      <c r="AW172" s="111"/>
      <c r="AX172" s="63"/>
      <c r="AY172" s="63"/>
      <c r="AZ172" s="63"/>
      <c r="BA172" s="112"/>
      <c r="BB172" s="112"/>
      <c r="BC172" s="112"/>
      <c r="BD172" s="112"/>
      <c r="BE172" s="112"/>
      <c r="BF172" s="112"/>
      <c r="BG172" s="103"/>
      <c r="BH172" s="37"/>
      <c r="BI172" s="37"/>
      <c r="BJ172" s="37"/>
      <c r="BK172" s="56"/>
      <c r="BL172" s="35"/>
      <c r="BM172" s="35"/>
      <c r="BN172" s="35"/>
      <c r="BO172" s="35"/>
      <c r="BP172" s="35"/>
      <c r="BQ172" s="35"/>
      <c r="BR172" s="35"/>
      <c r="BS172" s="35"/>
      <c r="BT172" s="35"/>
      <c r="BU172" s="35"/>
      <c r="BV172" s="35"/>
      <c r="BW172" s="35"/>
      <c r="BX172" s="35"/>
      <c r="BY172" s="35"/>
      <c r="BZ172" s="35"/>
      <c r="CA172" s="35"/>
    </row>
    <row r="173" spans="1:79" s="32" customFormat="1">
      <c r="A173" s="35"/>
      <c r="B173" s="33"/>
      <c r="C173" s="415"/>
      <c r="D173" s="33"/>
      <c r="E173" s="33"/>
      <c r="F173" s="33"/>
      <c r="G173" s="33"/>
      <c r="H173" s="33"/>
      <c r="I173" s="421"/>
      <c r="J173" s="421"/>
      <c r="K173" s="421"/>
      <c r="L173" s="35"/>
      <c r="M173" s="421"/>
      <c r="N173" s="396"/>
      <c r="O173" s="396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110"/>
      <c r="AW173" s="111"/>
      <c r="AX173" s="63"/>
      <c r="AY173" s="63"/>
      <c r="AZ173" s="63"/>
      <c r="BA173" s="112"/>
      <c r="BB173" s="112"/>
      <c r="BC173" s="112"/>
      <c r="BD173" s="112"/>
      <c r="BE173" s="112"/>
      <c r="BF173" s="112"/>
      <c r="BG173" s="103"/>
      <c r="BH173" s="37"/>
      <c r="BI173" s="37"/>
      <c r="BJ173" s="37"/>
      <c r="BK173" s="56"/>
      <c r="BL173" s="35"/>
      <c r="BM173" s="35"/>
      <c r="BN173" s="35"/>
      <c r="BO173" s="35"/>
      <c r="BP173" s="35"/>
      <c r="BQ173" s="35"/>
      <c r="BR173" s="35"/>
      <c r="BS173" s="35"/>
      <c r="BT173" s="35"/>
      <c r="BU173" s="35"/>
      <c r="BV173" s="35"/>
      <c r="BW173" s="35"/>
      <c r="BX173" s="35"/>
      <c r="BY173" s="35"/>
      <c r="BZ173" s="35"/>
      <c r="CA173" s="35"/>
    </row>
    <row r="174" spans="1:79" s="32" customFormat="1">
      <c r="A174" s="35"/>
      <c r="B174" s="33"/>
      <c r="C174" s="415"/>
      <c r="D174" s="33"/>
      <c r="E174" s="33"/>
      <c r="F174" s="33"/>
      <c r="G174" s="33"/>
      <c r="H174" s="33"/>
      <c r="I174" s="421"/>
      <c r="J174" s="421"/>
      <c r="K174" s="421"/>
      <c r="L174" s="35"/>
      <c r="M174" s="421"/>
      <c r="N174" s="396"/>
      <c r="O174" s="396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110"/>
      <c r="AW174" s="111"/>
      <c r="AX174" s="63"/>
      <c r="AY174" s="63"/>
      <c r="AZ174" s="63"/>
      <c r="BA174" s="112"/>
      <c r="BB174" s="112"/>
      <c r="BC174" s="112"/>
      <c r="BD174" s="112"/>
      <c r="BE174" s="112"/>
      <c r="BF174" s="112"/>
      <c r="BG174" s="103"/>
      <c r="BH174" s="37"/>
      <c r="BI174" s="37"/>
      <c r="BJ174" s="37"/>
      <c r="BK174" s="56"/>
      <c r="BL174" s="35"/>
      <c r="BM174" s="35"/>
      <c r="BN174" s="35"/>
      <c r="BO174" s="35"/>
      <c r="BP174" s="35"/>
      <c r="BQ174" s="35"/>
      <c r="BR174" s="35"/>
      <c r="BS174" s="35"/>
      <c r="BT174" s="35"/>
      <c r="BU174" s="35"/>
      <c r="BV174" s="35"/>
      <c r="BW174" s="35"/>
      <c r="BX174" s="35"/>
      <c r="BY174" s="35"/>
      <c r="BZ174" s="35"/>
      <c r="CA174" s="35"/>
    </row>
    <row r="175" spans="1:79" s="32" customFormat="1">
      <c r="A175" s="35"/>
      <c r="B175" s="33"/>
      <c r="C175" s="415"/>
      <c r="D175" s="33"/>
      <c r="E175" s="33"/>
      <c r="F175" s="33"/>
      <c r="G175" s="33"/>
      <c r="H175" s="33"/>
      <c r="I175" s="421"/>
      <c r="J175" s="421"/>
      <c r="K175" s="421"/>
      <c r="L175" s="35"/>
      <c r="M175" s="421"/>
      <c r="N175" s="396"/>
      <c r="O175" s="396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110"/>
      <c r="AW175" s="111"/>
      <c r="AX175" s="63"/>
      <c r="AY175" s="63"/>
      <c r="AZ175" s="63"/>
      <c r="BA175" s="112"/>
      <c r="BB175" s="112"/>
      <c r="BC175" s="112"/>
      <c r="BD175" s="112"/>
      <c r="BE175" s="112"/>
      <c r="BF175" s="112"/>
      <c r="BG175" s="103"/>
      <c r="BH175" s="37"/>
      <c r="BI175" s="37"/>
      <c r="BJ175" s="37"/>
      <c r="BK175" s="56"/>
      <c r="BL175" s="35"/>
      <c r="BM175" s="35"/>
      <c r="BN175" s="35"/>
      <c r="BO175" s="35"/>
      <c r="BP175" s="35"/>
      <c r="BQ175" s="35"/>
      <c r="BR175" s="35"/>
      <c r="BS175" s="35"/>
      <c r="BT175" s="35"/>
      <c r="BU175" s="35"/>
      <c r="BV175" s="35"/>
      <c r="BW175" s="35"/>
      <c r="BX175" s="35"/>
      <c r="BY175" s="35"/>
      <c r="BZ175" s="35"/>
      <c r="CA175" s="35"/>
    </row>
    <row r="176" spans="1:79" s="32" customFormat="1">
      <c r="A176" s="35"/>
      <c r="B176" s="33"/>
      <c r="C176" s="415"/>
      <c r="D176" s="33"/>
      <c r="E176" s="33"/>
      <c r="F176" s="33"/>
      <c r="G176" s="33"/>
      <c r="H176" s="33"/>
      <c r="I176" s="421"/>
      <c r="J176" s="421"/>
      <c r="K176" s="421"/>
      <c r="L176" s="35"/>
      <c r="M176" s="421"/>
      <c r="N176" s="396"/>
      <c r="O176" s="396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110"/>
      <c r="AW176" s="111"/>
      <c r="AX176" s="63"/>
      <c r="AY176" s="63"/>
      <c r="AZ176" s="63"/>
      <c r="BA176" s="112"/>
      <c r="BB176" s="112"/>
      <c r="BC176" s="112"/>
      <c r="BD176" s="112"/>
      <c r="BE176" s="112"/>
      <c r="BF176" s="112"/>
      <c r="BG176" s="103"/>
      <c r="BH176" s="37"/>
      <c r="BI176" s="37"/>
      <c r="BJ176" s="37"/>
      <c r="BK176" s="56"/>
      <c r="BL176" s="35"/>
      <c r="BM176" s="35"/>
      <c r="BN176" s="35"/>
      <c r="BO176" s="35"/>
      <c r="BP176" s="35"/>
      <c r="BQ176" s="35"/>
      <c r="BR176" s="35"/>
      <c r="BS176" s="35"/>
      <c r="BT176" s="35"/>
      <c r="BU176" s="35"/>
      <c r="BV176" s="35"/>
      <c r="BW176" s="35"/>
      <c r="BX176" s="35"/>
      <c r="BY176" s="35"/>
      <c r="BZ176" s="35"/>
      <c r="CA176" s="35"/>
    </row>
    <row r="177" spans="1:79" s="32" customFormat="1">
      <c r="A177" s="35"/>
      <c r="B177" s="33"/>
      <c r="C177" s="415"/>
      <c r="D177" s="33"/>
      <c r="E177" s="33"/>
      <c r="F177" s="33"/>
      <c r="G177" s="33"/>
      <c r="H177" s="33"/>
      <c r="I177" s="421"/>
      <c r="J177" s="421"/>
      <c r="K177" s="421"/>
      <c r="L177" s="35"/>
      <c r="M177" s="421"/>
      <c r="N177" s="396"/>
      <c r="O177" s="396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110"/>
      <c r="AW177" s="111"/>
      <c r="AX177" s="63"/>
      <c r="AY177" s="63"/>
      <c r="AZ177" s="63"/>
      <c r="BA177" s="112"/>
      <c r="BB177" s="112"/>
      <c r="BC177" s="112"/>
      <c r="BD177" s="112"/>
      <c r="BE177" s="112"/>
      <c r="BF177" s="112"/>
      <c r="BG177" s="103"/>
      <c r="BH177" s="37"/>
      <c r="BI177" s="37"/>
      <c r="BJ177" s="37"/>
      <c r="BK177" s="56"/>
      <c r="BL177" s="35"/>
      <c r="BM177" s="35"/>
      <c r="BN177" s="35"/>
      <c r="BO177" s="35"/>
      <c r="BP177" s="35"/>
      <c r="BQ177" s="35"/>
      <c r="BR177" s="35"/>
      <c r="BS177" s="35"/>
      <c r="BT177" s="35"/>
      <c r="BU177" s="35"/>
      <c r="BV177" s="35"/>
      <c r="BW177" s="35"/>
      <c r="BX177" s="35"/>
      <c r="BY177" s="35"/>
      <c r="BZ177" s="35"/>
      <c r="CA177" s="35"/>
    </row>
    <row r="178" spans="1:79" s="32" customFormat="1">
      <c r="A178" s="35"/>
      <c r="B178" s="33"/>
      <c r="C178" s="415"/>
      <c r="D178" s="33"/>
      <c r="E178" s="33"/>
      <c r="F178" s="33"/>
      <c r="G178" s="33"/>
      <c r="H178" s="33"/>
      <c r="I178" s="421"/>
      <c r="J178" s="421"/>
      <c r="K178" s="421"/>
      <c r="L178" s="35"/>
      <c r="M178" s="421"/>
      <c r="N178" s="396"/>
      <c r="O178" s="396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110"/>
      <c r="AW178" s="111"/>
      <c r="AX178" s="63"/>
      <c r="AY178" s="63"/>
      <c r="AZ178" s="63"/>
      <c r="BA178" s="112"/>
      <c r="BB178" s="112"/>
      <c r="BC178" s="112"/>
      <c r="BD178" s="112"/>
      <c r="BE178" s="112"/>
      <c r="BF178" s="112"/>
      <c r="BG178" s="103"/>
      <c r="BH178" s="37"/>
      <c r="BI178" s="37"/>
      <c r="BJ178" s="37"/>
      <c r="BK178" s="56"/>
      <c r="BL178" s="35"/>
      <c r="BM178" s="35"/>
      <c r="BN178" s="35"/>
      <c r="BO178" s="35"/>
      <c r="BP178" s="35"/>
      <c r="BQ178" s="35"/>
      <c r="BR178" s="35"/>
      <c r="BS178" s="35"/>
      <c r="BT178" s="35"/>
      <c r="BU178" s="35"/>
      <c r="BV178" s="35"/>
      <c r="BW178" s="35"/>
      <c r="BX178" s="35"/>
      <c r="BY178" s="35"/>
      <c r="BZ178" s="35"/>
      <c r="CA178" s="35"/>
    </row>
    <row r="179" spans="1:79" s="32" customFormat="1">
      <c r="A179" s="35"/>
      <c r="B179" s="33"/>
      <c r="C179" s="415"/>
      <c r="D179" s="33"/>
      <c r="E179" s="33"/>
      <c r="F179" s="33"/>
      <c r="G179" s="33"/>
      <c r="H179" s="33"/>
      <c r="I179" s="421"/>
      <c r="J179" s="421"/>
      <c r="K179" s="421"/>
      <c r="L179" s="35"/>
      <c r="M179" s="421"/>
      <c r="N179" s="396"/>
      <c r="O179" s="396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110"/>
      <c r="AW179" s="111"/>
      <c r="AX179" s="63"/>
      <c r="AY179" s="63"/>
      <c r="AZ179" s="63"/>
      <c r="BA179" s="112"/>
      <c r="BB179" s="112"/>
      <c r="BC179" s="112"/>
      <c r="BD179" s="112"/>
      <c r="BE179" s="112"/>
      <c r="BF179" s="112"/>
      <c r="BG179" s="103"/>
      <c r="BH179" s="37"/>
      <c r="BI179" s="37"/>
      <c r="BJ179" s="37"/>
      <c r="BK179" s="56"/>
      <c r="BL179" s="35"/>
      <c r="BM179" s="35"/>
      <c r="BN179" s="35"/>
      <c r="BO179" s="35"/>
      <c r="BP179" s="35"/>
      <c r="BQ179" s="35"/>
      <c r="BR179" s="35"/>
      <c r="BS179" s="35"/>
      <c r="BT179" s="35"/>
      <c r="BU179" s="35"/>
      <c r="BV179" s="35"/>
      <c r="BW179" s="35"/>
      <c r="BX179" s="35"/>
      <c r="BY179" s="35"/>
      <c r="BZ179" s="35"/>
      <c r="CA179" s="35"/>
    </row>
    <row r="180" spans="1:79" s="32" customFormat="1">
      <c r="A180" s="35"/>
      <c r="B180" s="33"/>
      <c r="C180" s="415"/>
      <c r="D180" s="33"/>
      <c r="E180" s="33"/>
      <c r="F180" s="33"/>
      <c r="G180" s="33"/>
      <c r="H180" s="33"/>
      <c r="I180" s="421"/>
      <c r="J180" s="421"/>
      <c r="K180" s="421"/>
      <c r="L180" s="35"/>
      <c r="M180" s="421"/>
      <c r="N180" s="396"/>
      <c r="O180" s="396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110"/>
      <c r="AW180" s="111"/>
      <c r="AX180" s="63"/>
      <c r="AY180" s="63"/>
      <c r="AZ180" s="63"/>
      <c r="BA180" s="112"/>
      <c r="BB180" s="112"/>
      <c r="BC180" s="112"/>
      <c r="BD180" s="112"/>
      <c r="BE180" s="112"/>
      <c r="BF180" s="112"/>
      <c r="BG180" s="103"/>
      <c r="BH180" s="37"/>
      <c r="BI180" s="37"/>
      <c r="BJ180" s="37"/>
      <c r="BK180" s="56"/>
      <c r="BL180" s="35"/>
      <c r="BM180" s="35"/>
      <c r="BN180" s="35"/>
      <c r="BO180" s="35"/>
      <c r="BP180" s="35"/>
      <c r="BQ180" s="35"/>
      <c r="BR180" s="35"/>
      <c r="BS180" s="35"/>
      <c r="BT180" s="35"/>
      <c r="BU180" s="35"/>
      <c r="BV180" s="35"/>
      <c r="BW180" s="35"/>
      <c r="BX180" s="35"/>
      <c r="BY180" s="35"/>
      <c r="BZ180" s="35"/>
      <c r="CA180" s="35"/>
    </row>
    <row r="181" spans="1:79" s="32" customFormat="1">
      <c r="A181" s="35"/>
      <c r="B181" s="33"/>
      <c r="C181" s="415"/>
      <c r="D181" s="33"/>
      <c r="E181" s="33"/>
      <c r="F181" s="33"/>
      <c r="G181" s="33"/>
      <c r="H181" s="33"/>
      <c r="I181" s="421"/>
      <c r="J181" s="421"/>
      <c r="K181" s="421"/>
      <c r="L181" s="35"/>
      <c r="M181" s="421"/>
      <c r="N181" s="396"/>
      <c r="O181" s="396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110"/>
      <c r="AW181" s="111"/>
      <c r="AX181" s="63"/>
      <c r="AY181" s="63"/>
      <c r="AZ181" s="63"/>
      <c r="BA181" s="112"/>
      <c r="BB181" s="112"/>
      <c r="BC181" s="112"/>
      <c r="BD181" s="112"/>
      <c r="BE181" s="112"/>
      <c r="BF181" s="112"/>
      <c r="BG181" s="103"/>
      <c r="BH181" s="37"/>
      <c r="BI181" s="37"/>
      <c r="BJ181" s="37"/>
      <c r="BK181" s="56"/>
      <c r="BL181" s="35"/>
      <c r="BM181" s="35"/>
      <c r="BN181" s="35"/>
      <c r="BO181" s="35"/>
      <c r="BP181" s="35"/>
      <c r="BQ181" s="35"/>
      <c r="BR181" s="35"/>
      <c r="BS181" s="35"/>
      <c r="BT181" s="35"/>
      <c r="BU181" s="35"/>
      <c r="BV181" s="35"/>
      <c r="BW181" s="35"/>
      <c r="BX181" s="35"/>
      <c r="BY181" s="35"/>
      <c r="BZ181" s="35"/>
      <c r="CA181" s="35"/>
    </row>
    <row r="182" spans="1:79" s="32" customFormat="1">
      <c r="A182" s="35"/>
      <c r="B182" s="36"/>
      <c r="C182" s="415"/>
      <c r="D182" s="33"/>
      <c r="E182" s="33"/>
      <c r="F182" s="33"/>
      <c r="G182" s="33"/>
      <c r="H182" s="33"/>
      <c r="I182" s="421"/>
      <c r="J182" s="421"/>
      <c r="K182" s="421"/>
      <c r="L182" s="35"/>
      <c r="M182" s="421"/>
      <c r="N182" s="396"/>
      <c r="O182" s="396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110"/>
      <c r="AW182" s="111"/>
      <c r="AX182" s="63"/>
      <c r="AY182" s="63"/>
      <c r="AZ182" s="63"/>
      <c r="BA182" s="112"/>
      <c r="BB182" s="112"/>
      <c r="BC182" s="112"/>
      <c r="BD182" s="112"/>
      <c r="BE182" s="112"/>
      <c r="BF182" s="112"/>
      <c r="BG182" s="103"/>
      <c r="BH182" s="37"/>
      <c r="BI182" s="37"/>
      <c r="BJ182" s="37"/>
      <c r="BK182" s="56"/>
      <c r="BL182" s="35"/>
      <c r="BM182" s="35"/>
      <c r="BN182" s="35"/>
      <c r="BO182" s="35"/>
      <c r="BP182" s="35"/>
      <c r="BQ182" s="35"/>
      <c r="BR182" s="35"/>
      <c r="BS182" s="35"/>
      <c r="BT182" s="35"/>
      <c r="BU182" s="35"/>
      <c r="BV182" s="35"/>
      <c r="BW182" s="35"/>
      <c r="BX182" s="35"/>
      <c r="BY182" s="35"/>
      <c r="BZ182" s="35"/>
      <c r="CA182" s="35"/>
    </row>
    <row r="183" spans="1:79" s="32" customFormat="1">
      <c r="A183" s="35"/>
      <c r="B183" s="36"/>
      <c r="C183" s="415"/>
      <c r="D183" s="33"/>
      <c r="E183" s="33"/>
      <c r="F183" s="33"/>
      <c r="G183" s="33"/>
      <c r="H183" s="33"/>
      <c r="I183" s="421"/>
      <c r="J183" s="421"/>
      <c r="K183" s="421"/>
      <c r="L183" s="35"/>
      <c r="M183" s="421"/>
      <c r="N183" s="396"/>
      <c r="O183" s="396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110"/>
      <c r="AW183" s="111"/>
      <c r="AX183" s="63"/>
      <c r="AY183" s="63"/>
      <c r="AZ183" s="63"/>
      <c r="BA183" s="112"/>
      <c r="BB183" s="112"/>
      <c r="BC183" s="112"/>
      <c r="BD183" s="112"/>
      <c r="BE183" s="112"/>
      <c r="BF183" s="112"/>
      <c r="BG183" s="103"/>
      <c r="BH183" s="37"/>
      <c r="BI183" s="37"/>
      <c r="BJ183" s="37"/>
      <c r="BK183" s="56"/>
      <c r="BL183" s="35"/>
      <c r="BM183" s="35"/>
      <c r="BN183" s="35"/>
      <c r="BO183" s="35"/>
      <c r="BP183" s="35"/>
      <c r="BQ183" s="35"/>
      <c r="BR183" s="35"/>
      <c r="BS183" s="35"/>
      <c r="BT183" s="35"/>
      <c r="BU183" s="35"/>
      <c r="BV183" s="35"/>
      <c r="BW183" s="35"/>
      <c r="BX183" s="35"/>
      <c r="BY183" s="35"/>
      <c r="BZ183" s="35"/>
      <c r="CA183" s="35"/>
    </row>
    <row r="184" spans="1:79" s="32" customFormat="1">
      <c r="A184" s="35"/>
      <c r="B184" s="36"/>
      <c r="C184" s="415"/>
      <c r="D184" s="33"/>
      <c r="E184" s="33"/>
      <c r="F184" s="33"/>
      <c r="G184" s="33"/>
      <c r="H184" s="33"/>
      <c r="I184" s="421"/>
      <c r="J184" s="421"/>
      <c r="K184" s="421"/>
      <c r="L184" s="35"/>
      <c r="M184" s="421"/>
      <c r="N184" s="396"/>
      <c r="O184" s="396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110"/>
      <c r="AW184" s="111"/>
      <c r="AX184" s="63"/>
      <c r="AY184" s="63"/>
      <c r="AZ184" s="63"/>
      <c r="BA184" s="112"/>
      <c r="BB184" s="112"/>
      <c r="BC184" s="112"/>
      <c r="BD184" s="112"/>
      <c r="BE184" s="112"/>
      <c r="BF184" s="112"/>
      <c r="BG184" s="103"/>
      <c r="BH184" s="37"/>
      <c r="BI184" s="37"/>
      <c r="BJ184" s="37"/>
      <c r="BK184" s="56"/>
      <c r="BL184" s="35"/>
      <c r="BM184" s="35"/>
      <c r="BN184" s="35"/>
      <c r="BO184" s="35"/>
      <c r="BP184" s="35"/>
      <c r="BQ184" s="35"/>
      <c r="BR184" s="35"/>
      <c r="BS184" s="35"/>
      <c r="BT184" s="35"/>
      <c r="BU184" s="35"/>
      <c r="BV184" s="35"/>
      <c r="BW184" s="35"/>
      <c r="BX184" s="35"/>
      <c r="BY184" s="35"/>
      <c r="BZ184" s="35"/>
      <c r="CA184" s="35"/>
    </row>
    <row r="185" spans="1:79" s="32" customFormat="1">
      <c r="A185" s="35"/>
      <c r="B185" s="36"/>
      <c r="C185" s="415"/>
      <c r="D185" s="33"/>
      <c r="E185" s="33"/>
      <c r="F185" s="33"/>
      <c r="G185" s="33"/>
      <c r="H185" s="33"/>
      <c r="I185" s="421"/>
      <c r="J185" s="421"/>
      <c r="K185" s="421"/>
      <c r="L185" s="35"/>
      <c r="M185" s="421"/>
      <c r="N185" s="396"/>
      <c r="O185" s="396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110"/>
      <c r="AW185" s="111"/>
      <c r="AX185" s="63"/>
      <c r="AY185" s="63"/>
      <c r="AZ185" s="63"/>
      <c r="BA185" s="112"/>
      <c r="BB185" s="112"/>
      <c r="BC185" s="112"/>
      <c r="BD185" s="112"/>
      <c r="BE185" s="112"/>
      <c r="BF185" s="112"/>
      <c r="BG185" s="103"/>
      <c r="BH185" s="37"/>
      <c r="BI185" s="37"/>
      <c r="BJ185" s="37"/>
      <c r="BK185" s="56"/>
      <c r="BL185" s="35"/>
      <c r="BM185" s="35"/>
      <c r="BN185" s="35"/>
      <c r="BO185" s="35"/>
      <c r="BP185" s="35"/>
      <c r="BQ185" s="35"/>
      <c r="BR185" s="35"/>
      <c r="BS185" s="35"/>
      <c r="BT185" s="35"/>
      <c r="BU185" s="35"/>
      <c r="BV185" s="35"/>
      <c r="BW185" s="35"/>
      <c r="BX185" s="35"/>
      <c r="BY185" s="35"/>
      <c r="BZ185" s="35"/>
      <c r="CA185" s="35"/>
    </row>
    <row r="186" spans="1:79" s="32" customFormat="1">
      <c r="A186" s="35"/>
      <c r="B186" s="36"/>
      <c r="C186" s="415"/>
      <c r="D186" s="33"/>
      <c r="E186" s="33"/>
      <c r="F186" s="33"/>
      <c r="G186" s="33"/>
      <c r="H186" s="33"/>
      <c r="I186" s="421"/>
      <c r="J186" s="421"/>
      <c r="K186" s="421"/>
      <c r="L186" s="35"/>
      <c r="M186" s="421"/>
      <c r="N186" s="396"/>
      <c r="O186" s="396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110"/>
      <c r="AW186" s="111"/>
      <c r="AX186" s="63"/>
      <c r="AY186" s="63"/>
      <c r="AZ186" s="63"/>
      <c r="BA186" s="112"/>
      <c r="BB186" s="112"/>
      <c r="BC186" s="112"/>
      <c r="BD186" s="112"/>
      <c r="BE186" s="112"/>
      <c r="BF186" s="112"/>
      <c r="BG186" s="103"/>
      <c r="BH186" s="37"/>
      <c r="BI186" s="37"/>
      <c r="BJ186" s="37"/>
      <c r="BK186" s="56"/>
      <c r="BL186" s="35"/>
      <c r="BM186" s="35"/>
      <c r="BN186" s="35"/>
      <c r="BO186" s="35"/>
      <c r="BP186" s="35"/>
      <c r="BQ186" s="35"/>
      <c r="BR186" s="35"/>
      <c r="BS186" s="35"/>
      <c r="BT186" s="35"/>
      <c r="BU186" s="35"/>
      <c r="BV186" s="35"/>
      <c r="BW186" s="35"/>
      <c r="BX186" s="35"/>
      <c r="BY186" s="35"/>
      <c r="BZ186" s="35"/>
      <c r="CA186" s="35"/>
    </row>
    <row r="187" spans="1:79" s="32" customFormat="1">
      <c r="A187" s="35"/>
      <c r="B187" s="36"/>
      <c r="C187" s="415"/>
      <c r="D187" s="33"/>
      <c r="E187" s="33"/>
      <c r="F187" s="33"/>
      <c r="G187" s="33"/>
      <c r="H187" s="33"/>
      <c r="I187" s="421"/>
      <c r="J187" s="421"/>
      <c r="K187" s="421"/>
      <c r="L187" s="35"/>
      <c r="M187" s="421"/>
      <c r="N187" s="396"/>
      <c r="O187" s="396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110"/>
      <c r="AW187" s="111"/>
      <c r="AX187" s="63"/>
      <c r="AY187" s="63"/>
      <c r="AZ187" s="63"/>
      <c r="BA187" s="112"/>
      <c r="BB187" s="112"/>
      <c r="BC187" s="112"/>
      <c r="BD187" s="112"/>
      <c r="BE187" s="112"/>
      <c r="BF187" s="112"/>
      <c r="BG187" s="103"/>
      <c r="BH187" s="37"/>
      <c r="BI187" s="37"/>
      <c r="BJ187" s="37"/>
      <c r="BK187" s="56"/>
      <c r="BL187" s="35"/>
      <c r="BM187" s="35"/>
      <c r="BN187" s="35"/>
      <c r="BO187" s="35"/>
      <c r="BP187" s="35"/>
      <c r="BQ187" s="35"/>
      <c r="BR187" s="35"/>
      <c r="BS187" s="35"/>
      <c r="BT187" s="35"/>
      <c r="BU187" s="35"/>
      <c r="BV187" s="35"/>
      <c r="BW187" s="35"/>
      <c r="BX187" s="35"/>
      <c r="BY187" s="35"/>
      <c r="BZ187" s="35"/>
      <c r="CA187" s="35"/>
    </row>
    <row r="188" spans="1:79" s="32" customFormat="1">
      <c r="A188" s="35"/>
      <c r="B188" s="36"/>
      <c r="C188" s="415"/>
      <c r="D188" s="33"/>
      <c r="E188" s="33"/>
      <c r="F188" s="33"/>
      <c r="G188" s="33"/>
      <c r="H188" s="33"/>
      <c r="I188" s="421"/>
      <c r="J188" s="421"/>
      <c r="K188" s="421"/>
      <c r="L188" s="35"/>
      <c r="M188" s="421"/>
      <c r="N188" s="396"/>
      <c r="O188" s="396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110"/>
      <c r="AW188" s="111"/>
      <c r="AX188" s="63"/>
      <c r="AY188" s="63"/>
      <c r="AZ188" s="63"/>
      <c r="BA188" s="112"/>
      <c r="BB188" s="112"/>
      <c r="BC188" s="112"/>
      <c r="BD188" s="112"/>
      <c r="BE188" s="112"/>
      <c r="BF188" s="112"/>
      <c r="BG188" s="103"/>
      <c r="BH188" s="37"/>
      <c r="BI188" s="37"/>
      <c r="BJ188" s="37"/>
      <c r="BK188" s="56"/>
      <c r="BL188" s="35"/>
      <c r="BM188" s="35"/>
      <c r="BN188" s="35"/>
      <c r="BO188" s="35"/>
      <c r="BP188" s="35"/>
      <c r="BQ188" s="35"/>
      <c r="BR188" s="35"/>
      <c r="BS188" s="35"/>
      <c r="BT188" s="35"/>
      <c r="BU188" s="35"/>
      <c r="BV188" s="35"/>
      <c r="BW188" s="35"/>
      <c r="BX188" s="35"/>
      <c r="BY188" s="35"/>
      <c r="BZ188" s="35"/>
      <c r="CA188" s="35"/>
    </row>
    <row r="189" spans="1:79" s="32" customFormat="1">
      <c r="A189" s="35"/>
      <c r="B189" s="36"/>
      <c r="C189" s="415"/>
      <c r="D189" s="33"/>
      <c r="E189" s="33"/>
      <c r="F189" s="33"/>
      <c r="G189" s="33"/>
      <c r="H189" s="33"/>
      <c r="I189" s="421"/>
      <c r="J189" s="421"/>
      <c r="K189" s="421"/>
      <c r="L189" s="35"/>
      <c r="M189" s="421"/>
      <c r="N189" s="396"/>
      <c r="O189" s="396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110"/>
      <c r="AW189" s="111"/>
      <c r="AX189" s="63"/>
      <c r="AY189" s="63"/>
      <c r="AZ189" s="63"/>
      <c r="BA189" s="112"/>
      <c r="BB189" s="112"/>
      <c r="BC189" s="112"/>
      <c r="BD189" s="112"/>
      <c r="BE189" s="112"/>
      <c r="BF189" s="112"/>
      <c r="BG189" s="103"/>
      <c r="BH189" s="37"/>
      <c r="BI189" s="37"/>
      <c r="BJ189" s="37"/>
      <c r="BK189" s="56"/>
      <c r="BL189" s="35"/>
      <c r="BM189" s="35"/>
      <c r="BN189" s="35"/>
      <c r="BO189" s="35"/>
      <c r="BP189" s="35"/>
      <c r="BQ189" s="35"/>
      <c r="BR189" s="35"/>
      <c r="BS189" s="35"/>
      <c r="BT189" s="35"/>
      <c r="BU189" s="35"/>
      <c r="BV189" s="35"/>
      <c r="BW189" s="35"/>
      <c r="BX189" s="35"/>
      <c r="BY189" s="35"/>
      <c r="BZ189" s="35"/>
      <c r="CA189" s="35"/>
    </row>
    <row r="190" spans="1:79" s="32" customFormat="1">
      <c r="A190" s="35"/>
      <c r="B190" s="36"/>
      <c r="C190" s="415"/>
      <c r="D190" s="33"/>
      <c r="E190" s="33"/>
      <c r="F190" s="33"/>
      <c r="G190" s="33"/>
      <c r="H190" s="33"/>
      <c r="I190" s="421"/>
      <c r="J190" s="421"/>
      <c r="K190" s="421"/>
      <c r="L190" s="35"/>
      <c r="M190" s="421"/>
      <c r="N190" s="396"/>
      <c r="O190" s="396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  <c r="AV190" s="110"/>
      <c r="AW190" s="111"/>
      <c r="AX190" s="63"/>
      <c r="AY190" s="63"/>
      <c r="AZ190" s="63"/>
      <c r="BA190" s="112"/>
      <c r="BB190" s="112"/>
      <c r="BC190" s="112"/>
      <c r="BD190" s="112"/>
      <c r="BE190" s="112"/>
      <c r="BF190" s="112"/>
      <c r="BG190" s="103"/>
      <c r="BH190" s="37"/>
      <c r="BI190" s="37"/>
      <c r="BJ190" s="37"/>
      <c r="BK190" s="56"/>
      <c r="BL190" s="35"/>
      <c r="BM190" s="35"/>
      <c r="BN190" s="35"/>
      <c r="BO190" s="35"/>
      <c r="BP190" s="35"/>
      <c r="BQ190" s="35"/>
      <c r="BR190" s="35"/>
      <c r="BS190" s="35"/>
      <c r="BT190" s="35"/>
      <c r="BU190" s="35"/>
      <c r="BV190" s="35"/>
      <c r="BW190" s="35"/>
      <c r="BX190" s="35"/>
      <c r="BY190" s="35"/>
      <c r="BZ190" s="35"/>
      <c r="CA190" s="35"/>
    </row>
    <row r="191" spans="1:79" s="32" customFormat="1">
      <c r="A191" s="35"/>
      <c r="B191" s="36"/>
      <c r="C191" s="415"/>
      <c r="D191" s="33"/>
      <c r="E191" s="33"/>
      <c r="F191" s="33"/>
      <c r="G191" s="33"/>
      <c r="H191" s="33"/>
      <c r="I191" s="421"/>
      <c r="J191" s="421"/>
      <c r="K191" s="421"/>
      <c r="L191" s="35"/>
      <c r="M191" s="421"/>
      <c r="N191" s="396"/>
      <c r="O191" s="396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  <c r="AV191" s="110"/>
      <c r="AW191" s="111"/>
      <c r="AX191" s="63"/>
      <c r="AY191" s="63"/>
      <c r="AZ191" s="63"/>
      <c r="BA191" s="112"/>
      <c r="BB191" s="112"/>
      <c r="BC191" s="112"/>
      <c r="BD191" s="112"/>
      <c r="BE191" s="112"/>
      <c r="BF191" s="112"/>
      <c r="BG191" s="103"/>
      <c r="BH191" s="37"/>
      <c r="BI191" s="37"/>
      <c r="BJ191" s="37"/>
      <c r="BK191" s="56"/>
      <c r="BL191" s="35"/>
      <c r="BM191" s="35"/>
      <c r="BN191" s="35"/>
      <c r="BO191" s="35"/>
      <c r="BP191" s="35"/>
      <c r="BQ191" s="35"/>
      <c r="BR191" s="35"/>
      <c r="BS191" s="35"/>
      <c r="BT191" s="35"/>
      <c r="BU191" s="35"/>
      <c r="BV191" s="35"/>
      <c r="BW191" s="35"/>
      <c r="BX191" s="35"/>
      <c r="BY191" s="35"/>
      <c r="BZ191" s="35"/>
      <c r="CA191" s="35"/>
    </row>
    <row r="192" spans="1:79" s="32" customFormat="1">
      <c r="A192" s="35"/>
      <c r="B192" s="36"/>
      <c r="C192" s="415"/>
      <c r="D192" s="33"/>
      <c r="E192" s="33"/>
      <c r="F192" s="33"/>
      <c r="G192" s="33"/>
      <c r="H192" s="33"/>
      <c r="I192" s="421"/>
      <c r="J192" s="421"/>
      <c r="K192" s="421"/>
      <c r="L192" s="35"/>
      <c r="M192" s="421"/>
      <c r="N192" s="396"/>
      <c r="O192" s="396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110"/>
      <c r="AW192" s="111"/>
      <c r="AX192" s="63"/>
      <c r="AY192" s="63"/>
      <c r="AZ192" s="63"/>
      <c r="BA192" s="112"/>
      <c r="BB192" s="112"/>
      <c r="BC192" s="112"/>
      <c r="BD192" s="112"/>
      <c r="BE192" s="112"/>
      <c r="BF192" s="112"/>
      <c r="BG192" s="103"/>
      <c r="BH192" s="37"/>
      <c r="BI192" s="37"/>
      <c r="BJ192" s="37"/>
      <c r="BK192" s="56"/>
      <c r="BL192" s="35"/>
      <c r="BM192" s="35"/>
      <c r="BN192" s="35"/>
      <c r="BO192" s="35"/>
      <c r="BP192" s="35"/>
      <c r="BQ192" s="35"/>
      <c r="BR192" s="35"/>
      <c r="BS192" s="35"/>
      <c r="BT192" s="35"/>
      <c r="BU192" s="35"/>
      <c r="BV192" s="35"/>
      <c r="BW192" s="35"/>
      <c r="BX192" s="35"/>
      <c r="BY192" s="35"/>
      <c r="BZ192" s="35"/>
      <c r="CA192" s="35"/>
    </row>
    <row r="193" spans="1:79" s="32" customFormat="1">
      <c r="A193" s="35"/>
      <c r="B193" s="36"/>
      <c r="C193" s="415"/>
      <c r="D193" s="33"/>
      <c r="E193" s="33"/>
      <c r="F193" s="33"/>
      <c r="G193" s="33"/>
      <c r="H193" s="33"/>
      <c r="I193" s="421"/>
      <c r="J193" s="421"/>
      <c r="K193" s="421"/>
      <c r="L193" s="35"/>
      <c r="M193" s="421"/>
      <c r="N193" s="396"/>
      <c r="O193" s="396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110"/>
      <c r="AW193" s="111"/>
      <c r="AX193" s="63"/>
      <c r="AY193" s="63"/>
      <c r="AZ193" s="63"/>
      <c r="BA193" s="112"/>
      <c r="BB193" s="112"/>
      <c r="BC193" s="112"/>
      <c r="BD193" s="112"/>
      <c r="BE193" s="112"/>
      <c r="BF193" s="112"/>
      <c r="BG193" s="103"/>
      <c r="BH193" s="37"/>
      <c r="BI193" s="37"/>
      <c r="BJ193" s="37"/>
      <c r="BK193" s="56"/>
      <c r="BL193" s="35"/>
      <c r="BM193" s="35"/>
      <c r="BN193" s="35"/>
      <c r="BO193" s="35"/>
      <c r="BP193" s="35"/>
      <c r="BQ193" s="35"/>
      <c r="BR193" s="35"/>
      <c r="BS193" s="35"/>
      <c r="BT193" s="35"/>
      <c r="BU193" s="35"/>
      <c r="BV193" s="35"/>
      <c r="BW193" s="35"/>
      <c r="BX193" s="35"/>
      <c r="BY193" s="35"/>
      <c r="BZ193" s="35"/>
      <c r="CA193" s="35"/>
    </row>
    <row r="194" spans="1:79" s="32" customFormat="1">
      <c r="A194" s="35"/>
      <c r="B194" s="36"/>
      <c r="C194" s="415"/>
      <c r="D194" s="33"/>
      <c r="E194" s="33"/>
      <c r="F194" s="33"/>
      <c r="G194" s="33"/>
      <c r="H194" s="33"/>
      <c r="I194" s="421"/>
      <c r="J194" s="421"/>
      <c r="K194" s="421"/>
      <c r="L194" s="35"/>
      <c r="M194" s="421"/>
      <c r="N194" s="396"/>
      <c r="O194" s="396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110"/>
      <c r="AW194" s="111"/>
      <c r="AX194" s="63"/>
      <c r="AY194" s="63"/>
      <c r="AZ194" s="63"/>
      <c r="BA194" s="112"/>
      <c r="BB194" s="112"/>
      <c r="BC194" s="112"/>
      <c r="BD194" s="112"/>
      <c r="BE194" s="112"/>
      <c r="BF194" s="112"/>
      <c r="BG194" s="103"/>
      <c r="BH194" s="37"/>
      <c r="BI194" s="37"/>
      <c r="BJ194" s="37"/>
      <c r="BK194" s="56"/>
      <c r="BL194" s="35"/>
      <c r="BM194" s="35"/>
      <c r="BN194" s="35"/>
      <c r="BO194" s="35"/>
      <c r="BP194" s="35"/>
      <c r="BQ194" s="35"/>
      <c r="BR194" s="35"/>
      <c r="BS194" s="35"/>
      <c r="BT194" s="35"/>
      <c r="BU194" s="35"/>
      <c r="BV194" s="35"/>
      <c r="BW194" s="35"/>
      <c r="BX194" s="35"/>
      <c r="BY194" s="35"/>
      <c r="BZ194" s="35"/>
      <c r="CA194" s="35"/>
    </row>
    <row r="195" spans="1:79" s="32" customFormat="1">
      <c r="A195" s="35"/>
      <c r="B195" s="36"/>
      <c r="C195" s="415"/>
      <c r="D195" s="33"/>
      <c r="E195" s="33"/>
      <c r="F195" s="33"/>
      <c r="G195" s="33"/>
      <c r="H195" s="33"/>
      <c r="I195" s="421"/>
      <c r="J195" s="421"/>
      <c r="K195" s="421"/>
      <c r="L195" s="35"/>
      <c r="M195" s="421"/>
      <c r="N195" s="396"/>
      <c r="O195" s="396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110"/>
      <c r="AW195" s="111"/>
      <c r="AX195" s="63"/>
      <c r="AY195" s="63"/>
      <c r="AZ195" s="63"/>
      <c r="BA195" s="112"/>
      <c r="BB195" s="112"/>
      <c r="BC195" s="112"/>
      <c r="BD195" s="112"/>
      <c r="BE195" s="112"/>
      <c r="BF195" s="112"/>
      <c r="BG195" s="103"/>
      <c r="BH195" s="37"/>
      <c r="BI195" s="37"/>
      <c r="BJ195" s="37"/>
      <c r="BK195" s="56"/>
      <c r="BL195" s="35"/>
      <c r="BM195" s="35"/>
      <c r="BN195" s="35"/>
      <c r="BO195" s="35"/>
      <c r="BP195" s="35"/>
      <c r="BQ195" s="35"/>
      <c r="BR195" s="35"/>
      <c r="BS195" s="35"/>
      <c r="BT195" s="35"/>
      <c r="BU195" s="35"/>
      <c r="BV195" s="35"/>
      <c r="BW195" s="35"/>
      <c r="BX195" s="35"/>
      <c r="BY195" s="35"/>
      <c r="BZ195" s="35"/>
      <c r="CA195" s="35"/>
    </row>
    <row r="196" spans="1:79" s="32" customFormat="1">
      <c r="A196" s="35"/>
      <c r="B196" s="36"/>
      <c r="C196" s="415"/>
      <c r="D196" s="33"/>
      <c r="E196" s="33"/>
      <c r="F196" s="33"/>
      <c r="G196" s="33"/>
      <c r="H196" s="33"/>
      <c r="I196" s="421"/>
      <c r="J196" s="421"/>
      <c r="K196" s="421"/>
      <c r="L196" s="35"/>
      <c r="M196" s="421"/>
      <c r="N196" s="396"/>
      <c r="O196" s="396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110"/>
      <c r="AW196" s="111"/>
      <c r="AX196" s="63"/>
      <c r="AY196" s="63"/>
      <c r="AZ196" s="63"/>
      <c r="BA196" s="112"/>
      <c r="BB196" s="112"/>
      <c r="BC196" s="112"/>
      <c r="BD196" s="112"/>
      <c r="BE196" s="112"/>
      <c r="BF196" s="112"/>
      <c r="BG196" s="103"/>
      <c r="BH196" s="37"/>
      <c r="BI196" s="37"/>
      <c r="BJ196" s="37"/>
      <c r="BK196" s="56"/>
      <c r="BL196" s="35"/>
      <c r="BM196" s="35"/>
      <c r="BN196" s="35"/>
      <c r="BO196" s="35"/>
      <c r="BP196" s="35"/>
      <c r="BQ196" s="35"/>
      <c r="BR196" s="35"/>
      <c r="BS196" s="35"/>
      <c r="BT196" s="35"/>
      <c r="BU196" s="35"/>
      <c r="BV196" s="35"/>
      <c r="BW196" s="35"/>
      <c r="BX196" s="35"/>
      <c r="BY196" s="35"/>
      <c r="BZ196" s="35"/>
      <c r="CA196" s="35"/>
    </row>
    <row r="197" spans="1:79" s="32" customFormat="1">
      <c r="A197" s="35"/>
      <c r="B197" s="36"/>
      <c r="C197" s="415"/>
      <c r="D197" s="33"/>
      <c r="E197" s="33"/>
      <c r="F197" s="33"/>
      <c r="G197" s="33"/>
      <c r="H197" s="33"/>
      <c r="I197" s="421"/>
      <c r="J197" s="421"/>
      <c r="K197" s="421"/>
      <c r="L197" s="35"/>
      <c r="M197" s="421"/>
      <c r="N197" s="396"/>
      <c r="O197" s="396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110"/>
      <c r="AW197" s="111"/>
      <c r="AX197" s="63"/>
      <c r="AY197" s="63"/>
      <c r="AZ197" s="63"/>
      <c r="BA197" s="112"/>
      <c r="BB197" s="112"/>
      <c r="BC197" s="112"/>
      <c r="BD197" s="112"/>
      <c r="BE197" s="112"/>
      <c r="BF197" s="112"/>
      <c r="BG197" s="103"/>
      <c r="BH197" s="37"/>
      <c r="BI197" s="37"/>
      <c r="BJ197" s="37"/>
      <c r="BK197" s="56"/>
      <c r="BL197" s="35"/>
      <c r="BM197" s="35"/>
      <c r="BN197" s="35"/>
      <c r="BO197" s="35"/>
      <c r="BP197" s="35"/>
      <c r="BQ197" s="35"/>
      <c r="BR197" s="35"/>
      <c r="BS197" s="35"/>
      <c r="BT197" s="35"/>
      <c r="BU197" s="35"/>
      <c r="BV197" s="35"/>
      <c r="BW197" s="35"/>
      <c r="BX197" s="35"/>
      <c r="BY197" s="35"/>
      <c r="BZ197" s="35"/>
      <c r="CA197" s="35"/>
    </row>
    <row r="198" spans="1:79" s="32" customFormat="1">
      <c r="A198" s="35"/>
      <c r="B198" s="36"/>
      <c r="C198" s="415"/>
      <c r="D198" s="33"/>
      <c r="E198" s="33"/>
      <c r="F198" s="33"/>
      <c r="G198" s="33"/>
      <c r="H198" s="33"/>
      <c r="I198" s="421"/>
      <c r="J198" s="421"/>
      <c r="K198" s="421"/>
      <c r="L198" s="35"/>
      <c r="M198" s="421"/>
      <c r="N198" s="396"/>
      <c r="O198" s="396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  <c r="AV198" s="110"/>
      <c r="AW198" s="111"/>
      <c r="AX198" s="63"/>
      <c r="AY198" s="63"/>
      <c r="AZ198" s="63"/>
      <c r="BA198" s="112"/>
      <c r="BB198" s="112"/>
      <c r="BC198" s="112"/>
      <c r="BD198" s="112"/>
      <c r="BE198" s="112"/>
      <c r="BF198" s="112"/>
      <c r="BG198" s="103"/>
      <c r="BH198" s="37"/>
      <c r="BI198" s="37"/>
      <c r="BJ198" s="37"/>
      <c r="BK198" s="56"/>
      <c r="BL198" s="35"/>
      <c r="BM198" s="35"/>
      <c r="BN198" s="35"/>
      <c r="BO198" s="35"/>
      <c r="BP198" s="35"/>
      <c r="BQ198" s="35"/>
      <c r="BR198" s="35"/>
      <c r="BS198" s="35"/>
      <c r="BT198" s="35"/>
      <c r="BU198" s="35"/>
      <c r="BV198" s="35"/>
      <c r="BW198" s="35"/>
      <c r="BX198" s="35"/>
      <c r="BY198" s="35"/>
      <c r="BZ198" s="35"/>
      <c r="CA198" s="35"/>
    </row>
    <row r="199" spans="1:79" s="32" customFormat="1">
      <c r="A199" s="35"/>
      <c r="B199" s="36"/>
      <c r="C199" s="415"/>
      <c r="D199" s="33"/>
      <c r="E199" s="33"/>
      <c r="F199" s="33"/>
      <c r="G199" s="33"/>
      <c r="H199" s="33"/>
      <c r="I199" s="421"/>
      <c r="J199" s="421"/>
      <c r="K199" s="421"/>
      <c r="L199" s="35"/>
      <c r="M199" s="421"/>
      <c r="N199" s="396"/>
      <c r="O199" s="396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U199" s="35"/>
      <c r="AV199" s="110"/>
      <c r="AW199" s="111"/>
      <c r="AX199" s="63"/>
      <c r="AY199" s="63"/>
      <c r="AZ199" s="63"/>
      <c r="BA199" s="112"/>
      <c r="BB199" s="112"/>
      <c r="BC199" s="112"/>
      <c r="BD199" s="112"/>
      <c r="BE199" s="112"/>
      <c r="BF199" s="112"/>
      <c r="BG199" s="103"/>
      <c r="BH199" s="37"/>
      <c r="BI199" s="37"/>
      <c r="BJ199" s="37"/>
      <c r="BK199" s="56"/>
      <c r="BL199" s="35"/>
      <c r="BM199" s="35"/>
      <c r="BN199" s="35"/>
      <c r="BO199" s="35"/>
      <c r="BP199" s="35"/>
      <c r="BQ199" s="35"/>
      <c r="BR199" s="35"/>
      <c r="BS199" s="35"/>
      <c r="BT199" s="35"/>
      <c r="BU199" s="35"/>
      <c r="BV199" s="35"/>
      <c r="BW199" s="35"/>
      <c r="BX199" s="35"/>
      <c r="BY199" s="35"/>
      <c r="BZ199" s="35"/>
      <c r="CA199" s="35"/>
    </row>
    <row r="200" spans="1:79" s="32" customFormat="1">
      <c r="A200" s="35"/>
      <c r="B200" s="36"/>
      <c r="C200" s="415"/>
      <c r="D200" s="33"/>
      <c r="E200" s="33"/>
      <c r="F200" s="33"/>
      <c r="G200" s="33"/>
      <c r="H200" s="33"/>
      <c r="I200" s="421"/>
      <c r="J200" s="421"/>
      <c r="K200" s="421"/>
      <c r="L200" s="35"/>
      <c r="M200" s="421"/>
      <c r="N200" s="396"/>
      <c r="O200" s="396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  <c r="AU200" s="35"/>
      <c r="AV200" s="110"/>
      <c r="AW200" s="111"/>
      <c r="AX200" s="63"/>
      <c r="AY200" s="63"/>
      <c r="AZ200" s="63"/>
      <c r="BA200" s="112"/>
      <c r="BB200" s="112"/>
      <c r="BC200" s="112"/>
      <c r="BD200" s="112"/>
      <c r="BE200" s="112"/>
      <c r="BF200" s="112"/>
      <c r="BG200" s="103"/>
      <c r="BH200" s="37"/>
      <c r="BI200" s="37"/>
      <c r="BJ200" s="37"/>
      <c r="BK200" s="56"/>
      <c r="BL200" s="35"/>
      <c r="BM200" s="35"/>
      <c r="BN200" s="35"/>
      <c r="BO200" s="35"/>
      <c r="BP200" s="35"/>
      <c r="BQ200" s="35"/>
      <c r="BR200" s="35"/>
      <c r="BS200" s="35"/>
      <c r="BT200" s="35"/>
      <c r="BU200" s="35"/>
      <c r="BV200" s="35"/>
      <c r="BW200" s="35"/>
      <c r="BX200" s="35"/>
      <c r="BY200" s="35"/>
      <c r="BZ200" s="35"/>
      <c r="CA200" s="35"/>
    </row>
    <row r="201" spans="1:79" s="32" customFormat="1">
      <c r="A201" s="35"/>
      <c r="B201" s="36"/>
      <c r="C201" s="415"/>
      <c r="D201" s="33"/>
      <c r="E201" s="33"/>
      <c r="F201" s="33"/>
      <c r="G201" s="33"/>
      <c r="H201" s="33"/>
      <c r="I201" s="421"/>
      <c r="J201" s="421"/>
      <c r="K201" s="421"/>
      <c r="L201" s="35"/>
      <c r="M201" s="421"/>
      <c r="N201" s="396"/>
      <c r="O201" s="396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  <c r="AT201" s="35"/>
      <c r="AU201" s="35"/>
      <c r="AV201" s="110"/>
      <c r="AW201" s="111"/>
      <c r="AX201" s="63"/>
      <c r="AY201" s="63"/>
      <c r="AZ201" s="63"/>
      <c r="BA201" s="112"/>
      <c r="BB201" s="112"/>
      <c r="BC201" s="112"/>
      <c r="BD201" s="112"/>
      <c r="BE201" s="112"/>
      <c r="BF201" s="112"/>
      <c r="BG201" s="103"/>
      <c r="BH201" s="37"/>
      <c r="BI201" s="37"/>
      <c r="BJ201" s="37"/>
      <c r="BK201" s="56"/>
      <c r="BL201" s="35"/>
      <c r="BM201" s="35"/>
      <c r="BN201" s="35"/>
      <c r="BO201" s="35"/>
      <c r="BP201" s="35"/>
      <c r="BQ201" s="35"/>
      <c r="BR201" s="35"/>
      <c r="BS201" s="35"/>
      <c r="BT201" s="35"/>
      <c r="BU201" s="35"/>
      <c r="BV201" s="35"/>
      <c r="BW201" s="35"/>
      <c r="BX201" s="35"/>
      <c r="BY201" s="35"/>
      <c r="BZ201" s="35"/>
      <c r="CA201" s="35"/>
    </row>
    <row r="202" spans="1:79" s="32" customFormat="1">
      <c r="A202" s="35"/>
      <c r="B202" s="36"/>
      <c r="C202" s="415"/>
      <c r="D202" s="33"/>
      <c r="E202" s="33"/>
      <c r="F202" s="33"/>
      <c r="G202" s="33"/>
      <c r="H202" s="33"/>
      <c r="I202" s="421"/>
      <c r="J202" s="421"/>
      <c r="K202" s="421"/>
      <c r="L202" s="35"/>
      <c r="M202" s="421"/>
      <c r="N202" s="396"/>
      <c r="O202" s="396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  <c r="AU202" s="35"/>
      <c r="AV202" s="110"/>
      <c r="AW202" s="111"/>
      <c r="AX202" s="63"/>
      <c r="AY202" s="63"/>
      <c r="AZ202" s="63"/>
      <c r="BA202" s="112"/>
      <c r="BB202" s="112"/>
      <c r="BC202" s="112"/>
      <c r="BD202" s="112"/>
      <c r="BE202" s="112"/>
      <c r="BF202" s="112"/>
      <c r="BG202" s="103"/>
      <c r="BH202" s="37"/>
      <c r="BI202" s="37"/>
      <c r="BJ202" s="37"/>
      <c r="BK202" s="56"/>
      <c r="BL202" s="35"/>
      <c r="BM202" s="35"/>
      <c r="BN202" s="35"/>
      <c r="BO202" s="35"/>
      <c r="BP202" s="35"/>
      <c r="BQ202" s="35"/>
      <c r="BR202" s="35"/>
      <c r="BS202" s="35"/>
      <c r="BT202" s="35"/>
      <c r="BU202" s="35"/>
      <c r="BV202" s="35"/>
      <c r="BW202" s="35"/>
      <c r="BX202" s="35"/>
      <c r="BY202" s="35"/>
      <c r="BZ202" s="35"/>
      <c r="CA202" s="35"/>
    </row>
    <row r="203" spans="1:79" s="32" customFormat="1">
      <c r="A203" s="35"/>
      <c r="B203" s="36"/>
      <c r="C203" s="415"/>
      <c r="D203" s="33"/>
      <c r="E203" s="33"/>
      <c r="F203" s="33"/>
      <c r="G203" s="33"/>
      <c r="H203" s="33"/>
      <c r="I203" s="421"/>
      <c r="J203" s="421"/>
      <c r="K203" s="421"/>
      <c r="L203" s="35"/>
      <c r="M203" s="421"/>
      <c r="N203" s="396"/>
      <c r="O203" s="396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  <c r="AV203" s="110"/>
      <c r="AW203" s="111"/>
      <c r="AX203" s="63"/>
      <c r="AY203" s="63"/>
      <c r="AZ203" s="63"/>
      <c r="BA203" s="112"/>
      <c r="BB203" s="112"/>
      <c r="BC203" s="112"/>
      <c r="BD203" s="112"/>
      <c r="BE203" s="112"/>
      <c r="BF203" s="112"/>
      <c r="BG203" s="103"/>
      <c r="BH203" s="37"/>
      <c r="BI203" s="37"/>
      <c r="BJ203" s="37"/>
      <c r="BK203" s="56"/>
      <c r="BL203" s="35"/>
      <c r="BM203" s="35"/>
      <c r="BN203" s="35"/>
      <c r="BO203" s="35"/>
      <c r="BP203" s="35"/>
      <c r="BQ203" s="35"/>
      <c r="BR203" s="35"/>
      <c r="BS203" s="35"/>
      <c r="BT203" s="35"/>
      <c r="BU203" s="35"/>
      <c r="BV203" s="35"/>
      <c r="BW203" s="35"/>
      <c r="BX203" s="35"/>
      <c r="BY203" s="35"/>
      <c r="BZ203" s="35"/>
      <c r="CA203" s="35"/>
    </row>
    <row r="204" spans="1:79" s="32" customFormat="1">
      <c r="A204" s="35"/>
      <c r="B204" s="36"/>
      <c r="C204" s="415"/>
      <c r="D204" s="33"/>
      <c r="E204" s="33"/>
      <c r="F204" s="33"/>
      <c r="G204" s="35"/>
      <c r="H204" s="35"/>
      <c r="I204" s="421"/>
      <c r="J204" s="421"/>
      <c r="K204" s="421"/>
      <c r="L204" s="35"/>
      <c r="M204" s="421"/>
      <c r="N204" s="396"/>
      <c r="O204" s="396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110"/>
      <c r="AW204" s="111"/>
      <c r="AX204" s="63"/>
      <c r="AY204" s="63"/>
      <c r="AZ204" s="63"/>
      <c r="BA204" s="112"/>
      <c r="BB204" s="112"/>
      <c r="BC204" s="112"/>
      <c r="BD204" s="112"/>
      <c r="BE204" s="112"/>
      <c r="BF204" s="112"/>
      <c r="BG204" s="103"/>
      <c r="BH204" s="37"/>
      <c r="BI204" s="37"/>
      <c r="BJ204" s="37"/>
      <c r="BK204" s="56"/>
      <c r="BL204" s="35"/>
      <c r="BM204" s="35"/>
      <c r="BN204" s="35"/>
      <c r="BO204" s="35"/>
      <c r="BP204" s="35"/>
      <c r="BQ204" s="35"/>
      <c r="BR204" s="35"/>
      <c r="BS204" s="35"/>
      <c r="BT204" s="35"/>
      <c r="BU204" s="35"/>
      <c r="BV204" s="35"/>
      <c r="BW204" s="35"/>
      <c r="BX204" s="35"/>
      <c r="BY204" s="35"/>
      <c r="BZ204" s="35"/>
      <c r="CA204" s="35"/>
    </row>
    <row r="205" spans="1:79" s="32" customFormat="1">
      <c r="A205" s="35"/>
      <c r="B205" s="38"/>
      <c r="C205" s="417"/>
      <c r="D205" s="35"/>
      <c r="E205" s="35"/>
      <c r="F205" s="37"/>
      <c r="G205" s="35"/>
      <c r="H205" s="35"/>
      <c r="I205" s="421"/>
      <c r="J205" s="421"/>
      <c r="K205" s="421"/>
      <c r="L205" s="35"/>
      <c r="M205" s="421"/>
      <c r="N205" s="396"/>
      <c r="O205" s="396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  <c r="AU205" s="35"/>
      <c r="AV205" s="110"/>
      <c r="AW205" s="111"/>
      <c r="AX205" s="63"/>
      <c r="AY205" s="63"/>
      <c r="AZ205" s="63"/>
      <c r="BA205" s="112"/>
      <c r="BB205" s="112"/>
      <c r="BC205" s="112"/>
      <c r="BD205" s="112"/>
      <c r="BE205" s="112"/>
      <c r="BF205" s="112"/>
      <c r="BG205" s="103"/>
      <c r="BH205" s="37"/>
      <c r="BI205" s="37"/>
      <c r="BJ205" s="37"/>
      <c r="BK205" s="56"/>
      <c r="BL205" s="35"/>
      <c r="BM205" s="35"/>
      <c r="BN205" s="35"/>
      <c r="BO205" s="35"/>
      <c r="BP205" s="35"/>
      <c r="BQ205" s="35"/>
      <c r="BR205" s="35"/>
      <c r="BS205" s="35"/>
      <c r="BT205" s="35"/>
      <c r="BU205" s="35"/>
      <c r="BV205" s="35"/>
      <c r="BW205" s="35"/>
      <c r="BX205" s="35"/>
      <c r="BY205" s="35"/>
      <c r="BZ205" s="35"/>
      <c r="CA205" s="35"/>
    </row>
    <row r="206" spans="1:79" s="32" customFormat="1">
      <c r="A206" s="35"/>
      <c r="B206" s="38"/>
      <c r="C206" s="417"/>
      <c r="D206" s="35"/>
      <c r="E206" s="35"/>
      <c r="F206" s="37"/>
      <c r="G206" s="35"/>
      <c r="H206" s="35"/>
      <c r="I206" s="421"/>
      <c r="J206" s="421"/>
      <c r="K206" s="421"/>
      <c r="L206" s="35"/>
      <c r="M206" s="421"/>
      <c r="N206" s="396"/>
      <c r="O206" s="396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  <c r="AT206" s="35"/>
      <c r="AU206" s="35"/>
      <c r="AV206" s="110"/>
      <c r="AW206" s="111"/>
      <c r="AX206" s="63"/>
      <c r="AY206" s="63"/>
      <c r="AZ206" s="63"/>
      <c r="BA206" s="112"/>
      <c r="BB206" s="112"/>
      <c r="BC206" s="112"/>
      <c r="BD206" s="112"/>
      <c r="BE206" s="112"/>
      <c r="BF206" s="112"/>
      <c r="BG206" s="103"/>
      <c r="BH206" s="37"/>
      <c r="BI206" s="37"/>
      <c r="BJ206" s="37"/>
      <c r="BK206" s="56"/>
      <c r="BL206" s="35"/>
      <c r="BM206" s="35"/>
      <c r="BN206" s="35"/>
      <c r="BO206" s="35"/>
      <c r="BP206" s="35"/>
      <c r="BQ206" s="35"/>
      <c r="BR206" s="35"/>
      <c r="BS206" s="35"/>
      <c r="BT206" s="35"/>
      <c r="BU206" s="35"/>
      <c r="BV206" s="35"/>
      <c r="BW206" s="35"/>
      <c r="BX206" s="35"/>
      <c r="BY206" s="35"/>
      <c r="BZ206" s="35"/>
      <c r="CA206" s="35"/>
    </row>
    <row r="207" spans="1:79" s="32" customFormat="1">
      <c r="A207" s="35"/>
      <c r="B207" s="38"/>
      <c r="C207" s="417"/>
      <c r="D207" s="35"/>
      <c r="E207" s="35"/>
      <c r="F207" s="37"/>
      <c r="G207" s="35"/>
      <c r="H207" s="35"/>
      <c r="I207" s="421"/>
      <c r="J207" s="421"/>
      <c r="K207" s="421"/>
      <c r="L207" s="35"/>
      <c r="M207" s="421"/>
      <c r="N207" s="396"/>
      <c r="O207" s="396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  <c r="AT207" s="35"/>
      <c r="AU207" s="35"/>
      <c r="AV207" s="110"/>
      <c r="AW207" s="111"/>
      <c r="AX207" s="63"/>
      <c r="AY207" s="63"/>
      <c r="AZ207" s="63"/>
      <c r="BA207" s="112"/>
      <c r="BB207" s="112"/>
      <c r="BC207" s="112"/>
      <c r="BD207" s="112"/>
      <c r="BE207" s="112"/>
      <c r="BF207" s="112"/>
      <c r="BG207" s="103"/>
      <c r="BH207" s="37"/>
      <c r="BI207" s="37"/>
      <c r="BJ207" s="37"/>
      <c r="BK207" s="56"/>
      <c r="BL207" s="35"/>
      <c r="BM207" s="35"/>
      <c r="BN207" s="35"/>
      <c r="BO207" s="35"/>
      <c r="BP207" s="35"/>
      <c r="BQ207" s="35"/>
      <c r="BR207" s="35"/>
      <c r="BS207" s="35"/>
      <c r="BT207" s="35"/>
      <c r="BU207" s="35"/>
      <c r="BV207" s="35"/>
      <c r="BW207" s="35"/>
      <c r="BX207" s="35"/>
      <c r="BY207" s="35"/>
      <c r="BZ207" s="35"/>
      <c r="CA207" s="35"/>
    </row>
    <row r="208" spans="1:79" s="32" customFormat="1">
      <c r="A208" s="35"/>
      <c r="B208" s="38"/>
      <c r="C208" s="417"/>
      <c r="D208" s="35"/>
      <c r="E208" s="35"/>
      <c r="F208" s="37"/>
      <c r="G208" s="35"/>
      <c r="H208" s="35"/>
      <c r="I208" s="421"/>
      <c r="J208" s="421"/>
      <c r="K208" s="421"/>
      <c r="L208" s="35"/>
      <c r="M208" s="421"/>
      <c r="N208" s="396"/>
      <c r="O208" s="396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  <c r="AU208" s="35"/>
      <c r="AV208" s="110"/>
      <c r="AW208" s="111"/>
      <c r="AX208" s="63"/>
      <c r="AY208" s="63"/>
      <c r="AZ208" s="63"/>
      <c r="BA208" s="112"/>
      <c r="BB208" s="112"/>
      <c r="BC208" s="112"/>
      <c r="BD208" s="112"/>
      <c r="BE208" s="112"/>
      <c r="BF208" s="112"/>
      <c r="BG208" s="103"/>
      <c r="BH208" s="37"/>
      <c r="BI208" s="37"/>
      <c r="BJ208" s="37"/>
      <c r="BK208" s="56"/>
      <c r="BL208" s="35"/>
      <c r="BM208" s="35"/>
      <c r="BN208" s="35"/>
      <c r="BO208" s="35"/>
      <c r="BP208" s="35"/>
      <c r="BQ208" s="35"/>
      <c r="BR208" s="35"/>
      <c r="BS208" s="35"/>
      <c r="BT208" s="35"/>
      <c r="BU208" s="35"/>
      <c r="BV208" s="35"/>
      <c r="BW208" s="35"/>
      <c r="BX208" s="35"/>
      <c r="BY208" s="35"/>
      <c r="BZ208" s="35"/>
      <c r="CA208" s="35"/>
    </row>
    <row r="209" spans="1:79" s="32" customFormat="1">
      <c r="A209" s="35"/>
      <c r="B209" s="38"/>
      <c r="C209" s="417"/>
      <c r="D209" s="35"/>
      <c r="E209" s="35"/>
      <c r="F209" s="37"/>
      <c r="G209" s="35"/>
      <c r="H209" s="35"/>
      <c r="I209" s="421"/>
      <c r="J209" s="421"/>
      <c r="K209" s="421"/>
      <c r="L209" s="35"/>
      <c r="M209" s="421"/>
      <c r="N209" s="396"/>
      <c r="O209" s="396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  <c r="AT209" s="35"/>
      <c r="AU209" s="35"/>
      <c r="AV209" s="110"/>
      <c r="AW209" s="111"/>
      <c r="AX209" s="63"/>
      <c r="AY209" s="63"/>
      <c r="AZ209" s="63"/>
      <c r="BA209" s="112"/>
      <c r="BB209" s="112"/>
      <c r="BC209" s="112"/>
      <c r="BD209" s="112"/>
      <c r="BE209" s="112"/>
      <c r="BF209" s="112"/>
      <c r="BG209" s="103"/>
      <c r="BH209" s="37"/>
      <c r="BI209" s="37"/>
      <c r="BJ209" s="37"/>
      <c r="BK209" s="56"/>
      <c r="BL209" s="35"/>
      <c r="BM209" s="35"/>
      <c r="BN209" s="35"/>
      <c r="BO209" s="35"/>
      <c r="BP209" s="35"/>
      <c r="BQ209" s="35"/>
      <c r="BR209" s="35"/>
      <c r="BS209" s="35"/>
      <c r="BT209" s="35"/>
      <c r="BU209" s="35"/>
      <c r="BV209" s="35"/>
      <c r="BW209" s="35"/>
      <c r="BX209" s="35"/>
      <c r="BY209" s="35"/>
      <c r="BZ209" s="35"/>
      <c r="CA209" s="35"/>
    </row>
    <row r="210" spans="1:79" s="32" customFormat="1">
      <c r="A210" s="35"/>
      <c r="B210" s="38"/>
      <c r="C210" s="417"/>
      <c r="D210" s="35"/>
      <c r="E210" s="35"/>
      <c r="F210" s="37"/>
      <c r="G210" s="35"/>
      <c r="H210" s="35"/>
      <c r="I210" s="421"/>
      <c r="J210" s="421"/>
      <c r="K210" s="421"/>
      <c r="L210" s="35"/>
      <c r="M210" s="421"/>
      <c r="N210" s="396"/>
      <c r="O210" s="396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  <c r="AV210" s="110"/>
      <c r="AW210" s="111"/>
      <c r="AX210" s="63"/>
      <c r="AY210" s="63"/>
      <c r="AZ210" s="63"/>
      <c r="BA210" s="112"/>
      <c r="BB210" s="112"/>
      <c r="BC210" s="112"/>
      <c r="BD210" s="112"/>
      <c r="BE210" s="112"/>
      <c r="BF210" s="112"/>
      <c r="BG210" s="103"/>
      <c r="BH210" s="37"/>
      <c r="BI210" s="37"/>
      <c r="BJ210" s="37"/>
      <c r="BK210" s="56"/>
      <c r="BL210" s="35"/>
      <c r="BM210" s="35"/>
      <c r="BN210" s="35"/>
      <c r="BO210" s="35"/>
      <c r="BP210" s="35"/>
      <c r="BQ210" s="35"/>
      <c r="BR210" s="35"/>
      <c r="BS210" s="35"/>
      <c r="BT210" s="35"/>
      <c r="BU210" s="35"/>
      <c r="BV210" s="35"/>
      <c r="BW210" s="35"/>
      <c r="BX210" s="35"/>
      <c r="BY210" s="35"/>
      <c r="BZ210" s="35"/>
      <c r="CA210" s="35"/>
    </row>
    <row r="211" spans="1:79" s="32" customFormat="1">
      <c r="A211" s="35"/>
      <c r="B211" s="38"/>
      <c r="C211" s="417"/>
      <c r="D211" s="35"/>
      <c r="E211" s="35"/>
      <c r="F211" s="37"/>
      <c r="G211" s="35"/>
      <c r="H211" s="35"/>
      <c r="I211" s="421"/>
      <c r="J211" s="421"/>
      <c r="K211" s="421"/>
      <c r="L211" s="35"/>
      <c r="M211" s="421"/>
      <c r="N211" s="396"/>
      <c r="O211" s="396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  <c r="AV211" s="110"/>
      <c r="AW211" s="111"/>
      <c r="AX211" s="63"/>
      <c r="AY211" s="63"/>
      <c r="AZ211" s="63"/>
      <c r="BA211" s="112"/>
      <c r="BB211" s="112"/>
      <c r="BC211" s="112"/>
      <c r="BD211" s="112"/>
      <c r="BE211" s="112"/>
      <c r="BF211" s="112"/>
      <c r="BG211" s="103"/>
      <c r="BH211" s="37"/>
      <c r="BI211" s="37"/>
      <c r="BJ211" s="37"/>
      <c r="BK211" s="56"/>
      <c r="BL211" s="35"/>
      <c r="BM211" s="35"/>
      <c r="BN211" s="35"/>
      <c r="BO211" s="35"/>
      <c r="BP211" s="35"/>
      <c r="BQ211" s="35"/>
      <c r="BR211" s="35"/>
      <c r="BS211" s="35"/>
      <c r="BT211" s="35"/>
      <c r="BU211" s="35"/>
      <c r="BV211" s="35"/>
      <c r="BW211" s="35"/>
      <c r="BX211" s="35"/>
      <c r="BY211" s="35"/>
      <c r="BZ211" s="35"/>
      <c r="CA211" s="35"/>
    </row>
    <row r="212" spans="1:79" s="32" customFormat="1">
      <c r="A212" s="35"/>
      <c r="B212" s="38"/>
      <c r="C212" s="417"/>
      <c r="D212" s="35"/>
      <c r="E212" s="35"/>
      <c r="F212" s="37"/>
      <c r="G212" s="35"/>
      <c r="H212" s="35"/>
      <c r="I212" s="421"/>
      <c r="J212" s="421"/>
      <c r="K212" s="421"/>
      <c r="L212" s="35"/>
      <c r="M212" s="421"/>
      <c r="N212" s="396"/>
      <c r="O212" s="396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110"/>
      <c r="AW212" s="111"/>
      <c r="AX212" s="63"/>
      <c r="AY212" s="63"/>
      <c r="AZ212" s="63"/>
      <c r="BA212" s="112"/>
      <c r="BB212" s="112"/>
      <c r="BC212" s="112"/>
      <c r="BD212" s="112"/>
      <c r="BE212" s="112"/>
      <c r="BF212" s="112"/>
      <c r="BG212" s="103"/>
      <c r="BH212" s="37"/>
      <c r="BI212" s="37"/>
      <c r="BJ212" s="37"/>
      <c r="BK212" s="56"/>
      <c r="BL212" s="35"/>
      <c r="BM212" s="35"/>
      <c r="BN212" s="35"/>
      <c r="BO212" s="35"/>
      <c r="BP212" s="35"/>
      <c r="BQ212" s="35"/>
      <c r="BR212" s="35"/>
      <c r="BS212" s="35"/>
      <c r="BT212" s="35"/>
      <c r="BU212" s="35"/>
      <c r="BV212" s="35"/>
      <c r="BW212" s="35"/>
      <c r="BX212" s="35"/>
      <c r="BY212" s="35"/>
      <c r="BZ212" s="35"/>
      <c r="CA212" s="35"/>
    </row>
    <row r="213" spans="1:79" s="32" customFormat="1">
      <c r="A213" s="35"/>
      <c r="B213" s="38"/>
      <c r="C213" s="417"/>
      <c r="D213" s="35"/>
      <c r="E213" s="35"/>
      <c r="F213" s="37"/>
      <c r="G213" s="35"/>
      <c r="H213" s="35"/>
      <c r="I213" s="421"/>
      <c r="J213" s="421"/>
      <c r="K213" s="421"/>
      <c r="L213" s="35"/>
      <c r="M213" s="421"/>
      <c r="N213" s="396"/>
      <c r="O213" s="396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  <c r="AV213" s="110"/>
      <c r="AW213" s="111"/>
      <c r="AX213" s="63"/>
      <c r="AY213" s="63"/>
      <c r="AZ213" s="63"/>
      <c r="BA213" s="112"/>
      <c r="BB213" s="112"/>
      <c r="BC213" s="112"/>
      <c r="BD213" s="112"/>
      <c r="BE213" s="112"/>
      <c r="BF213" s="112"/>
      <c r="BG213" s="103"/>
      <c r="BH213" s="37"/>
      <c r="BI213" s="37"/>
      <c r="BJ213" s="37"/>
      <c r="BK213" s="56"/>
      <c r="BL213" s="35"/>
      <c r="BM213" s="35"/>
      <c r="BN213" s="35"/>
      <c r="BO213" s="35"/>
      <c r="BP213" s="35"/>
      <c r="BQ213" s="35"/>
      <c r="BR213" s="35"/>
      <c r="BS213" s="35"/>
      <c r="BT213" s="35"/>
      <c r="BU213" s="35"/>
      <c r="BV213" s="35"/>
      <c r="BW213" s="35"/>
      <c r="BX213" s="35"/>
      <c r="BY213" s="35"/>
      <c r="BZ213" s="35"/>
      <c r="CA213" s="35"/>
    </row>
    <row r="214" spans="1:79" s="32" customFormat="1">
      <c r="A214" s="35"/>
      <c r="B214" s="38"/>
      <c r="C214" s="417"/>
      <c r="D214" s="35"/>
      <c r="E214" s="35"/>
      <c r="F214" s="37"/>
      <c r="G214" s="35"/>
      <c r="H214" s="35"/>
      <c r="I214" s="421"/>
      <c r="J214" s="421"/>
      <c r="K214" s="421"/>
      <c r="L214" s="35"/>
      <c r="M214" s="421"/>
      <c r="N214" s="396"/>
      <c r="O214" s="396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  <c r="AV214" s="110"/>
      <c r="AW214" s="111"/>
      <c r="AX214" s="63"/>
      <c r="AY214" s="63"/>
      <c r="AZ214" s="63"/>
      <c r="BA214" s="112"/>
      <c r="BB214" s="112"/>
      <c r="BC214" s="112"/>
      <c r="BD214" s="112"/>
      <c r="BE214" s="112"/>
      <c r="BF214" s="112"/>
      <c r="BG214" s="103"/>
      <c r="BH214" s="37"/>
      <c r="BI214" s="37"/>
      <c r="BJ214" s="37"/>
      <c r="BK214" s="56"/>
      <c r="BL214" s="35"/>
      <c r="BM214" s="35"/>
      <c r="BN214" s="35"/>
      <c r="BO214" s="35"/>
      <c r="BP214" s="35"/>
      <c r="BQ214" s="35"/>
      <c r="BR214" s="35"/>
      <c r="BS214" s="35"/>
      <c r="BT214" s="35"/>
      <c r="BU214" s="35"/>
      <c r="BV214" s="35"/>
      <c r="BW214" s="35"/>
      <c r="BX214" s="35"/>
      <c r="BY214" s="35"/>
      <c r="BZ214" s="35"/>
      <c r="CA214" s="35"/>
    </row>
    <row r="215" spans="1:79" s="32" customFormat="1">
      <c r="A215" s="35"/>
      <c r="B215" s="38"/>
      <c r="C215" s="417"/>
      <c r="D215" s="35"/>
      <c r="E215" s="35"/>
      <c r="F215" s="37"/>
      <c r="G215" s="35"/>
      <c r="H215" s="35"/>
      <c r="I215" s="421"/>
      <c r="J215" s="421"/>
      <c r="K215" s="421"/>
      <c r="L215" s="35"/>
      <c r="M215" s="421"/>
      <c r="N215" s="396"/>
      <c r="O215" s="396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110"/>
      <c r="AW215" s="111"/>
      <c r="AX215" s="63"/>
      <c r="AY215" s="63"/>
      <c r="AZ215" s="63"/>
      <c r="BA215" s="112"/>
      <c r="BB215" s="112"/>
      <c r="BC215" s="112"/>
      <c r="BD215" s="112"/>
      <c r="BE215" s="112"/>
      <c r="BF215" s="112"/>
      <c r="BG215" s="103"/>
      <c r="BH215" s="37"/>
      <c r="BI215" s="37"/>
      <c r="BJ215" s="37"/>
      <c r="BK215" s="56"/>
      <c r="BL215" s="35"/>
      <c r="BM215" s="35"/>
      <c r="BN215" s="35"/>
      <c r="BO215" s="35"/>
      <c r="BP215" s="35"/>
      <c r="BQ215" s="35"/>
      <c r="BR215" s="35"/>
      <c r="BS215" s="35"/>
      <c r="BT215" s="35"/>
      <c r="BU215" s="35"/>
      <c r="BV215" s="35"/>
      <c r="BW215" s="35"/>
      <c r="BX215" s="35"/>
      <c r="BY215" s="35"/>
      <c r="BZ215" s="35"/>
      <c r="CA215" s="35"/>
    </row>
    <row r="216" spans="1:79" s="32" customFormat="1">
      <c r="A216" s="35"/>
      <c r="B216" s="38"/>
      <c r="C216" s="417"/>
      <c r="D216" s="35"/>
      <c r="E216" s="35"/>
      <c r="F216" s="37"/>
      <c r="G216" s="35"/>
      <c r="H216" s="35"/>
      <c r="I216" s="421"/>
      <c r="J216" s="421"/>
      <c r="K216" s="421"/>
      <c r="L216" s="35"/>
      <c r="M216" s="421"/>
      <c r="N216" s="396"/>
      <c r="O216" s="396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110"/>
      <c r="AW216" s="111"/>
      <c r="AX216" s="63"/>
      <c r="AY216" s="63"/>
      <c r="AZ216" s="63"/>
      <c r="BA216" s="112"/>
      <c r="BB216" s="112"/>
      <c r="BC216" s="112"/>
      <c r="BD216" s="112"/>
      <c r="BE216" s="112"/>
      <c r="BF216" s="112"/>
      <c r="BG216" s="103"/>
      <c r="BH216" s="37"/>
      <c r="BI216" s="37"/>
      <c r="BJ216" s="37"/>
      <c r="BK216" s="56"/>
      <c r="BL216" s="35"/>
      <c r="BM216" s="35"/>
      <c r="BN216" s="35"/>
      <c r="BO216" s="35"/>
      <c r="BP216" s="35"/>
      <c r="BQ216" s="35"/>
      <c r="BR216" s="35"/>
      <c r="BS216" s="35"/>
      <c r="BT216" s="35"/>
      <c r="BU216" s="35"/>
      <c r="BV216" s="35"/>
      <c r="BW216" s="35"/>
      <c r="BX216" s="35"/>
      <c r="BY216" s="35"/>
      <c r="BZ216" s="35"/>
      <c r="CA216" s="35"/>
    </row>
    <row r="217" spans="1:79" s="32" customFormat="1">
      <c r="A217" s="35"/>
      <c r="B217" s="38"/>
      <c r="C217" s="417"/>
      <c r="D217" s="35"/>
      <c r="E217" s="35"/>
      <c r="F217" s="37"/>
      <c r="G217" s="35"/>
      <c r="H217" s="35"/>
      <c r="I217" s="421"/>
      <c r="J217" s="421"/>
      <c r="K217" s="421"/>
      <c r="L217" s="35"/>
      <c r="M217" s="421"/>
      <c r="N217" s="396"/>
      <c r="O217" s="396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  <c r="AU217" s="35"/>
      <c r="AV217" s="110"/>
      <c r="AW217" s="111"/>
      <c r="AX217" s="63"/>
      <c r="AY217" s="63"/>
      <c r="AZ217" s="63"/>
      <c r="BA217" s="112"/>
      <c r="BB217" s="112"/>
      <c r="BC217" s="112"/>
      <c r="BD217" s="112"/>
      <c r="BE217" s="112"/>
      <c r="BF217" s="112"/>
      <c r="BG217" s="103"/>
      <c r="BH217" s="37"/>
      <c r="BI217" s="37"/>
      <c r="BJ217" s="37"/>
      <c r="BK217" s="56"/>
      <c r="BL217" s="35"/>
      <c r="BM217" s="35"/>
      <c r="BN217" s="35"/>
      <c r="BO217" s="35"/>
      <c r="BP217" s="35"/>
      <c r="BQ217" s="35"/>
      <c r="BR217" s="35"/>
      <c r="BS217" s="35"/>
      <c r="BT217" s="35"/>
      <c r="BU217" s="35"/>
      <c r="BV217" s="35"/>
      <c r="BW217" s="35"/>
      <c r="BX217" s="35"/>
      <c r="BY217" s="35"/>
      <c r="BZ217" s="35"/>
      <c r="CA217" s="35"/>
    </row>
    <row r="218" spans="1:79" s="32" customFormat="1">
      <c r="A218" s="35"/>
      <c r="B218" s="38"/>
      <c r="C218" s="417"/>
      <c r="D218" s="35"/>
      <c r="E218" s="35"/>
      <c r="F218" s="37"/>
      <c r="G218" s="35"/>
      <c r="H218" s="35"/>
      <c r="I218" s="421"/>
      <c r="J218" s="421"/>
      <c r="K218" s="421"/>
      <c r="L218" s="35"/>
      <c r="M218" s="421"/>
      <c r="N218" s="396"/>
      <c r="O218" s="396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110"/>
      <c r="AW218" s="111"/>
      <c r="AX218" s="63"/>
      <c r="AY218" s="63"/>
      <c r="AZ218" s="63"/>
      <c r="BA218" s="112"/>
      <c r="BB218" s="112"/>
      <c r="BC218" s="112"/>
      <c r="BD218" s="112"/>
      <c r="BE218" s="112"/>
      <c r="BF218" s="112"/>
      <c r="BG218" s="103"/>
      <c r="BH218" s="37"/>
      <c r="BI218" s="37"/>
      <c r="BJ218" s="37"/>
      <c r="BK218" s="56"/>
      <c r="BL218" s="35"/>
      <c r="BM218" s="35"/>
      <c r="BN218" s="35"/>
      <c r="BO218" s="35"/>
      <c r="BP218" s="35"/>
      <c r="BQ218" s="35"/>
      <c r="BR218" s="35"/>
      <c r="BS218" s="35"/>
      <c r="BT218" s="35"/>
      <c r="BU218" s="35"/>
      <c r="BV218" s="35"/>
      <c r="BW218" s="35"/>
      <c r="BX218" s="35"/>
      <c r="BY218" s="35"/>
      <c r="BZ218" s="35"/>
      <c r="CA218" s="35"/>
    </row>
    <row r="219" spans="1:79" s="32" customFormat="1">
      <c r="A219" s="35"/>
      <c r="B219" s="38"/>
      <c r="C219" s="417"/>
      <c r="D219" s="35"/>
      <c r="E219" s="35"/>
      <c r="F219" s="37"/>
      <c r="G219" s="35"/>
      <c r="H219" s="35"/>
      <c r="I219" s="421"/>
      <c r="J219" s="421"/>
      <c r="K219" s="421"/>
      <c r="L219" s="35"/>
      <c r="M219" s="421"/>
      <c r="N219" s="396"/>
      <c r="O219" s="396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110"/>
      <c r="AW219" s="111"/>
      <c r="AX219" s="63"/>
      <c r="AY219" s="63"/>
      <c r="AZ219" s="63"/>
      <c r="BA219" s="112"/>
      <c r="BB219" s="112"/>
      <c r="BC219" s="112"/>
      <c r="BD219" s="112"/>
      <c r="BE219" s="112"/>
      <c r="BF219" s="112"/>
      <c r="BG219" s="103"/>
      <c r="BH219" s="37"/>
      <c r="BI219" s="37"/>
      <c r="BJ219" s="37"/>
      <c r="BK219" s="56"/>
      <c r="BL219" s="35"/>
      <c r="BM219" s="35"/>
      <c r="BN219" s="35"/>
      <c r="BO219" s="35"/>
      <c r="BP219" s="35"/>
      <c r="BQ219" s="35"/>
      <c r="BR219" s="35"/>
      <c r="BS219" s="35"/>
      <c r="BT219" s="35"/>
      <c r="BU219" s="35"/>
      <c r="BV219" s="35"/>
      <c r="BW219" s="35"/>
      <c r="BX219" s="35"/>
      <c r="BY219" s="35"/>
      <c r="BZ219" s="35"/>
      <c r="CA219" s="35"/>
    </row>
    <row r="220" spans="1:79" s="32" customFormat="1">
      <c r="A220" s="35"/>
      <c r="B220" s="38"/>
      <c r="C220" s="417"/>
      <c r="D220" s="35"/>
      <c r="E220" s="35"/>
      <c r="F220" s="37"/>
      <c r="G220" s="35"/>
      <c r="H220" s="35"/>
      <c r="I220" s="421"/>
      <c r="J220" s="421"/>
      <c r="K220" s="421"/>
      <c r="L220" s="35"/>
      <c r="M220" s="421"/>
      <c r="N220" s="396"/>
      <c r="O220" s="396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  <c r="AV220" s="110"/>
      <c r="AW220" s="111"/>
      <c r="AX220" s="63"/>
      <c r="AY220" s="63"/>
      <c r="AZ220" s="63"/>
      <c r="BA220" s="112"/>
      <c r="BB220" s="112"/>
      <c r="BC220" s="112"/>
      <c r="BD220" s="112"/>
      <c r="BE220" s="112"/>
      <c r="BF220" s="112"/>
      <c r="BG220" s="103"/>
      <c r="BH220" s="37"/>
      <c r="BI220" s="37"/>
      <c r="BJ220" s="37"/>
      <c r="BK220" s="56"/>
      <c r="BL220" s="35"/>
      <c r="BM220" s="35"/>
      <c r="BN220" s="35"/>
      <c r="BO220" s="35"/>
      <c r="BP220" s="35"/>
      <c r="BQ220" s="35"/>
      <c r="BR220" s="35"/>
      <c r="BS220" s="35"/>
      <c r="BT220" s="35"/>
      <c r="BU220" s="35"/>
      <c r="BV220" s="35"/>
      <c r="BW220" s="35"/>
      <c r="BX220" s="35"/>
      <c r="BY220" s="35"/>
      <c r="BZ220" s="35"/>
      <c r="CA220" s="35"/>
    </row>
    <row r="221" spans="1:79" s="32" customFormat="1">
      <c r="A221" s="35"/>
      <c r="B221" s="38"/>
      <c r="C221" s="417"/>
      <c r="D221" s="35"/>
      <c r="E221" s="35"/>
      <c r="F221" s="37"/>
      <c r="G221" s="35"/>
      <c r="H221" s="35"/>
      <c r="I221" s="421"/>
      <c r="J221" s="421"/>
      <c r="K221" s="421"/>
      <c r="L221" s="35"/>
      <c r="M221" s="421"/>
      <c r="N221" s="396"/>
      <c r="O221" s="396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110"/>
      <c r="AW221" s="111"/>
      <c r="AX221" s="63"/>
      <c r="AY221" s="63"/>
      <c r="AZ221" s="63"/>
      <c r="BA221" s="112"/>
      <c r="BB221" s="112"/>
      <c r="BC221" s="112"/>
      <c r="BD221" s="112"/>
      <c r="BE221" s="112"/>
      <c r="BF221" s="112"/>
      <c r="BG221" s="103"/>
      <c r="BH221" s="37"/>
      <c r="BI221" s="37"/>
      <c r="BJ221" s="37"/>
      <c r="BK221" s="56"/>
      <c r="BL221" s="35"/>
      <c r="BM221" s="35"/>
      <c r="BN221" s="35"/>
      <c r="BO221" s="35"/>
      <c r="BP221" s="35"/>
      <c r="BQ221" s="35"/>
      <c r="BR221" s="35"/>
      <c r="BS221" s="35"/>
      <c r="BT221" s="35"/>
      <c r="BU221" s="35"/>
      <c r="BV221" s="35"/>
      <c r="BW221" s="35"/>
      <c r="BX221" s="35"/>
      <c r="BY221" s="35"/>
      <c r="BZ221" s="35"/>
      <c r="CA221" s="35"/>
    </row>
    <row r="222" spans="1:79" s="32" customFormat="1">
      <c r="A222" s="35"/>
      <c r="B222" s="38"/>
      <c r="C222" s="417"/>
      <c r="D222" s="35"/>
      <c r="E222" s="35"/>
      <c r="F222" s="37"/>
      <c r="G222" s="35"/>
      <c r="H222" s="35"/>
      <c r="I222" s="421"/>
      <c r="J222" s="421"/>
      <c r="K222" s="421"/>
      <c r="L222" s="35"/>
      <c r="M222" s="421"/>
      <c r="N222" s="396"/>
      <c r="O222" s="396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  <c r="AV222" s="110"/>
      <c r="AW222" s="111"/>
      <c r="AX222" s="63"/>
      <c r="AY222" s="63"/>
      <c r="AZ222" s="63"/>
      <c r="BA222" s="112"/>
      <c r="BB222" s="112"/>
      <c r="BC222" s="112"/>
      <c r="BD222" s="112"/>
      <c r="BE222" s="112"/>
      <c r="BF222" s="112"/>
      <c r="BG222" s="103"/>
      <c r="BH222" s="37"/>
      <c r="BI222" s="37"/>
      <c r="BJ222" s="37"/>
      <c r="BK222" s="56"/>
      <c r="BL222" s="35"/>
      <c r="BM222" s="35"/>
      <c r="BN222" s="35"/>
      <c r="BO222" s="35"/>
      <c r="BP222" s="35"/>
      <c r="BQ222" s="35"/>
      <c r="BR222" s="35"/>
      <c r="BS222" s="35"/>
      <c r="BT222" s="35"/>
      <c r="BU222" s="35"/>
      <c r="BV222" s="35"/>
      <c r="BW222" s="35"/>
      <c r="BX222" s="35"/>
      <c r="BY222" s="35"/>
      <c r="BZ222" s="35"/>
      <c r="CA222" s="35"/>
    </row>
    <row r="223" spans="1:79" s="32" customFormat="1">
      <c r="A223" s="35"/>
      <c r="B223" s="38"/>
      <c r="C223" s="417"/>
      <c r="D223" s="35"/>
      <c r="E223" s="35"/>
      <c r="F223" s="37"/>
      <c r="G223" s="35"/>
      <c r="H223" s="35"/>
      <c r="I223" s="421"/>
      <c r="J223" s="421"/>
      <c r="K223" s="421"/>
      <c r="L223" s="35"/>
      <c r="M223" s="421"/>
      <c r="N223" s="396"/>
      <c r="O223" s="396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  <c r="AV223" s="110"/>
      <c r="AW223" s="111"/>
      <c r="AX223" s="63"/>
      <c r="AY223" s="63"/>
      <c r="AZ223" s="63"/>
      <c r="BA223" s="112"/>
      <c r="BB223" s="112"/>
      <c r="BC223" s="112"/>
      <c r="BD223" s="112"/>
      <c r="BE223" s="112"/>
      <c r="BF223" s="112"/>
      <c r="BG223" s="103"/>
      <c r="BH223" s="37"/>
      <c r="BI223" s="37"/>
      <c r="BJ223" s="37"/>
      <c r="BK223" s="56"/>
      <c r="BL223" s="35"/>
      <c r="BM223" s="35"/>
      <c r="BN223" s="35"/>
      <c r="BO223" s="35"/>
      <c r="BP223" s="35"/>
      <c r="BQ223" s="35"/>
      <c r="BR223" s="35"/>
      <c r="BS223" s="35"/>
      <c r="BT223" s="35"/>
      <c r="BU223" s="35"/>
      <c r="BV223" s="35"/>
      <c r="BW223" s="35"/>
      <c r="BX223" s="35"/>
      <c r="BY223" s="35"/>
      <c r="BZ223" s="35"/>
      <c r="CA223" s="35"/>
    </row>
    <row r="224" spans="1:79" s="32" customFormat="1">
      <c r="A224" s="35"/>
      <c r="B224" s="38"/>
      <c r="C224" s="417"/>
      <c r="D224" s="35"/>
      <c r="E224" s="35"/>
      <c r="F224" s="37"/>
      <c r="G224" s="35"/>
      <c r="H224" s="35"/>
      <c r="I224" s="421"/>
      <c r="J224" s="421"/>
      <c r="K224" s="421"/>
      <c r="L224" s="35"/>
      <c r="M224" s="421"/>
      <c r="N224" s="396"/>
      <c r="O224" s="396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  <c r="AV224" s="110"/>
      <c r="AW224" s="111"/>
      <c r="AX224" s="63"/>
      <c r="AY224" s="63"/>
      <c r="AZ224" s="63"/>
      <c r="BA224" s="112"/>
      <c r="BB224" s="112"/>
      <c r="BC224" s="112"/>
      <c r="BD224" s="112"/>
      <c r="BE224" s="112"/>
      <c r="BF224" s="112"/>
      <c r="BG224" s="103"/>
      <c r="BH224" s="37"/>
      <c r="BI224" s="37"/>
      <c r="BJ224" s="37"/>
      <c r="BK224" s="56"/>
      <c r="BL224" s="35"/>
      <c r="BM224" s="35"/>
      <c r="BN224" s="35"/>
      <c r="BO224" s="35"/>
      <c r="BP224" s="35"/>
      <c r="BQ224" s="35"/>
      <c r="BR224" s="35"/>
      <c r="BS224" s="35"/>
      <c r="BT224" s="35"/>
      <c r="BU224" s="35"/>
      <c r="BV224" s="35"/>
      <c r="BW224" s="35"/>
      <c r="BX224" s="35"/>
      <c r="BY224" s="35"/>
      <c r="BZ224" s="35"/>
      <c r="CA224" s="35"/>
    </row>
    <row r="225" spans="1:79" s="32" customFormat="1">
      <c r="A225" s="35"/>
      <c r="B225" s="38"/>
      <c r="C225" s="417"/>
      <c r="D225" s="35"/>
      <c r="E225" s="35"/>
      <c r="F225" s="37"/>
      <c r="G225" s="35"/>
      <c r="H225" s="35"/>
      <c r="I225" s="421"/>
      <c r="J225" s="421"/>
      <c r="K225" s="421"/>
      <c r="L225" s="35"/>
      <c r="M225" s="421"/>
      <c r="N225" s="396"/>
      <c r="O225" s="396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110"/>
      <c r="AW225" s="111"/>
      <c r="AX225" s="63"/>
      <c r="AY225" s="63"/>
      <c r="AZ225" s="63"/>
      <c r="BA225" s="112"/>
      <c r="BB225" s="112"/>
      <c r="BC225" s="112"/>
      <c r="BD225" s="112"/>
      <c r="BE225" s="112"/>
      <c r="BF225" s="112"/>
      <c r="BG225" s="103"/>
      <c r="BH225" s="37"/>
      <c r="BI225" s="37"/>
      <c r="BJ225" s="37"/>
      <c r="BK225" s="56"/>
      <c r="BL225" s="35"/>
      <c r="BM225" s="35"/>
      <c r="BN225" s="35"/>
      <c r="BO225" s="35"/>
      <c r="BP225" s="35"/>
      <c r="BQ225" s="35"/>
      <c r="BR225" s="35"/>
      <c r="BS225" s="35"/>
      <c r="BT225" s="35"/>
      <c r="BU225" s="35"/>
      <c r="BV225" s="35"/>
      <c r="BW225" s="35"/>
      <c r="BX225" s="35"/>
      <c r="BY225" s="35"/>
      <c r="BZ225" s="35"/>
      <c r="CA225" s="35"/>
    </row>
    <row r="226" spans="1:79" s="32" customFormat="1">
      <c r="A226" s="35"/>
      <c r="B226" s="38"/>
      <c r="C226" s="417"/>
      <c r="D226" s="35"/>
      <c r="E226" s="35"/>
      <c r="F226" s="37"/>
      <c r="G226" s="35"/>
      <c r="H226" s="35"/>
      <c r="I226" s="421"/>
      <c r="J226" s="421"/>
      <c r="K226" s="421"/>
      <c r="L226" s="35"/>
      <c r="M226" s="421"/>
      <c r="N226" s="396"/>
      <c r="O226" s="396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/>
      <c r="AU226" s="35"/>
      <c r="AV226" s="110"/>
      <c r="AW226" s="111"/>
      <c r="AX226" s="63"/>
      <c r="AY226" s="63"/>
      <c r="AZ226" s="63"/>
      <c r="BA226" s="112"/>
      <c r="BB226" s="112"/>
      <c r="BC226" s="112"/>
      <c r="BD226" s="112"/>
      <c r="BE226" s="112"/>
      <c r="BF226" s="112"/>
      <c r="BG226" s="103"/>
      <c r="BH226" s="37"/>
      <c r="BI226" s="37"/>
      <c r="BJ226" s="37"/>
      <c r="BK226" s="56"/>
      <c r="BL226" s="35"/>
      <c r="BM226" s="35"/>
      <c r="BN226" s="35"/>
      <c r="BO226" s="35"/>
      <c r="BP226" s="35"/>
      <c r="BQ226" s="35"/>
      <c r="BR226" s="35"/>
      <c r="BS226" s="35"/>
      <c r="BT226" s="35"/>
      <c r="BU226" s="35"/>
      <c r="BV226" s="35"/>
      <c r="BW226" s="35"/>
      <c r="BX226" s="35"/>
      <c r="BY226" s="35"/>
      <c r="BZ226" s="35"/>
      <c r="CA226" s="35"/>
    </row>
    <row r="227" spans="1:79" s="32" customFormat="1">
      <c r="A227" s="35"/>
      <c r="B227" s="38"/>
      <c r="C227" s="417"/>
      <c r="D227" s="35"/>
      <c r="E227" s="35"/>
      <c r="F227" s="37"/>
      <c r="G227" s="35"/>
      <c r="H227" s="35"/>
      <c r="I227" s="421"/>
      <c r="J227" s="421"/>
      <c r="K227" s="421"/>
      <c r="L227" s="35"/>
      <c r="M227" s="421"/>
      <c r="N227" s="396"/>
      <c r="O227" s="396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110"/>
      <c r="AW227" s="111"/>
      <c r="AX227" s="63"/>
      <c r="AY227" s="63"/>
      <c r="AZ227" s="63"/>
      <c r="BA227" s="112"/>
      <c r="BB227" s="112"/>
      <c r="BC227" s="112"/>
      <c r="BD227" s="112"/>
      <c r="BE227" s="112"/>
      <c r="BF227" s="112"/>
      <c r="BG227" s="103"/>
      <c r="BH227" s="37"/>
      <c r="BI227" s="37"/>
      <c r="BJ227" s="37"/>
      <c r="BK227" s="56"/>
      <c r="BL227" s="35"/>
      <c r="BM227" s="35"/>
      <c r="BN227" s="35"/>
      <c r="BO227" s="35"/>
      <c r="BP227" s="35"/>
      <c r="BQ227" s="35"/>
      <c r="BR227" s="35"/>
      <c r="BS227" s="35"/>
      <c r="BT227" s="35"/>
      <c r="BU227" s="35"/>
      <c r="BV227" s="35"/>
      <c r="BW227" s="35"/>
      <c r="BX227" s="35"/>
      <c r="BY227" s="35"/>
      <c r="BZ227" s="35"/>
      <c r="CA227" s="35"/>
    </row>
    <row r="228" spans="1:79" s="32" customFormat="1">
      <c r="A228" s="35"/>
      <c r="B228" s="38"/>
      <c r="C228" s="417"/>
      <c r="D228" s="35"/>
      <c r="E228" s="35"/>
      <c r="F228" s="37"/>
      <c r="G228" s="35"/>
      <c r="H228" s="35"/>
      <c r="I228" s="421"/>
      <c r="J228" s="421"/>
      <c r="K228" s="421"/>
      <c r="L228" s="35"/>
      <c r="M228" s="421"/>
      <c r="N228" s="396"/>
      <c r="O228" s="396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  <c r="AT228" s="35"/>
      <c r="AU228" s="35"/>
      <c r="AV228" s="110"/>
      <c r="AW228" s="111"/>
      <c r="AX228" s="63"/>
      <c r="AY228" s="63"/>
      <c r="AZ228" s="63"/>
      <c r="BA228" s="112"/>
      <c r="BB228" s="112"/>
      <c r="BC228" s="112"/>
      <c r="BD228" s="112"/>
      <c r="BE228" s="112"/>
      <c r="BF228" s="112"/>
      <c r="BG228" s="103"/>
      <c r="BH228" s="37"/>
      <c r="BI228" s="37"/>
      <c r="BJ228" s="37"/>
      <c r="BK228" s="56"/>
      <c r="BL228" s="35"/>
      <c r="BM228" s="35"/>
      <c r="BN228" s="35"/>
      <c r="BO228" s="35"/>
      <c r="BP228" s="35"/>
      <c r="BQ228" s="35"/>
      <c r="BR228" s="35"/>
      <c r="BS228" s="35"/>
      <c r="BT228" s="35"/>
      <c r="BU228" s="35"/>
      <c r="BV228" s="35"/>
      <c r="BW228" s="35"/>
      <c r="BX228" s="35"/>
      <c r="BY228" s="35"/>
      <c r="BZ228" s="35"/>
      <c r="CA228" s="35"/>
    </row>
    <row r="229" spans="1:79" s="32" customFormat="1">
      <c r="A229" s="35"/>
      <c r="B229" s="38"/>
      <c r="C229" s="417"/>
      <c r="D229" s="35"/>
      <c r="E229" s="35"/>
      <c r="F229" s="37"/>
      <c r="G229" s="35"/>
      <c r="H229" s="35"/>
      <c r="I229" s="421"/>
      <c r="J229" s="421"/>
      <c r="K229" s="421"/>
      <c r="L229" s="35"/>
      <c r="M229" s="421"/>
      <c r="N229" s="396"/>
      <c r="O229" s="396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110"/>
      <c r="AW229" s="111"/>
      <c r="AX229" s="63"/>
      <c r="AY229" s="63"/>
      <c r="AZ229" s="63"/>
      <c r="BA229" s="112"/>
      <c r="BB229" s="112"/>
      <c r="BC229" s="112"/>
      <c r="BD229" s="112"/>
      <c r="BE229" s="112"/>
      <c r="BF229" s="112"/>
      <c r="BG229" s="103"/>
      <c r="BH229" s="37"/>
      <c r="BI229" s="37"/>
      <c r="BJ229" s="37"/>
      <c r="BK229" s="56"/>
      <c r="BL229" s="35"/>
      <c r="BM229" s="35"/>
      <c r="BN229" s="35"/>
      <c r="BO229" s="35"/>
      <c r="BP229" s="35"/>
      <c r="BQ229" s="35"/>
      <c r="BR229" s="35"/>
      <c r="BS229" s="35"/>
      <c r="BT229" s="35"/>
      <c r="BU229" s="35"/>
      <c r="BV229" s="35"/>
      <c r="BW229" s="35"/>
      <c r="BX229" s="35"/>
      <c r="BY229" s="35"/>
      <c r="BZ229" s="35"/>
      <c r="CA229" s="35"/>
    </row>
    <row r="230" spans="1:79" s="32" customFormat="1">
      <c r="A230" s="35"/>
      <c r="B230" s="38"/>
      <c r="C230" s="417"/>
      <c r="D230" s="35"/>
      <c r="E230" s="35"/>
      <c r="F230" s="37"/>
      <c r="G230" s="35"/>
      <c r="H230" s="35"/>
      <c r="I230" s="421"/>
      <c r="J230" s="421"/>
      <c r="K230" s="421"/>
      <c r="L230" s="35"/>
      <c r="M230" s="421"/>
      <c r="N230" s="396"/>
      <c r="O230" s="396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5"/>
      <c r="AV230" s="110"/>
      <c r="AW230" s="111"/>
      <c r="AX230" s="63"/>
      <c r="AY230" s="63"/>
      <c r="AZ230" s="63"/>
      <c r="BA230" s="112"/>
      <c r="BB230" s="112"/>
      <c r="BC230" s="112"/>
      <c r="BD230" s="112"/>
      <c r="BE230" s="112"/>
      <c r="BF230" s="112"/>
      <c r="BG230" s="103"/>
      <c r="BH230" s="37"/>
      <c r="BI230" s="37"/>
      <c r="BJ230" s="37"/>
      <c r="BK230" s="56"/>
      <c r="BL230" s="35"/>
      <c r="BM230" s="35"/>
      <c r="BN230" s="35"/>
      <c r="BO230" s="35"/>
      <c r="BP230" s="35"/>
      <c r="BQ230" s="35"/>
      <c r="BR230" s="35"/>
      <c r="BS230" s="35"/>
      <c r="BT230" s="35"/>
      <c r="BU230" s="35"/>
      <c r="BV230" s="35"/>
      <c r="BW230" s="35"/>
      <c r="BX230" s="35"/>
      <c r="BY230" s="35"/>
      <c r="BZ230" s="35"/>
      <c r="CA230" s="35"/>
    </row>
    <row r="231" spans="1:79" s="32" customFormat="1">
      <c r="A231" s="35"/>
      <c r="B231" s="38"/>
      <c r="C231" s="417"/>
      <c r="D231" s="35"/>
      <c r="E231" s="35"/>
      <c r="F231" s="37"/>
      <c r="G231" s="35"/>
      <c r="H231" s="35"/>
      <c r="I231" s="421"/>
      <c r="J231" s="421"/>
      <c r="K231" s="421"/>
      <c r="L231" s="35"/>
      <c r="M231" s="421"/>
      <c r="N231" s="396"/>
      <c r="O231" s="396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  <c r="AT231" s="35"/>
      <c r="AU231" s="35"/>
      <c r="AV231" s="110"/>
      <c r="AW231" s="111"/>
      <c r="AX231" s="63"/>
      <c r="AY231" s="63"/>
      <c r="AZ231" s="63"/>
      <c r="BA231" s="112"/>
      <c r="BB231" s="112"/>
      <c r="BC231" s="112"/>
      <c r="BD231" s="112"/>
      <c r="BE231" s="112"/>
      <c r="BF231" s="112"/>
      <c r="BG231" s="103"/>
      <c r="BH231" s="37"/>
      <c r="BI231" s="37"/>
      <c r="BJ231" s="37"/>
      <c r="BK231" s="56"/>
      <c r="BL231" s="35"/>
      <c r="BM231" s="35"/>
      <c r="BN231" s="35"/>
      <c r="BO231" s="35"/>
      <c r="BP231" s="35"/>
      <c r="BQ231" s="35"/>
      <c r="BR231" s="35"/>
      <c r="BS231" s="35"/>
      <c r="BT231" s="35"/>
      <c r="BU231" s="35"/>
      <c r="BV231" s="35"/>
      <c r="BW231" s="35"/>
      <c r="BX231" s="35"/>
      <c r="BY231" s="35"/>
      <c r="BZ231" s="35"/>
      <c r="CA231" s="35"/>
    </row>
    <row r="232" spans="1:79" s="32" customFormat="1">
      <c r="A232" s="35"/>
      <c r="B232" s="38"/>
      <c r="C232" s="417"/>
      <c r="D232" s="35"/>
      <c r="E232" s="35"/>
      <c r="F232" s="37"/>
      <c r="G232" s="35"/>
      <c r="H232" s="35"/>
      <c r="I232" s="421"/>
      <c r="J232" s="421"/>
      <c r="K232" s="421"/>
      <c r="L232" s="35"/>
      <c r="M232" s="421"/>
      <c r="N232" s="396"/>
      <c r="O232" s="396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  <c r="AV232" s="110"/>
      <c r="AW232" s="111"/>
      <c r="AX232" s="63"/>
      <c r="AY232" s="63"/>
      <c r="AZ232" s="63"/>
      <c r="BA232" s="112"/>
      <c r="BB232" s="112"/>
      <c r="BC232" s="112"/>
      <c r="BD232" s="112"/>
      <c r="BE232" s="112"/>
      <c r="BF232" s="112"/>
      <c r="BG232" s="103"/>
      <c r="BH232" s="37"/>
      <c r="BI232" s="37"/>
      <c r="BJ232" s="37"/>
      <c r="BK232" s="56"/>
      <c r="BL232" s="35"/>
      <c r="BM232" s="35"/>
      <c r="BN232" s="35"/>
      <c r="BO232" s="35"/>
      <c r="BP232" s="35"/>
      <c r="BQ232" s="35"/>
      <c r="BR232" s="35"/>
      <c r="BS232" s="35"/>
      <c r="BT232" s="35"/>
      <c r="BU232" s="35"/>
      <c r="BV232" s="35"/>
      <c r="BW232" s="35"/>
      <c r="BX232" s="35"/>
      <c r="BY232" s="35"/>
      <c r="BZ232" s="35"/>
      <c r="CA232" s="35"/>
    </row>
    <row r="233" spans="1:79" s="32" customFormat="1">
      <c r="A233" s="35"/>
      <c r="B233" s="38"/>
      <c r="C233" s="417"/>
      <c r="D233" s="35"/>
      <c r="E233" s="35"/>
      <c r="F233" s="37"/>
      <c r="G233" s="35"/>
      <c r="H233" s="35"/>
      <c r="I233" s="421"/>
      <c r="J233" s="421"/>
      <c r="K233" s="421"/>
      <c r="L233" s="35"/>
      <c r="M233" s="421"/>
      <c r="N233" s="396"/>
      <c r="O233" s="396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110"/>
      <c r="AW233" s="111"/>
      <c r="AX233" s="63"/>
      <c r="AY233" s="63"/>
      <c r="AZ233" s="63"/>
      <c r="BA233" s="112"/>
      <c r="BB233" s="112"/>
      <c r="BC233" s="112"/>
      <c r="BD233" s="112"/>
      <c r="BE233" s="112"/>
      <c r="BF233" s="112"/>
      <c r="BG233" s="103"/>
      <c r="BH233" s="37"/>
      <c r="BI233" s="37"/>
      <c r="BJ233" s="37"/>
      <c r="BK233" s="56"/>
      <c r="BL233" s="35"/>
      <c r="BM233" s="35"/>
      <c r="BN233" s="35"/>
      <c r="BO233" s="35"/>
      <c r="BP233" s="35"/>
      <c r="BQ233" s="35"/>
      <c r="BR233" s="35"/>
      <c r="BS233" s="35"/>
      <c r="BT233" s="35"/>
      <c r="BU233" s="35"/>
      <c r="BV233" s="35"/>
      <c r="BW233" s="35"/>
      <c r="BX233" s="35"/>
      <c r="BY233" s="35"/>
      <c r="BZ233" s="35"/>
      <c r="CA233" s="35"/>
    </row>
    <row r="234" spans="1:79" s="32" customFormat="1">
      <c r="A234" s="35"/>
      <c r="B234" s="38"/>
      <c r="C234" s="417"/>
      <c r="D234" s="35"/>
      <c r="E234" s="35"/>
      <c r="F234" s="37"/>
      <c r="G234" s="35"/>
      <c r="H234" s="35"/>
      <c r="I234" s="421"/>
      <c r="J234" s="421"/>
      <c r="K234" s="421"/>
      <c r="L234" s="35"/>
      <c r="M234" s="421"/>
      <c r="N234" s="396"/>
      <c r="O234" s="396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110"/>
      <c r="AW234" s="111"/>
      <c r="AX234" s="63"/>
      <c r="AY234" s="63"/>
      <c r="AZ234" s="63"/>
      <c r="BA234" s="112"/>
      <c r="BB234" s="112"/>
      <c r="BC234" s="112"/>
      <c r="BD234" s="112"/>
      <c r="BE234" s="112"/>
      <c r="BF234" s="112"/>
      <c r="BG234" s="103"/>
      <c r="BH234" s="37"/>
      <c r="BI234" s="37"/>
      <c r="BJ234" s="37"/>
      <c r="BK234" s="56"/>
      <c r="BL234" s="35"/>
      <c r="BM234" s="35"/>
      <c r="BN234" s="35"/>
      <c r="BO234" s="35"/>
      <c r="BP234" s="35"/>
      <c r="BQ234" s="35"/>
      <c r="BR234" s="35"/>
      <c r="BS234" s="35"/>
      <c r="BT234" s="35"/>
      <c r="BU234" s="35"/>
      <c r="BV234" s="35"/>
      <c r="BW234" s="35"/>
      <c r="BX234" s="35"/>
      <c r="BY234" s="35"/>
      <c r="BZ234" s="35"/>
      <c r="CA234" s="35"/>
    </row>
    <row r="235" spans="1:79" s="32" customFormat="1">
      <c r="A235" s="35"/>
      <c r="B235" s="38"/>
      <c r="C235" s="417"/>
      <c r="D235" s="35"/>
      <c r="E235" s="35"/>
      <c r="F235" s="37"/>
      <c r="G235" s="35"/>
      <c r="H235" s="35"/>
      <c r="I235" s="421"/>
      <c r="J235" s="421"/>
      <c r="K235" s="421"/>
      <c r="L235" s="35"/>
      <c r="M235" s="421"/>
      <c r="N235" s="396"/>
      <c r="O235" s="396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110"/>
      <c r="AW235" s="111"/>
      <c r="AX235" s="63"/>
      <c r="AY235" s="63"/>
      <c r="AZ235" s="63"/>
      <c r="BA235" s="112"/>
      <c r="BB235" s="112"/>
      <c r="BC235" s="112"/>
      <c r="BD235" s="112"/>
      <c r="BE235" s="112"/>
      <c r="BF235" s="112"/>
      <c r="BG235" s="103"/>
      <c r="BH235" s="37"/>
      <c r="BI235" s="37"/>
      <c r="BJ235" s="37"/>
      <c r="BK235" s="56"/>
      <c r="BL235" s="35"/>
      <c r="BM235" s="35"/>
      <c r="BN235" s="35"/>
      <c r="BO235" s="35"/>
      <c r="BP235" s="35"/>
      <c r="BQ235" s="35"/>
      <c r="BR235" s="35"/>
      <c r="BS235" s="35"/>
      <c r="BT235" s="35"/>
      <c r="BU235" s="35"/>
      <c r="BV235" s="35"/>
      <c r="BW235" s="35"/>
      <c r="BX235" s="35"/>
      <c r="BY235" s="35"/>
      <c r="BZ235" s="35"/>
      <c r="CA235" s="35"/>
    </row>
    <row r="236" spans="1:79" s="32" customFormat="1">
      <c r="A236" s="35"/>
      <c r="B236" s="38"/>
      <c r="C236" s="417"/>
      <c r="D236" s="35"/>
      <c r="E236" s="35"/>
      <c r="F236" s="37"/>
      <c r="G236" s="35"/>
      <c r="H236" s="35"/>
      <c r="I236" s="421"/>
      <c r="J236" s="421"/>
      <c r="K236" s="421"/>
      <c r="L236" s="35"/>
      <c r="M236" s="421"/>
      <c r="N236" s="396"/>
      <c r="O236" s="396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  <c r="AU236" s="35"/>
      <c r="AV236" s="110"/>
      <c r="AW236" s="111"/>
      <c r="AX236" s="63"/>
      <c r="AY236" s="63"/>
      <c r="AZ236" s="63"/>
      <c r="BA236" s="112"/>
      <c r="BB236" s="112"/>
      <c r="BC236" s="112"/>
      <c r="BD236" s="112"/>
      <c r="BE236" s="112"/>
      <c r="BF236" s="112"/>
      <c r="BG236" s="103"/>
      <c r="BH236" s="37"/>
      <c r="BI236" s="37"/>
      <c r="BJ236" s="37"/>
      <c r="BK236" s="56"/>
      <c r="BL236" s="35"/>
      <c r="BM236" s="35"/>
      <c r="BN236" s="35"/>
      <c r="BO236" s="35"/>
      <c r="BP236" s="35"/>
      <c r="BQ236" s="35"/>
      <c r="BR236" s="35"/>
      <c r="BS236" s="35"/>
      <c r="BT236" s="35"/>
      <c r="BU236" s="35"/>
      <c r="BV236" s="35"/>
      <c r="BW236" s="35"/>
      <c r="BX236" s="35"/>
      <c r="BY236" s="35"/>
      <c r="BZ236" s="35"/>
      <c r="CA236" s="35"/>
    </row>
    <row r="237" spans="1:79" s="32" customFormat="1">
      <c r="A237" s="35"/>
      <c r="B237" s="38"/>
      <c r="C237" s="417"/>
      <c r="D237" s="35"/>
      <c r="E237" s="35"/>
      <c r="F237" s="37"/>
      <c r="G237" s="35"/>
      <c r="H237" s="35"/>
      <c r="I237" s="421"/>
      <c r="J237" s="421"/>
      <c r="K237" s="421"/>
      <c r="L237" s="35"/>
      <c r="M237" s="421"/>
      <c r="N237" s="396"/>
      <c r="O237" s="396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110"/>
      <c r="AW237" s="111"/>
      <c r="AX237" s="63"/>
      <c r="AY237" s="63"/>
      <c r="AZ237" s="63"/>
      <c r="BA237" s="112"/>
      <c r="BB237" s="112"/>
      <c r="BC237" s="112"/>
      <c r="BD237" s="112"/>
      <c r="BE237" s="112"/>
      <c r="BF237" s="112"/>
      <c r="BG237" s="103"/>
      <c r="BH237" s="37"/>
      <c r="BI237" s="37"/>
      <c r="BJ237" s="37"/>
      <c r="BK237" s="56"/>
      <c r="BL237" s="35"/>
      <c r="BM237" s="35"/>
      <c r="BN237" s="35"/>
      <c r="BO237" s="35"/>
      <c r="BP237" s="35"/>
      <c r="BQ237" s="35"/>
      <c r="BR237" s="35"/>
      <c r="BS237" s="35"/>
      <c r="BT237" s="35"/>
      <c r="BU237" s="35"/>
      <c r="BV237" s="35"/>
      <c r="BW237" s="35"/>
      <c r="BX237" s="35"/>
      <c r="BY237" s="35"/>
      <c r="BZ237" s="35"/>
      <c r="CA237" s="35"/>
    </row>
    <row r="238" spans="1:79" s="32" customFormat="1">
      <c r="A238" s="35"/>
      <c r="B238" s="38"/>
      <c r="C238" s="417"/>
      <c r="D238" s="35"/>
      <c r="E238" s="35"/>
      <c r="F238" s="37"/>
      <c r="G238" s="35"/>
      <c r="H238" s="35"/>
      <c r="I238" s="421"/>
      <c r="J238" s="421"/>
      <c r="K238" s="421"/>
      <c r="L238" s="35"/>
      <c r="M238" s="421"/>
      <c r="N238" s="396"/>
      <c r="O238" s="396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110"/>
      <c r="AW238" s="111"/>
      <c r="AX238" s="63"/>
      <c r="AY238" s="63"/>
      <c r="AZ238" s="63"/>
      <c r="BA238" s="112"/>
      <c r="BB238" s="112"/>
      <c r="BC238" s="112"/>
      <c r="BD238" s="112"/>
      <c r="BE238" s="112"/>
      <c r="BF238" s="112"/>
      <c r="BG238" s="103"/>
      <c r="BH238" s="37"/>
      <c r="BI238" s="37"/>
      <c r="BJ238" s="37"/>
      <c r="BK238" s="56"/>
      <c r="BL238" s="35"/>
      <c r="BM238" s="35"/>
      <c r="BN238" s="35"/>
      <c r="BO238" s="35"/>
      <c r="BP238" s="35"/>
      <c r="BQ238" s="35"/>
      <c r="BR238" s="35"/>
      <c r="BS238" s="35"/>
      <c r="BT238" s="35"/>
      <c r="BU238" s="35"/>
      <c r="BV238" s="35"/>
      <c r="BW238" s="35"/>
      <c r="BX238" s="35"/>
      <c r="BY238" s="35"/>
      <c r="BZ238" s="35"/>
      <c r="CA238" s="35"/>
    </row>
    <row r="239" spans="1:79" s="32" customFormat="1">
      <c r="A239" s="35"/>
      <c r="B239" s="38"/>
      <c r="C239" s="417"/>
      <c r="D239" s="35"/>
      <c r="E239" s="35"/>
      <c r="F239" s="37"/>
      <c r="G239" s="35"/>
      <c r="H239" s="35"/>
      <c r="I239" s="421"/>
      <c r="J239" s="421"/>
      <c r="K239" s="421"/>
      <c r="L239" s="35"/>
      <c r="M239" s="421"/>
      <c r="N239" s="396"/>
      <c r="O239" s="396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5"/>
      <c r="AV239" s="110"/>
      <c r="AW239" s="111"/>
      <c r="AX239" s="63"/>
      <c r="AY239" s="63"/>
      <c r="AZ239" s="63"/>
      <c r="BA239" s="112"/>
      <c r="BB239" s="112"/>
      <c r="BC239" s="112"/>
      <c r="BD239" s="112"/>
      <c r="BE239" s="112"/>
      <c r="BF239" s="112"/>
      <c r="BG239" s="103"/>
      <c r="BH239" s="37"/>
      <c r="BI239" s="37"/>
      <c r="BJ239" s="37"/>
      <c r="BK239" s="56"/>
      <c r="BL239" s="35"/>
      <c r="BM239" s="35"/>
      <c r="BN239" s="35"/>
      <c r="BO239" s="35"/>
      <c r="BP239" s="35"/>
      <c r="BQ239" s="35"/>
      <c r="BR239" s="35"/>
      <c r="BS239" s="35"/>
      <c r="BT239" s="35"/>
      <c r="BU239" s="35"/>
      <c r="BV239" s="35"/>
      <c r="BW239" s="35"/>
      <c r="BX239" s="35"/>
      <c r="BY239" s="35"/>
      <c r="BZ239" s="35"/>
      <c r="CA239" s="35"/>
    </row>
    <row r="240" spans="1:79" s="32" customFormat="1">
      <c r="A240" s="35"/>
      <c r="B240" s="38"/>
      <c r="C240" s="417"/>
      <c r="D240" s="35"/>
      <c r="E240" s="35"/>
      <c r="F240" s="37"/>
      <c r="G240" s="35"/>
      <c r="H240" s="35"/>
      <c r="I240" s="421"/>
      <c r="J240" s="421"/>
      <c r="K240" s="421"/>
      <c r="L240" s="35"/>
      <c r="M240" s="421"/>
      <c r="N240" s="396"/>
      <c r="O240" s="396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  <c r="AV240" s="110"/>
      <c r="AW240" s="111"/>
      <c r="AX240" s="63"/>
      <c r="AY240" s="63"/>
      <c r="AZ240" s="63"/>
      <c r="BA240" s="112"/>
      <c r="BB240" s="112"/>
      <c r="BC240" s="112"/>
      <c r="BD240" s="112"/>
      <c r="BE240" s="112"/>
      <c r="BF240" s="112"/>
      <c r="BG240" s="103"/>
      <c r="BH240" s="37"/>
      <c r="BI240" s="37"/>
      <c r="BJ240" s="37"/>
      <c r="BK240" s="56"/>
      <c r="BL240" s="35"/>
      <c r="BM240" s="35"/>
      <c r="BN240" s="35"/>
      <c r="BO240" s="35"/>
      <c r="BP240" s="35"/>
      <c r="BQ240" s="35"/>
      <c r="BR240" s="35"/>
      <c r="BS240" s="35"/>
      <c r="BT240" s="35"/>
      <c r="BU240" s="35"/>
      <c r="BV240" s="35"/>
      <c r="BW240" s="35"/>
      <c r="BX240" s="35"/>
      <c r="BY240" s="35"/>
      <c r="BZ240" s="35"/>
      <c r="CA240" s="35"/>
    </row>
    <row r="241" spans="1:79" s="32" customFormat="1">
      <c r="A241" s="35"/>
      <c r="B241" s="38"/>
      <c r="C241" s="417"/>
      <c r="D241" s="35"/>
      <c r="E241" s="35"/>
      <c r="F241" s="37"/>
      <c r="G241" s="35"/>
      <c r="H241" s="35"/>
      <c r="I241" s="421"/>
      <c r="J241" s="421"/>
      <c r="K241" s="421"/>
      <c r="L241" s="35"/>
      <c r="M241" s="421"/>
      <c r="N241" s="396"/>
      <c r="O241" s="396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110"/>
      <c r="AW241" s="111"/>
      <c r="AX241" s="63"/>
      <c r="AY241" s="63"/>
      <c r="AZ241" s="63"/>
      <c r="BA241" s="112"/>
      <c r="BB241" s="112"/>
      <c r="BC241" s="112"/>
      <c r="BD241" s="112"/>
      <c r="BE241" s="112"/>
      <c r="BF241" s="112"/>
      <c r="BG241" s="103"/>
      <c r="BH241" s="37"/>
      <c r="BI241" s="37"/>
      <c r="BJ241" s="37"/>
      <c r="BK241" s="56"/>
      <c r="BL241" s="35"/>
      <c r="BM241" s="35"/>
      <c r="BN241" s="35"/>
      <c r="BO241" s="35"/>
      <c r="BP241" s="35"/>
      <c r="BQ241" s="35"/>
      <c r="BR241" s="35"/>
      <c r="BS241" s="35"/>
      <c r="BT241" s="35"/>
      <c r="BU241" s="35"/>
      <c r="BV241" s="35"/>
      <c r="BW241" s="35"/>
      <c r="BX241" s="35"/>
      <c r="BY241" s="35"/>
      <c r="BZ241" s="35"/>
      <c r="CA241" s="35"/>
    </row>
    <row r="242" spans="1:79" s="32" customFormat="1">
      <c r="A242" s="35"/>
      <c r="B242" s="38"/>
      <c r="C242" s="417"/>
      <c r="D242" s="35"/>
      <c r="E242" s="35"/>
      <c r="F242" s="37"/>
      <c r="G242" s="35"/>
      <c r="H242" s="35"/>
      <c r="I242" s="421"/>
      <c r="J242" s="421"/>
      <c r="K242" s="421"/>
      <c r="L242" s="35"/>
      <c r="M242" s="421"/>
      <c r="N242" s="396"/>
      <c r="O242" s="396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  <c r="AU242" s="35"/>
      <c r="AV242" s="110"/>
      <c r="AW242" s="111"/>
      <c r="AX242" s="63"/>
      <c r="AY242" s="63"/>
      <c r="AZ242" s="63"/>
      <c r="BA242" s="112"/>
      <c r="BB242" s="112"/>
      <c r="BC242" s="112"/>
      <c r="BD242" s="112"/>
      <c r="BE242" s="112"/>
      <c r="BF242" s="112"/>
      <c r="BG242" s="103"/>
      <c r="BH242" s="37"/>
      <c r="BI242" s="37"/>
      <c r="BJ242" s="37"/>
      <c r="BK242" s="56"/>
      <c r="BL242" s="35"/>
      <c r="BM242" s="35"/>
      <c r="BN242" s="35"/>
      <c r="BO242" s="35"/>
      <c r="BP242" s="35"/>
      <c r="BQ242" s="35"/>
      <c r="BR242" s="35"/>
      <c r="BS242" s="35"/>
      <c r="BT242" s="35"/>
      <c r="BU242" s="35"/>
      <c r="BV242" s="35"/>
      <c r="BW242" s="35"/>
      <c r="BX242" s="35"/>
      <c r="BY242" s="35"/>
      <c r="BZ242" s="35"/>
      <c r="CA242" s="35"/>
    </row>
    <row r="243" spans="1:79" s="32" customFormat="1">
      <c r="A243" s="35"/>
      <c r="B243" s="38"/>
      <c r="C243" s="417"/>
      <c r="D243" s="35"/>
      <c r="E243" s="35"/>
      <c r="F243" s="37"/>
      <c r="G243" s="35"/>
      <c r="H243" s="35"/>
      <c r="I243" s="421"/>
      <c r="J243" s="421"/>
      <c r="K243" s="421"/>
      <c r="L243" s="35"/>
      <c r="M243" s="421"/>
      <c r="N243" s="396"/>
      <c r="O243" s="396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  <c r="AT243" s="35"/>
      <c r="AU243" s="35"/>
      <c r="AV243" s="110"/>
      <c r="AW243" s="111"/>
      <c r="AX243" s="63"/>
      <c r="AY243" s="63"/>
      <c r="AZ243" s="63"/>
      <c r="BA243" s="112"/>
      <c r="BB243" s="112"/>
      <c r="BC243" s="112"/>
      <c r="BD243" s="112"/>
      <c r="BE243" s="112"/>
      <c r="BF243" s="112"/>
      <c r="BG243" s="103"/>
      <c r="BH243" s="37"/>
      <c r="BI243" s="37"/>
      <c r="BJ243" s="37"/>
      <c r="BK243" s="56"/>
      <c r="BL243" s="35"/>
      <c r="BM243" s="35"/>
      <c r="BN243" s="35"/>
      <c r="BO243" s="35"/>
      <c r="BP243" s="35"/>
      <c r="BQ243" s="35"/>
      <c r="BR243" s="35"/>
      <c r="BS243" s="35"/>
      <c r="BT243" s="35"/>
      <c r="BU243" s="35"/>
      <c r="BV243" s="35"/>
      <c r="BW243" s="35"/>
      <c r="BX243" s="35"/>
      <c r="BY243" s="35"/>
      <c r="BZ243" s="35"/>
      <c r="CA243" s="35"/>
    </row>
    <row r="244" spans="1:79" s="32" customFormat="1">
      <c r="A244" s="35"/>
      <c r="B244" s="38"/>
      <c r="C244" s="417"/>
      <c r="D244" s="35"/>
      <c r="E244" s="35"/>
      <c r="F244" s="37"/>
      <c r="G244" s="35"/>
      <c r="H244" s="35"/>
      <c r="I244" s="421"/>
      <c r="J244" s="421"/>
      <c r="K244" s="421"/>
      <c r="L244" s="35"/>
      <c r="M244" s="421"/>
      <c r="N244" s="396"/>
      <c r="O244" s="396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5"/>
      <c r="AV244" s="110"/>
      <c r="AW244" s="111"/>
      <c r="AX244" s="63"/>
      <c r="AY244" s="63"/>
      <c r="AZ244" s="63"/>
      <c r="BA244" s="112"/>
      <c r="BB244" s="112"/>
      <c r="BC244" s="112"/>
      <c r="BD244" s="112"/>
      <c r="BE244" s="112"/>
      <c r="BF244" s="112"/>
      <c r="BG244" s="103"/>
      <c r="BH244" s="37"/>
      <c r="BI244" s="37"/>
      <c r="BJ244" s="37"/>
      <c r="BK244" s="56"/>
      <c r="BL244" s="35"/>
      <c r="BM244" s="35"/>
      <c r="BN244" s="35"/>
      <c r="BO244" s="35"/>
      <c r="BP244" s="35"/>
      <c r="BQ244" s="35"/>
      <c r="BR244" s="35"/>
      <c r="BS244" s="35"/>
      <c r="BT244" s="35"/>
      <c r="BU244" s="35"/>
      <c r="BV244" s="35"/>
      <c r="BW244" s="35"/>
      <c r="BX244" s="35"/>
      <c r="BY244" s="35"/>
      <c r="BZ244" s="35"/>
      <c r="CA244" s="35"/>
    </row>
    <row r="245" spans="1:79" s="32" customFormat="1">
      <c r="A245" s="35"/>
      <c r="B245" s="38"/>
      <c r="C245" s="417"/>
      <c r="D245" s="35"/>
      <c r="E245" s="35"/>
      <c r="F245" s="37"/>
      <c r="G245" s="35"/>
      <c r="H245" s="35"/>
      <c r="I245" s="421"/>
      <c r="J245" s="421"/>
      <c r="K245" s="421"/>
      <c r="L245" s="35"/>
      <c r="M245" s="421"/>
      <c r="N245" s="396"/>
      <c r="O245" s="396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5"/>
      <c r="AV245" s="110"/>
      <c r="AW245" s="111"/>
      <c r="AX245" s="63"/>
      <c r="AY245" s="63"/>
      <c r="AZ245" s="63"/>
      <c r="BA245" s="112"/>
      <c r="BB245" s="112"/>
      <c r="BC245" s="112"/>
      <c r="BD245" s="112"/>
      <c r="BE245" s="112"/>
      <c r="BF245" s="112"/>
      <c r="BG245" s="103"/>
      <c r="BH245" s="37"/>
      <c r="BI245" s="37"/>
      <c r="BJ245" s="37"/>
      <c r="BK245" s="56"/>
      <c r="BL245" s="35"/>
      <c r="BM245" s="35"/>
      <c r="BN245" s="35"/>
      <c r="BO245" s="35"/>
      <c r="BP245" s="35"/>
      <c r="BQ245" s="35"/>
      <c r="BR245" s="35"/>
      <c r="BS245" s="35"/>
      <c r="BT245" s="35"/>
      <c r="BU245" s="35"/>
      <c r="BV245" s="35"/>
      <c r="BW245" s="35"/>
      <c r="BX245" s="35"/>
      <c r="BY245" s="35"/>
      <c r="BZ245" s="35"/>
      <c r="CA245" s="35"/>
    </row>
    <row r="246" spans="1:79" s="32" customFormat="1">
      <c r="A246" s="35"/>
      <c r="B246" s="38"/>
      <c r="C246" s="417"/>
      <c r="D246" s="35"/>
      <c r="E246" s="35"/>
      <c r="F246" s="37"/>
      <c r="G246" s="35"/>
      <c r="H246" s="35"/>
      <c r="I246" s="421"/>
      <c r="J246" s="421"/>
      <c r="K246" s="421"/>
      <c r="L246" s="35"/>
      <c r="M246" s="421"/>
      <c r="N246" s="396"/>
      <c r="O246" s="396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110"/>
      <c r="AW246" s="111"/>
      <c r="AX246" s="63"/>
      <c r="AY246" s="63"/>
      <c r="AZ246" s="63"/>
      <c r="BA246" s="112"/>
      <c r="BB246" s="112"/>
      <c r="BC246" s="112"/>
      <c r="BD246" s="112"/>
      <c r="BE246" s="112"/>
      <c r="BF246" s="112"/>
      <c r="BG246" s="103"/>
      <c r="BH246" s="37"/>
      <c r="BI246" s="37"/>
      <c r="BJ246" s="37"/>
      <c r="BK246" s="56"/>
      <c r="BL246" s="35"/>
      <c r="BM246" s="35"/>
      <c r="BN246" s="35"/>
      <c r="BO246" s="35"/>
      <c r="BP246" s="35"/>
      <c r="BQ246" s="35"/>
      <c r="BR246" s="35"/>
      <c r="BS246" s="35"/>
      <c r="BT246" s="35"/>
      <c r="BU246" s="35"/>
      <c r="BV246" s="35"/>
      <c r="BW246" s="35"/>
      <c r="BX246" s="35"/>
      <c r="BY246" s="35"/>
      <c r="BZ246" s="35"/>
      <c r="CA246" s="35"/>
    </row>
    <row r="247" spans="1:79" s="32" customFormat="1">
      <c r="A247" s="35"/>
      <c r="B247" s="38"/>
      <c r="C247" s="417"/>
      <c r="D247" s="35"/>
      <c r="E247" s="35"/>
      <c r="F247" s="37"/>
      <c r="G247" s="35"/>
      <c r="H247" s="35"/>
      <c r="I247" s="421"/>
      <c r="J247" s="421"/>
      <c r="K247" s="421"/>
      <c r="L247" s="35"/>
      <c r="M247" s="421"/>
      <c r="N247" s="396"/>
      <c r="O247" s="396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  <c r="AT247" s="35"/>
      <c r="AU247" s="35"/>
      <c r="AV247" s="110"/>
      <c r="AW247" s="111"/>
      <c r="AX247" s="63"/>
      <c r="AY247" s="63"/>
      <c r="AZ247" s="63"/>
      <c r="BA247" s="112"/>
      <c r="BB247" s="112"/>
      <c r="BC247" s="112"/>
      <c r="BD247" s="112"/>
      <c r="BE247" s="112"/>
      <c r="BF247" s="112"/>
      <c r="BG247" s="103"/>
      <c r="BH247" s="37"/>
      <c r="BI247" s="37"/>
      <c r="BJ247" s="37"/>
      <c r="BK247" s="56"/>
      <c r="BL247" s="35"/>
      <c r="BM247" s="35"/>
      <c r="BN247" s="35"/>
      <c r="BO247" s="35"/>
      <c r="BP247" s="35"/>
      <c r="BQ247" s="35"/>
      <c r="BR247" s="35"/>
      <c r="BS247" s="35"/>
      <c r="BT247" s="35"/>
      <c r="BU247" s="35"/>
      <c r="BV247" s="35"/>
      <c r="BW247" s="35"/>
      <c r="BX247" s="35"/>
      <c r="BY247" s="35"/>
      <c r="BZ247" s="35"/>
      <c r="CA247" s="35"/>
    </row>
    <row r="248" spans="1:79" s="32" customFormat="1">
      <c r="A248" s="35"/>
      <c r="B248" s="38"/>
      <c r="C248" s="417"/>
      <c r="D248" s="35"/>
      <c r="E248" s="35"/>
      <c r="F248" s="37"/>
      <c r="G248" s="35"/>
      <c r="H248" s="35"/>
      <c r="I248" s="421"/>
      <c r="J248" s="421"/>
      <c r="K248" s="421"/>
      <c r="L248" s="35"/>
      <c r="M248" s="421"/>
      <c r="N248" s="396"/>
      <c r="O248" s="396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5"/>
      <c r="AV248" s="110"/>
      <c r="AW248" s="111"/>
      <c r="AX248" s="63"/>
      <c r="AY248" s="63"/>
      <c r="AZ248" s="63"/>
      <c r="BA248" s="112"/>
      <c r="BB248" s="112"/>
      <c r="BC248" s="112"/>
      <c r="BD248" s="112"/>
      <c r="BE248" s="112"/>
      <c r="BF248" s="112"/>
      <c r="BG248" s="103"/>
      <c r="BH248" s="37"/>
      <c r="BI248" s="37"/>
      <c r="BJ248" s="37"/>
      <c r="BK248" s="56"/>
      <c r="BL248" s="35"/>
      <c r="BM248" s="35"/>
      <c r="BN248" s="35"/>
      <c r="BO248" s="35"/>
      <c r="BP248" s="35"/>
      <c r="BQ248" s="35"/>
      <c r="BR248" s="35"/>
      <c r="BS248" s="35"/>
      <c r="BT248" s="35"/>
      <c r="BU248" s="35"/>
      <c r="BV248" s="35"/>
      <c r="BW248" s="35"/>
      <c r="BX248" s="35"/>
      <c r="BY248" s="35"/>
      <c r="BZ248" s="35"/>
      <c r="CA248" s="35"/>
    </row>
    <row r="249" spans="1:79" s="32" customFormat="1">
      <c r="A249" s="35"/>
      <c r="B249" s="38"/>
      <c r="C249" s="417"/>
      <c r="D249" s="35"/>
      <c r="E249" s="35"/>
      <c r="F249" s="37"/>
      <c r="G249" s="35"/>
      <c r="H249" s="35"/>
      <c r="I249" s="421"/>
      <c r="J249" s="421"/>
      <c r="K249" s="421"/>
      <c r="L249" s="35"/>
      <c r="M249" s="421"/>
      <c r="N249" s="396"/>
      <c r="O249" s="396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  <c r="AV249" s="110"/>
      <c r="AW249" s="111"/>
      <c r="AX249" s="63"/>
      <c r="AY249" s="63"/>
      <c r="AZ249" s="63"/>
      <c r="BA249" s="112"/>
      <c r="BB249" s="112"/>
      <c r="BC249" s="112"/>
      <c r="BD249" s="112"/>
      <c r="BE249" s="112"/>
      <c r="BF249" s="112"/>
      <c r="BG249" s="103"/>
      <c r="BH249" s="37"/>
      <c r="BI249" s="37"/>
      <c r="BJ249" s="37"/>
      <c r="BK249" s="56"/>
      <c r="BL249" s="35"/>
      <c r="BM249" s="35"/>
      <c r="BN249" s="35"/>
      <c r="BO249" s="35"/>
      <c r="BP249" s="35"/>
      <c r="BQ249" s="35"/>
      <c r="BR249" s="35"/>
      <c r="BS249" s="35"/>
      <c r="BT249" s="35"/>
      <c r="BU249" s="35"/>
      <c r="BV249" s="35"/>
      <c r="BW249" s="35"/>
      <c r="BX249" s="35"/>
      <c r="BY249" s="35"/>
      <c r="BZ249" s="35"/>
      <c r="CA249" s="35"/>
    </row>
    <row r="250" spans="1:79" s="32" customFormat="1">
      <c r="A250" s="35"/>
      <c r="B250" s="38"/>
      <c r="C250" s="417"/>
      <c r="D250" s="35"/>
      <c r="E250" s="35"/>
      <c r="F250" s="37"/>
      <c r="G250" s="35"/>
      <c r="H250" s="35"/>
      <c r="I250" s="421"/>
      <c r="J250" s="421"/>
      <c r="K250" s="421"/>
      <c r="L250" s="35"/>
      <c r="M250" s="421"/>
      <c r="N250" s="396"/>
      <c r="O250" s="396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110"/>
      <c r="AW250" s="111"/>
      <c r="AX250" s="63"/>
      <c r="AY250" s="63"/>
      <c r="AZ250" s="63"/>
      <c r="BA250" s="112"/>
      <c r="BB250" s="112"/>
      <c r="BC250" s="112"/>
      <c r="BD250" s="112"/>
      <c r="BE250" s="112"/>
      <c r="BF250" s="112"/>
      <c r="BG250" s="103"/>
      <c r="BH250" s="37"/>
      <c r="BI250" s="37"/>
      <c r="BJ250" s="37"/>
      <c r="BK250" s="56"/>
      <c r="BL250" s="35"/>
      <c r="BM250" s="35"/>
      <c r="BN250" s="35"/>
      <c r="BO250" s="35"/>
      <c r="BP250" s="35"/>
      <c r="BQ250" s="35"/>
      <c r="BR250" s="35"/>
      <c r="BS250" s="35"/>
      <c r="BT250" s="35"/>
      <c r="BU250" s="35"/>
      <c r="BV250" s="35"/>
      <c r="BW250" s="35"/>
      <c r="BX250" s="35"/>
      <c r="BY250" s="35"/>
      <c r="BZ250" s="35"/>
      <c r="CA250" s="35"/>
    </row>
    <row r="251" spans="1:79" s="32" customFormat="1">
      <c r="A251" s="35"/>
      <c r="B251" s="38"/>
      <c r="C251" s="417"/>
      <c r="D251" s="35"/>
      <c r="E251" s="35"/>
      <c r="F251" s="37"/>
      <c r="G251" s="35"/>
      <c r="H251" s="35"/>
      <c r="I251" s="421"/>
      <c r="J251" s="421"/>
      <c r="K251" s="421"/>
      <c r="L251" s="35"/>
      <c r="M251" s="421"/>
      <c r="N251" s="396"/>
      <c r="O251" s="396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110"/>
      <c r="AW251" s="111"/>
      <c r="AX251" s="63"/>
      <c r="AY251" s="63"/>
      <c r="AZ251" s="63"/>
      <c r="BA251" s="112"/>
      <c r="BB251" s="112"/>
      <c r="BC251" s="112"/>
      <c r="BD251" s="112"/>
      <c r="BE251" s="112"/>
      <c r="BF251" s="112"/>
      <c r="BG251" s="103"/>
      <c r="BH251" s="37"/>
      <c r="BI251" s="37"/>
      <c r="BJ251" s="37"/>
      <c r="BK251" s="56"/>
      <c r="BL251" s="35"/>
      <c r="BM251" s="35"/>
      <c r="BN251" s="35"/>
      <c r="BO251" s="35"/>
      <c r="BP251" s="35"/>
      <c r="BQ251" s="35"/>
      <c r="BR251" s="35"/>
      <c r="BS251" s="35"/>
      <c r="BT251" s="35"/>
      <c r="BU251" s="35"/>
      <c r="BV251" s="35"/>
      <c r="BW251" s="35"/>
      <c r="BX251" s="35"/>
      <c r="BY251" s="35"/>
      <c r="BZ251" s="35"/>
      <c r="CA251" s="35"/>
    </row>
    <row r="252" spans="1:79" s="32" customFormat="1">
      <c r="A252" s="35"/>
      <c r="B252" s="38"/>
      <c r="C252" s="417"/>
      <c r="D252" s="35"/>
      <c r="E252" s="35"/>
      <c r="F252" s="37"/>
      <c r="G252" s="35"/>
      <c r="H252" s="35"/>
      <c r="I252" s="421"/>
      <c r="J252" s="421"/>
      <c r="K252" s="421"/>
      <c r="L252" s="35"/>
      <c r="M252" s="421"/>
      <c r="N252" s="396"/>
      <c r="O252" s="396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5"/>
      <c r="AV252" s="110"/>
      <c r="AW252" s="111"/>
      <c r="AX252" s="63"/>
      <c r="AY252" s="63"/>
      <c r="AZ252" s="63"/>
      <c r="BA252" s="112"/>
      <c r="BB252" s="112"/>
      <c r="BC252" s="112"/>
      <c r="BD252" s="112"/>
      <c r="BE252" s="112"/>
      <c r="BF252" s="112"/>
      <c r="BG252" s="103"/>
      <c r="BH252" s="37"/>
      <c r="BI252" s="37"/>
      <c r="BJ252" s="37"/>
      <c r="BK252" s="56"/>
      <c r="BL252" s="35"/>
      <c r="BM252" s="35"/>
      <c r="BN252" s="35"/>
      <c r="BO252" s="35"/>
      <c r="BP252" s="35"/>
      <c r="BQ252" s="35"/>
      <c r="BR252" s="35"/>
      <c r="BS252" s="35"/>
      <c r="BT252" s="35"/>
      <c r="BU252" s="35"/>
      <c r="BV252" s="35"/>
      <c r="BW252" s="35"/>
      <c r="BX252" s="35"/>
      <c r="BY252" s="35"/>
      <c r="BZ252" s="35"/>
      <c r="CA252" s="35"/>
    </row>
    <row r="253" spans="1:79" s="32" customFormat="1">
      <c r="A253" s="35"/>
      <c r="B253" s="38"/>
      <c r="C253" s="417"/>
      <c r="D253" s="35"/>
      <c r="E253" s="35"/>
      <c r="F253" s="37"/>
      <c r="G253" s="35"/>
      <c r="H253" s="35"/>
      <c r="I253" s="421"/>
      <c r="J253" s="421"/>
      <c r="K253" s="421"/>
      <c r="L253" s="35"/>
      <c r="M253" s="421"/>
      <c r="N253" s="396"/>
      <c r="O253" s="396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  <c r="AT253" s="35"/>
      <c r="AU253" s="35"/>
      <c r="AV253" s="110"/>
      <c r="AW253" s="111"/>
      <c r="AX253" s="63"/>
      <c r="AY253" s="63"/>
      <c r="AZ253" s="63"/>
      <c r="BA253" s="112"/>
      <c r="BB253" s="112"/>
      <c r="BC253" s="112"/>
      <c r="BD253" s="112"/>
      <c r="BE253" s="112"/>
      <c r="BF253" s="112"/>
      <c r="BG253" s="103"/>
      <c r="BH253" s="37"/>
      <c r="BI253" s="37"/>
      <c r="BJ253" s="37"/>
      <c r="BK253" s="56"/>
      <c r="BL253" s="35"/>
      <c r="BM253" s="35"/>
      <c r="BN253" s="35"/>
      <c r="BO253" s="35"/>
      <c r="BP253" s="35"/>
      <c r="BQ253" s="35"/>
      <c r="BR253" s="35"/>
      <c r="BS253" s="35"/>
      <c r="BT253" s="35"/>
      <c r="BU253" s="35"/>
      <c r="BV253" s="35"/>
      <c r="BW253" s="35"/>
      <c r="BX253" s="35"/>
      <c r="BY253" s="35"/>
      <c r="BZ253" s="35"/>
      <c r="CA253" s="35"/>
    </row>
    <row r="254" spans="1:79" s="32" customFormat="1">
      <c r="A254" s="35"/>
      <c r="B254" s="38"/>
      <c r="C254" s="417"/>
      <c r="D254" s="35"/>
      <c r="E254" s="35"/>
      <c r="F254" s="37"/>
      <c r="G254" s="35"/>
      <c r="H254" s="35"/>
      <c r="I254" s="421"/>
      <c r="J254" s="421"/>
      <c r="K254" s="421"/>
      <c r="L254" s="35"/>
      <c r="M254" s="421"/>
      <c r="N254" s="396"/>
      <c r="O254" s="396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  <c r="AU254" s="35"/>
      <c r="AV254" s="110"/>
      <c r="AW254" s="111"/>
      <c r="AX254" s="63"/>
      <c r="AY254" s="63"/>
      <c r="AZ254" s="63"/>
      <c r="BA254" s="112"/>
      <c r="BB254" s="112"/>
      <c r="BC254" s="112"/>
      <c r="BD254" s="112"/>
      <c r="BE254" s="112"/>
      <c r="BF254" s="112"/>
      <c r="BG254" s="103"/>
      <c r="BH254" s="37"/>
      <c r="BI254" s="37"/>
      <c r="BJ254" s="37"/>
      <c r="BK254" s="56"/>
      <c r="BL254" s="35"/>
      <c r="BM254" s="35"/>
      <c r="BN254" s="35"/>
      <c r="BO254" s="35"/>
      <c r="BP254" s="35"/>
      <c r="BQ254" s="35"/>
      <c r="BR254" s="35"/>
      <c r="BS254" s="35"/>
      <c r="BT254" s="35"/>
      <c r="BU254" s="35"/>
      <c r="BV254" s="35"/>
      <c r="BW254" s="35"/>
      <c r="BX254" s="35"/>
      <c r="BY254" s="35"/>
      <c r="BZ254" s="35"/>
      <c r="CA254" s="35"/>
    </row>
    <row r="255" spans="1:79" s="32" customFormat="1">
      <c r="A255" s="35"/>
      <c r="B255" s="38"/>
      <c r="C255" s="417"/>
      <c r="D255" s="35"/>
      <c r="E255" s="35"/>
      <c r="F255" s="37"/>
      <c r="G255" s="35"/>
      <c r="H255" s="35"/>
      <c r="I255" s="421"/>
      <c r="J255" s="421"/>
      <c r="K255" s="421"/>
      <c r="L255" s="35"/>
      <c r="M255" s="421"/>
      <c r="N255" s="396"/>
      <c r="O255" s="396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  <c r="AV255" s="110"/>
      <c r="AW255" s="111"/>
      <c r="AX255" s="63"/>
      <c r="AY255" s="63"/>
      <c r="AZ255" s="63"/>
      <c r="BA255" s="112"/>
      <c r="BB255" s="112"/>
      <c r="BC255" s="112"/>
      <c r="BD255" s="112"/>
      <c r="BE255" s="112"/>
      <c r="BF255" s="112"/>
      <c r="BG255" s="103"/>
      <c r="BH255" s="37"/>
      <c r="BI255" s="37"/>
      <c r="BJ255" s="37"/>
      <c r="BK255" s="56"/>
      <c r="BL255" s="35"/>
      <c r="BM255" s="35"/>
      <c r="BN255" s="35"/>
      <c r="BO255" s="35"/>
      <c r="BP255" s="35"/>
      <c r="BQ255" s="35"/>
      <c r="BR255" s="35"/>
      <c r="BS255" s="35"/>
      <c r="BT255" s="35"/>
      <c r="BU255" s="35"/>
      <c r="BV255" s="35"/>
      <c r="BW255" s="35"/>
      <c r="BX255" s="35"/>
      <c r="BY255" s="35"/>
      <c r="BZ255" s="35"/>
      <c r="CA255" s="35"/>
    </row>
    <row r="256" spans="1:79" s="32" customFormat="1">
      <c r="A256" s="35"/>
      <c r="B256" s="38"/>
      <c r="C256" s="417"/>
      <c r="D256" s="35"/>
      <c r="E256" s="35"/>
      <c r="F256" s="37"/>
      <c r="G256" s="35"/>
      <c r="H256" s="35"/>
      <c r="I256" s="421"/>
      <c r="J256" s="421"/>
      <c r="K256" s="421"/>
      <c r="L256" s="35"/>
      <c r="M256" s="421"/>
      <c r="N256" s="396"/>
      <c r="O256" s="396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  <c r="AU256" s="35"/>
      <c r="AV256" s="110"/>
      <c r="AW256" s="111"/>
      <c r="AX256" s="63"/>
      <c r="AY256" s="63"/>
      <c r="AZ256" s="63"/>
      <c r="BA256" s="112"/>
      <c r="BB256" s="112"/>
      <c r="BC256" s="112"/>
      <c r="BD256" s="112"/>
      <c r="BE256" s="112"/>
      <c r="BF256" s="112"/>
      <c r="BG256" s="103"/>
      <c r="BH256" s="37"/>
      <c r="BI256" s="37"/>
      <c r="BJ256" s="37"/>
      <c r="BK256" s="56"/>
      <c r="BL256" s="35"/>
      <c r="BM256" s="35"/>
      <c r="BN256" s="35"/>
      <c r="BO256" s="35"/>
      <c r="BP256" s="35"/>
      <c r="BQ256" s="35"/>
      <c r="BR256" s="35"/>
      <c r="BS256" s="35"/>
      <c r="BT256" s="35"/>
      <c r="BU256" s="35"/>
      <c r="BV256" s="35"/>
      <c r="BW256" s="35"/>
      <c r="BX256" s="35"/>
      <c r="BY256" s="35"/>
      <c r="BZ256" s="35"/>
      <c r="CA256" s="35"/>
    </row>
    <row r="257" spans="1:79" s="32" customFormat="1">
      <c r="A257" s="35"/>
      <c r="B257" s="38"/>
      <c r="C257" s="417"/>
      <c r="D257" s="35"/>
      <c r="E257" s="35"/>
      <c r="F257" s="37"/>
      <c r="G257" s="35"/>
      <c r="H257" s="35"/>
      <c r="I257" s="421"/>
      <c r="J257" s="421"/>
      <c r="K257" s="421"/>
      <c r="L257" s="35"/>
      <c r="M257" s="421"/>
      <c r="N257" s="396"/>
      <c r="O257" s="396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5"/>
      <c r="AV257" s="110"/>
      <c r="AW257" s="111"/>
      <c r="AX257" s="63"/>
      <c r="AY257" s="63"/>
      <c r="AZ257" s="63"/>
      <c r="BA257" s="112"/>
      <c r="BB257" s="112"/>
      <c r="BC257" s="112"/>
      <c r="BD257" s="112"/>
      <c r="BE257" s="112"/>
      <c r="BF257" s="112"/>
      <c r="BG257" s="103"/>
      <c r="BH257" s="37"/>
      <c r="BI257" s="37"/>
      <c r="BJ257" s="37"/>
      <c r="BK257" s="56"/>
      <c r="BL257" s="35"/>
      <c r="BM257" s="35"/>
      <c r="BN257" s="35"/>
      <c r="BO257" s="35"/>
      <c r="BP257" s="35"/>
      <c r="BQ257" s="35"/>
      <c r="BR257" s="35"/>
      <c r="BS257" s="35"/>
      <c r="BT257" s="35"/>
      <c r="BU257" s="35"/>
      <c r="BV257" s="35"/>
      <c r="BW257" s="35"/>
      <c r="BX257" s="35"/>
      <c r="BY257" s="35"/>
      <c r="BZ257" s="35"/>
      <c r="CA257" s="35"/>
    </row>
    <row r="258" spans="1:79" s="32" customFormat="1">
      <c r="A258" s="35"/>
      <c r="B258" s="38"/>
      <c r="C258" s="417"/>
      <c r="D258" s="35"/>
      <c r="E258" s="35"/>
      <c r="F258" s="37"/>
      <c r="G258" s="35"/>
      <c r="H258" s="35"/>
      <c r="I258" s="421"/>
      <c r="J258" s="421"/>
      <c r="K258" s="421"/>
      <c r="L258" s="35"/>
      <c r="M258" s="421"/>
      <c r="N258" s="396"/>
      <c r="O258" s="396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5"/>
      <c r="AV258" s="110"/>
      <c r="AW258" s="111"/>
      <c r="AX258" s="63"/>
      <c r="AY258" s="63"/>
      <c r="AZ258" s="63"/>
      <c r="BA258" s="112"/>
      <c r="BB258" s="112"/>
      <c r="BC258" s="112"/>
      <c r="BD258" s="112"/>
      <c r="BE258" s="112"/>
      <c r="BF258" s="112"/>
      <c r="BG258" s="103"/>
      <c r="BH258" s="37"/>
      <c r="BI258" s="37"/>
      <c r="BJ258" s="37"/>
      <c r="BK258" s="56"/>
      <c r="BL258" s="35"/>
      <c r="BM258" s="35"/>
      <c r="BN258" s="35"/>
      <c r="BO258" s="35"/>
      <c r="BP258" s="35"/>
      <c r="BQ258" s="35"/>
      <c r="BR258" s="35"/>
      <c r="BS258" s="35"/>
      <c r="BT258" s="35"/>
      <c r="BU258" s="35"/>
      <c r="BV258" s="35"/>
      <c r="BW258" s="35"/>
      <c r="BX258" s="35"/>
      <c r="BY258" s="35"/>
      <c r="BZ258" s="35"/>
      <c r="CA258" s="35"/>
    </row>
    <row r="259" spans="1:79" s="32" customFormat="1">
      <c r="A259" s="35"/>
      <c r="B259" s="38"/>
      <c r="C259" s="417"/>
      <c r="D259" s="35"/>
      <c r="E259" s="35"/>
      <c r="F259" s="37"/>
      <c r="G259" s="35"/>
      <c r="H259" s="35"/>
      <c r="I259" s="421"/>
      <c r="J259" s="421"/>
      <c r="K259" s="421"/>
      <c r="L259" s="35"/>
      <c r="M259" s="421"/>
      <c r="N259" s="396"/>
      <c r="O259" s="396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  <c r="AV259" s="110"/>
      <c r="AW259" s="111"/>
      <c r="AX259" s="63"/>
      <c r="AY259" s="63"/>
      <c r="AZ259" s="63"/>
      <c r="BA259" s="112"/>
      <c r="BB259" s="112"/>
      <c r="BC259" s="112"/>
      <c r="BD259" s="112"/>
      <c r="BE259" s="112"/>
      <c r="BF259" s="112"/>
      <c r="BG259" s="103"/>
      <c r="BH259" s="37"/>
      <c r="BI259" s="37"/>
      <c r="BJ259" s="37"/>
      <c r="BK259" s="56"/>
      <c r="BL259" s="35"/>
      <c r="BM259" s="35"/>
      <c r="BN259" s="35"/>
      <c r="BO259" s="35"/>
      <c r="BP259" s="35"/>
      <c r="BQ259" s="35"/>
      <c r="BR259" s="35"/>
      <c r="BS259" s="35"/>
      <c r="BT259" s="35"/>
      <c r="BU259" s="35"/>
      <c r="BV259" s="35"/>
      <c r="BW259" s="35"/>
      <c r="BX259" s="35"/>
      <c r="BY259" s="35"/>
      <c r="BZ259" s="35"/>
      <c r="CA259" s="35"/>
    </row>
    <row r="260" spans="1:79" s="32" customFormat="1">
      <c r="A260" s="35"/>
      <c r="B260" s="38"/>
      <c r="C260" s="417"/>
      <c r="D260" s="35"/>
      <c r="E260" s="35"/>
      <c r="F260" s="37"/>
      <c r="G260" s="35"/>
      <c r="H260" s="35"/>
      <c r="I260" s="421"/>
      <c r="J260" s="421"/>
      <c r="K260" s="421"/>
      <c r="L260" s="35"/>
      <c r="M260" s="421"/>
      <c r="N260" s="396"/>
      <c r="O260" s="396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  <c r="AU260" s="35"/>
      <c r="AV260" s="110"/>
      <c r="AW260" s="111"/>
      <c r="AX260" s="63"/>
      <c r="AY260" s="63"/>
      <c r="AZ260" s="63"/>
      <c r="BA260" s="112"/>
      <c r="BB260" s="112"/>
      <c r="BC260" s="112"/>
      <c r="BD260" s="112"/>
      <c r="BE260" s="112"/>
      <c r="BF260" s="112"/>
      <c r="BG260" s="103"/>
      <c r="BH260" s="37"/>
      <c r="BI260" s="37"/>
      <c r="BJ260" s="37"/>
      <c r="BK260" s="56"/>
      <c r="BL260" s="35"/>
      <c r="BM260" s="35"/>
      <c r="BN260" s="35"/>
      <c r="BO260" s="35"/>
      <c r="BP260" s="35"/>
      <c r="BQ260" s="35"/>
      <c r="BR260" s="35"/>
      <c r="BS260" s="35"/>
      <c r="BT260" s="35"/>
      <c r="BU260" s="35"/>
      <c r="BV260" s="35"/>
      <c r="BW260" s="35"/>
      <c r="BX260" s="35"/>
      <c r="BY260" s="35"/>
      <c r="BZ260" s="35"/>
      <c r="CA260" s="35"/>
    </row>
    <row r="261" spans="1:79" s="32" customFormat="1">
      <c r="A261" s="35"/>
      <c r="B261" s="38"/>
      <c r="C261" s="417"/>
      <c r="D261" s="35"/>
      <c r="E261" s="35"/>
      <c r="F261" s="37"/>
      <c r="G261" s="35"/>
      <c r="H261" s="35"/>
      <c r="I261" s="421"/>
      <c r="J261" s="421"/>
      <c r="K261" s="421"/>
      <c r="L261" s="35"/>
      <c r="M261" s="421"/>
      <c r="N261" s="396"/>
      <c r="O261" s="396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  <c r="AT261" s="35"/>
      <c r="AU261" s="35"/>
      <c r="AV261" s="110"/>
      <c r="AW261" s="111"/>
      <c r="AX261" s="63"/>
      <c r="AY261" s="63"/>
      <c r="AZ261" s="63"/>
      <c r="BA261" s="112"/>
      <c r="BB261" s="112"/>
      <c r="BC261" s="112"/>
      <c r="BD261" s="112"/>
      <c r="BE261" s="112"/>
      <c r="BF261" s="112"/>
      <c r="BG261" s="103"/>
      <c r="BH261" s="37"/>
      <c r="BI261" s="37"/>
      <c r="BJ261" s="37"/>
      <c r="BK261" s="56"/>
      <c r="BL261" s="35"/>
      <c r="BM261" s="35"/>
      <c r="BN261" s="35"/>
      <c r="BO261" s="35"/>
      <c r="BP261" s="35"/>
      <c r="BQ261" s="35"/>
      <c r="BR261" s="35"/>
      <c r="BS261" s="35"/>
      <c r="BT261" s="35"/>
      <c r="BU261" s="35"/>
      <c r="BV261" s="35"/>
      <c r="BW261" s="35"/>
      <c r="BX261" s="35"/>
      <c r="BY261" s="35"/>
      <c r="BZ261" s="35"/>
      <c r="CA261" s="35"/>
    </row>
    <row r="262" spans="1:79" s="32" customFormat="1">
      <c r="A262" s="35"/>
      <c r="B262" s="38"/>
      <c r="C262" s="417"/>
      <c r="D262" s="35"/>
      <c r="E262" s="35"/>
      <c r="F262" s="37"/>
      <c r="G262" s="35"/>
      <c r="H262" s="35"/>
      <c r="I262" s="421"/>
      <c r="J262" s="421"/>
      <c r="K262" s="421"/>
      <c r="L262" s="35"/>
      <c r="M262" s="421"/>
      <c r="N262" s="396"/>
      <c r="O262" s="396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5"/>
      <c r="AV262" s="110"/>
      <c r="AW262" s="111"/>
      <c r="AX262" s="63"/>
      <c r="AY262" s="63"/>
      <c r="AZ262" s="63"/>
      <c r="BA262" s="112"/>
      <c r="BB262" s="112"/>
      <c r="BC262" s="112"/>
      <c r="BD262" s="112"/>
      <c r="BE262" s="112"/>
      <c r="BF262" s="112"/>
      <c r="BG262" s="103"/>
      <c r="BH262" s="37"/>
      <c r="BI262" s="37"/>
      <c r="BJ262" s="37"/>
      <c r="BK262" s="56"/>
      <c r="BL262" s="35"/>
      <c r="BM262" s="35"/>
      <c r="BN262" s="35"/>
      <c r="BO262" s="35"/>
      <c r="BP262" s="35"/>
      <c r="BQ262" s="35"/>
      <c r="BR262" s="35"/>
      <c r="BS262" s="35"/>
      <c r="BT262" s="35"/>
      <c r="BU262" s="35"/>
      <c r="BV262" s="35"/>
      <c r="BW262" s="35"/>
      <c r="BX262" s="35"/>
      <c r="BY262" s="35"/>
      <c r="BZ262" s="35"/>
      <c r="CA262" s="35"/>
    </row>
    <row r="263" spans="1:79" s="32" customFormat="1">
      <c r="A263" s="35"/>
      <c r="B263" s="38"/>
      <c r="C263" s="417"/>
      <c r="D263" s="35"/>
      <c r="E263" s="35"/>
      <c r="F263" s="37"/>
      <c r="G263" s="35"/>
      <c r="H263" s="35"/>
      <c r="I263" s="421"/>
      <c r="J263" s="421"/>
      <c r="K263" s="421"/>
      <c r="L263" s="35"/>
      <c r="M263" s="421"/>
      <c r="N263" s="396"/>
      <c r="O263" s="396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  <c r="AU263" s="35"/>
      <c r="AV263" s="110"/>
      <c r="AW263" s="111"/>
      <c r="AX263" s="63"/>
      <c r="AY263" s="63"/>
      <c r="AZ263" s="63"/>
      <c r="BA263" s="112"/>
      <c r="BB263" s="112"/>
      <c r="BC263" s="112"/>
      <c r="BD263" s="112"/>
      <c r="BE263" s="112"/>
      <c r="BF263" s="112"/>
      <c r="BG263" s="103"/>
      <c r="BH263" s="37"/>
      <c r="BI263" s="37"/>
      <c r="BJ263" s="37"/>
      <c r="BK263" s="56"/>
      <c r="BL263" s="35"/>
      <c r="BM263" s="35"/>
      <c r="BN263" s="35"/>
      <c r="BO263" s="35"/>
      <c r="BP263" s="35"/>
      <c r="BQ263" s="35"/>
      <c r="BR263" s="35"/>
      <c r="BS263" s="35"/>
      <c r="BT263" s="35"/>
      <c r="BU263" s="35"/>
      <c r="BV263" s="35"/>
      <c r="BW263" s="35"/>
      <c r="BX263" s="35"/>
      <c r="BY263" s="35"/>
      <c r="BZ263" s="35"/>
      <c r="CA263" s="35"/>
    </row>
    <row r="264" spans="1:79" s="32" customFormat="1">
      <c r="A264" s="35"/>
      <c r="B264" s="38"/>
      <c r="C264" s="417"/>
      <c r="D264" s="35"/>
      <c r="E264" s="35"/>
      <c r="F264" s="37"/>
      <c r="G264" s="35"/>
      <c r="H264" s="35"/>
      <c r="I264" s="421"/>
      <c r="J264" s="421"/>
      <c r="K264" s="421"/>
      <c r="L264" s="35"/>
      <c r="M264" s="421"/>
      <c r="N264" s="396"/>
      <c r="O264" s="396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  <c r="AU264" s="35"/>
      <c r="AV264" s="110"/>
      <c r="AW264" s="111"/>
      <c r="AX264" s="63"/>
      <c r="AY264" s="63"/>
      <c r="AZ264" s="63"/>
      <c r="BA264" s="112"/>
      <c r="BB264" s="112"/>
      <c r="BC264" s="112"/>
      <c r="BD264" s="112"/>
      <c r="BE264" s="112"/>
      <c r="BF264" s="112"/>
      <c r="BG264" s="103"/>
      <c r="BH264" s="37"/>
      <c r="BI264" s="37"/>
      <c r="BJ264" s="37"/>
      <c r="BK264" s="56"/>
      <c r="BL264" s="35"/>
      <c r="BM264" s="35"/>
      <c r="BN264" s="35"/>
      <c r="BO264" s="35"/>
      <c r="BP264" s="35"/>
      <c r="BQ264" s="35"/>
      <c r="BR264" s="35"/>
      <c r="BS264" s="35"/>
      <c r="BT264" s="35"/>
      <c r="BU264" s="35"/>
      <c r="BV264" s="35"/>
      <c r="BW264" s="35"/>
      <c r="BX264" s="35"/>
      <c r="BY264" s="35"/>
      <c r="BZ264" s="35"/>
      <c r="CA264" s="35"/>
    </row>
    <row r="265" spans="1:79" s="32" customFormat="1">
      <c r="A265" s="35"/>
      <c r="B265" s="38"/>
      <c r="C265" s="417"/>
      <c r="D265" s="35"/>
      <c r="E265" s="35"/>
      <c r="F265" s="37"/>
      <c r="G265" s="35"/>
      <c r="H265" s="35"/>
      <c r="I265" s="421"/>
      <c r="J265" s="421"/>
      <c r="K265" s="421"/>
      <c r="L265" s="35"/>
      <c r="M265" s="421"/>
      <c r="N265" s="396"/>
      <c r="O265" s="396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  <c r="AV265" s="110"/>
      <c r="AW265" s="111"/>
      <c r="AX265" s="63"/>
      <c r="AY265" s="63"/>
      <c r="AZ265" s="63"/>
      <c r="BA265" s="112"/>
      <c r="BB265" s="112"/>
      <c r="BC265" s="112"/>
      <c r="BD265" s="112"/>
      <c r="BE265" s="112"/>
      <c r="BF265" s="112"/>
      <c r="BG265" s="103"/>
      <c r="BH265" s="37"/>
      <c r="BI265" s="37"/>
      <c r="BJ265" s="37"/>
      <c r="BK265" s="56"/>
      <c r="BL265" s="35"/>
      <c r="BM265" s="35"/>
      <c r="BN265" s="35"/>
      <c r="BO265" s="35"/>
      <c r="BP265" s="35"/>
      <c r="BQ265" s="35"/>
      <c r="BR265" s="35"/>
      <c r="BS265" s="35"/>
      <c r="BT265" s="35"/>
      <c r="BU265" s="35"/>
      <c r="BV265" s="35"/>
      <c r="BW265" s="35"/>
      <c r="BX265" s="35"/>
      <c r="BY265" s="35"/>
      <c r="BZ265" s="35"/>
      <c r="CA265" s="35"/>
    </row>
    <row r="266" spans="1:79" s="32" customFormat="1">
      <c r="A266" s="35"/>
      <c r="B266" s="38"/>
      <c r="C266" s="417"/>
      <c r="D266" s="35"/>
      <c r="E266" s="35"/>
      <c r="F266" s="37"/>
      <c r="G266" s="35"/>
      <c r="H266" s="35"/>
      <c r="I266" s="421"/>
      <c r="J266" s="421"/>
      <c r="K266" s="421"/>
      <c r="L266" s="35"/>
      <c r="M266" s="421"/>
      <c r="N266" s="396"/>
      <c r="O266" s="396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  <c r="AT266" s="35"/>
      <c r="AU266" s="35"/>
      <c r="AV266" s="110"/>
      <c r="AW266" s="111"/>
      <c r="AX266" s="63"/>
      <c r="AY266" s="63"/>
      <c r="AZ266" s="63"/>
      <c r="BA266" s="112"/>
      <c r="BB266" s="112"/>
      <c r="BC266" s="112"/>
      <c r="BD266" s="112"/>
      <c r="BE266" s="112"/>
      <c r="BF266" s="112"/>
      <c r="BG266" s="103"/>
      <c r="BH266" s="37"/>
      <c r="BI266" s="37"/>
      <c r="BJ266" s="37"/>
      <c r="BK266" s="56"/>
      <c r="BL266" s="35"/>
      <c r="BM266" s="35"/>
      <c r="BN266" s="35"/>
      <c r="BO266" s="35"/>
      <c r="BP266" s="35"/>
      <c r="BQ266" s="35"/>
      <c r="BR266" s="35"/>
      <c r="BS266" s="35"/>
      <c r="BT266" s="35"/>
      <c r="BU266" s="35"/>
      <c r="BV266" s="35"/>
      <c r="BW266" s="35"/>
      <c r="BX266" s="35"/>
      <c r="BY266" s="35"/>
      <c r="BZ266" s="35"/>
      <c r="CA266" s="35"/>
    </row>
    <row r="267" spans="1:79" s="32" customFormat="1">
      <c r="A267" s="35"/>
      <c r="B267" s="38"/>
      <c r="C267" s="417"/>
      <c r="D267" s="35"/>
      <c r="E267" s="35"/>
      <c r="F267" s="37"/>
      <c r="G267" s="35"/>
      <c r="H267" s="35"/>
      <c r="I267" s="421"/>
      <c r="J267" s="421"/>
      <c r="K267" s="421"/>
      <c r="L267" s="35"/>
      <c r="M267" s="421"/>
      <c r="N267" s="396"/>
      <c r="O267" s="396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5"/>
      <c r="AV267" s="110"/>
      <c r="AW267" s="111"/>
      <c r="AX267" s="63"/>
      <c r="AY267" s="63"/>
      <c r="AZ267" s="63"/>
      <c r="BA267" s="112"/>
      <c r="BB267" s="112"/>
      <c r="BC267" s="112"/>
      <c r="BD267" s="112"/>
      <c r="BE267" s="112"/>
      <c r="BF267" s="112"/>
      <c r="BG267" s="103"/>
      <c r="BH267" s="37"/>
      <c r="BI267" s="37"/>
      <c r="BJ267" s="37"/>
      <c r="BK267" s="56"/>
      <c r="BL267" s="35"/>
      <c r="BM267" s="35"/>
      <c r="BN267" s="35"/>
      <c r="BO267" s="35"/>
      <c r="BP267" s="35"/>
      <c r="BQ267" s="35"/>
      <c r="BR267" s="35"/>
      <c r="BS267" s="35"/>
      <c r="BT267" s="35"/>
      <c r="BU267" s="35"/>
      <c r="BV267" s="35"/>
      <c r="BW267" s="35"/>
      <c r="BX267" s="35"/>
      <c r="BY267" s="35"/>
      <c r="BZ267" s="35"/>
      <c r="CA267" s="35"/>
    </row>
    <row r="268" spans="1:79" s="32" customFormat="1">
      <c r="A268" s="35"/>
      <c r="B268" s="38"/>
      <c r="C268" s="417"/>
      <c r="D268" s="35"/>
      <c r="E268" s="35"/>
      <c r="F268" s="37"/>
      <c r="G268" s="35"/>
      <c r="H268" s="35"/>
      <c r="I268" s="421"/>
      <c r="J268" s="421"/>
      <c r="K268" s="421"/>
      <c r="L268" s="35"/>
      <c r="M268" s="421"/>
      <c r="N268" s="396"/>
      <c r="O268" s="396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  <c r="AT268" s="35"/>
      <c r="AU268" s="35"/>
      <c r="AV268" s="110"/>
      <c r="AW268" s="111"/>
      <c r="AX268" s="63"/>
      <c r="AY268" s="63"/>
      <c r="AZ268" s="63"/>
      <c r="BA268" s="112"/>
      <c r="BB268" s="112"/>
      <c r="BC268" s="112"/>
      <c r="BD268" s="112"/>
      <c r="BE268" s="112"/>
      <c r="BF268" s="112"/>
      <c r="BG268" s="103"/>
      <c r="BH268" s="37"/>
      <c r="BI268" s="37"/>
      <c r="BJ268" s="37"/>
      <c r="BK268" s="56"/>
      <c r="BL268" s="35"/>
      <c r="BM268" s="35"/>
      <c r="BN268" s="35"/>
      <c r="BO268" s="35"/>
      <c r="BP268" s="35"/>
      <c r="BQ268" s="35"/>
      <c r="BR268" s="35"/>
      <c r="BS268" s="35"/>
      <c r="BT268" s="35"/>
      <c r="BU268" s="35"/>
      <c r="BV268" s="35"/>
      <c r="BW268" s="35"/>
      <c r="BX268" s="35"/>
      <c r="BY268" s="35"/>
      <c r="BZ268" s="35"/>
      <c r="CA268" s="35"/>
    </row>
    <row r="269" spans="1:79" s="32" customFormat="1">
      <c r="A269" s="35"/>
      <c r="B269" s="38"/>
      <c r="C269" s="417"/>
      <c r="D269" s="35"/>
      <c r="E269" s="35"/>
      <c r="F269" s="37"/>
      <c r="G269" s="35"/>
      <c r="H269" s="35"/>
      <c r="I269" s="421"/>
      <c r="J269" s="421"/>
      <c r="K269" s="421"/>
      <c r="L269" s="35"/>
      <c r="M269" s="421"/>
      <c r="N269" s="396"/>
      <c r="O269" s="396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  <c r="AU269" s="35"/>
      <c r="AV269" s="110"/>
      <c r="AW269" s="111"/>
      <c r="AX269" s="63"/>
      <c r="AY269" s="63"/>
      <c r="AZ269" s="63"/>
      <c r="BA269" s="112"/>
      <c r="BB269" s="112"/>
      <c r="BC269" s="112"/>
      <c r="BD269" s="112"/>
      <c r="BE269" s="112"/>
      <c r="BF269" s="112"/>
      <c r="BG269" s="103"/>
      <c r="BH269" s="37"/>
      <c r="BI269" s="37"/>
      <c r="BJ269" s="37"/>
      <c r="BK269" s="56"/>
      <c r="BL269" s="35"/>
      <c r="BM269" s="35"/>
      <c r="BN269" s="35"/>
      <c r="BO269" s="35"/>
      <c r="BP269" s="35"/>
      <c r="BQ269" s="35"/>
      <c r="BR269" s="35"/>
      <c r="BS269" s="35"/>
      <c r="BT269" s="35"/>
      <c r="BU269" s="35"/>
      <c r="BV269" s="35"/>
      <c r="BW269" s="35"/>
      <c r="BX269" s="35"/>
      <c r="BY269" s="35"/>
      <c r="BZ269" s="35"/>
      <c r="CA269" s="35"/>
    </row>
    <row r="270" spans="1:79" s="32" customFormat="1">
      <c r="A270" s="35"/>
      <c r="B270" s="38"/>
      <c r="C270" s="417"/>
      <c r="D270" s="35"/>
      <c r="E270" s="35"/>
      <c r="F270" s="37"/>
      <c r="G270" s="35"/>
      <c r="H270" s="35"/>
      <c r="I270" s="421"/>
      <c r="J270" s="421"/>
      <c r="K270" s="421"/>
      <c r="L270" s="35"/>
      <c r="M270" s="421"/>
      <c r="N270" s="396"/>
      <c r="O270" s="396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  <c r="AT270" s="35"/>
      <c r="AU270" s="35"/>
      <c r="AV270" s="110"/>
      <c r="AW270" s="111"/>
      <c r="AX270" s="63"/>
      <c r="AY270" s="63"/>
      <c r="AZ270" s="63"/>
      <c r="BA270" s="112"/>
      <c r="BB270" s="112"/>
      <c r="BC270" s="112"/>
      <c r="BD270" s="112"/>
      <c r="BE270" s="112"/>
      <c r="BF270" s="112"/>
      <c r="BG270" s="103"/>
      <c r="BH270" s="37"/>
      <c r="BI270" s="37"/>
      <c r="BJ270" s="37"/>
      <c r="BK270" s="56"/>
      <c r="BL270" s="35"/>
      <c r="BM270" s="35"/>
      <c r="BN270" s="35"/>
      <c r="BO270" s="35"/>
      <c r="BP270" s="35"/>
      <c r="BQ270" s="35"/>
      <c r="BR270" s="35"/>
      <c r="BS270" s="35"/>
      <c r="BT270" s="35"/>
      <c r="BU270" s="35"/>
      <c r="BV270" s="35"/>
      <c r="BW270" s="35"/>
      <c r="BX270" s="35"/>
      <c r="BY270" s="35"/>
      <c r="BZ270" s="35"/>
      <c r="CA270" s="35"/>
    </row>
    <row r="271" spans="1:79" s="32" customFormat="1">
      <c r="A271" s="35"/>
      <c r="B271" s="38"/>
      <c r="C271" s="417"/>
      <c r="D271" s="35"/>
      <c r="E271" s="35"/>
      <c r="F271" s="37"/>
      <c r="G271" s="35"/>
      <c r="H271" s="35"/>
      <c r="I271" s="421"/>
      <c r="J271" s="421"/>
      <c r="K271" s="421"/>
      <c r="L271" s="35"/>
      <c r="M271" s="421"/>
      <c r="N271" s="396"/>
      <c r="O271" s="396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  <c r="AT271" s="35"/>
      <c r="AU271" s="35"/>
      <c r="AV271" s="110"/>
      <c r="AW271" s="111"/>
      <c r="AX271" s="63"/>
      <c r="AY271" s="63"/>
      <c r="AZ271" s="63"/>
      <c r="BA271" s="112"/>
      <c r="BB271" s="112"/>
      <c r="BC271" s="112"/>
      <c r="BD271" s="112"/>
      <c r="BE271" s="112"/>
      <c r="BF271" s="112"/>
      <c r="BG271" s="103"/>
      <c r="BH271" s="37"/>
      <c r="BI271" s="37"/>
      <c r="BJ271" s="37"/>
      <c r="BK271" s="56"/>
      <c r="BL271" s="35"/>
      <c r="BM271" s="35"/>
      <c r="BN271" s="35"/>
      <c r="BO271" s="35"/>
      <c r="BP271" s="35"/>
      <c r="BQ271" s="35"/>
      <c r="BR271" s="35"/>
      <c r="BS271" s="35"/>
      <c r="BT271" s="35"/>
      <c r="BU271" s="35"/>
      <c r="BV271" s="35"/>
      <c r="BW271" s="35"/>
      <c r="BX271" s="35"/>
      <c r="BY271" s="35"/>
      <c r="BZ271" s="35"/>
      <c r="CA271" s="35"/>
    </row>
    <row r="272" spans="1:79" s="32" customFormat="1">
      <c r="A272" s="35"/>
      <c r="B272" s="38"/>
      <c r="C272" s="417"/>
      <c r="D272" s="35"/>
      <c r="E272" s="35"/>
      <c r="F272" s="37"/>
      <c r="G272" s="35"/>
      <c r="H272" s="35"/>
      <c r="I272" s="421"/>
      <c r="J272" s="421"/>
      <c r="K272" s="421"/>
      <c r="L272" s="35"/>
      <c r="M272" s="421"/>
      <c r="N272" s="396"/>
      <c r="O272" s="396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  <c r="AU272" s="35"/>
      <c r="AV272" s="110"/>
      <c r="AW272" s="111"/>
      <c r="AX272" s="63"/>
      <c r="AY272" s="63"/>
      <c r="AZ272" s="63"/>
      <c r="BA272" s="112"/>
      <c r="BB272" s="112"/>
      <c r="BC272" s="112"/>
      <c r="BD272" s="112"/>
      <c r="BE272" s="112"/>
      <c r="BF272" s="112"/>
      <c r="BG272" s="103"/>
      <c r="BH272" s="37"/>
      <c r="BI272" s="37"/>
      <c r="BJ272" s="37"/>
      <c r="BK272" s="56"/>
      <c r="BL272" s="35"/>
      <c r="BM272" s="35"/>
      <c r="BN272" s="35"/>
      <c r="BO272" s="35"/>
      <c r="BP272" s="35"/>
      <c r="BQ272" s="35"/>
      <c r="BR272" s="35"/>
      <c r="BS272" s="35"/>
      <c r="BT272" s="35"/>
      <c r="BU272" s="35"/>
      <c r="BV272" s="35"/>
      <c r="BW272" s="35"/>
      <c r="BX272" s="35"/>
      <c r="BY272" s="35"/>
      <c r="BZ272" s="35"/>
      <c r="CA272" s="35"/>
    </row>
    <row r="273" spans="1:79" s="32" customFormat="1">
      <c r="A273" s="35"/>
      <c r="B273" s="38"/>
      <c r="C273" s="417"/>
      <c r="D273" s="35"/>
      <c r="E273" s="35"/>
      <c r="F273" s="37"/>
      <c r="G273" s="35"/>
      <c r="H273" s="35"/>
      <c r="I273" s="421"/>
      <c r="J273" s="421"/>
      <c r="K273" s="421"/>
      <c r="L273" s="35"/>
      <c r="M273" s="421"/>
      <c r="N273" s="396"/>
      <c r="O273" s="396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  <c r="AT273" s="35"/>
      <c r="AU273" s="35"/>
      <c r="AV273" s="110"/>
      <c r="AW273" s="111"/>
      <c r="AX273" s="63"/>
      <c r="AY273" s="63"/>
      <c r="AZ273" s="63"/>
      <c r="BA273" s="112"/>
      <c r="BB273" s="112"/>
      <c r="BC273" s="112"/>
      <c r="BD273" s="112"/>
      <c r="BE273" s="112"/>
      <c r="BF273" s="112"/>
      <c r="BG273" s="103"/>
      <c r="BH273" s="37"/>
      <c r="BI273" s="37"/>
      <c r="BJ273" s="37"/>
      <c r="BK273" s="56"/>
      <c r="BL273" s="35"/>
      <c r="BM273" s="35"/>
      <c r="BN273" s="35"/>
      <c r="BO273" s="35"/>
      <c r="BP273" s="35"/>
      <c r="BQ273" s="35"/>
      <c r="BR273" s="35"/>
      <c r="BS273" s="35"/>
      <c r="BT273" s="35"/>
      <c r="BU273" s="35"/>
      <c r="BV273" s="35"/>
      <c r="BW273" s="35"/>
      <c r="BX273" s="35"/>
      <c r="BY273" s="35"/>
      <c r="BZ273" s="35"/>
      <c r="CA273" s="35"/>
    </row>
    <row r="274" spans="1:79" s="32" customFormat="1">
      <c r="A274" s="35"/>
      <c r="B274" s="38"/>
      <c r="C274" s="417"/>
      <c r="D274" s="35"/>
      <c r="E274" s="35"/>
      <c r="F274" s="37"/>
      <c r="G274" s="35"/>
      <c r="H274" s="35"/>
      <c r="I274" s="421"/>
      <c r="J274" s="421"/>
      <c r="K274" s="421"/>
      <c r="L274" s="35"/>
      <c r="M274" s="421"/>
      <c r="N274" s="396"/>
      <c r="O274" s="396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  <c r="AT274" s="35"/>
      <c r="AU274" s="35"/>
      <c r="AV274" s="110"/>
      <c r="AW274" s="111"/>
      <c r="AX274" s="63"/>
      <c r="AY274" s="63"/>
      <c r="AZ274" s="63"/>
      <c r="BA274" s="112"/>
      <c r="BB274" s="112"/>
      <c r="BC274" s="112"/>
      <c r="BD274" s="112"/>
      <c r="BE274" s="112"/>
      <c r="BF274" s="112"/>
      <c r="BG274" s="103"/>
      <c r="BH274" s="37"/>
      <c r="BI274" s="37"/>
      <c r="BJ274" s="37"/>
      <c r="BK274" s="56"/>
      <c r="BL274" s="35"/>
      <c r="BM274" s="35"/>
      <c r="BN274" s="35"/>
      <c r="BO274" s="35"/>
      <c r="BP274" s="35"/>
      <c r="BQ274" s="35"/>
      <c r="BR274" s="35"/>
      <c r="BS274" s="35"/>
      <c r="BT274" s="35"/>
      <c r="BU274" s="35"/>
      <c r="BV274" s="35"/>
      <c r="BW274" s="35"/>
      <c r="BX274" s="35"/>
      <c r="BY274" s="35"/>
      <c r="BZ274" s="35"/>
      <c r="CA274" s="35"/>
    </row>
    <row r="275" spans="1:79" s="32" customFormat="1">
      <c r="A275" s="35"/>
      <c r="B275" s="38"/>
      <c r="C275" s="417"/>
      <c r="D275" s="35"/>
      <c r="E275" s="35"/>
      <c r="F275" s="37"/>
      <c r="G275" s="35"/>
      <c r="H275" s="35"/>
      <c r="I275" s="421"/>
      <c r="J275" s="421"/>
      <c r="K275" s="421"/>
      <c r="L275" s="35"/>
      <c r="M275" s="421"/>
      <c r="N275" s="396"/>
      <c r="O275" s="396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5"/>
      <c r="AV275" s="110"/>
      <c r="AW275" s="111"/>
      <c r="AX275" s="63"/>
      <c r="AY275" s="63"/>
      <c r="AZ275" s="63"/>
      <c r="BA275" s="112"/>
      <c r="BB275" s="112"/>
      <c r="BC275" s="112"/>
      <c r="BD275" s="112"/>
      <c r="BE275" s="112"/>
      <c r="BF275" s="112"/>
      <c r="BG275" s="103"/>
      <c r="BH275" s="37"/>
      <c r="BI275" s="37"/>
      <c r="BJ275" s="37"/>
      <c r="BK275" s="56"/>
      <c r="BL275" s="35"/>
      <c r="BM275" s="35"/>
      <c r="BN275" s="35"/>
      <c r="BO275" s="35"/>
      <c r="BP275" s="35"/>
      <c r="BQ275" s="35"/>
      <c r="BR275" s="35"/>
      <c r="BS275" s="35"/>
      <c r="BT275" s="35"/>
      <c r="BU275" s="35"/>
      <c r="BV275" s="35"/>
      <c r="BW275" s="35"/>
      <c r="BX275" s="35"/>
      <c r="BY275" s="35"/>
      <c r="BZ275" s="35"/>
      <c r="CA275" s="35"/>
    </row>
    <row r="276" spans="1:79" s="32" customFormat="1">
      <c r="A276" s="35"/>
      <c r="B276" s="38"/>
      <c r="C276" s="417"/>
      <c r="D276" s="35"/>
      <c r="E276" s="35"/>
      <c r="F276" s="37"/>
      <c r="G276" s="35"/>
      <c r="H276" s="35"/>
      <c r="I276" s="421"/>
      <c r="J276" s="421"/>
      <c r="K276" s="421"/>
      <c r="L276" s="35"/>
      <c r="M276" s="421"/>
      <c r="N276" s="396"/>
      <c r="O276" s="396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  <c r="AT276" s="35"/>
      <c r="AU276" s="35"/>
      <c r="AV276" s="110"/>
      <c r="AW276" s="111"/>
      <c r="AX276" s="63"/>
      <c r="AY276" s="63"/>
      <c r="AZ276" s="63"/>
      <c r="BA276" s="112"/>
      <c r="BB276" s="112"/>
      <c r="BC276" s="112"/>
      <c r="BD276" s="112"/>
      <c r="BE276" s="112"/>
      <c r="BF276" s="112"/>
      <c r="BG276" s="103"/>
      <c r="BH276" s="37"/>
      <c r="BI276" s="37"/>
      <c r="BJ276" s="37"/>
      <c r="BK276" s="56"/>
      <c r="BL276" s="35"/>
      <c r="BM276" s="35"/>
      <c r="BN276" s="35"/>
      <c r="BO276" s="35"/>
      <c r="BP276" s="35"/>
      <c r="BQ276" s="35"/>
      <c r="BR276" s="35"/>
      <c r="BS276" s="35"/>
      <c r="BT276" s="35"/>
      <c r="BU276" s="35"/>
      <c r="BV276" s="35"/>
      <c r="BW276" s="35"/>
      <c r="BX276" s="35"/>
      <c r="BY276" s="35"/>
      <c r="BZ276" s="35"/>
      <c r="CA276" s="35"/>
    </row>
    <row r="277" spans="1:79" s="32" customFormat="1">
      <c r="A277" s="35"/>
      <c r="B277" s="38"/>
      <c r="C277" s="417"/>
      <c r="D277" s="35"/>
      <c r="E277" s="35"/>
      <c r="F277" s="37"/>
      <c r="G277" s="35"/>
      <c r="H277" s="35"/>
      <c r="I277" s="421"/>
      <c r="J277" s="421"/>
      <c r="K277" s="421"/>
      <c r="L277" s="35"/>
      <c r="M277" s="421"/>
      <c r="N277" s="396"/>
      <c r="O277" s="396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  <c r="AT277" s="35"/>
      <c r="AU277" s="35"/>
      <c r="AV277" s="110"/>
      <c r="AW277" s="111"/>
      <c r="AX277" s="63"/>
      <c r="AY277" s="63"/>
      <c r="AZ277" s="63"/>
      <c r="BA277" s="112"/>
      <c r="BB277" s="112"/>
      <c r="BC277" s="112"/>
      <c r="BD277" s="112"/>
      <c r="BE277" s="112"/>
      <c r="BF277" s="112"/>
      <c r="BG277" s="103"/>
      <c r="BH277" s="37"/>
      <c r="BI277" s="37"/>
      <c r="BJ277" s="37"/>
      <c r="BK277" s="56"/>
      <c r="BL277" s="35"/>
      <c r="BM277" s="35"/>
      <c r="BN277" s="35"/>
      <c r="BO277" s="35"/>
      <c r="BP277" s="35"/>
      <c r="BQ277" s="35"/>
      <c r="BR277" s="35"/>
      <c r="BS277" s="35"/>
      <c r="BT277" s="35"/>
      <c r="BU277" s="35"/>
      <c r="BV277" s="35"/>
      <c r="BW277" s="35"/>
      <c r="BX277" s="35"/>
      <c r="BY277" s="35"/>
      <c r="BZ277" s="35"/>
      <c r="CA277" s="35"/>
    </row>
    <row r="278" spans="1:79" s="32" customFormat="1">
      <c r="A278" s="35"/>
      <c r="B278" s="38"/>
      <c r="C278" s="417"/>
      <c r="D278" s="35"/>
      <c r="E278" s="35"/>
      <c r="F278" s="37"/>
      <c r="G278" s="35"/>
      <c r="H278" s="35"/>
      <c r="I278" s="421"/>
      <c r="J278" s="421"/>
      <c r="K278" s="421"/>
      <c r="L278" s="35"/>
      <c r="M278" s="421"/>
      <c r="N278" s="396"/>
      <c r="O278" s="396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  <c r="AT278" s="35"/>
      <c r="AU278" s="35"/>
      <c r="AV278" s="110"/>
      <c r="AW278" s="111"/>
      <c r="AX278" s="63"/>
      <c r="AY278" s="63"/>
      <c r="AZ278" s="63"/>
      <c r="BA278" s="112"/>
      <c r="BB278" s="112"/>
      <c r="BC278" s="112"/>
      <c r="BD278" s="112"/>
      <c r="BE278" s="112"/>
      <c r="BF278" s="112"/>
      <c r="BG278" s="103"/>
      <c r="BH278" s="37"/>
      <c r="BI278" s="37"/>
      <c r="BJ278" s="37"/>
      <c r="BK278" s="56"/>
      <c r="BL278" s="35"/>
      <c r="BM278" s="35"/>
      <c r="BN278" s="35"/>
      <c r="BO278" s="35"/>
      <c r="BP278" s="35"/>
      <c r="BQ278" s="35"/>
      <c r="BR278" s="35"/>
      <c r="BS278" s="35"/>
      <c r="BT278" s="35"/>
      <c r="BU278" s="35"/>
      <c r="BV278" s="35"/>
      <c r="BW278" s="35"/>
      <c r="BX278" s="35"/>
      <c r="BY278" s="35"/>
      <c r="BZ278" s="35"/>
      <c r="CA278" s="35"/>
    </row>
    <row r="279" spans="1:79" s="32" customFormat="1">
      <c r="A279" s="35"/>
      <c r="B279" s="38"/>
      <c r="C279" s="417"/>
      <c r="D279" s="35"/>
      <c r="E279" s="35"/>
      <c r="F279" s="37"/>
      <c r="G279" s="35"/>
      <c r="H279" s="35"/>
      <c r="I279" s="421"/>
      <c r="J279" s="421"/>
      <c r="K279" s="421"/>
      <c r="L279" s="35"/>
      <c r="M279" s="421"/>
      <c r="N279" s="396"/>
      <c r="O279" s="396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  <c r="AT279" s="35"/>
      <c r="AU279" s="35"/>
      <c r="AV279" s="110"/>
      <c r="AW279" s="111"/>
      <c r="AX279" s="63"/>
      <c r="AY279" s="63"/>
      <c r="AZ279" s="63"/>
      <c r="BA279" s="112"/>
      <c r="BB279" s="112"/>
      <c r="BC279" s="112"/>
      <c r="BD279" s="112"/>
      <c r="BE279" s="112"/>
      <c r="BF279" s="112"/>
      <c r="BG279" s="103"/>
      <c r="BH279" s="37"/>
      <c r="BI279" s="37"/>
      <c r="BJ279" s="37"/>
      <c r="BK279" s="56"/>
      <c r="BL279" s="35"/>
      <c r="BM279" s="35"/>
      <c r="BN279" s="35"/>
      <c r="BO279" s="35"/>
      <c r="BP279" s="35"/>
      <c r="BQ279" s="35"/>
      <c r="BR279" s="35"/>
      <c r="BS279" s="35"/>
      <c r="BT279" s="35"/>
      <c r="BU279" s="35"/>
      <c r="BV279" s="35"/>
      <c r="BW279" s="35"/>
      <c r="BX279" s="35"/>
      <c r="BY279" s="35"/>
      <c r="BZ279" s="35"/>
      <c r="CA279" s="35"/>
    </row>
    <row r="280" spans="1:79" s="32" customFormat="1">
      <c r="A280" s="35"/>
      <c r="B280" s="38"/>
      <c r="C280" s="417"/>
      <c r="D280" s="35"/>
      <c r="E280" s="35"/>
      <c r="F280" s="37"/>
      <c r="G280" s="35"/>
      <c r="H280" s="35"/>
      <c r="I280" s="421"/>
      <c r="J280" s="421"/>
      <c r="K280" s="421"/>
      <c r="L280" s="35"/>
      <c r="M280" s="421"/>
      <c r="N280" s="396"/>
      <c r="O280" s="396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5"/>
      <c r="AV280" s="110"/>
      <c r="AW280" s="111"/>
      <c r="AX280" s="63"/>
      <c r="AY280" s="63"/>
      <c r="AZ280" s="63"/>
      <c r="BA280" s="112"/>
      <c r="BB280" s="112"/>
      <c r="BC280" s="112"/>
      <c r="BD280" s="112"/>
      <c r="BE280" s="112"/>
      <c r="BF280" s="112"/>
      <c r="BG280" s="103"/>
      <c r="BH280" s="37"/>
      <c r="BI280" s="37"/>
      <c r="BJ280" s="37"/>
      <c r="BK280" s="56"/>
      <c r="BL280" s="35"/>
      <c r="BM280" s="35"/>
      <c r="BN280" s="35"/>
      <c r="BO280" s="35"/>
      <c r="BP280" s="35"/>
      <c r="BQ280" s="35"/>
      <c r="BR280" s="35"/>
      <c r="BS280" s="35"/>
      <c r="BT280" s="35"/>
      <c r="BU280" s="35"/>
      <c r="BV280" s="35"/>
      <c r="BW280" s="35"/>
      <c r="BX280" s="35"/>
      <c r="BY280" s="35"/>
      <c r="BZ280" s="35"/>
      <c r="CA280" s="35"/>
    </row>
    <row r="281" spans="1:79" s="32" customFormat="1">
      <c r="A281" s="35"/>
      <c r="B281" s="38"/>
      <c r="C281" s="417"/>
      <c r="D281" s="35"/>
      <c r="E281" s="35"/>
      <c r="F281" s="37"/>
      <c r="G281" s="35"/>
      <c r="H281" s="35"/>
      <c r="I281" s="421"/>
      <c r="J281" s="421"/>
      <c r="K281" s="421"/>
      <c r="L281" s="35"/>
      <c r="M281" s="421"/>
      <c r="N281" s="396"/>
      <c r="O281" s="396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5"/>
      <c r="AV281" s="110"/>
      <c r="AW281" s="111"/>
      <c r="AX281" s="63"/>
      <c r="AY281" s="63"/>
      <c r="AZ281" s="63"/>
      <c r="BA281" s="112"/>
      <c r="BB281" s="112"/>
      <c r="BC281" s="112"/>
      <c r="BD281" s="112"/>
      <c r="BE281" s="112"/>
      <c r="BF281" s="112"/>
      <c r="BG281" s="103"/>
      <c r="BH281" s="37"/>
      <c r="BI281" s="37"/>
      <c r="BJ281" s="37"/>
      <c r="BK281" s="56"/>
      <c r="BL281" s="35"/>
      <c r="BM281" s="35"/>
      <c r="BN281" s="35"/>
      <c r="BO281" s="35"/>
      <c r="BP281" s="35"/>
      <c r="BQ281" s="35"/>
      <c r="BR281" s="35"/>
      <c r="BS281" s="35"/>
      <c r="BT281" s="35"/>
      <c r="BU281" s="35"/>
      <c r="BV281" s="35"/>
      <c r="BW281" s="35"/>
      <c r="BX281" s="35"/>
      <c r="BY281" s="35"/>
      <c r="BZ281" s="35"/>
      <c r="CA281" s="35"/>
    </row>
    <row r="282" spans="1:79" s="32" customFormat="1">
      <c r="A282" s="35"/>
      <c r="B282" s="38"/>
      <c r="C282" s="417"/>
      <c r="D282" s="35"/>
      <c r="E282" s="35"/>
      <c r="F282" s="37"/>
      <c r="G282" s="35"/>
      <c r="H282" s="35"/>
      <c r="I282" s="421"/>
      <c r="J282" s="421"/>
      <c r="K282" s="421"/>
      <c r="L282" s="35"/>
      <c r="M282" s="421"/>
      <c r="N282" s="396"/>
      <c r="O282" s="396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110"/>
      <c r="AW282" s="111"/>
      <c r="AX282" s="63"/>
      <c r="AY282" s="63"/>
      <c r="AZ282" s="63"/>
      <c r="BA282" s="112"/>
      <c r="BB282" s="112"/>
      <c r="BC282" s="112"/>
      <c r="BD282" s="112"/>
      <c r="BE282" s="112"/>
      <c r="BF282" s="112"/>
      <c r="BG282" s="103"/>
      <c r="BH282" s="37"/>
      <c r="BI282" s="37"/>
      <c r="BJ282" s="37"/>
      <c r="BK282" s="56"/>
      <c r="BL282" s="35"/>
      <c r="BM282" s="35"/>
      <c r="BN282" s="35"/>
      <c r="BO282" s="35"/>
      <c r="BP282" s="35"/>
      <c r="BQ282" s="35"/>
      <c r="BR282" s="35"/>
      <c r="BS282" s="35"/>
      <c r="BT282" s="35"/>
      <c r="BU282" s="35"/>
      <c r="BV282" s="35"/>
      <c r="BW282" s="35"/>
      <c r="BX282" s="35"/>
      <c r="BY282" s="35"/>
      <c r="BZ282" s="35"/>
      <c r="CA282" s="35"/>
    </row>
    <row r="283" spans="1:79" s="32" customFormat="1">
      <c r="A283" s="35"/>
      <c r="B283" s="38"/>
      <c r="C283" s="417"/>
      <c r="D283" s="35"/>
      <c r="E283" s="35"/>
      <c r="F283" s="37"/>
      <c r="G283" s="35"/>
      <c r="H283" s="35"/>
      <c r="I283" s="421"/>
      <c r="J283" s="421"/>
      <c r="K283" s="421"/>
      <c r="L283" s="35"/>
      <c r="M283" s="421"/>
      <c r="N283" s="396"/>
      <c r="O283" s="396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5"/>
      <c r="AV283" s="110"/>
      <c r="AW283" s="111"/>
      <c r="AX283" s="63"/>
      <c r="AY283" s="63"/>
      <c r="AZ283" s="63"/>
      <c r="BA283" s="112"/>
      <c r="BB283" s="112"/>
      <c r="BC283" s="112"/>
      <c r="BD283" s="112"/>
      <c r="BE283" s="112"/>
      <c r="BF283" s="112"/>
      <c r="BG283" s="103"/>
      <c r="BH283" s="37"/>
      <c r="BI283" s="37"/>
      <c r="BJ283" s="37"/>
      <c r="BK283" s="56"/>
      <c r="BL283" s="35"/>
      <c r="BM283" s="35"/>
      <c r="BN283" s="35"/>
      <c r="BO283" s="35"/>
      <c r="BP283" s="35"/>
      <c r="BQ283" s="35"/>
      <c r="BR283" s="35"/>
      <c r="BS283" s="35"/>
      <c r="BT283" s="35"/>
      <c r="BU283" s="35"/>
      <c r="BV283" s="35"/>
      <c r="BW283" s="35"/>
      <c r="BX283" s="35"/>
      <c r="BY283" s="35"/>
      <c r="BZ283" s="35"/>
      <c r="CA283" s="35"/>
    </row>
    <row r="284" spans="1:79" s="32" customFormat="1">
      <c r="A284" s="35"/>
      <c r="B284" s="38"/>
      <c r="C284" s="417"/>
      <c r="D284" s="35"/>
      <c r="E284" s="35"/>
      <c r="F284" s="37"/>
      <c r="G284" s="35"/>
      <c r="H284" s="35"/>
      <c r="I284" s="421"/>
      <c r="J284" s="421"/>
      <c r="K284" s="421"/>
      <c r="L284" s="35"/>
      <c r="M284" s="421"/>
      <c r="N284" s="396"/>
      <c r="O284" s="396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  <c r="AU284" s="35"/>
      <c r="AV284" s="110"/>
      <c r="AW284" s="111"/>
      <c r="AX284" s="63"/>
      <c r="AY284" s="63"/>
      <c r="AZ284" s="63"/>
      <c r="BA284" s="112"/>
      <c r="BB284" s="112"/>
      <c r="BC284" s="112"/>
      <c r="BD284" s="112"/>
      <c r="BE284" s="112"/>
      <c r="BF284" s="112"/>
      <c r="BG284" s="103"/>
      <c r="BH284" s="37"/>
      <c r="BI284" s="37"/>
      <c r="BJ284" s="37"/>
      <c r="BK284" s="56"/>
      <c r="BL284" s="35"/>
      <c r="BM284" s="35"/>
      <c r="BN284" s="35"/>
      <c r="BO284" s="35"/>
      <c r="BP284" s="35"/>
      <c r="BQ284" s="35"/>
      <c r="BR284" s="35"/>
      <c r="BS284" s="35"/>
      <c r="BT284" s="35"/>
      <c r="BU284" s="35"/>
      <c r="BV284" s="35"/>
      <c r="BW284" s="35"/>
      <c r="BX284" s="35"/>
      <c r="BY284" s="35"/>
      <c r="BZ284" s="35"/>
      <c r="CA284" s="35"/>
    </row>
    <row r="285" spans="1:79" s="32" customFormat="1">
      <c r="A285" s="35"/>
      <c r="B285" s="38"/>
      <c r="C285" s="417"/>
      <c r="D285" s="35"/>
      <c r="E285" s="35"/>
      <c r="F285" s="37"/>
      <c r="G285" s="35"/>
      <c r="H285" s="35"/>
      <c r="I285" s="421"/>
      <c r="J285" s="421"/>
      <c r="K285" s="421"/>
      <c r="L285" s="35"/>
      <c r="M285" s="421"/>
      <c r="N285" s="396"/>
      <c r="O285" s="396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  <c r="AT285" s="35"/>
      <c r="AU285" s="35"/>
      <c r="AV285" s="110"/>
      <c r="AW285" s="111"/>
      <c r="AX285" s="63"/>
      <c r="AY285" s="63"/>
      <c r="AZ285" s="63"/>
      <c r="BA285" s="112"/>
      <c r="BB285" s="112"/>
      <c r="BC285" s="112"/>
      <c r="BD285" s="112"/>
      <c r="BE285" s="112"/>
      <c r="BF285" s="112"/>
      <c r="BG285" s="103"/>
      <c r="BH285" s="37"/>
      <c r="BI285" s="37"/>
      <c r="BJ285" s="37"/>
      <c r="BK285" s="56"/>
      <c r="BL285" s="35"/>
      <c r="BM285" s="35"/>
      <c r="BN285" s="35"/>
      <c r="BO285" s="35"/>
      <c r="BP285" s="35"/>
      <c r="BQ285" s="35"/>
      <c r="BR285" s="35"/>
      <c r="BS285" s="35"/>
      <c r="BT285" s="35"/>
      <c r="BU285" s="35"/>
      <c r="BV285" s="35"/>
      <c r="BW285" s="35"/>
      <c r="BX285" s="35"/>
      <c r="BY285" s="35"/>
      <c r="BZ285" s="35"/>
      <c r="CA285" s="35"/>
    </row>
    <row r="286" spans="1:79" s="32" customFormat="1">
      <c r="A286" s="35"/>
      <c r="B286" s="38"/>
      <c r="C286" s="417"/>
      <c r="D286" s="35"/>
      <c r="E286" s="35"/>
      <c r="F286" s="37"/>
      <c r="G286" s="35"/>
      <c r="H286" s="35"/>
      <c r="I286" s="421"/>
      <c r="J286" s="421"/>
      <c r="K286" s="421"/>
      <c r="L286" s="35"/>
      <c r="M286" s="421"/>
      <c r="N286" s="396"/>
      <c r="O286" s="396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  <c r="AT286" s="35"/>
      <c r="AU286" s="35"/>
      <c r="AV286" s="110"/>
      <c r="AW286" s="111"/>
      <c r="AX286" s="63"/>
      <c r="AY286" s="63"/>
      <c r="AZ286" s="63"/>
      <c r="BA286" s="112"/>
      <c r="BB286" s="112"/>
      <c r="BC286" s="112"/>
      <c r="BD286" s="112"/>
      <c r="BE286" s="112"/>
      <c r="BF286" s="112"/>
      <c r="BG286" s="103"/>
      <c r="BH286" s="37"/>
      <c r="BI286" s="37"/>
      <c r="BJ286" s="37"/>
      <c r="BK286" s="56"/>
      <c r="BL286" s="35"/>
      <c r="BM286" s="35"/>
      <c r="BN286" s="35"/>
      <c r="BO286" s="35"/>
      <c r="BP286" s="35"/>
      <c r="BQ286" s="35"/>
      <c r="BR286" s="35"/>
      <c r="BS286" s="35"/>
      <c r="BT286" s="35"/>
      <c r="BU286" s="35"/>
      <c r="BV286" s="35"/>
      <c r="BW286" s="35"/>
      <c r="BX286" s="35"/>
      <c r="BY286" s="35"/>
      <c r="BZ286" s="35"/>
      <c r="CA286" s="35"/>
    </row>
    <row r="287" spans="1:79" s="32" customFormat="1">
      <c r="A287" s="35"/>
      <c r="B287" s="38"/>
      <c r="C287" s="417"/>
      <c r="D287" s="35"/>
      <c r="E287" s="35"/>
      <c r="F287" s="37"/>
      <c r="G287" s="35"/>
      <c r="H287" s="35"/>
      <c r="I287" s="421"/>
      <c r="J287" s="421"/>
      <c r="K287" s="421"/>
      <c r="L287" s="35"/>
      <c r="M287" s="421"/>
      <c r="N287" s="396"/>
      <c r="O287" s="396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  <c r="AT287" s="35"/>
      <c r="AU287" s="35"/>
      <c r="AV287" s="110"/>
      <c r="AW287" s="111"/>
      <c r="AX287" s="63"/>
      <c r="AY287" s="63"/>
      <c r="AZ287" s="63"/>
      <c r="BA287" s="112"/>
      <c r="BB287" s="112"/>
      <c r="BC287" s="112"/>
      <c r="BD287" s="112"/>
      <c r="BE287" s="112"/>
      <c r="BF287" s="112"/>
      <c r="BG287" s="103"/>
      <c r="BH287" s="37"/>
      <c r="BI287" s="37"/>
      <c r="BJ287" s="37"/>
      <c r="BK287" s="56"/>
      <c r="BL287" s="35"/>
      <c r="BM287" s="35"/>
      <c r="BN287" s="35"/>
      <c r="BO287" s="35"/>
      <c r="BP287" s="35"/>
      <c r="BQ287" s="35"/>
      <c r="BR287" s="35"/>
      <c r="BS287" s="35"/>
      <c r="BT287" s="35"/>
      <c r="BU287" s="35"/>
      <c r="BV287" s="35"/>
      <c r="BW287" s="35"/>
      <c r="BX287" s="35"/>
      <c r="BY287" s="35"/>
      <c r="BZ287" s="35"/>
      <c r="CA287" s="35"/>
    </row>
    <row r="288" spans="1:79" s="32" customFormat="1">
      <c r="A288" s="35"/>
      <c r="B288" s="38"/>
      <c r="C288" s="417"/>
      <c r="D288" s="35"/>
      <c r="E288" s="35"/>
      <c r="F288" s="37"/>
      <c r="G288" s="35"/>
      <c r="H288" s="35"/>
      <c r="I288" s="421"/>
      <c r="J288" s="421"/>
      <c r="K288" s="421"/>
      <c r="L288" s="35"/>
      <c r="M288" s="421"/>
      <c r="N288" s="396"/>
      <c r="O288" s="396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  <c r="AU288" s="35"/>
      <c r="AV288" s="110"/>
      <c r="AW288" s="111"/>
      <c r="AX288" s="63"/>
      <c r="AY288" s="63"/>
      <c r="AZ288" s="63"/>
      <c r="BA288" s="112"/>
      <c r="BB288" s="112"/>
      <c r="BC288" s="112"/>
      <c r="BD288" s="112"/>
      <c r="BE288" s="112"/>
      <c r="BF288" s="112"/>
      <c r="BG288" s="103"/>
      <c r="BH288" s="37"/>
      <c r="BI288" s="37"/>
      <c r="BJ288" s="37"/>
      <c r="BK288" s="56"/>
      <c r="BL288" s="35"/>
      <c r="BM288" s="35"/>
      <c r="BN288" s="35"/>
      <c r="BO288" s="35"/>
      <c r="BP288" s="35"/>
      <c r="BQ288" s="35"/>
      <c r="BR288" s="35"/>
      <c r="BS288" s="35"/>
      <c r="BT288" s="35"/>
      <c r="BU288" s="35"/>
      <c r="BV288" s="35"/>
      <c r="BW288" s="35"/>
      <c r="BX288" s="35"/>
      <c r="BY288" s="35"/>
      <c r="BZ288" s="35"/>
      <c r="CA288" s="35"/>
    </row>
    <row r="289" spans="1:79" s="32" customFormat="1">
      <c r="A289" s="35"/>
      <c r="B289" s="38"/>
      <c r="C289" s="417"/>
      <c r="D289" s="35"/>
      <c r="E289" s="35"/>
      <c r="F289" s="37"/>
      <c r="G289" s="35"/>
      <c r="H289" s="35"/>
      <c r="I289" s="421"/>
      <c r="J289" s="421"/>
      <c r="K289" s="421"/>
      <c r="L289" s="35"/>
      <c r="M289" s="421"/>
      <c r="N289" s="396"/>
      <c r="O289" s="396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  <c r="AU289" s="35"/>
      <c r="AV289" s="110"/>
      <c r="AW289" s="111"/>
      <c r="AX289" s="63"/>
      <c r="AY289" s="63"/>
      <c r="AZ289" s="63"/>
      <c r="BA289" s="112"/>
      <c r="BB289" s="112"/>
      <c r="BC289" s="112"/>
      <c r="BD289" s="112"/>
      <c r="BE289" s="112"/>
      <c r="BF289" s="112"/>
      <c r="BG289" s="103"/>
      <c r="BH289" s="37"/>
      <c r="BI289" s="37"/>
      <c r="BJ289" s="37"/>
      <c r="BK289" s="56"/>
      <c r="BL289" s="35"/>
      <c r="BM289" s="35"/>
      <c r="BN289" s="35"/>
      <c r="BO289" s="35"/>
      <c r="BP289" s="35"/>
      <c r="BQ289" s="35"/>
      <c r="BR289" s="35"/>
      <c r="BS289" s="35"/>
      <c r="BT289" s="35"/>
      <c r="BU289" s="35"/>
      <c r="BV289" s="35"/>
      <c r="BW289" s="35"/>
      <c r="BX289" s="35"/>
      <c r="BY289" s="35"/>
      <c r="BZ289" s="35"/>
      <c r="CA289" s="35"/>
    </row>
    <row r="290" spans="1:79" s="32" customFormat="1">
      <c r="A290" s="35"/>
      <c r="B290" s="38"/>
      <c r="C290" s="417"/>
      <c r="D290" s="35"/>
      <c r="E290" s="35"/>
      <c r="F290" s="37"/>
      <c r="G290" s="35"/>
      <c r="H290" s="35"/>
      <c r="I290" s="421"/>
      <c r="J290" s="421"/>
      <c r="K290" s="421"/>
      <c r="L290" s="35"/>
      <c r="M290" s="421"/>
      <c r="N290" s="396"/>
      <c r="O290" s="396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  <c r="AT290" s="35"/>
      <c r="AU290" s="35"/>
      <c r="AV290" s="110"/>
      <c r="AW290" s="111"/>
      <c r="AX290" s="63"/>
      <c r="AY290" s="63"/>
      <c r="AZ290" s="63"/>
      <c r="BA290" s="112"/>
      <c r="BB290" s="112"/>
      <c r="BC290" s="112"/>
      <c r="BD290" s="112"/>
      <c r="BE290" s="112"/>
      <c r="BF290" s="112"/>
      <c r="BG290" s="103"/>
      <c r="BH290" s="37"/>
      <c r="BI290" s="37"/>
      <c r="BJ290" s="37"/>
      <c r="BK290" s="56"/>
      <c r="BL290" s="35"/>
      <c r="BM290" s="35"/>
      <c r="BN290" s="35"/>
      <c r="BO290" s="35"/>
      <c r="BP290" s="35"/>
      <c r="BQ290" s="35"/>
      <c r="BR290" s="35"/>
      <c r="BS290" s="35"/>
      <c r="BT290" s="35"/>
      <c r="BU290" s="35"/>
      <c r="BV290" s="35"/>
      <c r="BW290" s="35"/>
      <c r="BX290" s="35"/>
      <c r="BY290" s="35"/>
      <c r="BZ290" s="35"/>
      <c r="CA290" s="35"/>
    </row>
    <row r="291" spans="1:79" s="32" customFormat="1">
      <c r="A291" s="35"/>
      <c r="B291" s="38"/>
      <c r="C291" s="417"/>
      <c r="D291" s="35"/>
      <c r="E291" s="35"/>
      <c r="F291" s="37"/>
      <c r="G291" s="35"/>
      <c r="H291" s="35"/>
      <c r="I291" s="421"/>
      <c r="J291" s="421"/>
      <c r="K291" s="421"/>
      <c r="L291" s="35"/>
      <c r="M291" s="421"/>
      <c r="N291" s="396"/>
      <c r="O291" s="396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  <c r="AT291" s="35"/>
      <c r="AU291" s="35"/>
      <c r="AV291" s="110"/>
      <c r="AW291" s="111"/>
      <c r="AX291" s="63"/>
      <c r="AY291" s="63"/>
      <c r="AZ291" s="63"/>
      <c r="BA291" s="112"/>
      <c r="BB291" s="112"/>
      <c r="BC291" s="112"/>
      <c r="BD291" s="112"/>
      <c r="BE291" s="112"/>
      <c r="BF291" s="112"/>
      <c r="BG291" s="103"/>
      <c r="BH291" s="37"/>
      <c r="BI291" s="37"/>
      <c r="BJ291" s="37"/>
      <c r="BK291" s="56"/>
      <c r="BL291" s="35"/>
      <c r="BM291" s="35"/>
      <c r="BN291" s="35"/>
      <c r="BO291" s="35"/>
      <c r="BP291" s="35"/>
      <c r="BQ291" s="35"/>
      <c r="BR291" s="35"/>
      <c r="BS291" s="35"/>
      <c r="BT291" s="35"/>
      <c r="BU291" s="35"/>
      <c r="BV291" s="35"/>
      <c r="BW291" s="35"/>
      <c r="BX291" s="35"/>
      <c r="BY291" s="35"/>
      <c r="BZ291" s="35"/>
      <c r="CA291" s="35"/>
    </row>
    <row r="292" spans="1:79" s="32" customFormat="1">
      <c r="A292" s="35"/>
      <c r="B292" s="38"/>
      <c r="C292" s="417"/>
      <c r="D292" s="35"/>
      <c r="E292" s="35"/>
      <c r="F292" s="37"/>
      <c r="G292" s="35"/>
      <c r="H292" s="35"/>
      <c r="I292" s="421"/>
      <c r="J292" s="421"/>
      <c r="K292" s="421"/>
      <c r="L292" s="35"/>
      <c r="M292" s="421"/>
      <c r="N292" s="396"/>
      <c r="O292" s="396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  <c r="AT292" s="35"/>
      <c r="AU292" s="35"/>
      <c r="AV292" s="110"/>
      <c r="AW292" s="111"/>
      <c r="AX292" s="63"/>
      <c r="AY292" s="63"/>
      <c r="AZ292" s="63"/>
      <c r="BA292" s="112"/>
      <c r="BB292" s="112"/>
      <c r="BC292" s="112"/>
      <c r="BD292" s="112"/>
      <c r="BE292" s="112"/>
      <c r="BF292" s="112"/>
      <c r="BG292" s="103"/>
      <c r="BH292" s="37"/>
      <c r="BI292" s="37"/>
      <c r="BJ292" s="37"/>
      <c r="BK292" s="56"/>
      <c r="BL292" s="35"/>
      <c r="BM292" s="35"/>
      <c r="BN292" s="35"/>
      <c r="BO292" s="35"/>
      <c r="BP292" s="35"/>
      <c r="BQ292" s="35"/>
      <c r="BR292" s="35"/>
      <c r="BS292" s="35"/>
      <c r="BT292" s="35"/>
      <c r="BU292" s="35"/>
      <c r="BV292" s="35"/>
      <c r="BW292" s="35"/>
      <c r="BX292" s="35"/>
      <c r="BY292" s="35"/>
      <c r="BZ292" s="35"/>
      <c r="CA292" s="35"/>
    </row>
    <row r="293" spans="1:79" s="32" customFormat="1">
      <c r="A293" s="35"/>
      <c r="B293" s="38"/>
      <c r="C293" s="417"/>
      <c r="D293" s="35"/>
      <c r="E293" s="35"/>
      <c r="F293" s="37"/>
      <c r="G293" s="35"/>
      <c r="H293" s="35"/>
      <c r="I293" s="421"/>
      <c r="J293" s="421"/>
      <c r="K293" s="421"/>
      <c r="L293" s="35"/>
      <c r="M293" s="421"/>
      <c r="N293" s="396"/>
      <c r="O293" s="396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  <c r="AT293" s="35"/>
      <c r="AU293" s="35"/>
      <c r="AV293" s="110"/>
      <c r="AW293" s="111"/>
      <c r="AX293" s="63"/>
      <c r="AY293" s="63"/>
      <c r="AZ293" s="63"/>
      <c r="BA293" s="112"/>
      <c r="BB293" s="112"/>
      <c r="BC293" s="112"/>
      <c r="BD293" s="112"/>
      <c r="BE293" s="112"/>
      <c r="BF293" s="112"/>
      <c r="BG293" s="103"/>
      <c r="BH293" s="37"/>
      <c r="BI293" s="37"/>
      <c r="BJ293" s="37"/>
      <c r="BK293" s="56"/>
      <c r="BL293" s="35"/>
      <c r="BM293" s="35"/>
      <c r="BN293" s="35"/>
      <c r="BO293" s="35"/>
      <c r="BP293" s="35"/>
      <c r="BQ293" s="35"/>
      <c r="BR293" s="35"/>
      <c r="BS293" s="35"/>
      <c r="BT293" s="35"/>
      <c r="BU293" s="35"/>
      <c r="BV293" s="35"/>
      <c r="BW293" s="35"/>
      <c r="BX293" s="35"/>
      <c r="BY293" s="35"/>
      <c r="BZ293" s="35"/>
      <c r="CA293" s="35"/>
    </row>
    <row r="294" spans="1:79" s="32" customFormat="1">
      <c r="A294" s="35"/>
      <c r="B294" s="38"/>
      <c r="C294" s="417"/>
      <c r="D294" s="35"/>
      <c r="E294" s="35"/>
      <c r="F294" s="37"/>
      <c r="G294" s="35"/>
      <c r="H294" s="35"/>
      <c r="I294" s="421"/>
      <c r="J294" s="421"/>
      <c r="K294" s="421"/>
      <c r="L294" s="35"/>
      <c r="M294" s="421"/>
      <c r="N294" s="396"/>
      <c r="O294" s="396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  <c r="AT294" s="35"/>
      <c r="AU294" s="35"/>
      <c r="AV294" s="110"/>
      <c r="AW294" s="111"/>
      <c r="AX294" s="63"/>
      <c r="AY294" s="63"/>
      <c r="AZ294" s="63"/>
      <c r="BA294" s="112"/>
      <c r="BB294" s="112"/>
      <c r="BC294" s="112"/>
      <c r="BD294" s="112"/>
      <c r="BE294" s="112"/>
      <c r="BF294" s="112"/>
      <c r="BG294" s="103"/>
      <c r="BH294" s="37"/>
      <c r="BI294" s="37"/>
      <c r="BJ294" s="37"/>
      <c r="BK294" s="56"/>
      <c r="BL294" s="35"/>
      <c r="BM294" s="35"/>
      <c r="BN294" s="35"/>
      <c r="BO294" s="35"/>
      <c r="BP294" s="35"/>
      <c r="BQ294" s="35"/>
      <c r="BR294" s="35"/>
      <c r="BS294" s="35"/>
      <c r="BT294" s="35"/>
      <c r="BU294" s="35"/>
      <c r="BV294" s="35"/>
      <c r="BW294" s="35"/>
      <c r="BX294" s="35"/>
      <c r="BY294" s="35"/>
      <c r="BZ294" s="35"/>
      <c r="CA294" s="35"/>
    </row>
    <row r="295" spans="1:79" s="32" customFormat="1">
      <c r="A295" s="35"/>
      <c r="B295" s="38"/>
      <c r="C295" s="417"/>
      <c r="D295" s="35"/>
      <c r="E295" s="35"/>
      <c r="F295" s="37"/>
      <c r="G295" s="35"/>
      <c r="H295" s="35"/>
      <c r="I295" s="421"/>
      <c r="J295" s="421"/>
      <c r="K295" s="421"/>
      <c r="L295" s="35"/>
      <c r="M295" s="421"/>
      <c r="N295" s="396"/>
      <c r="O295" s="396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  <c r="AT295" s="35"/>
      <c r="AU295" s="35"/>
      <c r="AV295" s="110"/>
      <c r="AW295" s="111"/>
      <c r="AX295" s="63"/>
      <c r="AY295" s="63"/>
      <c r="AZ295" s="63"/>
      <c r="BA295" s="112"/>
      <c r="BB295" s="112"/>
      <c r="BC295" s="112"/>
      <c r="BD295" s="112"/>
      <c r="BE295" s="112"/>
      <c r="BF295" s="112"/>
      <c r="BG295" s="103"/>
      <c r="BH295" s="37"/>
      <c r="BI295" s="37"/>
      <c r="BJ295" s="37"/>
      <c r="BK295" s="56"/>
      <c r="BL295" s="35"/>
      <c r="BM295" s="35"/>
      <c r="BN295" s="35"/>
      <c r="BO295" s="35"/>
      <c r="BP295" s="35"/>
      <c r="BQ295" s="35"/>
      <c r="BR295" s="35"/>
      <c r="BS295" s="35"/>
      <c r="BT295" s="35"/>
      <c r="BU295" s="35"/>
      <c r="BV295" s="35"/>
      <c r="BW295" s="35"/>
      <c r="BX295" s="35"/>
      <c r="BY295" s="35"/>
      <c r="BZ295" s="35"/>
      <c r="CA295" s="35"/>
    </row>
    <row r="296" spans="1:79" s="32" customFormat="1">
      <c r="A296" s="35"/>
      <c r="B296" s="38"/>
      <c r="C296" s="417"/>
      <c r="D296" s="35"/>
      <c r="E296" s="35"/>
      <c r="F296" s="37"/>
      <c r="G296" s="35"/>
      <c r="H296" s="35"/>
      <c r="I296" s="421"/>
      <c r="J296" s="421"/>
      <c r="K296" s="421"/>
      <c r="L296" s="35"/>
      <c r="M296" s="421"/>
      <c r="N296" s="396"/>
      <c r="O296" s="396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5"/>
      <c r="AR296" s="35"/>
      <c r="AS296" s="35"/>
      <c r="AT296" s="35"/>
      <c r="AU296" s="35"/>
      <c r="AV296" s="110"/>
      <c r="AW296" s="111"/>
      <c r="AX296" s="63"/>
      <c r="AY296" s="63"/>
      <c r="AZ296" s="63"/>
      <c r="BA296" s="112"/>
      <c r="BB296" s="112"/>
      <c r="BC296" s="112"/>
      <c r="BD296" s="112"/>
      <c r="BE296" s="112"/>
      <c r="BF296" s="112"/>
      <c r="BG296" s="103"/>
      <c r="BH296" s="37"/>
      <c r="BI296" s="37"/>
      <c r="BJ296" s="37"/>
      <c r="BK296" s="56"/>
      <c r="BL296" s="35"/>
      <c r="BM296" s="35"/>
      <c r="BN296" s="35"/>
      <c r="BO296" s="35"/>
      <c r="BP296" s="35"/>
      <c r="BQ296" s="35"/>
      <c r="BR296" s="35"/>
      <c r="BS296" s="35"/>
      <c r="BT296" s="35"/>
      <c r="BU296" s="35"/>
      <c r="BV296" s="35"/>
      <c r="BW296" s="35"/>
      <c r="BX296" s="35"/>
      <c r="BY296" s="35"/>
      <c r="BZ296" s="35"/>
      <c r="CA296" s="35"/>
    </row>
    <row r="297" spans="1:79" s="32" customFormat="1">
      <c r="A297" s="35"/>
      <c r="B297" s="38"/>
      <c r="C297" s="417"/>
      <c r="D297" s="35"/>
      <c r="E297" s="35"/>
      <c r="F297" s="37"/>
      <c r="G297" s="35"/>
      <c r="H297" s="35"/>
      <c r="I297" s="421"/>
      <c r="J297" s="421"/>
      <c r="K297" s="421"/>
      <c r="L297" s="35"/>
      <c r="M297" s="421"/>
      <c r="N297" s="396"/>
      <c r="O297" s="396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  <c r="AR297" s="35"/>
      <c r="AS297" s="35"/>
      <c r="AT297" s="35"/>
      <c r="AU297" s="35"/>
      <c r="AV297" s="110"/>
      <c r="AW297" s="111"/>
      <c r="AX297" s="63"/>
      <c r="AY297" s="63"/>
      <c r="AZ297" s="63"/>
      <c r="BA297" s="112"/>
      <c r="BB297" s="112"/>
      <c r="BC297" s="112"/>
      <c r="BD297" s="112"/>
      <c r="BE297" s="112"/>
      <c r="BF297" s="112"/>
      <c r="BG297" s="103"/>
      <c r="BH297" s="37"/>
      <c r="BI297" s="37"/>
      <c r="BJ297" s="37"/>
      <c r="BK297" s="56"/>
      <c r="BL297" s="35"/>
      <c r="BM297" s="35"/>
      <c r="BN297" s="35"/>
      <c r="BO297" s="35"/>
      <c r="BP297" s="35"/>
      <c r="BQ297" s="35"/>
      <c r="BR297" s="35"/>
      <c r="BS297" s="35"/>
      <c r="BT297" s="35"/>
      <c r="BU297" s="35"/>
      <c r="BV297" s="35"/>
      <c r="BW297" s="35"/>
      <c r="BX297" s="35"/>
      <c r="BY297" s="35"/>
      <c r="BZ297" s="35"/>
      <c r="CA297" s="35"/>
    </row>
    <row r="298" spans="1:79" s="32" customFormat="1">
      <c r="A298" s="35"/>
      <c r="B298" s="38"/>
      <c r="C298" s="417"/>
      <c r="D298" s="35"/>
      <c r="E298" s="35"/>
      <c r="F298" s="37"/>
      <c r="G298" s="35"/>
      <c r="H298" s="35"/>
      <c r="I298" s="421"/>
      <c r="J298" s="421"/>
      <c r="K298" s="421"/>
      <c r="L298" s="35"/>
      <c r="M298" s="421"/>
      <c r="N298" s="396"/>
      <c r="O298" s="396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  <c r="AT298" s="35"/>
      <c r="AU298" s="35"/>
      <c r="AV298" s="110"/>
      <c r="AW298" s="111"/>
      <c r="AX298" s="63"/>
      <c r="AY298" s="63"/>
      <c r="AZ298" s="63"/>
      <c r="BA298" s="112"/>
      <c r="BB298" s="112"/>
      <c r="BC298" s="112"/>
      <c r="BD298" s="112"/>
      <c r="BE298" s="112"/>
      <c r="BF298" s="112"/>
      <c r="BG298" s="103"/>
      <c r="BH298" s="37"/>
      <c r="BI298" s="37"/>
      <c r="BJ298" s="37"/>
      <c r="BK298" s="56"/>
      <c r="BL298" s="35"/>
      <c r="BM298" s="35"/>
      <c r="BN298" s="35"/>
      <c r="BO298" s="35"/>
      <c r="BP298" s="35"/>
      <c r="BQ298" s="35"/>
      <c r="BR298" s="35"/>
      <c r="BS298" s="35"/>
      <c r="BT298" s="35"/>
      <c r="BU298" s="35"/>
      <c r="BV298" s="35"/>
      <c r="BW298" s="35"/>
      <c r="BX298" s="35"/>
      <c r="BY298" s="35"/>
      <c r="BZ298" s="35"/>
      <c r="CA298" s="35"/>
    </row>
    <row r="299" spans="1:79" s="32" customFormat="1">
      <c r="A299" s="35"/>
      <c r="B299" s="38"/>
      <c r="C299" s="417"/>
      <c r="D299" s="35"/>
      <c r="E299" s="35"/>
      <c r="F299" s="37"/>
      <c r="G299" s="35"/>
      <c r="H299" s="35"/>
      <c r="I299" s="421"/>
      <c r="J299" s="421"/>
      <c r="K299" s="421"/>
      <c r="L299" s="35"/>
      <c r="M299" s="421"/>
      <c r="N299" s="396"/>
      <c r="O299" s="396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  <c r="AR299" s="35"/>
      <c r="AS299" s="35"/>
      <c r="AT299" s="35"/>
      <c r="AU299" s="35"/>
      <c r="AV299" s="110"/>
      <c r="AW299" s="111"/>
      <c r="AX299" s="63"/>
      <c r="AY299" s="63"/>
      <c r="AZ299" s="63"/>
      <c r="BA299" s="112"/>
      <c r="BB299" s="112"/>
      <c r="BC299" s="112"/>
      <c r="BD299" s="112"/>
      <c r="BE299" s="112"/>
      <c r="BF299" s="112"/>
      <c r="BG299" s="103"/>
      <c r="BH299" s="37"/>
      <c r="BI299" s="37"/>
      <c r="BJ299" s="37"/>
      <c r="BK299" s="56"/>
      <c r="BL299" s="35"/>
      <c r="BM299" s="35"/>
      <c r="BN299" s="35"/>
      <c r="BO299" s="35"/>
      <c r="BP299" s="35"/>
      <c r="BQ299" s="35"/>
      <c r="BR299" s="35"/>
      <c r="BS299" s="35"/>
      <c r="BT299" s="35"/>
      <c r="BU299" s="35"/>
      <c r="BV299" s="35"/>
      <c r="BW299" s="35"/>
      <c r="BX299" s="35"/>
      <c r="BY299" s="35"/>
      <c r="BZ299" s="35"/>
      <c r="CA299" s="35"/>
    </row>
    <row r="300" spans="1:79" s="32" customFormat="1">
      <c r="A300" s="35"/>
      <c r="B300" s="38"/>
      <c r="C300" s="417"/>
      <c r="D300" s="35"/>
      <c r="E300" s="35"/>
      <c r="F300" s="37"/>
      <c r="G300" s="35"/>
      <c r="H300" s="35"/>
      <c r="I300" s="421"/>
      <c r="J300" s="421"/>
      <c r="K300" s="421"/>
      <c r="L300" s="35"/>
      <c r="M300" s="421"/>
      <c r="N300" s="396"/>
      <c r="O300" s="396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  <c r="AT300" s="35"/>
      <c r="AU300" s="35"/>
      <c r="AV300" s="110"/>
      <c r="AW300" s="111"/>
      <c r="AX300" s="63"/>
      <c r="AY300" s="63"/>
      <c r="AZ300" s="63"/>
      <c r="BA300" s="112"/>
      <c r="BB300" s="112"/>
      <c r="BC300" s="112"/>
      <c r="BD300" s="112"/>
      <c r="BE300" s="112"/>
      <c r="BF300" s="112"/>
      <c r="BG300" s="103"/>
      <c r="BH300" s="37"/>
      <c r="BI300" s="37"/>
      <c r="BJ300" s="37"/>
      <c r="BK300" s="56"/>
      <c r="BL300" s="35"/>
      <c r="BM300" s="35"/>
      <c r="BN300" s="35"/>
      <c r="BO300" s="35"/>
      <c r="BP300" s="35"/>
      <c r="BQ300" s="35"/>
      <c r="BR300" s="35"/>
      <c r="BS300" s="35"/>
      <c r="BT300" s="35"/>
      <c r="BU300" s="35"/>
      <c r="BV300" s="35"/>
      <c r="BW300" s="35"/>
      <c r="BX300" s="35"/>
      <c r="BY300" s="35"/>
      <c r="BZ300" s="35"/>
      <c r="CA300" s="35"/>
    </row>
    <row r="301" spans="1:79" s="32" customFormat="1">
      <c r="A301" s="35"/>
      <c r="B301" s="38"/>
      <c r="C301" s="417"/>
      <c r="D301" s="35"/>
      <c r="E301" s="35"/>
      <c r="F301" s="37"/>
      <c r="G301" s="35"/>
      <c r="H301" s="35"/>
      <c r="I301" s="421"/>
      <c r="J301" s="421"/>
      <c r="K301" s="421"/>
      <c r="L301" s="35"/>
      <c r="M301" s="421"/>
      <c r="N301" s="396"/>
      <c r="O301" s="396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/>
      <c r="AS301" s="35"/>
      <c r="AT301" s="35"/>
      <c r="AU301" s="35"/>
      <c r="AV301" s="110"/>
      <c r="AW301" s="111"/>
      <c r="AX301" s="63"/>
      <c r="AY301" s="63"/>
      <c r="AZ301" s="63"/>
      <c r="BA301" s="112"/>
      <c r="BB301" s="112"/>
      <c r="BC301" s="112"/>
      <c r="BD301" s="112"/>
      <c r="BE301" s="112"/>
      <c r="BF301" s="112"/>
      <c r="BG301" s="103"/>
      <c r="BH301" s="37"/>
      <c r="BI301" s="37"/>
      <c r="BJ301" s="37"/>
      <c r="BK301" s="56"/>
      <c r="BL301" s="35"/>
      <c r="BM301" s="35"/>
      <c r="BN301" s="35"/>
      <c r="BO301" s="35"/>
      <c r="BP301" s="35"/>
      <c r="BQ301" s="35"/>
      <c r="BR301" s="35"/>
      <c r="BS301" s="35"/>
      <c r="BT301" s="35"/>
      <c r="BU301" s="35"/>
      <c r="BV301" s="35"/>
      <c r="BW301" s="35"/>
      <c r="BX301" s="35"/>
      <c r="BY301" s="35"/>
      <c r="BZ301" s="35"/>
      <c r="CA301" s="35"/>
    </row>
    <row r="302" spans="1:79" s="32" customFormat="1">
      <c r="A302" s="35"/>
      <c r="B302" s="38"/>
      <c r="C302" s="417"/>
      <c r="D302" s="35"/>
      <c r="E302" s="35"/>
      <c r="F302" s="37"/>
      <c r="G302" s="35"/>
      <c r="H302" s="35"/>
      <c r="I302" s="421"/>
      <c r="J302" s="421"/>
      <c r="K302" s="421"/>
      <c r="L302" s="35"/>
      <c r="M302" s="421"/>
      <c r="N302" s="396"/>
      <c r="O302" s="396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  <c r="AR302" s="35"/>
      <c r="AS302" s="35"/>
      <c r="AT302" s="35"/>
      <c r="AU302" s="35"/>
      <c r="AV302" s="110"/>
      <c r="AW302" s="111"/>
      <c r="AX302" s="63"/>
      <c r="AY302" s="63"/>
      <c r="AZ302" s="63"/>
      <c r="BA302" s="112"/>
      <c r="BB302" s="112"/>
      <c r="BC302" s="112"/>
      <c r="BD302" s="112"/>
      <c r="BE302" s="112"/>
      <c r="BF302" s="112"/>
      <c r="BG302" s="103"/>
      <c r="BH302" s="37"/>
      <c r="BI302" s="37"/>
      <c r="BJ302" s="37"/>
      <c r="BK302" s="56"/>
      <c r="BL302" s="35"/>
      <c r="BM302" s="35"/>
      <c r="BN302" s="35"/>
      <c r="BO302" s="35"/>
      <c r="BP302" s="35"/>
      <c r="BQ302" s="35"/>
      <c r="BR302" s="35"/>
      <c r="BS302" s="35"/>
      <c r="BT302" s="35"/>
      <c r="BU302" s="35"/>
      <c r="BV302" s="35"/>
      <c r="BW302" s="35"/>
      <c r="BX302" s="35"/>
      <c r="BY302" s="35"/>
      <c r="BZ302" s="35"/>
      <c r="CA302" s="35"/>
    </row>
    <row r="303" spans="1:79" s="32" customFormat="1">
      <c r="A303" s="35"/>
      <c r="B303" s="38"/>
      <c r="C303" s="417"/>
      <c r="D303" s="35"/>
      <c r="E303" s="35"/>
      <c r="F303" s="37"/>
      <c r="G303" s="35"/>
      <c r="H303" s="35"/>
      <c r="I303" s="421"/>
      <c r="J303" s="421"/>
      <c r="K303" s="421"/>
      <c r="L303" s="35"/>
      <c r="M303" s="421"/>
      <c r="N303" s="396"/>
      <c r="O303" s="396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  <c r="AT303" s="35"/>
      <c r="AU303" s="35"/>
      <c r="AV303" s="110"/>
      <c r="AW303" s="111"/>
      <c r="AX303" s="63"/>
      <c r="AY303" s="63"/>
      <c r="AZ303" s="63"/>
      <c r="BA303" s="112"/>
      <c r="BB303" s="112"/>
      <c r="BC303" s="112"/>
      <c r="BD303" s="112"/>
      <c r="BE303" s="112"/>
      <c r="BF303" s="112"/>
      <c r="BG303" s="103"/>
      <c r="BH303" s="37"/>
      <c r="BI303" s="37"/>
      <c r="BJ303" s="37"/>
      <c r="BK303" s="56"/>
      <c r="BL303" s="35"/>
      <c r="BM303" s="35"/>
      <c r="BN303" s="35"/>
      <c r="BO303" s="35"/>
      <c r="BP303" s="35"/>
      <c r="BQ303" s="35"/>
      <c r="BR303" s="35"/>
      <c r="BS303" s="35"/>
      <c r="BT303" s="35"/>
      <c r="BU303" s="35"/>
      <c r="BV303" s="35"/>
      <c r="BW303" s="35"/>
      <c r="BX303" s="35"/>
      <c r="BY303" s="35"/>
      <c r="BZ303" s="35"/>
      <c r="CA303" s="35"/>
    </row>
    <row r="304" spans="1:79" s="32" customFormat="1">
      <c r="A304" s="35"/>
      <c r="B304" s="38"/>
      <c r="C304" s="417"/>
      <c r="D304" s="35"/>
      <c r="E304" s="35"/>
      <c r="F304" s="37"/>
      <c r="G304" s="35"/>
      <c r="H304" s="35"/>
      <c r="I304" s="421"/>
      <c r="J304" s="421"/>
      <c r="K304" s="421"/>
      <c r="L304" s="35"/>
      <c r="M304" s="421"/>
      <c r="N304" s="396"/>
      <c r="O304" s="396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  <c r="AR304" s="35"/>
      <c r="AS304" s="35"/>
      <c r="AT304" s="35"/>
      <c r="AU304" s="35"/>
      <c r="AV304" s="110"/>
      <c r="AW304" s="111"/>
      <c r="AX304" s="63"/>
      <c r="AY304" s="63"/>
      <c r="AZ304" s="63"/>
      <c r="BA304" s="112"/>
      <c r="BB304" s="112"/>
      <c r="BC304" s="112"/>
      <c r="BD304" s="112"/>
      <c r="BE304" s="112"/>
      <c r="BF304" s="112"/>
      <c r="BG304" s="103"/>
      <c r="BH304" s="37"/>
      <c r="BI304" s="37"/>
      <c r="BJ304" s="37"/>
      <c r="BK304" s="56"/>
      <c r="BL304" s="35"/>
      <c r="BM304" s="35"/>
      <c r="BN304" s="35"/>
      <c r="BO304" s="35"/>
      <c r="BP304" s="35"/>
      <c r="BQ304" s="35"/>
      <c r="BR304" s="35"/>
      <c r="BS304" s="35"/>
      <c r="BT304" s="35"/>
      <c r="BU304" s="35"/>
      <c r="BV304" s="35"/>
      <c r="BW304" s="35"/>
      <c r="BX304" s="35"/>
      <c r="BY304" s="35"/>
      <c r="BZ304" s="35"/>
      <c r="CA304" s="35"/>
    </row>
    <row r="305" spans="1:79" s="32" customFormat="1">
      <c r="A305" s="35"/>
      <c r="B305" s="38"/>
      <c r="C305" s="417"/>
      <c r="D305" s="35"/>
      <c r="E305" s="35"/>
      <c r="F305" s="37"/>
      <c r="G305" s="35"/>
      <c r="H305" s="35"/>
      <c r="I305" s="421"/>
      <c r="J305" s="421"/>
      <c r="K305" s="421"/>
      <c r="L305" s="35"/>
      <c r="M305" s="421"/>
      <c r="N305" s="396"/>
      <c r="O305" s="396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  <c r="AT305" s="35"/>
      <c r="AU305" s="35"/>
      <c r="AV305" s="110"/>
      <c r="AW305" s="111"/>
      <c r="AX305" s="63"/>
      <c r="AY305" s="63"/>
      <c r="AZ305" s="63"/>
      <c r="BA305" s="112"/>
      <c r="BB305" s="112"/>
      <c r="BC305" s="112"/>
      <c r="BD305" s="112"/>
      <c r="BE305" s="112"/>
      <c r="BF305" s="112"/>
      <c r="BG305" s="103"/>
      <c r="BH305" s="37"/>
      <c r="BI305" s="37"/>
      <c r="BJ305" s="37"/>
      <c r="BK305" s="56"/>
      <c r="BL305" s="35"/>
      <c r="BM305" s="35"/>
      <c r="BN305" s="35"/>
      <c r="BO305" s="35"/>
      <c r="BP305" s="35"/>
      <c r="BQ305" s="35"/>
      <c r="BR305" s="35"/>
      <c r="BS305" s="35"/>
      <c r="BT305" s="35"/>
      <c r="BU305" s="35"/>
      <c r="BV305" s="35"/>
      <c r="BW305" s="35"/>
      <c r="BX305" s="35"/>
      <c r="BY305" s="35"/>
      <c r="BZ305" s="35"/>
      <c r="CA305" s="35"/>
    </row>
    <row r="306" spans="1:79" s="32" customFormat="1">
      <c r="A306" s="35"/>
      <c r="B306" s="38"/>
      <c r="C306" s="417"/>
      <c r="D306" s="35"/>
      <c r="E306" s="35"/>
      <c r="F306" s="37"/>
      <c r="G306" s="35"/>
      <c r="H306" s="35"/>
      <c r="I306" s="421"/>
      <c r="J306" s="421"/>
      <c r="K306" s="421"/>
      <c r="L306" s="35"/>
      <c r="M306" s="421"/>
      <c r="N306" s="396"/>
      <c r="O306" s="396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5"/>
      <c r="AR306" s="35"/>
      <c r="AS306" s="35"/>
      <c r="AT306" s="35"/>
      <c r="AU306" s="35"/>
      <c r="AV306" s="110"/>
      <c r="AW306" s="111"/>
      <c r="AX306" s="63"/>
      <c r="AY306" s="63"/>
      <c r="AZ306" s="63"/>
      <c r="BA306" s="112"/>
      <c r="BB306" s="112"/>
      <c r="BC306" s="112"/>
      <c r="BD306" s="112"/>
      <c r="BE306" s="112"/>
      <c r="BF306" s="112"/>
      <c r="BG306" s="103"/>
      <c r="BH306" s="37"/>
      <c r="BI306" s="37"/>
      <c r="BJ306" s="37"/>
      <c r="BK306" s="56"/>
      <c r="BL306" s="35"/>
      <c r="BM306" s="35"/>
      <c r="BN306" s="35"/>
      <c r="BO306" s="35"/>
      <c r="BP306" s="35"/>
      <c r="BQ306" s="35"/>
      <c r="BR306" s="35"/>
      <c r="BS306" s="35"/>
      <c r="BT306" s="35"/>
      <c r="BU306" s="35"/>
      <c r="BV306" s="35"/>
      <c r="BW306" s="35"/>
      <c r="BX306" s="35"/>
      <c r="BY306" s="35"/>
      <c r="BZ306" s="35"/>
      <c r="CA306" s="35"/>
    </row>
    <row r="307" spans="1:79" s="32" customFormat="1">
      <c r="A307" s="35"/>
      <c r="B307" s="39"/>
      <c r="C307" s="39"/>
      <c r="D307" s="35"/>
      <c r="E307" s="35"/>
      <c r="F307" s="37"/>
      <c r="G307" s="35"/>
      <c r="H307" s="35"/>
      <c r="I307" s="421"/>
      <c r="J307" s="421"/>
      <c r="K307" s="421"/>
      <c r="L307" s="35"/>
      <c r="M307" s="421"/>
      <c r="N307" s="396"/>
      <c r="O307" s="396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  <c r="AT307" s="35"/>
      <c r="AU307" s="35"/>
      <c r="AV307" s="110"/>
      <c r="AW307" s="111"/>
      <c r="AX307" s="63"/>
      <c r="AY307" s="63"/>
      <c r="AZ307" s="63"/>
      <c r="BA307" s="112"/>
      <c r="BB307" s="112"/>
      <c r="BC307" s="112"/>
      <c r="BD307" s="112"/>
      <c r="BE307" s="112"/>
      <c r="BF307" s="112"/>
      <c r="BG307" s="103"/>
      <c r="BH307" s="37"/>
      <c r="BI307" s="37"/>
      <c r="BJ307" s="37"/>
      <c r="BK307" s="56"/>
      <c r="BL307" s="35"/>
      <c r="BM307" s="35"/>
      <c r="BN307" s="35"/>
      <c r="BO307" s="35"/>
      <c r="BP307" s="35"/>
      <c r="BQ307" s="35"/>
      <c r="BR307" s="35"/>
      <c r="BS307" s="35"/>
      <c r="BT307" s="35"/>
      <c r="BU307" s="35"/>
      <c r="BV307" s="35"/>
      <c r="BW307" s="35"/>
      <c r="BX307" s="35"/>
      <c r="BY307" s="35"/>
      <c r="BZ307" s="35"/>
      <c r="CA307" s="35"/>
    </row>
    <row r="308" spans="1:79" s="32" customFormat="1" ht="15">
      <c r="A308" s="35"/>
      <c r="B308" s="40"/>
      <c r="C308" s="40"/>
      <c r="D308" s="35"/>
      <c r="E308" s="35"/>
      <c r="F308" s="37"/>
      <c r="G308" s="35"/>
      <c r="H308" s="35"/>
      <c r="I308" s="421"/>
      <c r="J308" s="421"/>
      <c r="K308" s="421"/>
      <c r="L308" s="35"/>
      <c r="M308" s="421"/>
      <c r="N308" s="396"/>
      <c r="O308" s="396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  <c r="AT308" s="35"/>
      <c r="AU308" s="35"/>
      <c r="AV308" s="110"/>
      <c r="AW308" s="111"/>
      <c r="AX308" s="63"/>
      <c r="AY308" s="63"/>
      <c r="AZ308" s="63"/>
      <c r="BA308" s="112"/>
      <c r="BB308" s="112"/>
      <c r="BC308" s="112"/>
      <c r="BD308" s="112"/>
      <c r="BE308" s="112"/>
      <c r="BF308" s="112"/>
      <c r="BG308" s="103"/>
      <c r="BH308" s="37"/>
      <c r="BI308" s="37"/>
      <c r="BJ308" s="37"/>
      <c r="BK308" s="56"/>
      <c r="BL308" s="35"/>
      <c r="BM308" s="35"/>
      <c r="BN308" s="35"/>
      <c r="BO308" s="35"/>
      <c r="BP308" s="35"/>
      <c r="BQ308" s="35"/>
      <c r="BR308" s="35"/>
      <c r="BS308" s="35"/>
      <c r="BT308" s="35"/>
      <c r="BU308" s="35"/>
      <c r="BV308" s="35"/>
      <c r="BW308" s="35"/>
      <c r="BX308" s="35"/>
      <c r="BY308" s="35"/>
      <c r="BZ308" s="35"/>
      <c r="CA308" s="35"/>
    </row>
    <row r="309" spans="1:79" s="32" customFormat="1" ht="15">
      <c r="A309" s="35"/>
      <c r="B309" s="40"/>
      <c r="C309" s="41"/>
      <c r="D309" s="35"/>
      <c r="E309" s="35"/>
      <c r="F309" s="37"/>
      <c r="G309" s="35"/>
      <c r="H309" s="35"/>
      <c r="I309" s="421"/>
      <c r="J309" s="421"/>
      <c r="K309" s="421"/>
      <c r="L309" s="35"/>
      <c r="M309" s="421"/>
      <c r="N309" s="396"/>
      <c r="O309" s="396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/>
      <c r="AR309" s="35"/>
      <c r="AS309" s="35"/>
      <c r="AT309" s="35"/>
      <c r="AU309" s="35"/>
      <c r="AV309" s="110"/>
      <c r="AW309" s="111"/>
      <c r="AX309" s="63"/>
      <c r="AY309" s="63"/>
      <c r="AZ309" s="63"/>
      <c r="BA309" s="112"/>
      <c r="BB309" s="112"/>
      <c r="BC309" s="112"/>
      <c r="BD309" s="112"/>
      <c r="BE309" s="112"/>
      <c r="BF309" s="112"/>
      <c r="BG309" s="103"/>
      <c r="BH309" s="37"/>
      <c r="BI309" s="37"/>
      <c r="BJ309" s="37"/>
      <c r="BK309" s="56"/>
      <c r="BL309" s="35"/>
      <c r="BM309" s="35"/>
      <c r="BN309" s="35"/>
      <c r="BO309" s="35"/>
      <c r="BP309" s="35"/>
      <c r="BQ309" s="35"/>
      <c r="BR309" s="35"/>
      <c r="BS309" s="35"/>
      <c r="BT309" s="35"/>
      <c r="BU309" s="35"/>
      <c r="BV309" s="35"/>
      <c r="BW309" s="35"/>
      <c r="BX309" s="35"/>
      <c r="BY309" s="35"/>
      <c r="BZ309" s="35"/>
      <c r="CA309" s="35"/>
    </row>
    <row r="310" spans="1:79" s="32" customFormat="1" ht="15">
      <c r="A310" s="35"/>
      <c r="B310" s="40"/>
      <c r="C310" s="40"/>
      <c r="D310" s="35"/>
      <c r="E310" s="35"/>
      <c r="F310" s="37"/>
      <c r="G310" s="35"/>
      <c r="H310" s="35"/>
      <c r="I310" s="421"/>
      <c r="J310" s="421"/>
      <c r="K310" s="421"/>
      <c r="L310" s="35"/>
      <c r="M310" s="421"/>
      <c r="N310" s="396"/>
      <c r="O310" s="396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5"/>
      <c r="AR310" s="35"/>
      <c r="AS310" s="35"/>
      <c r="AT310" s="35"/>
      <c r="AU310" s="35"/>
      <c r="AV310" s="110"/>
      <c r="AW310" s="111"/>
      <c r="AX310" s="63"/>
      <c r="AY310" s="63"/>
      <c r="AZ310" s="63"/>
      <c r="BA310" s="112"/>
      <c r="BB310" s="112"/>
      <c r="BC310" s="112"/>
      <c r="BD310" s="112"/>
      <c r="BE310" s="112"/>
      <c r="BF310" s="112"/>
      <c r="BG310" s="103"/>
      <c r="BH310" s="37"/>
      <c r="BI310" s="37"/>
      <c r="BJ310" s="37"/>
      <c r="BK310" s="56"/>
      <c r="BL310" s="35"/>
      <c r="BM310" s="35"/>
      <c r="BN310" s="35"/>
      <c r="BO310" s="35"/>
      <c r="BP310" s="35"/>
      <c r="BQ310" s="35"/>
      <c r="BR310" s="35"/>
      <c r="BS310" s="35"/>
      <c r="BT310" s="35"/>
      <c r="BU310" s="35"/>
      <c r="BV310" s="35"/>
      <c r="BW310" s="35"/>
      <c r="BX310" s="35"/>
      <c r="BY310" s="35"/>
      <c r="BZ310" s="35"/>
      <c r="CA310" s="35"/>
    </row>
    <row r="311" spans="1:79" ht="12.75" customHeight="1">
      <c r="B311" s="38"/>
      <c r="C311" s="417"/>
      <c r="D311" s="35"/>
      <c r="E311" s="35"/>
      <c r="F311" s="37"/>
      <c r="G311" s="35"/>
      <c r="H311" s="35"/>
      <c r="I311" s="421"/>
      <c r="J311" s="421"/>
      <c r="K311" s="421"/>
      <c r="L311" s="35"/>
      <c r="M311" s="421"/>
      <c r="N311" s="396"/>
      <c r="O311" s="396"/>
    </row>
    <row r="312" spans="1:79" ht="12.75" customHeight="1">
      <c r="B312" s="38"/>
      <c r="C312" s="417"/>
      <c r="D312" s="35"/>
      <c r="E312" s="35"/>
      <c r="F312" s="37"/>
      <c r="G312" s="35"/>
      <c r="H312" s="35"/>
      <c r="I312" s="421"/>
      <c r="J312" s="421"/>
      <c r="K312" s="421"/>
      <c r="L312" s="35"/>
      <c r="M312" s="421"/>
      <c r="N312" s="396"/>
      <c r="O312" s="396"/>
    </row>
    <row r="313" spans="1:79" ht="12.75" customHeight="1">
      <c r="B313" s="38"/>
      <c r="C313" s="417"/>
      <c r="D313" s="35"/>
      <c r="E313" s="35"/>
      <c r="F313" s="37"/>
      <c r="G313" s="35"/>
      <c r="H313" s="35"/>
      <c r="I313" s="421"/>
      <c r="J313" s="421"/>
      <c r="K313" s="421"/>
      <c r="L313" s="35"/>
      <c r="M313" s="421"/>
      <c r="N313" s="396"/>
      <c r="O313" s="396"/>
    </row>
    <row r="314" spans="1:79" ht="12.75" customHeight="1">
      <c r="B314" s="38"/>
      <c r="C314" s="417"/>
      <c r="D314" s="35"/>
      <c r="E314" s="35"/>
      <c r="F314" s="37"/>
      <c r="G314" s="35"/>
      <c r="H314" s="35"/>
      <c r="I314" s="421"/>
      <c r="J314" s="421"/>
      <c r="K314" s="421"/>
      <c r="L314" s="35"/>
      <c r="M314" s="421"/>
      <c r="N314" s="396"/>
      <c r="O314" s="396"/>
    </row>
    <row r="315" spans="1:79" ht="12.75" customHeight="1">
      <c r="B315" s="38"/>
      <c r="C315" s="417"/>
      <c r="D315" s="35"/>
      <c r="E315" s="35"/>
      <c r="F315" s="37"/>
      <c r="G315" s="35"/>
      <c r="H315" s="35"/>
      <c r="I315" s="421"/>
      <c r="J315" s="421"/>
      <c r="K315" s="421"/>
      <c r="L315" s="35"/>
      <c r="M315" s="421"/>
      <c r="N315" s="396"/>
      <c r="O315" s="396"/>
    </row>
    <row r="316" spans="1:79" ht="12.75" customHeight="1">
      <c r="B316" s="38"/>
      <c r="C316" s="417"/>
      <c r="D316" s="35"/>
      <c r="E316" s="35"/>
      <c r="F316" s="37"/>
      <c r="G316" s="35"/>
      <c r="H316" s="35"/>
      <c r="I316" s="421"/>
      <c r="J316" s="421"/>
      <c r="K316" s="421"/>
      <c r="L316" s="35"/>
      <c r="M316" s="421"/>
      <c r="N316" s="396"/>
      <c r="O316" s="396"/>
    </row>
    <row r="317" spans="1:79" ht="12.75" customHeight="1">
      <c r="B317" s="38"/>
      <c r="C317" s="417"/>
      <c r="D317" s="35"/>
      <c r="E317" s="35"/>
      <c r="F317" s="37"/>
      <c r="G317" s="35"/>
      <c r="H317" s="35"/>
      <c r="I317" s="421"/>
      <c r="J317" s="421"/>
      <c r="K317" s="421"/>
      <c r="L317" s="35"/>
      <c r="M317" s="421"/>
      <c r="N317" s="396"/>
      <c r="O317" s="396"/>
    </row>
    <row r="318" spans="1:79" ht="12.75" customHeight="1">
      <c r="B318" s="38"/>
      <c r="C318" s="417"/>
      <c r="D318" s="35"/>
      <c r="E318" s="35"/>
      <c r="F318" s="37"/>
      <c r="L318" s="35"/>
      <c r="M318" s="421"/>
      <c r="N318" s="396"/>
      <c r="O318" s="396"/>
    </row>
  </sheetData>
  <sheetProtection insertRows="0"/>
  <dataConsolidate/>
  <mergeCells count="17">
    <mergeCell ref="M1:N1"/>
    <mergeCell ref="BA82:BA83"/>
    <mergeCell ref="BB82:BB83"/>
    <mergeCell ref="BE82:BE83"/>
    <mergeCell ref="BH82:BH83"/>
    <mergeCell ref="BC82:BC83"/>
    <mergeCell ref="BD82:BD83"/>
    <mergeCell ref="BQ82:BQ83"/>
    <mergeCell ref="BG82:BG83"/>
    <mergeCell ref="BI82:BI83"/>
    <mergeCell ref="BM82:BM83"/>
    <mergeCell ref="BL82:BL83"/>
    <mergeCell ref="BJ82:BJ83"/>
    <mergeCell ref="BK82:BK83"/>
    <mergeCell ref="BN82:BN83"/>
    <mergeCell ref="BO82:BO83"/>
    <mergeCell ref="BP82:BP83"/>
  </mergeCells>
  <phoneticPr fontId="2" type="noConversion"/>
  <conditionalFormatting sqref="C3:D3 B58 B76:C76 B61:D61 B6:C9 D5:D9 D11 B10:D10 B12:D19 B63:D74 B21:D28">
    <cfRule type="expression" dxfId="180" priority="3954" stopIfTrue="1">
      <formula>OR($D3="SI",$D3="T&amp;A")</formula>
    </cfRule>
  </conditionalFormatting>
  <conditionalFormatting sqref="B89:B90 B91:D93 B94:C95">
    <cfRule type="expression" dxfId="179" priority="3315" stopIfTrue="1">
      <formula>$D89="SI"</formula>
    </cfRule>
  </conditionalFormatting>
  <conditionalFormatting sqref="C29 C34:C36">
    <cfRule type="expression" dxfId="178" priority="3250" stopIfTrue="1">
      <formula>OR($D29="SI",$D29="T&amp;A")</formula>
    </cfRule>
  </conditionalFormatting>
  <conditionalFormatting sqref="C29 C34:C36">
    <cfRule type="expression" dxfId="177" priority="3249" stopIfTrue="1">
      <formula>OR($D29="SI",$D29="T&amp;A")</formula>
    </cfRule>
  </conditionalFormatting>
  <conditionalFormatting sqref="B31:D33 D34:D42">
    <cfRule type="expression" dxfId="176" priority="3218" stopIfTrue="1">
      <formula>OR($D31="SI",$D31="T&amp;A")</formula>
    </cfRule>
  </conditionalFormatting>
  <conditionalFormatting sqref="B31:D33 D34:D42">
    <cfRule type="expression" dxfId="175" priority="3217" stopIfTrue="1">
      <formula>OR($D31="SI",$D31="T&amp;A")</formula>
    </cfRule>
  </conditionalFormatting>
  <conditionalFormatting sqref="B4:C5">
    <cfRule type="expression" dxfId="174" priority="3104" stopIfTrue="1">
      <formula>OR($D4="SI",$D4="T&amp;A")</formula>
    </cfRule>
  </conditionalFormatting>
  <conditionalFormatting sqref="B20:D20">
    <cfRule type="expression" dxfId="173" priority="3102" stopIfTrue="1">
      <formula>OR($D20="SI",$D20="T&amp;A")</formula>
    </cfRule>
  </conditionalFormatting>
  <conditionalFormatting sqref="B45:C45">
    <cfRule type="expression" dxfId="172" priority="3100" stopIfTrue="1">
      <formula>OR($D45="SI",$D45="T&amp;A")</formula>
    </cfRule>
  </conditionalFormatting>
  <conditionalFormatting sqref="B37:C37 C38:C39">
    <cfRule type="expression" dxfId="171" priority="2992" stopIfTrue="1">
      <formula>OR($D37="SI",$D37="T&amp;A")</formula>
    </cfRule>
  </conditionalFormatting>
  <conditionalFormatting sqref="B37:C37 C38:C39">
    <cfRule type="expression" dxfId="170" priority="2991" stopIfTrue="1">
      <formula>OR($D37="SI",$D37="T&amp;A")</formula>
    </cfRule>
  </conditionalFormatting>
  <conditionalFormatting sqref="B84:D84">
    <cfRule type="expression" dxfId="169" priority="2943" stopIfTrue="1">
      <formula>$D84="SI"</formula>
    </cfRule>
  </conditionalFormatting>
  <conditionalFormatting sqref="B85:D85 B86:C86">
    <cfRule type="expression" dxfId="168" priority="2941" stopIfTrue="1">
      <formula>$D85="SI"</formula>
    </cfRule>
  </conditionalFormatting>
  <conditionalFormatting sqref="B62:D62">
    <cfRule type="expression" dxfId="167" priority="2910" stopIfTrue="1">
      <formula>OR($D62="SI",$D62="T&amp;A")</formula>
    </cfRule>
  </conditionalFormatting>
  <conditionalFormatting sqref="B11:C11">
    <cfRule type="expression" dxfId="166" priority="2819" stopIfTrue="1">
      <formula>OR($D11="SI",$D11="T&amp;A")</formula>
    </cfRule>
  </conditionalFormatting>
  <conditionalFormatting sqref="B75:C75">
    <cfRule type="expression" dxfId="165" priority="2588" stopIfTrue="1">
      <formula>OR($D75="SI",$D75="T&amp;A")</formula>
    </cfRule>
  </conditionalFormatting>
  <conditionalFormatting sqref="B43:C44">
    <cfRule type="expression" dxfId="164" priority="2585" stopIfTrue="1">
      <formula>OR($D43="SI",$D43="T&amp;A")</formula>
    </cfRule>
  </conditionalFormatting>
  <conditionalFormatting sqref="B46:C55">
    <cfRule type="expression" dxfId="163" priority="2584" stopIfTrue="1">
      <formula>OR($D46="SI",$D46="T&amp;A")</formula>
    </cfRule>
  </conditionalFormatting>
  <conditionalFormatting sqref="D76">
    <cfRule type="expression" dxfId="162" priority="2556" stopIfTrue="1">
      <formula>OR($D76="SI",$D76="T&amp;A")</formula>
    </cfRule>
  </conditionalFormatting>
  <conditionalFormatting sqref="D29">
    <cfRule type="expression" dxfId="161" priority="2168" stopIfTrue="1">
      <formula>OR($D29="SI",$D29="T&amp;A")</formula>
    </cfRule>
  </conditionalFormatting>
  <conditionalFormatting sqref="D56:D58">
    <cfRule type="expression" dxfId="160" priority="2137" stopIfTrue="1">
      <formula>OR($D56="SI",$D56="T&amp;A")</formula>
    </cfRule>
  </conditionalFormatting>
  <conditionalFormatting sqref="C56:C57">
    <cfRule type="expression" dxfId="159" priority="2136" stopIfTrue="1">
      <formula>OR($D56="SI",$D56="T&amp;A")</formula>
    </cfRule>
  </conditionalFormatting>
  <conditionalFormatting sqref="B56:B57">
    <cfRule type="expression" dxfId="158" priority="2135" stopIfTrue="1">
      <formula>OR($D56="SI",$D56="T&amp;A")</formula>
    </cfRule>
  </conditionalFormatting>
  <conditionalFormatting sqref="D59:D60">
    <cfRule type="expression" dxfId="157" priority="2054" stopIfTrue="1">
      <formula>OR($D59="SI",$D59="T&amp;A")</formula>
    </cfRule>
  </conditionalFormatting>
  <conditionalFormatting sqref="C59:C60">
    <cfRule type="expression" dxfId="156" priority="2053" stopIfTrue="1">
      <formula>OR($D59="SI",$D59="T&amp;A")</formula>
    </cfRule>
  </conditionalFormatting>
  <conditionalFormatting sqref="B59:B60">
    <cfRule type="expression" dxfId="155" priority="2052" stopIfTrue="1">
      <formula>OR($D59="SI",$D59="T&amp;A")</formula>
    </cfRule>
  </conditionalFormatting>
  <conditionalFormatting sqref="B88:D88 B87:C87">
    <cfRule type="expression" dxfId="154" priority="1990" stopIfTrue="1">
      <formula>$D87="SI"</formula>
    </cfRule>
  </conditionalFormatting>
  <conditionalFormatting sqref="C89:D90">
    <cfRule type="expression" dxfId="153" priority="1978" stopIfTrue="1">
      <formula>$D89="SI"</formula>
    </cfRule>
  </conditionalFormatting>
  <conditionalFormatting sqref="D75">
    <cfRule type="expression" dxfId="152" priority="1931" stopIfTrue="1">
      <formula>OR($D75="SI",$D75="T&amp;A")</formula>
    </cfRule>
  </conditionalFormatting>
  <conditionalFormatting sqref="D55">
    <cfRule type="expression" dxfId="151" priority="1839" stopIfTrue="1">
      <formula>OR($D55="SI",$D55="T&amp;A")</formula>
    </cfRule>
  </conditionalFormatting>
  <conditionalFormatting sqref="C42">
    <cfRule type="expression" dxfId="150" priority="1834" stopIfTrue="1">
      <formula>OR($D42="SI",$D42="T&amp;A")</formula>
    </cfRule>
  </conditionalFormatting>
  <conditionalFormatting sqref="B42">
    <cfRule type="expression" dxfId="149" priority="1833" stopIfTrue="1">
      <formula>OR($D42="SI",$D42="T&amp;A")</formula>
    </cfRule>
  </conditionalFormatting>
  <conditionalFormatting sqref="C58">
    <cfRule type="expression" dxfId="148" priority="1822" stopIfTrue="1">
      <formula>OR($D58="SI",$D58="T&amp;A")</formula>
    </cfRule>
  </conditionalFormatting>
  <conditionalFormatting sqref="B41:C41">
    <cfRule type="expression" dxfId="147" priority="1804" stopIfTrue="1">
      <formula>OR($D41="SI",$D41="T&amp;A")</formula>
    </cfRule>
  </conditionalFormatting>
  <conditionalFormatting sqref="B41:C41">
    <cfRule type="expression" dxfId="146" priority="1803" stopIfTrue="1">
      <formula>OR($D41="SI",$D41="T&amp;A")</formula>
    </cfRule>
  </conditionalFormatting>
  <conditionalFormatting sqref="B30:D30">
    <cfRule type="expression" dxfId="145" priority="1799" stopIfTrue="1">
      <formula>OR($D30="SI",$D30="T&amp;A")</formula>
    </cfRule>
  </conditionalFormatting>
  <conditionalFormatting sqref="D87">
    <cfRule type="expression" dxfId="144" priority="1705" stopIfTrue="1">
      <formula>$D87="SI"</formula>
    </cfRule>
  </conditionalFormatting>
  <conditionalFormatting sqref="B34:B36">
    <cfRule type="expression" dxfId="143" priority="1663" stopIfTrue="1">
      <formula>OR($D34="SI",$D34="T&amp;A")</formula>
    </cfRule>
  </conditionalFormatting>
  <conditionalFormatting sqref="C40">
    <cfRule type="expression" dxfId="142" priority="1622" stopIfTrue="1">
      <formula>OR($D40="SI",$D40="T&amp;A")</formula>
    </cfRule>
  </conditionalFormatting>
  <conditionalFormatting sqref="C40">
    <cfRule type="expression" dxfId="141" priority="1621" stopIfTrue="1">
      <formula>OR($D40="SI",$D40="T&amp;A")</formula>
    </cfRule>
  </conditionalFormatting>
  <conditionalFormatting sqref="B29">
    <cfRule type="expression" dxfId="140" priority="1359" stopIfTrue="1">
      <formula>OR($D29="SI",$D29="T&amp;A")</formula>
    </cfRule>
  </conditionalFormatting>
  <conditionalFormatting sqref="D4">
    <cfRule type="expression" dxfId="139" priority="1249" stopIfTrue="1">
      <formula>OR($D4="SI",$D4="T&amp;A")</formula>
    </cfRule>
  </conditionalFormatting>
  <conditionalFormatting sqref="B38:B40">
    <cfRule type="expression" dxfId="138" priority="1215" stopIfTrue="1">
      <formula>OR($D38="SI",$D38="T&amp;A")</formula>
    </cfRule>
  </conditionalFormatting>
  <conditionalFormatting sqref="B38:B40">
    <cfRule type="expression" dxfId="137" priority="1214" stopIfTrue="1">
      <formula>OR($D38="SI",$D38="T&amp;A")</formula>
    </cfRule>
  </conditionalFormatting>
  <conditionalFormatting sqref="D95">
    <cfRule type="expression" dxfId="136" priority="454" stopIfTrue="1">
      <formula>$D95="SI"</formula>
    </cfRule>
  </conditionalFormatting>
  <conditionalFormatting sqref="D43:D54">
    <cfRule type="expression" dxfId="135" priority="453" stopIfTrue="1">
      <formula>OR($D43="SI",$D43="T&amp;A")</formula>
    </cfRule>
  </conditionalFormatting>
  <conditionalFormatting sqref="D43:D54">
    <cfRule type="expression" dxfId="134" priority="452" stopIfTrue="1">
      <formula>OR($D43="SI",$D43="T&amp;A")</formula>
    </cfRule>
  </conditionalFormatting>
  <conditionalFormatting sqref="D94">
    <cfRule type="expression" dxfId="133" priority="355" stopIfTrue="1">
      <formula>$D94="SI"</formula>
    </cfRule>
  </conditionalFormatting>
  <conditionalFormatting sqref="E3">
    <cfRule type="expression" dxfId="132" priority="325" stopIfTrue="1">
      <formula>AND($D3&lt;&gt;"SI",$E3&lt;24)</formula>
    </cfRule>
  </conditionalFormatting>
  <conditionalFormatting sqref="F3">
    <cfRule type="expression" dxfId="131" priority="300" stopIfTrue="1">
      <formula>AND($D3&lt;&gt;"SI",$E3&lt;24)</formula>
    </cfRule>
  </conditionalFormatting>
  <conditionalFormatting sqref="D86">
    <cfRule type="expression" dxfId="130" priority="260" stopIfTrue="1">
      <formula>$D86="SI"</formula>
    </cfRule>
  </conditionalFormatting>
  <conditionalFormatting sqref="F15">
    <cfRule type="expression" dxfId="129" priority="213" stopIfTrue="1">
      <formula>AND($D15&lt;&gt;"SI",$E15&lt;24)</formula>
    </cfRule>
  </conditionalFormatting>
  <conditionalFormatting sqref="F15">
    <cfRule type="expression" dxfId="128" priority="212" stopIfTrue="1">
      <formula>AND($D15&lt;&gt;"SI",$E15&lt;24)</formula>
    </cfRule>
  </conditionalFormatting>
  <conditionalFormatting sqref="F19 F21:F23 F61 F76 F53 F34:F35 F38 F40:F41">
    <cfRule type="expression" dxfId="127" priority="208" stopIfTrue="1">
      <formula>AND($D19&lt;&gt;"SI",$E19&lt;24)</formula>
    </cfRule>
  </conditionalFormatting>
  <conditionalFormatting sqref="F66">
    <cfRule type="expression" dxfId="126" priority="205" stopIfTrue="1">
      <formula>AND($D66&lt;&gt;"SI",$E66&lt;24)</formula>
    </cfRule>
  </conditionalFormatting>
  <conditionalFormatting sqref="F29">
    <cfRule type="expression" dxfId="125" priority="141" stopIfTrue="1">
      <formula>AND($D29&lt;&gt;"SI",$E29&lt;24)</formula>
    </cfRule>
  </conditionalFormatting>
  <conditionalFormatting sqref="F52">
    <cfRule type="expression" dxfId="124" priority="125" stopIfTrue="1">
      <formula>AND($D52&lt;&gt;"SI",$E52&lt;24)</formula>
    </cfRule>
  </conditionalFormatting>
  <conditionalFormatting sqref="F39 F42 F36:F37">
    <cfRule type="expression" dxfId="123" priority="81" stopIfTrue="1">
      <formula>AND($D36&lt;&gt;"SI",$E36&lt;24)</formula>
    </cfRule>
  </conditionalFormatting>
  <conditionalFormatting sqref="F27">
    <cfRule type="expression" dxfId="122" priority="70" stopIfTrue="1">
      <formula>AND($D27&lt;&gt;"SI",$E27&lt;24)</formula>
    </cfRule>
  </conditionalFormatting>
  <conditionalFormatting sqref="F12">
    <cfRule type="expression" dxfId="121" priority="66" stopIfTrue="1">
      <formula>AND($D12&lt;&gt;"SI",$E12&lt;24)</formula>
    </cfRule>
  </conditionalFormatting>
  <conditionalFormatting sqref="F6:F7 F9">
    <cfRule type="expression" dxfId="120" priority="62" stopIfTrue="1">
      <formula>AND($D6&lt;&gt;"SI",$E6&lt;24)</formula>
    </cfRule>
  </conditionalFormatting>
  <conditionalFormatting sqref="F56">
    <cfRule type="expression" dxfId="119" priority="48" stopIfTrue="1">
      <formula>AND($D56&lt;&gt;"SI",$E56&lt;24)</formula>
    </cfRule>
  </conditionalFormatting>
  <conditionalFormatting sqref="F43:F51">
    <cfRule type="expression" dxfId="118" priority="36" stopIfTrue="1">
      <formula>AND($D43&lt;&gt;"SI",$E43&lt;24)</formula>
    </cfRule>
  </conditionalFormatting>
  <conditionalFormatting sqref="F55">
    <cfRule type="expression" dxfId="117" priority="27" stopIfTrue="1">
      <formula>AND($D55&lt;&gt;"SI",$E55&lt;24)</formula>
    </cfRule>
  </conditionalFormatting>
  <conditionalFormatting sqref="F25">
    <cfRule type="expression" dxfId="116" priority="23" stopIfTrue="1">
      <formula>AND($D25&lt;&gt;"SI",$E25&lt;24)</formula>
    </cfRule>
  </conditionalFormatting>
  <conditionalFormatting sqref="F54">
    <cfRule type="expression" dxfId="115" priority="21" stopIfTrue="1">
      <formula>AND($D54&lt;&gt;"SI",$E54&lt;24)</formula>
    </cfRule>
  </conditionalFormatting>
  <conditionalFormatting sqref="F4:F5 F8 F10:F11 F13:F14 F16:F18 F20 F24 F26 F28">
    <cfRule type="expression" dxfId="114" priority="3" stopIfTrue="1">
      <formula>AND($D4&lt;&gt;"SI",$E4&lt;24)</formula>
    </cfRule>
  </conditionalFormatting>
  <conditionalFormatting sqref="F30:F33">
    <cfRule type="expression" dxfId="113" priority="2" stopIfTrue="1">
      <formula>AND($D30&lt;&gt;"SI",$E30&lt;24)</formula>
    </cfRule>
  </conditionalFormatting>
  <conditionalFormatting sqref="F67:F75 F62:F65 F57:F60">
    <cfRule type="expression" dxfId="112" priority="1" stopIfTrue="1">
      <formula>AND($D57&lt;&gt;"SI",$E57&lt;24)</formula>
    </cfRule>
  </conditionalFormatting>
  <dataValidations count="11">
    <dataValidation type="list" allowBlank="1" showInputMessage="1" showErrorMessage="1" errorTitle="WELL NAME" error="You have entered a well that is not on the master well list.  Please select the well name from the dropdown." sqref="B84:B95 B3:B76">
      <formula1>WELL_NAME</formula1>
    </dataValidation>
    <dataValidation type="decimal" allowBlank="1" showInputMessage="1" showErrorMessage="1" errorTitle="WELL DATA" error="Decimal between 0 and 24" sqref="N84:N95 E3:E76">
      <formula1>0</formula1>
      <formula2>24</formula2>
    </dataValidation>
    <dataValidation type="list" allowBlank="1" showInputMessage="1" showErrorMessage="1" sqref="H3 E84:E95 G3:G76">
      <formula1>CHOKE</formula1>
    </dataValidation>
    <dataValidation type="whole" allowBlank="1" showInputMessage="1" showErrorMessage="1" errorTitle="WELL DATA" error="Whole number &gt;=0" sqref="I3:L3 M3:N11 J4:L11 J12:N76">
      <formula1>0</formula1>
      <formula2>50000</formula2>
    </dataValidation>
    <dataValidation type="whole" allowBlank="1" showInputMessage="1" showErrorMessage="1" error="Value must be a whole number" sqref="L91:L92 O89:O92 P84:P95 O84:O86">
      <formula1>0</formula1>
      <formula2>20000</formula2>
    </dataValidation>
    <dataValidation type="list" allowBlank="1" showInputMessage="1" showErrorMessage="1" errorTitle="WELL STATUS" error="You may only select a Status from the dropdown list." sqref="D84:D95">
      <formula1>WELL_STATUS</formula1>
    </dataValidation>
    <dataValidation type="list" allowBlank="1" showInputMessage="1" showErrorMessage="1" errorTitle="RESERVOIR ZONE" error="Please select the reservoir from the dropdown list.  The list contains single and comingled reservoir names." sqref="C84:C95">
      <formula1>ZONE</formula1>
    </dataValidation>
    <dataValidation type="list" allowBlank="1" showInputMessage="1" showErrorMessage="1" sqref="S84:S95">
      <formula1>DT_CAUSE</formula1>
    </dataValidation>
    <dataValidation type="list" allowBlank="1" showInputMessage="1" showErrorMessage="1" sqref="F3:F76">
      <formula1>DT_CAUSES_WIW</formula1>
    </dataValidation>
    <dataValidation type="list" allowBlank="1" showInputMessage="1" showErrorMessage="1" sqref="D3:D76">
      <formula1>WELL_STATUS</formula1>
    </dataValidation>
    <dataValidation type="list" allowBlank="1" showInputMessage="1" showErrorMessage="1" errorTitle="WELL NAME" error="You have entered a well that is not on the master well list.  Please select the well name from the dropdown." sqref="C3:C76">
      <formula1>ZONE</formula1>
    </dataValidation>
  </dataValidations>
  <pageMargins left="0.7" right="0.7" top="0.75" bottom="0.75" header="0.3" footer="0.3"/>
  <pageSetup paperSize="9" scale="76" orientation="landscape" r:id="rId1"/>
  <headerFooter alignWithMargins="0">
    <oddHeader>&amp;C&amp;"Verdana,Bold"&amp;12DAILY PRODUCTION REPORT - RAZZAK FIELDS</oddHeader>
    <oddFooter>&amp;CPage &amp;P</oddFooter>
  </headerFooter>
  <colBreaks count="1" manualBreakCount="1">
    <brk id="4" min="33" max="39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B1:AV30"/>
  <sheetViews>
    <sheetView workbookViewId="0">
      <selection activeCell="J18" sqref="J18"/>
    </sheetView>
  </sheetViews>
  <sheetFormatPr defaultColWidth="8.5703125" defaultRowHeight="12.75"/>
  <cols>
    <col min="1" max="1" width="1.5703125" style="50" customWidth="1"/>
    <col min="2" max="2" width="41.42578125" style="50" customWidth="1"/>
    <col min="3" max="3" width="13.42578125" style="403" customWidth="1"/>
    <col min="4" max="4" width="21.5703125" style="50" customWidth="1"/>
    <col min="5" max="5" width="13.5703125" style="50" customWidth="1"/>
    <col min="6" max="6" width="14.42578125" style="50" customWidth="1"/>
    <col min="7" max="8" width="13.5703125" style="50" customWidth="1"/>
    <col min="9" max="9" width="12.42578125" style="50" customWidth="1"/>
    <col min="10" max="10" width="49.5703125" style="50" customWidth="1"/>
    <col min="11" max="11" width="26.42578125" style="399" customWidth="1"/>
    <col min="12" max="36" width="8.5703125" style="50"/>
    <col min="37" max="37" width="16.42578125" style="50" bestFit="1" customWidth="1"/>
    <col min="38" max="38" width="10.5703125" style="50" bestFit="1" customWidth="1"/>
    <col min="39" max="16384" width="8.5703125" style="50"/>
  </cols>
  <sheetData>
    <row r="1" spans="2:48" s="219" customFormat="1" ht="30" customHeight="1">
      <c r="B1" s="220" t="s">
        <v>851</v>
      </c>
      <c r="C1" s="400"/>
      <c r="D1" s="393"/>
      <c r="E1" s="221"/>
      <c r="F1" s="221"/>
      <c r="G1" s="221"/>
      <c r="H1" s="221"/>
      <c r="I1" s="221"/>
      <c r="K1" s="406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</row>
    <row r="2" spans="2:48" s="222" customFormat="1" ht="21" customHeight="1">
      <c r="B2" s="696" t="s">
        <v>854</v>
      </c>
      <c r="C2" s="702"/>
      <c r="D2" s="698"/>
      <c r="E2" s="700"/>
      <c r="F2" s="700"/>
      <c r="G2" s="700"/>
      <c r="H2" s="700"/>
      <c r="I2" s="700"/>
      <c r="J2" s="704"/>
      <c r="K2" s="704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</row>
    <row r="3" spans="2:48" ht="0.75" customHeight="1">
      <c r="B3" s="224"/>
      <c r="C3" s="401"/>
      <c r="D3" s="225"/>
      <c r="E3" s="225"/>
      <c r="F3" s="225"/>
      <c r="G3" s="405"/>
      <c r="H3" s="405"/>
      <c r="I3" s="405"/>
      <c r="J3" s="227"/>
      <c r="K3" s="407"/>
    </row>
    <row r="4" spans="2:48" ht="22.5" customHeight="1">
      <c r="B4" s="404" t="s">
        <v>852</v>
      </c>
      <c r="C4" s="401" t="s">
        <v>1296</v>
      </c>
      <c r="D4" s="401" t="s">
        <v>1297</v>
      </c>
      <c r="E4" s="401" t="s">
        <v>1968</v>
      </c>
      <c r="F4" s="401" t="s">
        <v>1298</v>
      </c>
      <c r="G4" s="732" t="s">
        <v>1967</v>
      </c>
      <c r="H4"/>
      <c r="I4" s="930" t="s">
        <v>855</v>
      </c>
      <c r="J4" s="930"/>
      <c r="K4" s="401">
        <v>0.9</v>
      </c>
    </row>
    <row r="5" spans="2:48" ht="21" customHeight="1">
      <c r="B5" s="404" t="s">
        <v>853</v>
      </c>
      <c r="C5" s="401"/>
      <c r="D5" s="401"/>
      <c r="E5" s="401">
        <v>419.5</v>
      </c>
      <c r="F5" s="401"/>
      <c r="G5" s="401">
        <v>472</v>
      </c>
      <c r="H5"/>
      <c r="I5" s="930" t="s">
        <v>1501</v>
      </c>
      <c r="J5" s="930"/>
      <c r="K5" s="401">
        <v>1</v>
      </c>
    </row>
    <row r="6" spans="2:48" ht="22.5" customHeight="1">
      <c r="B6" s="404"/>
      <c r="C6" s="930"/>
      <c r="D6" s="930"/>
      <c r="E6" s="930"/>
      <c r="F6" s="930"/>
      <c r="G6" s="930"/>
      <c r="H6"/>
      <c r="I6" s="930" t="s">
        <v>1401</v>
      </c>
      <c r="J6" s="930"/>
      <c r="K6" s="401">
        <v>1</v>
      </c>
    </row>
    <row r="7" spans="2:48" ht="21.75" customHeight="1">
      <c r="B7" s="488" t="s">
        <v>1517</v>
      </c>
      <c r="C7" s="401"/>
      <c r="D7" s="401"/>
      <c r="E7" s="401"/>
      <c r="F7" s="401"/>
      <c r="G7" s="401"/>
      <c r="H7" s="401"/>
      <c r="I7" s="930" t="s">
        <v>1970</v>
      </c>
      <c r="J7" s="930"/>
      <c r="K7" s="401" t="s">
        <v>2049</v>
      </c>
    </row>
    <row r="8" spans="2:48" ht="22.5" customHeight="1">
      <c r="B8" s="488" t="s">
        <v>1516</v>
      </c>
      <c r="C8" s="814">
        <v>227</v>
      </c>
      <c r="D8" s="814">
        <v>393</v>
      </c>
      <c r="E8" s="814">
        <v>325</v>
      </c>
      <c r="F8" s="814">
        <v>339</v>
      </c>
      <c r="G8" s="814">
        <v>273</v>
      </c>
      <c r="H8" s="773">
        <v>264</v>
      </c>
      <c r="I8" s="930" t="s">
        <v>1971</v>
      </c>
      <c r="J8" s="930"/>
      <c r="K8" s="401" t="s">
        <v>2050</v>
      </c>
    </row>
    <row r="9" spans="2:48" ht="21" customHeight="1">
      <c r="B9" s="488" t="s">
        <v>1992</v>
      </c>
      <c r="C9" s="773"/>
      <c r="D9" s="773"/>
      <c r="E9" s="814">
        <v>80</v>
      </c>
      <c r="F9" s="401"/>
      <c r="G9" s="814"/>
      <c r="H9"/>
      <c r="I9" s="930" t="s">
        <v>1500</v>
      </c>
      <c r="J9" s="930"/>
      <c r="K9" s="401">
        <v>85</v>
      </c>
    </row>
    <row r="10" spans="2:48" ht="24.75" customHeight="1">
      <c r="B10" s="488" t="s">
        <v>1464</v>
      </c>
      <c r="C10"/>
      <c r="D10" s="401" t="s">
        <v>2048</v>
      </c>
      <c r="E10" s="401" t="s">
        <v>2012</v>
      </c>
      <c r="F10" s="401" t="s">
        <v>2016</v>
      </c>
      <c r="G10"/>
      <c r="H10"/>
      <c r="I10" s="930" t="s">
        <v>1407</v>
      </c>
      <c r="J10" s="930"/>
      <c r="K10" s="401">
        <v>105</v>
      </c>
    </row>
    <row r="11" spans="2:48" ht="24.75" customHeight="1">
      <c r="C11" s="50"/>
      <c r="K11" s="50"/>
    </row>
    <row r="12" spans="2:48" ht="18.600000000000001" customHeight="1">
      <c r="B12" s="220" t="s">
        <v>856</v>
      </c>
      <c r="C12" s="50"/>
      <c r="K12" s="50"/>
    </row>
    <row r="13" spans="2:48" ht="28.5" customHeight="1">
      <c r="B13" s="930" t="s">
        <v>1127</v>
      </c>
      <c r="C13" s="702" t="s">
        <v>859</v>
      </c>
      <c r="D13" s="702" t="s">
        <v>873</v>
      </c>
      <c r="E13" s="702" t="s">
        <v>860</v>
      </c>
      <c r="F13" s="702" t="s">
        <v>1292</v>
      </c>
      <c r="G13" s="702" t="s">
        <v>1293</v>
      </c>
      <c r="H13" s="703"/>
      <c r="I13" s="703"/>
      <c r="J13" s="702" t="s">
        <v>861</v>
      </c>
      <c r="K13" s="50"/>
    </row>
    <row r="14" spans="2:48" ht="26.25" customHeight="1">
      <c r="B14" s="930"/>
      <c r="C14"/>
      <c r="D14" s="401">
        <v>138</v>
      </c>
      <c r="E14" s="401">
        <v>134</v>
      </c>
      <c r="F14" s="401"/>
      <c r="G14" s="401"/>
      <c r="H14" s="401"/>
      <c r="I14" s="401"/>
      <c r="J14" s="401">
        <f>SUM(D14:G14)</f>
        <v>272</v>
      </c>
      <c r="K14" s="50"/>
    </row>
    <row r="15" spans="2:48" ht="18.600000000000001" customHeight="1">
      <c r="B15" s="930" t="s">
        <v>857</v>
      </c>
      <c r="C15" s="702" t="s">
        <v>862</v>
      </c>
      <c r="D15" s="702" t="s">
        <v>863</v>
      </c>
      <c r="E15" s="702" t="s">
        <v>864</v>
      </c>
      <c r="F15" s="702" t="s">
        <v>865</v>
      </c>
      <c r="G15" s="702" t="s">
        <v>1289</v>
      </c>
      <c r="H15" s="703" t="s">
        <v>1379</v>
      </c>
      <c r="I15" s="703" t="s">
        <v>1463</v>
      </c>
      <c r="J15" s="748"/>
      <c r="K15" s="50"/>
    </row>
    <row r="16" spans="2:48" ht="21.75" customHeight="1">
      <c r="B16" s="930"/>
      <c r="C16" s="401">
        <v>378</v>
      </c>
      <c r="D16" s="401" t="s">
        <v>1986</v>
      </c>
      <c r="E16" s="401">
        <v>459</v>
      </c>
      <c r="F16" s="401" t="s">
        <v>1990</v>
      </c>
      <c r="G16" s="401">
        <v>335</v>
      </c>
      <c r="H16" s="401">
        <v>335</v>
      </c>
      <c r="I16" s="401" t="s">
        <v>1577</v>
      </c>
      <c r="J16" s="401">
        <f>SUM(C16:I16)</f>
        <v>1507</v>
      </c>
      <c r="K16" s="50"/>
    </row>
    <row r="17" spans="2:11" ht="18.600000000000001" customHeight="1">
      <c r="B17" s="930" t="s">
        <v>858</v>
      </c>
      <c r="C17" s="702" t="s">
        <v>862</v>
      </c>
      <c r="D17" s="702" t="s">
        <v>866</v>
      </c>
      <c r="E17" s="703" t="s">
        <v>864</v>
      </c>
      <c r="F17" s="703" t="s">
        <v>865</v>
      </c>
      <c r="G17" s="702" t="s">
        <v>1289</v>
      </c>
      <c r="H17" s="703" t="s">
        <v>1379</v>
      </c>
      <c r="I17" s="703" t="s">
        <v>1463</v>
      </c>
      <c r="J17" s="401"/>
      <c r="K17" s="50"/>
    </row>
    <row r="18" spans="2:11" ht="24" customHeight="1">
      <c r="B18" s="930"/>
      <c r="C18" s="401">
        <v>275</v>
      </c>
      <c r="D18" s="401">
        <v>275</v>
      </c>
      <c r="E18" s="401">
        <v>175</v>
      </c>
      <c r="F18" s="401"/>
      <c r="G18" s="401"/>
      <c r="H18" s="401"/>
      <c r="I18" s="401"/>
      <c r="J18" s="401">
        <f>SUM(C18:I18)</f>
        <v>725</v>
      </c>
      <c r="K18" s="50"/>
    </row>
    <row r="19" spans="2:11" ht="24" customHeight="1">
      <c r="B19" s="930" t="s">
        <v>1304</v>
      </c>
      <c r="C19" s="703">
        <v>275</v>
      </c>
      <c r="D19" s="703" t="s">
        <v>866</v>
      </c>
      <c r="E19" s="703" t="s">
        <v>864</v>
      </c>
      <c r="F19" s="703" t="s">
        <v>865</v>
      </c>
      <c r="G19" s="702" t="s">
        <v>1289</v>
      </c>
      <c r="H19" s="703" t="s">
        <v>1379</v>
      </c>
      <c r="I19" s="703" t="s">
        <v>1463</v>
      </c>
      <c r="J19" s="401"/>
      <c r="K19" s="50"/>
    </row>
    <row r="20" spans="2:11" ht="24" customHeight="1">
      <c r="B20" s="930"/>
      <c r="C20" s="401">
        <v>163</v>
      </c>
      <c r="D20" s="401">
        <v>159</v>
      </c>
      <c r="E20" s="401">
        <v>133</v>
      </c>
      <c r="F20" s="401" t="s">
        <v>886</v>
      </c>
      <c r="G20" s="401"/>
      <c r="H20" s="401"/>
      <c r="I20" s="401"/>
      <c r="J20" s="401">
        <f>SUM(C20:F20)</f>
        <v>455</v>
      </c>
      <c r="K20" s="50"/>
    </row>
    <row r="21" spans="2:11" ht="24" customHeight="1">
      <c r="B21" s="408"/>
      <c r="C21" s="409"/>
      <c r="D21" s="409"/>
      <c r="E21" s="409"/>
      <c r="F21" s="409"/>
      <c r="G21" s="409"/>
      <c r="H21" s="409"/>
      <c r="I21" s="409"/>
      <c r="J21" s="409"/>
      <c r="K21" s="50"/>
    </row>
    <row r="22" spans="2:11" ht="24" customHeight="1">
      <c r="B22" s="408"/>
      <c r="C22" s="409"/>
      <c r="D22" s="409"/>
      <c r="E22" s="409"/>
      <c r="F22" s="409"/>
      <c r="G22" s="409"/>
      <c r="H22" s="409"/>
      <c r="I22" s="409"/>
      <c r="J22" s="409"/>
      <c r="K22" s="50"/>
    </row>
    <row r="23" spans="2:11" ht="18.600000000000001" customHeight="1">
      <c r="C23" s="50"/>
      <c r="K23" s="50"/>
    </row>
    <row r="24" spans="2:11" ht="18.600000000000001" customHeight="1">
      <c r="B24" s="220" t="s">
        <v>867</v>
      </c>
      <c r="C24" s="50"/>
      <c r="K24" s="50"/>
    </row>
    <row r="25" spans="2:11" ht="33" customHeight="1">
      <c r="B25" s="705" t="s">
        <v>868</v>
      </c>
      <c r="C25" s="705" t="s">
        <v>869</v>
      </c>
      <c r="D25" s="705" t="s">
        <v>872</v>
      </c>
      <c r="E25" s="705" t="s">
        <v>871</v>
      </c>
      <c r="F25" s="705" t="s">
        <v>870</v>
      </c>
      <c r="G25" s="409"/>
      <c r="H25" s="409"/>
      <c r="I25" s="409"/>
      <c r="J25" s="409"/>
      <c r="K25" s="50"/>
    </row>
    <row r="26" spans="2:11" ht="24.75" customHeight="1">
      <c r="B26" s="410">
        <v>0.29166666666666669</v>
      </c>
      <c r="C26" s="411"/>
      <c r="D26" s="411"/>
      <c r="E26" s="411"/>
      <c r="F26" s="411"/>
      <c r="K26" s="50"/>
    </row>
    <row r="27" spans="2:11" ht="21" customHeight="1">
      <c r="B27" s="410">
        <v>0.75</v>
      </c>
      <c r="C27" s="411"/>
      <c r="D27" s="411"/>
      <c r="E27" s="411"/>
      <c r="F27" s="411"/>
      <c r="G27" s="409"/>
      <c r="H27" s="409"/>
      <c r="I27" s="409"/>
      <c r="J27" s="409"/>
      <c r="K27" s="50"/>
    </row>
    <row r="28" spans="2:11" ht="21" customHeight="1">
      <c r="B28" s="409"/>
      <c r="C28" s="409"/>
      <c r="D28" s="409"/>
      <c r="E28" s="409"/>
      <c r="F28" s="409"/>
      <c r="G28" s="409"/>
      <c r="H28" s="409"/>
      <c r="I28" s="409"/>
      <c r="J28" s="409"/>
      <c r="K28" s="50"/>
    </row>
    <row r="29" spans="2:11" ht="18.600000000000001" customHeight="1">
      <c r="C29" s="50"/>
      <c r="K29" s="50"/>
    </row>
    <row r="30" spans="2:11">
      <c r="B30" s="232"/>
      <c r="C30" s="402"/>
      <c r="D30" s="232"/>
      <c r="E30" s="232"/>
      <c r="F30" s="232"/>
      <c r="G30" s="232"/>
      <c r="H30" s="232"/>
      <c r="I30" s="232"/>
      <c r="J30" s="232"/>
      <c r="K30" s="50"/>
    </row>
  </sheetData>
  <sheetProtection password="ECEC" sheet="1" objects="1" scenarios="1" insertRows="0"/>
  <mergeCells count="12">
    <mergeCell ref="I8:J8"/>
    <mergeCell ref="C6:G6"/>
    <mergeCell ref="I4:J4"/>
    <mergeCell ref="I5:J5"/>
    <mergeCell ref="I6:J6"/>
    <mergeCell ref="I7:J7"/>
    <mergeCell ref="I9:J9"/>
    <mergeCell ref="I10:J10"/>
    <mergeCell ref="B19:B20"/>
    <mergeCell ref="B17:B18"/>
    <mergeCell ref="B13:B14"/>
    <mergeCell ref="B15:B16"/>
  </mergeCells>
  <conditionalFormatting sqref="B4:B9 B21:B22">
    <cfRule type="expression" dxfId="111" priority="23" stopIfTrue="1">
      <formula>#REF!&lt;24</formula>
    </cfRule>
  </conditionalFormatting>
  <conditionalFormatting sqref="B10">
    <cfRule type="expression" dxfId="110" priority="5" stopIfTrue="1">
      <formula>#REF!&lt;24</formula>
    </cfRule>
  </conditionalFormatting>
  <pageMargins left="0.2" right="0.2" top="0.22" bottom="0.25" header="0.17" footer="0.17"/>
  <pageSetup paperSize="9" scale="6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B1:AS26"/>
  <sheetViews>
    <sheetView workbookViewId="0"/>
  </sheetViews>
  <sheetFormatPr defaultColWidth="8.5703125" defaultRowHeight="12.75"/>
  <cols>
    <col min="1" max="1" width="2.42578125" style="50" customWidth="1"/>
    <col min="2" max="2" width="14.5703125" style="50" customWidth="1"/>
    <col min="3" max="3" width="37.5703125" style="50" customWidth="1"/>
    <col min="4" max="4" width="10" style="50" customWidth="1"/>
    <col min="5" max="5" width="10.5703125" style="50" customWidth="1"/>
    <col min="6" max="6" width="15.42578125" style="50" customWidth="1"/>
    <col min="7" max="7" width="35.5703125" style="50" customWidth="1"/>
    <col min="8" max="8" width="12.42578125" style="50" customWidth="1"/>
    <col min="9" max="9" width="45.42578125" style="50" customWidth="1"/>
    <col min="10" max="34" width="8.5703125" style="50"/>
    <col min="35" max="35" width="16.42578125" style="50" bestFit="1" customWidth="1"/>
    <col min="36" max="36" width="10.5703125" style="50" bestFit="1" customWidth="1"/>
    <col min="37" max="16384" width="8.5703125" style="50"/>
  </cols>
  <sheetData>
    <row r="1" spans="2:45" s="219" customFormat="1" ht="30" customHeight="1">
      <c r="B1" s="220" t="s">
        <v>211</v>
      </c>
      <c r="F1" s="930" t="s">
        <v>761</v>
      </c>
      <c r="G1" s="930"/>
      <c r="H1" s="221"/>
    </row>
    <row r="2" spans="2:45" s="222" customFormat="1" ht="63.75">
      <c r="B2" s="695" t="s">
        <v>212</v>
      </c>
      <c r="C2" s="696" t="s">
        <v>213</v>
      </c>
      <c r="D2" s="696" t="s">
        <v>214</v>
      </c>
      <c r="E2" s="697" t="s">
        <v>215</v>
      </c>
      <c r="F2" s="698" t="s">
        <v>216</v>
      </c>
      <c r="G2" s="699" t="s">
        <v>114</v>
      </c>
      <c r="H2" s="700" t="s">
        <v>288</v>
      </c>
      <c r="I2" s="701" t="s">
        <v>30</v>
      </c>
      <c r="AH2" s="222">
        <v>9</v>
      </c>
      <c r="AI2" s="696" t="s">
        <v>61</v>
      </c>
      <c r="AJ2" s="696" t="s">
        <v>17</v>
      </c>
      <c r="AK2" s="696" t="s">
        <v>212</v>
      </c>
      <c r="AL2" s="696" t="s">
        <v>213</v>
      </c>
      <c r="AM2" s="696" t="s">
        <v>214</v>
      </c>
      <c r="AN2" s="697" t="s">
        <v>215</v>
      </c>
      <c r="AO2" s="698" t="s">
        <v>216</v>
      </c>
      <c r="AP2" s="699" t="s">
        <v>114</v>
      </c>
      <c r="AQ2" s="700" t="s">
        <v>785</v>
      </c>
      <c r="AR2" s="700" t="s">
        <v>786</v>
      </c>
      <c r="AS2" s="701" t="s">
        <v>30</v>
      </c>
    </row>
    <row r="3" spans="2:45" ht="18.600000000000001" hidden="1" customHeight="1">
      <c r="B3" s="228"/>
      <c r="C3" s="224"/>
      <c r="D3" s="225"/>
      <c r="E3" s="225"/>
      <c r="F3" s="225"/>
      <c r="G3" s="226"/>
      <c r="H3" s="225"/>
      <c r="I3" s="227"/>
      <c r="AI3" s="331" t="s">
        <v>787</v>
      </c>
      <c r="AJ3" s="58">
        <f t="shared" ref="AJ3:AJ25" si="0">REPDATE</f>
        <v>46285</v>
      </c>
      <c r="AK3" s="59" t="str">
        <f>$AH$2&amp;A3</f>
        <v>9</v>
      </c>
      <c r="AL3" s="59">
        <f t="shared" ref="AL3:AS3" si="1">B3</f>
        <v>0</v>
      </c>
      <c r="AM3" s="59">
        <f t="shared" si="1"/>
        <v>0</v>
      </c>
      <c r="AN3" s="59">
        <f t="shared" si="1"/>
        <v>0</v>
      </c>
      <c r="AO3" s="59">
        <f t="shared" si="1"/>
        <v>0</v>
      </c>
      <c r="AP3" s="59">
        <f t="shared" si="1"/>
        <v>0</v>
      </c>
      <c r="AQ3" s="59">
        <f t="shared" si="1"/>
        <v>0</v>
      </c>
      <c r="AR3" s="59">
        <f t="shared" si="1"/>
        <v>0</v>
      </c>
      <c r="AS3" s="59">
        <f t="shared" si="1"/>
        <v>0</v>
      </c>
    </row>
    <row r="4" spans="2:45" ht="18.600000000000001" customHeight="1">
      <c r="B4" s="223">
        <v>123</v>
      </c>
      <c r="C4" s="229" t="s">
        <v>788</v>
      </c>
      <c r="D4" s="385"/>
      <c r="E4" s="225"/>
      <c r="F4" s="225"/>
      <c r="G4" s="226"/>
      <c r="H4" s="225"/>
      <c r="I4" s="332"/>
      <c r="AI4" s="331" t="s">
        <v>787</v>
      </c>
      <c r="AJ4" s="58">
        <f t="shared" si="0"/>
        <v>46285</v>
      </c>
      <c r="AK4" s="59" t="str">
        <f t="shared" ref="AK4:AK25" si="2">$AH$2&amp;A4</f>
        <v>9</v>
      </c>
      <c r="AL4" s="59">
        <f t="shared" ref="AL4:AL25" si="3">B4</f>
        <v>123</v>
      </c>
      <c r="AM4" s="59" t="str">
        <f t="shared" ref="AM4:AM25" si="4">C4</f>
        <v>SADASD</v>
      </c>
      <c r="AN4" s="59">
        <f t="shared" ref="AN4:AN25" si="5">D4</f>
        <v>0</v>
      </c>
      <c r="AO4" s="59">
        <f t="shared" ref="AO4:AO25" si="6">E4</f>
        <v>0</v>
      </c>
      <c r="AP4" s="59">
        <f t="shared" ref="AP4:AP25" si="7">F4</f>
        <v>0</v>
      </c>
      <c r="AQ4" s="59">
        <f t="shared" ref="AQ4:AQ25" si="8">G4</f>
        <v>0</v>
      </c>
      <c r="AR4" s="59">
        <f t="shared" ref="AR4:AR25" si="9">H4</f>
        <v>0</v>
      </c>
      <c r="AS4" s="59">
        <f t="shared" ref="AS4:AS25" si="10">I4</f>
        <v>0</v>
      </c>
    </row>
    <row r="5" spans="2:45" ht="18.600000000000001" customHeight="1">
      <c r="B5" s="223">
        <v>123</v>
      </c>
      <c r="C5" s="224"/>
      <c r="D5" s="385"/>
      <c r="E5" s="225"/>
      <c r="F5" s="225"/>
      <c r="G5" s="226"/>
      <c r="H5" s="225"/>
      <c r="I5" s="332"/>
      <c r="AI5" s="331" t="s">
        <v>787</v>
      </c>
      <c r="AJ5" s="58">
        <f t="shared" si="0"/>
        <v>46285</v>
      </c>
      <c r="AK5" s="59" t="str">
        <f t="shared" si="2"/>
        <v>9</v>
      </c>
      <c r="AL5" s="59">
        <f t="shared" si="3"/>
        <v>123</v>
      </c>
      <c r="AM5" s="59">
        <f t="shared" si="4"/>
        <v>0</v>
      </c>
      <c r="AN5" s="59">
        <f t="shared" si="5"/>
        <v>0</v>
      </c>
      <c r="AO5" s="59">
        <f t="shared" si="6"/>
        <v>0</v>
      </c>
      <c r="AP5" s="59">
        <f t="shared" si="7"/>
        <v>0</v>
      </c>
      <c r="AQ5" s="59">
        <f t="shared" si="8"/>
        <v>0</v>
      </c>
      <c r="AR5" s="59">
        <f t="shared" si="9"/>
        <v>0</v>
      </c>
      <c r="AS5" s="59">
        <f t="shared" si="10"/>
        <v>0</v>
      </c>
    </row>
    <row r="6" spans="2:45" ht="18.600000000000001" customHeight="1">
      <c r="B6" s="223">
        <v>123</v>
      </c>
      <c r="C6" s="224"/>
      <c r="D6" s="385"/>
      <c r="E6" s="225"/>
      <c r="F6" s="225"/>
      <c r="G6" s="226"/>
      <c r="H6" s="225"/>
      <c r="I6" s="332"/>
      <c r="AI6" s="331" t="s">
        <v>787</v>
      </c>
      <c r="AJ6" s="58">
        <f t="shared" si="0"/>
        <v>46285</v>
      </c>
      <c r="AK6" s="59" t="str">
        <f t="shared" si="2"/>
        <v>9</v>
      </c>
      <c r="AL6" s="59">
        <f t="shared" si="3"/>
        <v>123</v>
      </c>
      <c r="AM6" s="59">
        <f t="shared" si="4"/>
        <v>0</v>
      </c>
      <c r="AN6" s="59">
        <f t="shared" si="5"/>
        <v>0</v>
      </c>
      <c r="AO6" s="59">
        <f t="shared" si="6"/>
        <v>0</v>
      </c>
      <c r="AP6" s="59">
        <f t="shared" si="7"/>
        <v>0</v>
      </c>
      <c r="AQ6" s="59">
        <f t="shared" si="8"/>
        <v>0</v>
      </c>
      <c r="AR6" s="59">
        <f t="shared" si="9"/>
        <v>0</v>
      </c>
      <c r="AS6" s="59">
        <f t="shared" si="10"/>
        <v>0</v>
      </c>
    </row>
    <row r="7" spans="2:45" ht="18.600000000000001" customHeight="1">
      <c r="B7" s="223">
        <v>123</v>
      </c>
      <c r="C7" s="224"/>
      <c r="D7" s="385"/>
      <c r="E7" s="225"/>
      <c r="F7" s="225"/>
      <c r="G7" s="226"/>
      <c r="H7" s="225"/>
      <c r="I7" s="332"/>
      <c r="AI7" s="331" t="s">
        <v>787</v>
      </c>
      <c r="AJ7" s="58">
        <f t="shared" si="0"/>
        <v>46285</v>
      </c>
      <c r="AK7" s="59" t="str">
        <f t="shared" si="2"/>
        <v>9</v>
      </c>
      <c r="AL7" s="59">
        <f t="shared" si="3"/>
        <v>123</v>
      </c>
      <c r="AM7" s="59">
        <f t="shared" si="4"/>
        <v>0</v>
      </c>
      <c r="AN7" s="59">
        <f t="shared" si="5"/>
        <v>0</v>
      </c>
      <c r="AO7" s="59">
        <f t="shared" si="6"/>
        <v>0</v>
      </c>
      <c r="AP7" s="59">
        <f t="shared" si="7"/>
        <v>0</v>
      </c>
      <c r="AQ7" s="59">
        <f t="shared" si="8"/>
        <v>0</v>
      </c>
      <c r="AR7" s="59">
        <f t="shared" si="9"/>
        <v>0</v>
      </c>
      <c r="AS7" s="59">
        <f t="shared" si="10"/>
        <v>0</v>
      </c>
    </row>
    <row r="8" spans="2:45" ht="18.600000000000001" customHeight="1">
      <c r="B8" s="223">
        <v>123</v>
      </c>
      <c r="C8" s="224"/>
      <c r="D8" s="385"/>
      <c r="E8" s="225"/>
      <c r="F8" s="225"/>
      <c r="G8" s="226"/>
      <c r="H8" s="225"/>
      <c r="I8" s="332"/>
      <c r="AI8" s="331" t="s">
        <v>787</v>
      </c>
      <c r="AJ8" s="58">
        <f t="shared" si="0"/>
        <v>46285</v>
      </c>
      <c r="AK8" s="59" t="str">
        <f t="shared" si="2"/>
        <v>9</v>
      </c>
      <c r="AL8" s="59">
        <f t="shared" si="3"/>
        <v>123</v>
      </c>
      <c r="AM8" s="59">
        <f t="shared" si="4"/>
        <v>0</v>
      </c>
      <c r="AN8" s="59">
        <f t="shared" si="5"/>
        <v>0</v>
      </c>
      <c r="AO8" s="59">
        <f t="shared" si="6"/>
        <v>0</v>
      </c>
      <c r="AP8" s="59">
        <f t="shared" si="7"/>
        <v>0</v>
      </c>
      <c r="AQ8" s="59">
        <f t="shared" si="8"/>
        <v>0</v>
      </c>
      <c r="AR8" s="59">
        <f t="shared" si="9"/>
        <v>0</v>
      </c>
      <c r="AS8" s="59">
        <f t="shared" si="10"/>
        <v>0</v>
      </c>
    </row>
    <row r="9" spans="2:45" ht="18.600000000000001" customHeight="1">
      <c r="B9" s="223">
        <v>123</v>
      </c>
      <c r="C9" s="224"/>
      <c r="D9" s="385"/>
      <c r="E9" s="225"/>
      <c r="F9" s="225"/>
      <c r="G9" s="226"/>
      <c r="H9" s="225"/>
      <c r="I9" s="332"/>
      <c r="AI9" s="331" t="s">
        <v>787</v>
      </c>
      <c r="AJ9" s="58">
        <f t="shared" si="0"/>
        <v>46285</v>
      </c>
      <c r="AK9" s="59" t="str">
        <f t="shared" si="2"/>
        <v>9</v>
      </c>
      <c r="AL9" s="59">
        <f t="shared" si="3"/>
        <v>123</v>
      </c>
      <c r="AM9" s="59">
        <f t="shared" si="4"/>
        <v>0</v>
      </c>
      <c r="AN9" s="59">
        <f t="shared" si="5"/>
        <v>0</v>
      </c>
      <c r="AO9" s="59">
        <f t="shared" si="6"/>
        <v>0</v>
      </c>
      <c r="AP9" s="59">
        <f t="shared" si="7"/>
        <v>0</v>
      </c>
      <c r="AQ9" s="59">
        <f t="shared" si="8"/>
        <v>0</v>
      </c>
      <c r="AR9" s="59">
        <f t="shared" si="9"/>
        <v>0</v>
      </c>
      <c r="AS9" s="59">
        <f t="shared" si="10"/>
        <v>0</v>
      </c>
    </row>
    <row r="10" spans="2:45" ht="18.600000000000001" customHeight="1">
      <c r="B10" s="223">
        <v>123</v>
      </c>
      <c r="C10" s="229"/>
      <c r="D10" s="385"/>
      <c r="E10" s="225"/>
      <c r="F10" s="225"/>
      <c r="G10" s="226"/>
      <c r="H10" s="225"/>
      <c r="I10" s="332"/>
      <c r="AI10" s="331" t="s">
        <v>787</v>
      </c>
      <c r="AJ10" s="58">
        <f t="shared" si="0"/>
        <v>46285</v>
      </c>
      <c r="AK10" s="59" t="str">
        <f t="shared" si="2"/>
        <v>9</v>
      </c>
      <c r="AL10" s="59">
        <f t="shared" si="3"/>
        <v>123</v>
      </c>
      <c r="AM10" s="59">
        <f t="shared" si="4"/>
        <v>0</v>
      </c>
      <c r="AN10" s="59">
        <f t="shared" si="5"/>
        <v>0</v>
      </c>
      <c r="AO10" s="59">
        <f t="shared" si="6"/>
        <v>0</v>
      </c>
      <c r="AP10" s="59">
        <f t="shared" si="7"/>
        <v>0</v>
      </c>
      <c r="AQ10" s="59">
        <f t="shared" si="8"/>
        <v>0</v>
      </c>
      <c r="AR10" s="59">
        <f t="shared" si="9"/>
        <v>0</v>
      </c>
      <c r="AS10" s="59">
        <f t="shared" si="10"/>
        <v>0</v>
      </c>
    </row>
    <row r="11" spans="2:45" ht="18.600000000000001" customHeight="1">
      <c r="B11" s="223">
        <v>123</v>
      </c>
      <c r="C11" s="229"/>
      <c r="D11" s="385"/>
      <c r="E11" s="225"/>
      <c r="F11" s="225"/>
      <c r="G11" s="226"/>
      <c r="H11" s="225"/>
      <c r="I11" s="332"/>
      <c r="AI11" s="331" t="s">
        <v>787</v>
      </c>
      <c r="AJ11" s="58">
        <f t="shared" si="0"/>
        <v>46285</v>
      </c>
      <c r="AK11" s="59" t="str">
        <f t="shared" si="2"/>
        <v>9</v>
      </c>
      <c r="AL11" s="59">
        <f t="shared" si="3"/>
        <v>123</v>
      </c>
      <c r="AM11" s="59">
        <f t="shared" si="4"/>
        <v>0</v>
      </c>
      <c r="AN11" s="59">
        <f t="shared" si="5"/>
        <v>0</v>
      </c>
      <c r="AO11" s="59">
        <f t="shared" si="6"/>
        <v>0</v>
      </c>
      <c r="AP11" s="59">
        <f t="shared" si="7"/>
        <v>0</v>
      </c>
      <c r="AQ11" s="59">
        <f t="shared" si="8"/>
        <v>0</v>
      </c>
      <c r="AR11" s="59">
        <f t="shared" si="9"/>
        <v>0</v>
      </c>
      <c r="AS11" s="59">
        <f t="shared" si="10"/>
        <v>0</v>
      </c>
    </row>
    <row r="12" spans="2:45" ht="18.600000000000001" customHeight="1">
      <c r="B12" s="223">
        <v>123</v>
      </c>
      <c r="C12" s="229"/>
      <c r="D12" s="385"/>
      <c r="E12" s="225"/>
      <c r="F12" s="225"/>
      <c r="G12" s="226"/>
      <c r="H12" s="225"/>
      <c r="I12" s="332"/>
      <c r="AI12" s="331" t="s">
        <v>787</v>
      </c>
      <c r="AJ12" s="58">
        <f t="shared" si="0"/>
        <v>46285</v>
      </c>
      <c r="AK12" s="59" t="str">
        <f t="shared" si="2"/>
        <v>9</v>
      </c>
      <c r="AL12" s="59">
        <f t="shared" si="3"/>
        <v>123</v>
      </c>
      <c r="AM12" s="59">
        <f t="shared" si="4"/>
        <v>0</v>
      </c>
      <c r="AN12" s="59">
        <f t="shared" si="5"/>
        <v>0</v>
      </c>
      <c r="AO12" s="59">
        <f t="shared" si="6"/>
        <v>0</v>
      </c>
      <c r="AP12" s="59">
        <f t="shared" si="7"/>
        <v>0</v>
      </c>
      <c r="AQ12" s="59">
        <f t="shared" si="8"/>
        <v>0</v>
      </c>
      <c r="AR12" s="59">
        <f t="shared" si="9"/>
        <v>0</v>
      </c>
      <c r="AS12" s="59">
        <f t="shared" si="10"/>
        <v>0</v>
      </c>
    </row>
    <row r="13" spans="2:45" ht="18.600000000000001" customHeight="1">
      <c r="B13" s="223">
        <v>123</v>
      </c>
      <c r="C13" s="224"/>
      <c r="D13" s="385"/>
      <c r="E13" s="225"/>
      <c r="F13" s="225"/>
      <c r="G13" s="226"/>
      <c r="H13" s="225"/>
      <c r="I13" s="332"/>
      <c r="AI13" s="331" t="s">
        <v>787</v>
      </c>
      <c r="AJ13" s="58">
        <f t="shared" si="0"/>
        <v>46285</v>
      </c>
      <c r="AK13" s="59" t="str">
        <f t="shared" si="2"/>
        <v>9</v>
      </c>
      <c r="AL13" s="59">
        <f t="shared" si="3"/>
        <v>123</v>
      </c>
      <c r="AM13" s="59">
        <f t="shared" si="4"/>
        <v>0</v>
      </c>
      <c r="AN13" s="59">
        <f t="shared" si="5"/>
        <v>0</v>
      </c>
      <c r="AO13" s="59">
        <f t="shared" si="6"/>
        <v>0</v>
      </c>
      <c r="AP13" s="59">
        <f t="shared" si="7"/>
        <v>0</v>
      </c>
      <c r="AQ13" s="59">
        <f t="shared" si="8"/>
        <v>0</v>
      </c>
      <c r="AR13" s="59">
        <f t="shared" si="9"/>
        <v>0</v>
      </c>
      <c r="AS13" s="59">
        <f t="shared" si="10"/>
        <v>0</v>
      </c>
    </row>
    <row r="14" spans="2:45" ht="18.600000000000001" customHeight="1">
      <c r="B14" s="223">
        <v>123</v>
      </c>
      <c r="C14" s="224"/>
      <c r="D14" s="385"/>
      <c r="E14" s="225"/>
      <c r="F14" s="225"/>
      <c r="G14" s="226"/>
      <c r="H14" s="225"/>
      <c r="I14" s="332"/>
      <c r="AI14" s="331" t="s">
        <v>787</v>
      </c>
      <c r="AJ14" s="58">
        <f t="shared" si="0"/>
        <v>46285</v>
      </c>
      <c r="AK14" s="59" t="str">
        <f t="shared" si="2"/>
        <v>9</v>
      </c>
      <c r="AL14" s="59">
        <f t="shared" si="3"/>
        <v>123</v>
      </c>
      <c r="AM14" s="59">
        <f t="shared" si="4"/>
        <v>0</v>
      </c>
      <c r="AN14" s="59">
        <f t="shared" si="5"/>
        <v>0</v>
      </c>
      <c r="AO14" s="59">
        <f t="shared" si="6"/>
        <v>0</v>
      </c>
      <c r="AP14" s="59">
        <f t="shared" si="7"/>
        <v>0</v>
      </c>
      <c r="AQ14" s="59">
        <f t="shared" si="8"/>
        <v>0</v>
      </c>
      <c r="AR14" s="59">
        <f t="shared" si="9"/>
        <v>0</v>
      </c>
      <c r="AS14" s="59">
        <f t="shared" si="10"/>
        <v>0</v>
      </c>
    </row>
    <row r="15" spans="2:45" ht="18.600000000000001" customHeight="1">
      <c r="B15" s="223">
        <v>123</v>
      </c>
      <c r="C15" s="229"/>
      <c r="D15" s="385"/>
      <c r="E15" s="225"/>
      <c r="F15" s="225"/>
      <c r="G15" s="226"/>
      <c r="H15" s="225"/>
      <c r="I15" s="332"/>
      <c r="AI15" s="331" t="s">
        <v>787</v>
      </c>
      <c r="AJ15" s="58">
        <f t="shared" si="0"/>
        <v>46285</v>
      </c>
      <c r="AK15" s="59" t="str">
        <f t="shared" si="2"/>
        <v>9</v>
      </c>
      <c r="AL15" s="59">
        <f t="shared" si="3"/>
        <v>123</v>
      </c>
      <c r="AM15" s="59">
        <f t="shared" si="4"/>
        <v>0</v>
      </c>
      <c r="AN15" s="59">
        <f t="shared" si="5"/>
        <v>0</v>
      </c>
      <c r="AO15" s="59">
        <f t="shared" si="6"/>
        <v>0</v>
      </c>
      <c r="AP15" s="59">
        <f t="shared" si="7"/>
        <v>0</v>
      </c>
      <c r="AQ15" s="59">
        <f t="shared" si="8"/>
        <v>0</v>
      </c>
      <c r="AR15" s="59">
        <f t="shared" si="9"/>
        <v>0</v>
      </c>
      <c r="AS15" s="59">
        <f t="shared" si="10"/>
        <v>0</v>
      </c>
    </row>
    <row r="16" spans="2:45" ht="18.600000000000001" customHeight="1">
      <c r="B16" s="223">
        <v>123</v>
      </c>
      <c r="C16" s="229"/>
      <c r="D16" s="385"/>
      <c r="E16" s="225"/>
      <c r="F16" s="225"/>
      <c r="G16" s="226"/>
      <c r="H16" s="225"/>
      <c r="I16" s="332"/>
      <c r="AI16" s="331" t="s">
        <v>787</v>
      </c>
      <c r="AJ16" s="58">
        <f t="shared" si="0"/>
        <v>46285</v>
      </c>
      <c r="AK16" s="59" t="str">
        <f t="shared" si="2"/>
        <v>9</v>
      </c>
      <c r="AL16" s="59">
        <f t="shared" si="3"/>
        <v>123</v>
      </c>
      <c r="AM16" s="59">
        <f t="shared" si="4"/>
        <v>0</v>
      </c>
      <c r="AN16" s="59">
        <f t="shared" si="5"/>
        <v>0</v>
      </c>
      <c r="AO16" s="59">
        <f t="shared" si="6"/>
        <v>0</v>
      </c>
      <c r="AP16" s="59">
        <f t="shared" si="7"/>
        <v>0</v>
      </c>
      <c r="AQ16" s="59">
        <f t="shared" si="8"/>
        <v>0</v>
      </c>
      <c r="AR16" s="59">
        <f t="shared" si="9"/>
        <v>0</v>
      </c>
      <c r="AS16" s="59">
        <f t="shared" si="10"/>
        <v>0</v>
      </c>
    </row>
    <row r="17" spans="2:45" ht="18.600000000000001" customHeight="1">
      <c r="B17" s="228"/>
      <c r="C17" s="229"/>
      <c r="D17" s="385"/>
      <c r="E17" s="225"/>
      <c r="F17" s="225"/>
      <c r="G17" s="226"/>
      <c r="H17" s="225"/>
      <c r="I17" s="332"/>
      <c r="AI17" s="331" t="s">
        <v>787</v>
      </c>
      <c r="AJ17" s="58">
        <f t="shared" si="0"/>
        <v>46285</v>
      </c>
      <c r="AK17" s="59" t="str">
        <f t="shared" si="2"/>
        <v>9</v>
      </c>
      <c r="AL17" s="59">
        <f t="shared" si="3"/>
        <v>0</v>
      </c>
      <c r="AM17" s="59">
        <f t="shared" si="4"/>
        <v>0</v>
      </c>
      <c r="AN17" s="59">
        <f t="shared" si="5"/>
        <v>0</v>
      </c>
      <c r="AO17" s="59">
        <f t="shared" si="6"/>
        <v>0</v>
      </c>
      <c r="AP17" s="59">
        <f t="shared" si="7"/>
        <v>0</v>
      </c>
      <c r="AQ17" s="59">
        <f t="shared" si="8"/>
        <v>0</v>
      </c>
      <c r="AR17" s="59">
        <f t="shared" si="9"/>
        <v>0</v>
      </c>
      <c r="AS17" s="59">
        <f t="shared" si="10"/>
        <v>0</v>
      </c>
    </row>
    <row r="18" spans="2:45" ht="18.600000000000001" customHeight="1">
      <c r="B18" s="228"/>
      <c r="C18" s="224"/>
      <c r="D18" s="385"/>
      <c r="E18" s="225"/>
      <c r="F18" s="225"/>
      <c r="G18" s="226"/>
      <c r="H18" s="225"/>
      <c r="I18" s="332"/>
      <c r="AI18" s="331" t="s">
        <v>787</v>
      </c>
      <c r="AJ18" s="58">
        <f t="shared" si="0"/>
        <v>46285</v>
      </c>
      <c r="AK18" s="59" t="str">
        <f t="shared" si="2"/>
        <v>9</v>
      </c>
      <c r="AL18" s="59">
        <f t="shared" si="3"/>
        <v>0</v>
      </c>
      <c r="AM18" s="59">
        <f t="shared" si="4"/>
        <v>0</v>
      </c>
      <c r="AN18" s="59">
        <f t="shared" si="5"/>
        <v>0</v>
      </c>
      <c r="AO18" s="59">
        <f t="shared" si="6"/>
        <v>0</v>
      </c>
      <c r="AP18" s="59">
        <f t="shared" si="7"/>
        <v>0</v>
      </c>
      <c r="AQ18" s="59">
        <f t="shared" si="8"/>
        <v>0</v>
      </c>
      <c r="AR18" s="59">
        <f t="shared" si="9"/>
        <v>0</v>
      </c>
      <c r="AS18" s="59">
        <f t="shared" si="10"/>
        <v>0</v>
      </c>
    </row>
    <row r="19" spans="2:45" ht="18.600000000000001" customHeight="1">
      <c r="B19" s="228"/>
      <c r="C19" s="224"/>
      <c r="D19" s="385"/>
      <c r="E19" s="225"/>
      <c r="F19" s="225"/>
      <c r="G19" s="226"/>
      <c r="H19" s="225"/>
      <c r="I19" s="332"/>
      <c r="AI19" s="331" t="s">
        <v>787</v>
      </c>
      <c r="AJ19" s="58">
        <f t="shared" si="0"/>
        <v>46285</v>
      </c>
      <c r="AK19" s="59" t="str">
        <f t="shared" si="2"/>
        <v>9</v>
      </c>
      <c r="AL19" s="59">
        <f t="shared" si="3"/>
        <v>0</v>
      </c>
      <c r="AM19" s="59">
        <f t="shared" si="4"/>
        <v>0</v>
      </c>
      <c r="AN19" s="59">
        <f t="shared" si="5"/>
        <v>0</v>
      </c>
      <c r="AO19" s="59">
        <f t="shared" si="6"/>
        <v>0</v>
      </c>
      <c r="AP19" s="59">
        <f t="shared" si="7"/>
        <v>0</v>
      </c>
      <c r="AQ19" s="59">
        <f t="shared" si="8"/>
        <v>0</v>
      </c>
      <c r="AR19" s="59">
        <f t="shared" si="9"/>
        <v>0</v>
      </c>
      <c r="AS19" s="59">
        <f t="shared" si="10"/>
        <v>0</v>
      </c>
    </row>
    <row r="20" spans="2:45" ht="18.600000000000001" customHeight="1">
      <c r="B20" s="228"/>
      <c r="C20" s="224"/>
      <c r="D20" s="385"/>
      <c r="E20" s="225"/>
      <c r="F20" s="225"/>
      <c r="G20" s="226"/>
      <c r="H20" s="225"/>
      <c r="I20" s="332"/>
      <c r="AI20" s="331" t="s">
        <v>787</v>
      </c>
      <c r="AJ20" s="58">
        <f t="shared" si="0"/>
        <v>46285</v>
      </c>
      <c r="AK20" s="59" t="str">
        <f t="shared" si="2"/>
        <v>9</v>
      </c>
      <c r="AL20" s="59">
        <f t="shared" si="3"/>
        <v>0</v>
      </c>
      <c r="AM20" s="59">
        <f t="shared" si="4"/>
        <v>0</v>
      </c>
      <c r="AN20" s="59">
        <f t="shared" si="5"/>
        <v>0</v>
      </c>
      <c r="AO20" s="59">
        <f t="shared" si="6"/>
        <v>0</v>
      </c>
      <c r="AP20" s="59">
        <f t="shared" si="7"/>
        <v>0</v>
      </c>
      <c r="AQ20" s="59">
        <f t="shared" si="8"/>
        <v>0</v>
      </c>
      <c r="AR20" s="59">
        <f t="shared" si="9"/>
        <v>0</v>
      </c>
      <c r="AS20" s="59">
        <f t="shared" si="10"/>
        <v>0</v>
      </c>
    </row>
    <row r="21" spans="2:45" ht="18.600000000000001" customHeight="1">
      <c r="B21" s="228"/>
      <c r="C21" s="224"/>
      <c r="D21" s="385"/>
      <c r="E21" s="225"/>
      <c r="F21" s="225"/>
      <c r="G21" s="226"/>
      <c r="H21" s="225"/>
      <c r="I21" s="332"/>
      <c r="AI21" s="331" t="s">
        <v>787</v>
      </c>
      <c r="AJ21" s="58">
        <f t="shared" si="0"/>
        <v>46285</v>
      </c>
      <c r="AK21" s="59" t="str">
        <f t="shared" si="2"/>
        <v>9</v>
      </c>
      <c r="AL21" s="59">
        <f t="shared" si="3"/>
        <v>0</v>
      </c>
      <c r="AM21" s="59">
        <f t="shared" si="4"/>
        <v>0</v>
      </c>
      <c r="AN21" s="59">
        <f t="shared" si="5"/>
        <v>0</v>
      </c>
      <c r="AO21" s="59">
        <f t="shared" si="6"/>
        <v>0</v>
      </c>
      <c r="AP21" s="59">
        <f t="shared" si="7"/>
        <v>0</v>
      </c>
      <c r="AQ21" s="59">
        <f t="shared" si="8"/>
        <v>0</v>
      </c>
      <c r="AR21" s="59">
        <f t="shared" si="9"/>
        <v>0</v>
      </c>
      <c r="AS21" s="59">
        <f t="shared" si="10"/>
        <v>0</v>
      </c>
    </row>
    <row r="22" spans="2:45" ht="18.600000000000001" customHeight="1">
      <c r="B22" s="228"/>
      <c r="C22" s="224"/>
      <c r="D22" s="385"/>
      <c r="E22" s="225"/>
      <c r="F22" s="225"/>
      <c r="G22" s="226"/>
      <c r="H22" s="225"/>
      <c r="I22" s="332"/>
      <c r="AI22" s="331" t="s">
        <v>787</v>
      </c>
      <c r="AJ22" s="58">
        <f t="shared" si="0"/>
        <v>46285</v>
      </c>
      <c r="AK22" s="59" t="str">
        <f t="shared" si="2"/>
        <v>9</v>
      </c>
      <c r="AL22" s="59">
        <f t="shared" si="3"/>
        <v>0</v>
      </c>
      <c r="AM22" s="59">
        <f t="shared" si="4"/>
        <v>0</v>
      </c>
      <c r="AN22" s="59">
        <f t="shared" si="5"/>
        <v>0</v>
      </c>
      <c r="AO22" s="59">
        <f t="shared" si="6"/>
        <v>0</v>
      </c>
      <c r="AP22" s="59">
        <f t="shared" si="7"/>
        <v>0</v>
      </c>
      <c r="AQ22" s="59">
        <f t="shared" si="8"/>
        <v>0</v>
      </c>
      <c r="AR22" s="59">
        <f t="shared" si="9"/>
        <v>0</v>
      </c>
      <c r="AS22" s="59">
        <f t="shared" si="10"/>
        <v>0</v>
      </c>
    </row>
    <row r="23" spans="2:45" ht="18.600000000000001" customHeight="1">
      <c r="B23" s="228"/>
      <c r="C23" s="224"/>
      <c r="D23" s="385"/>
      <c r="E23" s="225"/>
      <c r="F23" s="225"/>
      <c r="G23" s="226"/>
      <c r="H23" s="225"/>
      <c r="I23" s="332"/>
      <c r="AI23" s="331" t="s">
        <v>787</v>
      </c>
      <c r="AJ23" s="58">
        <f t="shared" si="0"/>
        <v>46285</v>
      </c>
      <c r="AK23" s="59" t="str">
        <f t="shared" si="2"/>
        <v>9</v>
      </c>
      <c r="AL23" s="59">
        <f t="shared" si="3"/>
        <v>0</v>
      </c>
      <c r="AM23" s="59">
        <f t="shared" si="4"/>
        <v>0</v>
      </c>
      <c r="AN23" s="59">
        <f t="shared" si="5"/>
        <v>0</v>
      </c>
      <c r="AO23" s="59">
        <f t="shared" si="6"/>
        <v>0</v>
      </c>
      <c r="AP23" s="59">
        <f t="shared" si="7"/>
        <v>0</v>
      </c>
      <c r="AQ23" s="59">
        <f t="shared" si="8"/>
        <v>0</v>
      </c>
      <c r="AR23" s="59">
        <f t="shared" si="9"/>
        <v>0</v>
      </c>
      <c r="AS23" s="59">
        <f t="shared" si="10"/>
        <v>0</v>
      </c>
    </row>
    <row r="24" spans="2:45" ht="18.600000000000001" customHeight="1">
      <c r="B24" s="228"/>
      <c r="C24" s="229"/>
      <c r="D24" s="385"/>
      <c r="E24" s="225"/>
      <c r="F24" s="225"/>
      <c r="G24" s="226"/>
      <c r="H24" s="225"/>
      <c r="I24" s="332"/>
      <c r="AI24" s="331" t="s">
        <v>787</v>
      </c>
      <c r="AJ24" s="58">
        <f t="shared" si="0"/>
        <v>46285</v>
      </c>
      <c r="AK24" s="59" t="str">
        <f t="shared" si="2"/>
        <v>9</v>
      </c>
      <c r="AL24" s="59">
        <f t="shared" si="3"/>
        <v>0</v>
      </c>
      <c r="AM24" s="59">
        <f t="shared" si="4"/>
        <v>0</v>
      </c>
      <c r="AN24" s="59">
        <f t="shared" si="5"/>
        <v>0</v>
      </c>
      <c r="AO24" s="59">
        <f t="shared" si="6"/>
        <v>0</v>
      </c>
      <c r="AP24" s="59">
        <f t="shared" si="7"/>
        <v>0</v>
      </c>
      <c r="AQ24" s="59">
        <f t="shared" si="8"/>
        <v>0</v>
      </c>
      <c r="AR24" s="59">
        <f t="shared" si="9"/>
        <v>0</v>
      </c>
      <c r="AS24" s="59">
        <f t="shared" si="10"/>
        <v>0</v>
      </c>
    </row>
    <row r="25" spans="2:45" ht="18.600000000000001" customHeight="1">
      <c r="B25" s="228"/>
      <c r="C25" s="230"/>
      <c r="D25" s="385"/>
      <c r="E25" s="231"/>
      <c r="F25" s="231"/>
      <c r="G25" s="226"/>
      <c r="H25" s="225"/>
      <c r="I25" s="332"/>
      <c r="AI25" s="331" t="s">
        <v>787</v>
      </c>
      <c r="AJ25" s="58">
        <f t="shared" si="0"/>
        <v>46285</v>
      </c>
      <c r="AK25" s="59" t="str">
        <f t="shared" si="2"/>
        <v>9</v>
      </c>
      <c r="AL25" s="59">
        <f t="shared" si="3"/>
        <v>0</v>
      </c>
      <c r="AM25" s="59">
        <f t="shared" si="4"/>
        <v>0</v>
      </c>
      <c r="AN25" s="59">
        <f t="shared" si="5"/>
        <v>0</v>
      </c>
      <c r="AO25" s="59">
        <f t="shared" si="6"/>
        <v>0</v>
      </c>
      <c r="AP25" s="59">
        <f t="shared" si="7"/>
        <v>0</v>
      </c>
      <c r="AQ25" s="59">
        <f t="shared" si="8"/>
        <v>0</v>
      </c>
      <c r="AR25" s="59">
        <f t="shared" si="9"/>
        <v>0</v>
      </c>
      <c r="AS25" s="59">
        <f t="shared" si="10"/>
        <v>0</v>
      </c>
    </row>
    <row r="26" spans="2:45">
      <c r="B26" s="232"/>
      <c r="C26" s="232"/>
      <c r="D26" s="232"/>
      <c r="E26" s="232"/>
      <c r="F26" s="232"/>
      <c r="G26" s="232"/>
      <c r="H26" s="232"/>
      <c r="I26" s="232"/>
    </row>
  </sheetData>
  <sheetProtection password="ECEC" sheet="1" objects="1" scenarios="1" insertRows="0"/>
  <mergeCells count="1">
    <mergeCell ref="F1:G1"/>
  </mergeCells>
  <dataValidations count="1">
    <dataValidation type="list" allowBlank="1" showInputMessage="1" showErrorMessage="1" sqref="G3:G25">
      <formula1>EQUIP_DTCAUSE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Z20"/>
  <sheetViews>
    <sheetView workbookViewId="0"/>
  </sheetViews>
  <sheetFormatPr defaultRowHeight="12.75" customHeight="1"/>
  <cols>
    <col min="1" max="1" width="2.5703125" customWidth="1"/>
    <col min="2" max="2" width="9.5703125" customWidth="1"/>
    <col min="3" max="3" width="10.5703125" customWidth="1"/>
    <col min="4" max="4" width="10.42578125" bestFit="1" customWidth="1"/>
    <col min="5" max="9" width="11" customWidth="1"/>
    <col min="10" max="10" width="8.5703125" customWidth="1"/>
    <col min="11" max="11" width="11" customWidth="1"/>
    <col min="12" max="12" width="10.5703125" customWidth="1"/>
    <col min="13" max="13" width="11" customWidth="1"/>
    <col min="14" max="14" width="13.42578125" customWidth="1"/>
    <col min="15" max="21" width="9.42578125" customWidth="1"/>
  </cols>
  <sheetData>
    <row r="1" spans="1:52" s="7" customFormat="1" ht="24" customHeight="1">
      <c r="A1" s="54"/>
      <c r="B1" s="4" t="s">
        <v>747</v>
      </c>
      <c r="C1" s="44"/>
      <c r="D1" s="51"/>
      <c r="E1" s="51"/>
      <c r="F1" s="51"/>
      <c r="G1" s="383"/>
      <c r="H1" s="4"/>
      <c r="I1" s="51"/>
      <c r="K1" s="51"/>
      <c r="AI1" s="51"/>
      <c r="AJ1" s="51"/>
      <c r="AX1" s="79"/>
      <c r="AY1" s="191"/>
      <c r="AZ1" s="79"/>
    </row>
    <row r="2" spans="1:52" ht="26.25" customHeight="1">
      <c r="B2" s="692" t="s">
        <v>1461</v>
      </c>
      <c r="C2" s="693" t="s">
        <v>11</v>
      </c>
      <c r="D2" s="682" t="s">
        <v>622</v>
      </c>
      <c r="E2" s="682" t="s">
        <v>200</v>
      </c>
      <c r="F2" s="682" t="s">
        <v>201</v>
      </c>
      <c r="G2" s="681" t="s">
        <v>620</v>
      </c>
      <c r="H2" s="681" t="s">
        <v>621</v>
      </c>
      <c r="I2" s="681" t="s">
        <v>202</v>
      </c>
      <c r="J2" s="682" t="s">
        <v>203</v>
      </c>
      <c r="K2" s="682" t="s">
        <v>204</v>
      </c>
      <c r="L2" s="682" t="s">
        <v>921</v>
      </c>
      <c r="M2" s="681" t="s">
        <v>261</v>
      </c>
      <c r="N2" s="694" t="s">
        <v>805</v>
      </c>
    </row>
    <row r="3" spans="1:52" ht="16.5" customHeight="1">
      <c r="B3" s="930" t="s">
        <v>208</v>
      </c>
      <c r="C3" s="211" t="s">
        <v>206</v>
      </c>
      <c r="D3" s="77" t="str">
        <f>'DATA INPUT'!F19</f>
        <v>10,3</v>
      </c>
      <c r="E3" s="77">
        <f>VLOOKUP(D3,TANK201,2,FALSE)*I3*K3</f>
        <v>8731.1846363410205</v>
      </c>
      <c r="F3" s="212">
        <f>'DATA INPUT'!F23</f>
        <v>64</v>
      </c>
      <c r="G3" s="212">
        <f>'DATA INPUT'!F22</f>
        <v>106</v>
      </c>
      <c r="H3" s="212">
        <f>IF(G3=0,0,ROUND(((G3*7)+F3)/8,0))</f>
        <v>101</v>
      </c>
      <c r="I3" s="213">
        <f>IF(D3=0,0,VLOOKUP(H3,SHELL_FACTOR,2,FALSE))</f>
        <v>1.00051</v>
      </c>
      <c r="J3" s="128">
        <f>'DATA INPUT'!F24</f>
        <v>33.1</v>
      </c>
      <c r="K3" s="214">
        <f>IF(G3=0,0,INDEX(FACTOR_TABLE,MATCH(MROUND(G3,0.5),TEMP_RANGE,1),MATCH(MROUND(J3,0.5),API_RANGE,1)))</f>
        <v>0.97860000000000003</v>
      </c>
      <c r="L3" s="215"/>
      <c r="M3" s="77">
        <f>'DATA INPUT'!E20</f>
        <v>0</v>
      </c>
      <c r="N3" s="216">
        <f>'DATA INPUT'!E21</f>
        <v>0</v>
      </c>
    </row>
    <row r="4" spans="1:52" ht="16.5" customHeight="1">
      <c r="B4" s="930"/>
      <c r="C4" s="211" t="s">
        <v>207</v>
      </c>
      <c r="D4" s="77" t="str">
        <f>'DATA INPUT'!E19</f>
        <v>16,11</v>
      </c>
      <c r="E4" s="77">
        <f>'DATA INPUT'!U22</f>
        <v>14353.67977788096</v>
      </c>
      <c r="F4" s="212">
        <f>'DATA INPUT'!E23</f>
        <v>66</v>
      </c>
      <c r="G4" s="212">
        <f>'DATA INPUT'!E22</f>
        <v>110</v>
      </c>
      <c r="H4" s="212">
        <f>IF(G4=0,0,ROUND(((G4*7)+F4)/8,0))</f>
        <v>105</v>
      </c>
      <c r="I4" s="213">
        <f>IF(D4=0,0,VLOOKUP(H4,SHELL_FACTOR,2,FALSE))</f>
        <v>1.0005599999999999</v>
      </c>
      <c r="J4" s="128">
        <f>'DATA INPUT'!E24</f>
        <v>33.1</v>
      </c>
      <c r="K4" s="214">
        <f>'DATA INPUT'!X22</f>
        <v>0.9768</v>
      </c>
      <c r="L4" s="190">
        <f>IFERROR(IF((E4+M3-E3)&lt;0,0,(E4+M3-E3+N3)),0)</f>
        <v>5622.4951415399391</v>
      </c>
      <c r="M4" s="215"/>
      <c r="N4" s="217"/>
      <c r="T4" s="218"/>
    </row>
    <row r="5" spans="1:52" ht="16.5" customHeight="1">
      <c r="B5" s="930" t="s">
        <v>209</v>
      </c>
      <c r="C5" s="211" t="s">
        <v>206</v>
      </c>
      <c r="D5" s="77" t="str">
        <f>'DATA INPUT'!F27</f>
        <v>16,10</v>
      </c>
      <c r="E5" s="77">
        <f>VLOOKUP(D5,TANK202,2,FALSE)*I5*K5</f>
        <v>14100.068002775037</v>
      </c>
      <c r="F5" s="212">
        <f>'DATA INPUT'!F31</f>
        <v>68</v>
      </c>
      <c r="G5" s="212">
        <f>'DATA INPUT'!F30</f>
        <v>110</v>
      </c>
      <c r="H5" s="212">
        <f>IF(G5=0,0,ROUND(((G5*7)+F5)/8,0))</f>
        <v>105</v>
      </c>
      <c r="I5" s="213">
        <f>IF(D5=0,0,VLOOKUP(H5,SHELL_FACTOR,2,FALSE))</f>
        <v>1.0005599999999999</v>
      </c>
      <c r="J5" s="128">
        <f>'DATA INPUT'!F32</f>
        <v>33</v>
      </c>
      <c r="K5" s="214">
        <f>IF(G5=0,0,INDEX(FACTOR_TABLE,MATCH(MROUND(G5,0.5),TEMP_RANGE,1),MATCH(MROUND(J5,0.5),API_RANGE,1)))</f>
        <v>0.9768</v>
      </c>
      <c r="L5" s="215"/>
      <c r="M5" s="77">
        <f>'DATA INPUT'!E28</f>
        <v>6677</v>
      </c>
      <c r="N5" s="216">
        <f>'DATA INPUT'!E29</f>
        <v>65</v>
      </c>
      <c r="P5" s="188"/>
      <c r="T5" s="218"/>
    </row>
    <row r="6" spans="1:52" ht="16.5" customHeight="1">
      <c r="B6" s="930"/>
      <c r="C6" s="211" t="s">
        <v>207</v>
      </c>
      <c r="D6" s="77" t="str">
        <f>'DATA INPUT'!E27</f>
        <v>10,3</v>
      </c>
      <c r="E6" s="77">
        <f>'DATA INPUT'!U30</f>
        <v>8550.0415144401595</v>
      </c>
      <c r="F6" s="212">
        <f>'DATA INPUT'!E31</f>
        <v>62</v>
      </c>
      <c r="G6" s="212">
        <f>'DATA INPUT'!E30</f>
        <v>106</v>
      </c>
      <c r="H6" s="212">
        <f>IF(G6=0,0,ROUND(((G6*7)+F6)/8,0))</f>
        <v>101</v>
      </c>
      <c r="I6" s="213">
        <f>IF(D6=0,0,VLOOKUP(H6,SHELL_FACTOR,2,FALSE))</f>
        <v>1.00051</v>
      </c>
      <c r="J6" s="128">
        <f>'DATA INPUT'!E32</f>
        <v>33.1</v>
      </c>
      <c r="K6" s="214">
        <f>'DATA INPUT'!X30</f>
        <v>0.97860000000000003</v>
      </c>
      <c r="L6" s="190">
        <f>IFERROR(IF((E6+M5-E5)&lt;0,0,(E6+M5-E5+N5)),0)</f>
        <v>1191.9735116651227</v>
      </c>
      <c r="M6" s="77"/>
      <c r="N6" s="216"/>
      <c r="O6" s="188"/>
    </row>
    <row r="7" spans="1:52" s="7" customFormat="1" ht="24" hidden="1" customHeight="1">
      <c r="A7" s="54"/>
      <c r="B7" s="326" t="s">
        <v>746</v>
      </c>
      <c r="C7" s="327"/>
      <c r="D7" s="328"/>
      <c r="E7" s="328"/>
      <c r="F7" s="328"/>
      <c r="G7" s="328"/>
      <c r="H7" s="328"/>
      <c r="I7" s="328"/>
      <c r="J7" s="329"/>
      <c r="K7" s="328"/>
      <c r="L7" s="329"/>
      <c r="M7" s="329"/>
      <c r="N7" s="329"/>
      <c r="AI7" s="51"/>
      <c r="AJ7" s="51"/>
      <c r="AX7" s="79"/>
      <c r="AY7" s="191"/>
      <c r="AZ7" s="79"/>
    </row>
    <row r="8" spans="1:52" s="7" customFormat="1" ht="25.35" hidden="1" customHeight="1">
      <c r="A8" s="54"/>
      <c r="B8" s="86" t="s">
        <v>199</v>
      </c>
      <c r="C8" s="309" t="s">
        <v>11</v>
      </c>
      <c r="D8" s="87" t="s">
        <v>755</v>
      </c>
      <c r="E8" s="87" t="s">
        <v>200</v>
      </c>
      <c r="F8" s="87" t="s">
        <v>201</v>
      </c>
      <c r="G8" s="88" t="s">
        <v>620</v>
      </c>
      <c r="H8" s="88" t="s">
        <v>621</v>
      </c>
      <c r="I8" s="88" t="s">
        <v>202</v>
      </c>
      <c r="J8" s="87" t="s">
        <v>203</v>
      </c>
      <c r="K8" s="87" t="s">
        <v>204</v>
      </c>
      <c r="L8" s="87" t="s">
        <v>205</v>
      </c>
      <c r="M8" s="52" t="s">
        <v>261</v>
      </c>
      <c r="N8" s="235" t="s">
        <v>805</v>
      </c>
      <c r="AI8" s="51"/>
      <c r="AJ8" s="51"/>
      <c r="AX8" s="79"/>
      <c r="AY8" s="191"/>
      <c r="AZ8" s="79"/>
    </row>
    <row r="9" spans="1:52" ht="16.5" hidden="1" customHeight="1">
      <c r="B9" s="930" t="s">
        <v>748</v>
      </c>
      <c r="C9" s="310" t="s">
        <v>206</v>
      </c>
      <c r="D9" s="311">
        <f>'DATA INPUT'!F35</f>
        <v>0</v>
      </c>
      <c r="E9" s="77" t="e">
        <f>VLOOKUP(D9,NIPCOTANK1,2,FALSE)*I9*K9</f>
        <v>#N/A</v>
      </c>
      <c r="F9" s="312">
        <f>'DATA INPUT'!F39</f>
        <v>0</v>
      </c>
      <c r="G9" s="312" t="str">
        <f>'DATA INPUT'!F38</f>
        <v>BS&amp;W</v>
      </c>
      <c r="H9" s="212" t="e">
        <f t="shared" ref="H9:H14" si="0">IF(G9=0,0,ROUND(((G9*7)+F9)/8,0))</f>
        <v>#VALUE!</v>
      </c>
      <c r="I9" s="213">
        <f t="shared" ref="I9:I14" si="1">IF(D9=0,0,VLOOKUP(H9,SHELL_FACTOR,2,FALSE))</f>
        <v>0</v>
      </c>
      <c r="J9" s="313">
        <f>'DATA INPUT'!F40</f>
        <v>0</v>
      </c>
      <c r="K9" s="214" t="e">
        <f>#N/A</f>
        <v>#N/A</v>
      </c>
      <c r="L9" s="316"/>
      <c r="M9" s="311">
        <f>'DATA INPUT'!E36</f>
        <v>0</v>
      </c>
      <c r="N9" s="317">
        <f>'DATA INPUT'!E37</f>
        <v>0</v>
      </c>
      <c r="P9" s="188"/>
      <c r="T9" s="218"/>
    </row>
    <row r="10" spans="1:52" ht="16.5" hidden="1" customHeight="1">
      <c r="B10" s="930"/>
      <c r="C10" s="310" t="s">
        <v>207</v>
      </c>
      <c r="D10" s="311">
        <f>'DATA INPUT'!E35</f>
        <v>0</v>
      </c>
      <c r="E10" s="311">
        <f>'DATA INPUT'!U38</f>
        <v>0</v>
      </c>
      <c r="F10" s="312">
        <f>'DATA INPUT'!E39</f>
        <v>0</v>
      </c>
      <c r="G10" s="312" t="str">
        <f>'DATA INPUT'!E38</f>
        <v>BS&amp;W</v>
      </c>
      <c r="H10" s="212" t="e">
        <f t="shared" si="0"/>
        <v>#VALUE!</v>
      </c>
      <c r="I10" s="213">
        <f t="shared" si="1"/>
        <v>0</v>
      </c>
      <c r="J10" s="313">
        <f>'DATA INPUT'!E40</f>
        <v>0</v>
      </c>
      <c r="K10" s="314" t="e">
        <f>'DATA INPUT'!X38</f>
        <v>#N/A</v>
      </c>
      <c r="L10" s="315" t="e">
        <f>#REF!+M9-#REF!</f>
        <v>#REF!</v>
      </c>
      <c r="M10" s="316"/>
      <c r="N10" s="318"/>
      <c r="O10" s="188"/>
    </row>
    <row r="11" spans="1:52" ht="16.5" hidden="1" customHeight="1">
      <c r="B11" s="930" t="s">
        <v>749</v>
      </c>
      <c r="C11" s="310" t="s">
        <v>206</v>
      </c>
      <c r="D11" s="311">
        <f>'DATA INPUT'!F43</f>
        <v>0</v>
      </c>
      <c r="E11" s="77" t="e">
        <f>VLOOKUP(D11,NIPCOTANK2,2,FALSE)*I11*K11</f>
        <v>#N/A</v>
      </c>
      <c r="F11" s="312">
        <f>'DATA INPUT'!F47</f>
        <v>0</v>
      </c>
      <c r="G11" s="312" t="str">
        <f>'DATA INPUT'!F46</f>
        <v>BS&amp;W</v>
      </c>
      <c r="H11" s="212" t="e">
        <f t="shared" si="0"/>
        <v>#VALUE!</v>
      </c>
      <c r="I11" s="213">
        <f t="shared" si="1"/>
        <v>0</v>
      </c>
      <c r="J11" s="313">
        <f>'DATA INPUT'!F48</f>
        <v>0</v>
      </c>
      <c r="K11" s="214" t="e">
        <f>#N/A</f>
        <v>#N/A</v>
      </c>
      <c r="L11" s="316"/>
      <c r="M11" s="311" t="str">
        <f>'DATA INPUT'!E38</f>
        <v>BS&amp;W</v>
      </c>
      <c r="N11" s="317">
        <f>'DATA INPUT'!E39</f>
        <v>0</v>
      </c>
      <c r="P11" s="188"/>
      <c r="T11" s="218"/>
    </row>
    <row r="12" spans="1:52" ht="16.350000000000001" hidden="1" customHeight="1">
      <c r="B12" s="930"/>
      <c r="C12" s="310" t="s">
        <v>207</v>
      </c>
      <c r="D12" s="311">
        <f>'DATA INPUT'!E43</f>
        <v>0</v>
      </c>
      <c r="E12" s="311">
        <f>'DATA INPUT'!U46</f>
        <v>0</v>
      </c>
      <c r="F12" s="312">
        <f>'DATA INPUT'!E47</f>
        <v>0</v>
      </c>
      <c r="G12" s="312" t="str">
        <f>'DATA INPUT'!E46</f>
        <v>BS&amp;W</v>
      </c>
      <c r="H12" s="212" t="e">
        <f t="shared" si="0"/>
        <v>#VALUE!</v>
      </c>
      <c r="I12" s="213">
        <f t="shared" si="1"/>
        <v>0</v>
      </c>
      <c r="J12" s="313">
        <f>'DATA INPUT'!E48</f>
        <v>0</v>
      </c>
      <c r="K12" s="314" t="e">
        <f>'DATA INPUT'!X46</f>
        <v>#N/A</v>
      </c>
      <c r="L12" s="315" t="e">
        <f>#REF!+M11-#REF!</f>
        <v>#REF!</v>
      </c>
      <c r="M12" s="316"/>
      <c r="N12" s="318"/>
      <c r="O12" s="188"/>
    </row>
    <row r="13" spans="1:52" ht="16.5" hidden="1" customHeight="1">
      <c r="B13" s="930" t="s">
        <v>789</v>
      </c>
      <c r="C13" s="310" t="s">
        <v>206</v>
      </c>
      <c r="D13" s="311">
        <f>'DATA INPUT'!F51</f>
        <v>0</v>
      </c>
      <c r="E13" s="77" t="e">
        <f>VLOOKUP(D13,WEPCOTANKF3,2,FALSE)*I13*K13</f>
        <v>#N/A</v>
      </c>
      <c r="F13" s="312">
        <f>'DATA INPUT'!F55</f>
        <v>0</v>
      </c>
      <c r="G13" s="312" t="str">
        <f>'DATA INPUT'!F54</f>
        <v>BS&amp;W</v>
      </c>
      <c r="H13" s="212" t="e">
        <f t="shared" si="0"/>
        <v>#VALUE!</v>
      </c>
      <c r="I13" s="213">
        <f t="shared" si="1"/>
        <v>0</v>
      </c>
      <c r="J13" s="313">
        <f>'DATA INPUT'!F56</f>
        <v>0</v>
      </c>
      <c r="K13" s="214" t="e">
        <f>#N/A</f>
        <v>#N/A</v>
      </c>
      <c r="L13" s="316"/>
      <c r="M13" s="311">
        <f>'DATA INPUT'!E40</f>
        <v>0</v>
      </c>
      <c r="N13" s="317">
        <f>'DATA INPUT'!E41</f>
        <v>0</v>
      </c>
      <c r="P13" s="188"/>
      <c r="T13" s="218"/>
    </row>
    <row r="14" spans="1:52" ht="16.5" hidden="1" customHeight="1">
      <c r="B14" s="930"/>
      <c r="C14" s="319" t="s">
        <v>207</v>
      </c>
      <c r="D14" s="320">
        <f>'DATA INPUT'!E51</f>
        <v>0</v>
      </c>
      <c r="E14" s="311">
        <f>'DATA INPUT'!U54</f>
        <v>0</v>
      </c>
      <c r="F14" s="321">
        <f>'DATA INPUT'!E55</f>
        <v>0</v>
      </c>
      <c r="G14" s="321" t="str">
        <f>'DATA INPUT'!E54</f>
        <v>BS&amp;W</v>
      </c>
      <c r="H14" s="212" t="e">
        <f t="shared" si="0"/>
        <v>#VALUE!</v>
      </c>
      <c r="I14" s="213">
        <f t="shared" si="1"/>
        <v>0</v>
      </c>
      <c r="J14" s="322">
        <f>'DATA INPUT'!E56</f>
        <v>0</v>
      </c>
      <c r="K14" s="314" t="e">
        <f>'DATA INPUT'!X54</f>
        <v>#N/A</v>
      </c>
      <c r="L14" s="323" t="e">
        <f>#REF!+M13-#REF!</f>
        <v>#REF!</v>
      </c>
      <c r="M14" s="324"/>
      <c r="N14" s="325"/>
      <c r="O14" s="188"/>
    </row>
    <row r="15" spans="1:52" ht="12.75" hidden="1" customHeight="1"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</row>
    <row r="16" spans="1:52" ht="12.75" hidden="1" customHeight="1"/>
    <row r="17" spans="2:20" ht="16.5" hidden="1" customHeight="1">
      <c r="B17" s="930" t="s">
        <v>790</v>
      </c>
      <c r="C17" s="310" t="s">
        <v>206</v>
      </c>
      <c r="D17" s="311">
        <f>'DATA INPUT'!F59</f>
        <v>0</v>
      </c>
      <c r="E17" s="77" t="e">
        <f>VLOOKUP(D17,NIPCOTANK1,2,FALSE)*I17*K17</f>
        <v>#VALUE!</v>
      </c>
      <c r="F17" s="312">
        <f>'DATA INPUT'!F63</f>
        <v>0</v>
      </c>
      <c r="G17" s="312" t="str">
        <f>'DATA INPUT'!F62</f>
        <v>BS&amp;W</v>
      </c>
      <c r="H17" s="212" t="e">
        <f>IF(G17=0,0,ROUND(((G17*7)+F17)/8,0))</f>
        <v>#VALUE!</v>
      </c>
      <c r="I17" s="213" t="e">
        <f>VLOOKUP(H17,SHELL_FACTOR,2)</f>
        <v>#VALUE!</v>
      </c>
      <c r="J17" s="313">
        <f>'DATA INPUT'!F64</f>
        <v>0</v>
      </c>
      <c r="K17" s="214" t="e">
        <f>#N/A</f>
        <v>#N/A</v>
      </c>
      <c r="L17" s="316"/>
      <c r="M17" s="311">
        <f>'DATA INPUT'!E60</f>
        <v>0</v>
      </c>
      <c r="N17" s="317">
        <f>'DATA INPUT'!E60</f>
        <v>0</v>
      </c>
      <c r="P17" s="188"/>
      <c r="T17" s="218"/>
    </row>
    <row r="18" spans="2:20" ht="16.5" hidden="1" customHeight="1">
      <c r="B18" s="930"/>
      <c r="C18" s="310" t="s">
        <v>207</v>
      </c>
      <c r="D18" s="311">
        <f>'DATA INPUT'!E59</f>
        <v>0</v>
      </c>
      <c r="E18" s="311">
        <f>'DATA INPUT'!U62</f>
        <v>0</v>
      </c>
      <c r="F18" s="312">
        <f>'DATA INPUT'!E63</f>
        <v>0</v>
      </c>
      <c r="G18" s="312" t="str">
        <f>'DATA INPUT'!E62</f>
        <v>BS&amp;W</v>
      </c>
      <c r="H18" s="312" t="str">
        <f>'DATA INPUT'!V62</f>
        <v/>
      </c>
      <c r="I18" s="213" t="e">
        <f>VLOOKUP(H18,SHELL_FACTOR,2)</f>
        <v>#N/A</v>
      </c>
      <c r="J18" s="313">
        <f>'DATA INPUT'!E64</f>
        <v>0</v>
      </c>
      <c r="K18" s="314" t="e">
        <f>'DATA INPUT'!X62</f>
        <v>#N/A</v>
      </c>
      <c r="L18" s="315" t="e">
        <f>#REF!+M17-#REF!</f>
        <v>#REF!</v>
      </c>
      <c r="M18" s="316"/>
      <c r="N18" s="318"/>
      <c r="O18" s="188"/>
    </row>
    <row r="19" spans="2:20" ht="12.75" hidden="1" customHeight="1"/>
    <row r="20" spans="2:20" ht="52.35" hidden="1" customHeight="1">
      <c r="F20" s="353" t="s">
        <v>807</v>
      </c>
    </row>
  </sheetData>
  <sheetProtection insertRows="0"/>
  <mergeCells count="6">
    <mergeCell ref="B17:B18"/>
    <mergeCell ref="B3:B4"/>
    <mergeCell ref="B5:B6"/>
    <mergeCell ref="B9:B10"/>
    <mergeCell ref="B11:B12"/>
    <mergeCell ref="B13:B14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pageSetUpPr fitToPage="1"/>
  </sheetPr>
  <dimension ref="A1:GA1736"/>
  <sheetViews>
    <sheetView zoomScaleNormal="100" workbookViewId="0">
      <selection activeCell="J12" sqref="J12"/>
    </sheetView>
  </sheetViews>
  <sheetFormatPr defaultRowHeight="12.75" customHeight="1"/>
  <cols>
    <col min="1" max="1" width="2.5703125" customWidth="1"/>
    <col min="2" max="2" width="17.5703125" customWidth="1"/>
    <col min="3" max="3" width="15.5703125" customWidth="1"/>
    <col min="4" max="4" width="9.42578125" customWidth="1"/>
    <col min="5" max="7" width="11.42578125" customWidth="1"/>
    <col min="9" max="9" width="10.42578125" customWidth="1"/>
    <col min="10" max="12" width="11.42578125" customWidth="1"/>
    <col min="13" max="13" width="46.42578125" customWidth="1"/>
    <col min="26" max="26" width="12" bestFit="1" customWidth="1"/>
    <col min="27" max="27" width="11" customWidth="1"/>
    <col min="28" max="28" width="15" customWidth="1"/>
    <col min="29" max="29" width="14.42578125" customWidth="1"/>
    <col min="30" max="30" width="12.5703125" customWidth="1"/>
    <col min="31" max="31" width="17" customWidth="1"/>
    <col min="32" max="32" width="9.42578125" bestFit="1" customWidth="1"/>
    <col min="33" max="33" width="14.5703125" customWidth="1"/>
    <col min="34" max="34" width="9" customWidth="1"/>
    <col min="35" max="35" width="16.5703125" customWidth="1"/>
    <col min="36" max="36" width="13.42578125" customWidth="1"/>
  </cols>
  <sheetData>
    <row r="1" spans="1:50" s="7" customFormat="1" ht="30" customHeight="1">
      <c r="A1" s="28"/>
      <c r="B1" s="44" t="s">
        <v>35</v>
      </c>
      <c r="C1" s="44"/>
      <c r="D1" s="5"/>
      <c r="E1" s="6"/>
      <c r="F1" s="5"/>
      <c r="G1" s="5"/>
      <c r="H1" s="5"/>
      <c r="I1" s="46"/>
      <c r="M1" s="118">
        <f>REPDATE</f>
        <v>46285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89">
        <f>COUNTIF(DFLRANGE,"KHALDA_DFL")</f>
        <v>0</v>
      </c>
      <c r="AI1" s="74"/>
      <c r="AJ1" s="89" t="str">
        <f>"Z4"&amp;":"&amp;"AJ"&amp;COUNTIF(DFLRANGE,"&lt;&gt;0")+3</f>
        <v>Z4:AJ4</v>
      </c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1:50" s="18" customFormat="1" ht="39.6" customHeight="1">
      <c r="A2" s="19"/>
      <c r="B2" s="684" t="s">
        <v>5</v>
      </c>
      <c r="C2" s="685" t="s">
        <v>4</v>
      </c>
      <c r="D2" s="685" t="s">
        <v>11</v>
      </c>
      <c r="E2" s="685" t="s">
        <v>36</v>
      </c>
      <c r="F2" s="685" t="s">
        <v>37</v>
      </c>
      <c r="G2" s="685" t="s">
        <v>38</v>
      </c>
      <c r="H2" s="686" t="s">
        <v>33</v>
      </c>
      <c r="I2" s="686" t="s">
        <v>39</v>
      </c>
      <c r="J2" s="685" t="s">
        <v>1</v>
      </c>
      <c r="K2" s="685" t="s">
        <v>40</v>
      </c>
      <c r="L2" s="686" t="s">
        <v>41</v>
      </c>
      <c r="M2" s="687" t="s">
        <v>42</v>
      </c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688" t="s">
        <v>66</v>
      </c>
      <c r="AA2" s="689" t="s">
        <v>17</v>
      </c>
      <c r="AB2" s="689" t="s">
        <v>7</v>
      </c>
      <c r="AC2" s="690" t="s">
        <v>36</v>
      </c>
      <c r="AD2" s="685" t="s">
        <v>37</v>
      </c>
      <c r="AE2" s="686" t="s">
        <v>143</v>
      </c>
      <c r="AF2" s="686" t="s">
        <v>33</v>
      </c>
      <c r="AG2" s="686" t="s">
        <v>39</v>
      </c>
      <c r="AH2" s="685" t="s">
        <v>1</v>
      </c>
      <c r="AI2" s="685" t="s">
        <v>40</v>
      </c>
      <c r="AJ2" s="691" t="s">
        <v>41</v>
      </c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</row>
    <row r="3" spans="1:50" s="31" customFormat="1" ht="24.75" hidden="1" customHeight="1">
      <c r="A3" s="30"/>
      <c r="B3" s="500"/>
      <c r="C3" s="501"/>
      <c r="D3" s="501"/>
      <c r="E3" s="501"/>
      <c r="F3" s="501"/>
      <c r="G3" s="500"/>
      <c r="H3" s="501"/>
      <c r="I3" s="501"/>
      <c r="J3" s="501"/>
      <c r="K3" s="500"/>
      <c r="L3" s="500"/>
      <c r="M3" s="658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Z3" s="114">
        <f>IF(B3="",0,"KHALDA_DFL")</f>
        <v>0</v>
      </c>
      <c r="AA3" s="66">
        <f>IF(Z3="","",REPORTDATE-1)</f>
        <v>46284</v>
      </c>
      <c r="AB3" s="65" t="e">
        <f>IF(Z3="","",#REF!&amp;B3)</f>
        <v>#REF!</v>
      </c>
      <c r="AC3" s="65">
        <f>IF(Z3="","",E3)</f>
        <v>0</v>
      </c>
      <c r="AD3" s="65">
        <f>IF(Z3="","",F3)</f>
        <v>0</v>
      </c>
      <c r="AE3" s="65">
        <f>IF(Z3="","",G3)</f>
        <v>0</v>
      </c>
      <c r="AF3" s="65">
        <f>IF(Z3="","",H3)</f>
        <v>0</v>
      </c>
      <c r="AG3" s="65">
        <f>IF(Z3="","",I3)</f>
        <v>0</v>
      </c>
      <c r="AH3" s="65">
        <f>IF(Z3="","",J3)</f>
        <v>0</v>
      </c>
      <c r="AI3" s="65">
        <f>IF(Z3="","",K3)</f>
        <v>0</v>
      </c>
      <c r="AJ3" s="115">
        <f>IF(Z3="","",L3)</f>
        <v>0</v>
      </c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</row>
    <row r="4" spans="1:50" s="31" customFormat="1" ht="37.5" customHeight="1">
      <c r="A4" s="30"/>
      <c r="B4" s="500"/>
      <c r="C4" s="501"/>
      <c r="D4" s="501"/>
      <c r="E4" s="501"/>
      <c r="F4" s="501"/>
      <c r="G4" s="500"/>
      <c r="H4" s="501"/>
      <c r="I4" s="501"/>
      <c r="J4" s="501"/>
      <c r="K4" s="501"/>
      <c r="L4" s="501"/>
      <c r="M4" s="745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114">
        <f t="shared" ref="Z4:Z21" si="0">IF(B4="",0,"KHALDA_DFL")</f>
        <v>0</v>
      </c>
      <c r="AA4" s="66">
        <f t="shared" ref="AA4:AA21" si="1">IF(Z4="","",REPORTDATE-1)</f>
        <v>46284</v>
      </c>
      <c r="AB4" s="65">
        <f>IF(Z4="","",B4)</f>
        <v>0</v>
      </c>
      <c r="AC4" s="65">
        <f t="shared" ref="AC4:AC21" si="2">IF(Z4="","",E4)</f>
        <v>0</v>
      </c>
      <c r="AD4" s="65">
        <f t="shared" ref="AD4:AD21" si="3">IF(Z4="","",F4)</f>
        <v>0</v>
      </c>
      <c r="AE4" s="65">
        <f t="shared" ref="AE4:AE21" si="4">IF(Z4="","",G4)</f>
        <v>0</v>
      </c>
      <c r="AF4" s="65">
        <f t="shared" ref="AF4:AF21" si="5">IF(Z4="","",H4)</f>
        <v>0</v>
      </c>
      <c r="AG4" s="65">
        <f t="shared" ref="AG4:AG21" si="6">IF(Z4="","",I4)</f>
        <v>0</v>
      </c>
      <c r="AH4" s="65">
        <f t="shared" ref="AH4:AH21" si="7">IF(Z4="","",J4)</f>
        <v>0</v>
      </c>
      <c r="AI4" s="65">
        <f t="shared" ref="AI4:AI21" si="8">IF(Z4="","",K4)</f>
        <v>0</v>
      </c>
      <c r="AJ4" s="115">
        <f t="shared" ref="AJ4:AJ21" si="9">IF(Z4="","",L4)</f>
        <v>0</v>
      </c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</row>
    <row r="5" spans="1:50" s="31" customFormat="1" ht="39" customHeight="1">
      <c r="A5" s="30"/>
      <c r="B5" s="500"/>
      <c r="C5" s="501"/>
      <c r="D5" s="501"/>
      <c r="E5" s="501"/>
      <c r="F5" s="501"/>
      <c r="G5" s="500"/>
      <c r="H5" s="501"/>
      <c r="I5" s="501"/>
      <c r="J5" s="501"/>
      <c r="K5" s="501"/>
      <c r="L5" s="501"/>
      <c r="M5" s="745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114" t="e">
        <f>IF(#REF!="",0,"KHALDA_DFL")</f>
        <v>#REF!</v>
      </c>
      <c r="AA5" s="66" t="e">
        <f t="shared" si="1"/>
        <v>#REF!</v>
      </c>
      <c r="AB5" s="65" t="e">
        <f>IF(Z5="","",#REF!)</f>
        <v>#REF!</v>
      </c>
      <c r="AC5" s="65" t="e">
        <f>IF(Z5="","",#REF!)</f>
        <v>#REF!</v>
      </c>
      <c r="AD5" s="65" t="e">
        <f>IF(Z5="","",#REF!)</f>
        <v>#REF!</v>
      </c>
      <c r="AE5" s="65" t="e">
        <f>IF(Z5="","",#REF!)</f>
        <v>#REF!</v>
      </c>
      <c r="AF5" s="65" t="e">
        <f>IF(Z5="","",#REF!)</f>
        <v>#REF!</v>
      </c>
      <c r="AG5" s="65" t="e">
        <f>IF(Z5="","",#REF!)</f>
        <v>#REF!</v>
      </c>
      <c r="AH5" s="65" t="e">
        <f>IF(Z5="","",#REF!)</f>
        <v>#REF!</v>
      </c>
      <c r="AI5" s="65" t="e">
        <f>IF(Z5="","",#REF!)</f>
        <v>#REF!</v>
      </c>
      <c r="AJ5" s="115" t="e">
        <f>IF(Z5="","",#REF!)</f>
        <v>#REF!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</row>
    <row r="6" spans="1:50" s="31" customFormat="1" ht="32.25" customHeight="1">
      <c r="A6" s="30"/>
      <c r="B6" s="500"/>
      <c r="C6" s="501"/>
      <c r="D6" s="501"/>
      <c r="E6" s="501"/>
      <c r="F6" s="501"/>
      <c r="G6" s="500"/>
      <c r="H6" s="501"/>
      <c r="I6" s="501"/>
      <c r="J6" s="501"/>
      <c r="K6" s="501"/>
      <c r="L6" s="501"/>
      <c r="M6" s="658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114">
        <f>IF(B5="",0,"KHALDA_DFL")</f>
        <v>0</v>
      </c>
      <c r="AA6" s="66">
        <f t="shared" si="1"/>
        <v>46284</v>
      </c>
      <c r="AB6" s="65">
        <f>IF(Z6="","",B5)</f>
        <v>0</v>
      </c>
      <c r="AC6" s="65">
        <f>IF(Z6="","",E5)</f>
        <v>0</v>
      </c>
      <c r="AD6" s="65">
        <f>IF(Z6="","",F5)</f>
        <v>0</v>
      </c>
      <c r="AE6" s="65">
        <f>IF(Z6="","",G5)</f>
        <v>0</v>
      </c>
      <c r="AF6" s="65">
        <f>IF(Z6="","",H5)</f>
        <v>0</v>
      </c>
      <c r="AG6" s="65">
        <f>IF(Z6="","",I5)</f>
        <v>0</v>
      </c>
      <c r="AH6" s="65">
        <f>IF(Z6="","",J5)</f>
        <v>0</v>
      </c>
      <c r="AI6" s="65">
        <f>IF(Z6="","",K5)</f>
        <v>0</v>
      </c>
      <c r="AJ6" s="115">
        <f>IF(Z6="","",L5)</f>
        <v>0</v>
      </c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</row>
    <row r="7" spans="1:50" s="31" customFormat="1" ht="30.75" customHeight="1">
      <c r="A7" s="30"/>
      <c r="B7" s="500"/>
      <c r="C7" s="501"/>
      <c r="D7" s="501"/>
      <c r="E7" s="501"/>
      <c r="F7" s="501"/>
      <c r="G7" s="500"/>
      <c r="H7" s="501"/>
      <c r="I7" s="501"/>
      <c r="J7" s="501"/>
      <c r="K7" s="501"/>
      <c r="L7" s="501"/>
      <c r="M7" s="658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114">
        <f>IF(B6="",0,"KHALDA_DFL")</f>
        <v>0</v>
      </c>
      <c r="AA7" s="66">
        <f t="shared" si="1"/>
        <v>46284</v>
      </c>
      <c r="AB7" s="65">
        <f>IF(Z7="","",B6)</f>
        <v>0</v>
      </c>
      <c r="AC7" s="65">
        <f>IF(Z7="","",E6)</f>
        <v>0</v>
      </c>
      <c r="AD7" s="65">
        <f>IF(Z7="","",F6)</f>
        <v>0</v>
      </c>
      <c r="AE7" s="65">
        <f>IF(Z7="","",G6)</f>
        <v>0</v>
      </c>
      <c r="AF7" s="65">
        <f>IF(Z7="","",H6)</f>
        <v>0</v>
      </c>
      <c r="AG7" s="65">
        <f>IF(Z7="","",I6)</f>
        <v>0</v>
      </c>
      <c r="AH7" s="65">
        <f>IF(Z7="","",J6)</f>
        <v>0</v>
      </c>
      <c r="AI7" s="65">
        <f>IF(Z7="","",K6)</f>
        <v>0</v>
      </c>
      <c r="AJ7" s="115">
        <f>IF(Z7="","",L6)</f>
        <v>0</v>
      </c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</row>
    <row r="8" spans="1:50" s="31" customFormat="1" ht="33" customHeight="1">
      <c r="A8" s="30"/>
      <c r="B8" s="500"/>
      <c r="C8" s="501"/>
      <c r="D8" s="501"/>
      <c r="E8" s="501"/>
      <c r="F8" s="501"/>
      <c r="G8" s="500"/>
      <c r="H8" s="501"/>
      <c r="I8" s="501"/>
      <c r="J8" s="501"/>
      <c r="K8" s="501"/>
      <c r="L8" s="501"/>
      <c r="M8" s="658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114">
        <f t="shared" si="0"/>
        <v>0</v>
      </c>
      <c r="AA8" s="66">
        <f t="shared" si="1"/>
        <v>46284</v>
      </c>
      <c r="AB8" s="65">
        <f t="shared" ref="AB8:AB21" si="10">IF(Z8="","",B8)</f>
        <v>0</v>
      </c>
      <c r="AC8" s="65">
        <f t="shared" si="2"/>
        <v>0</v>
      </c>
      <c r="AD8" s="65">
        <f t="shared" si="3"/>
        <v>0</v>
      </c>
      <c r="AE8" s="65">
        <f t="shared" si="4"/>
        <v>0</v>
      </c>
      <c r="AF8" s="65">
        <f t="shared" si="5"/>
        <v>0</v>
      </c>
      <c r="AG8" s="65">
        <f t="shared" si="6"/>
        <v>0</v>
      </c>
      <c r="AH8" s="65">
        <f t="shared" si="7"/>
        <v>0</v>
      </c>
      <c r="AI8" s="65">
        <f t="shared" si="8"/>
        <v>0</v>
      </c>
      <c r="AJ8" s="115">
        <f t="shared" si="9"/>
        <v>0</v>
      </c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</row>
    <row r="9" spans="1:50" s="31" customFormat="1" ht="23.25" customHeight="1">
      <c r="A9" s="30"/>
      <c r="B9" s="500"/>
      <c r="C9" s="501"/>
      <c r="D9" s="501"/>
      <c r="E9" s="501"/>
      <c r="F9" s="501"/>
      <c r="G9" s="500"/>
      <c r="H9" s="501"/>
      <c r="I9" s="501"/>
      <c r="J9" s="501"/>
      <c r="K9" s="500"/>
      <c r="L9" s="500"/>
      <c r="M9" s="658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114">
        <f>IF(B9="",0,"KHALDA_DFL")</f>
        <v>0</v>
      </c>
      <c r="AA9" s="66">
        <f t="shared" si="1"/>
        <v>46284</v>
      </c>
      <c r="AB9" s="65">
        <f>IF(Z9="","",B9)</f>
        <v>0</v>
      </c>
      <c r="AC9" s="65">
        <f>IF(Z9="","",E9)</f>
        <v>0</v>
      </c>
      <c r="AD9" s="65">
        <f>IF(Z9="","",F9)</f>
        <v>0</v>
      </c>
      <c r="AE9" s="65">
        <f>IF(Z9="","",G9)</f>
        <v>0</v>
      </c>
      <c r="AF9" s="65">
        <f>IF(Z9="","",H9)</f>
        <v>0</v>
      </c>
      <c r="AG9" s="65">
        <f>IF(Z9="","",I9)</f>
        <v>0</v>
      </c>
      <c r="AH9" s="65">
        <f>IF(Z9="","",J9)</f>
        <v>0</v>
      </c>
      <c r="AI9" s="65">
        <f>IF(Z9="","",K9)</f>
        <v>0</v>
      </c>
      <c r="AJ9" s="115">
        <f>IF(Z9="","",L9)</f>
        <v>0</v>
      </c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</row>
    <row r="10" spans="1:50" s="31" customFormat="1" ht="27" customHeight="1">
      <c r="A10" s="30"/>
      <c r="B10" s="500"/>
      <c r="C10" s="501"/>
      <c r="D10" s="501"/>
      <c r="E10" s="501"/>
      <c r="F10" s="500"/>
      <c r="G10" s="500"/>
      <c r="H10" s="500"/>
      <c r="I10" s="501"/>
      <c r="J10" s="500"/>
      <c r="K10" s="500"/>
      <c r="L10" s="500"/>
      <c r="M10" s="745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114">
        <f>IF(B10="",0,"KHALDA_DFL")</f>
        <v>0</v>
      </c>
      <c r="AA10" s="66">
        <f t="shared" si="1"/>
        <v>46284</v>
      </c>
      <c r="AB10" s="65">
        <f>IF(Z10="","",B10)</f>
        <v>0</v>
      </c>
      <c r="AC10" s="65">
        <f>IF(Z10="","",E10)</f>
        <v>0</v>
      </c>
      <c r="AD10" s="65">
        <f>IF(Z10="","",F10)</f>
        <v>0</v>
      </c>
      <c r="AE10" s="65">
        <f>IF(Z10="","",G10)</f>
        <v>0</v>
      </c>
      <c r="AF10" s="65">
        <f>IF(Z10="","",H10)</f>
        <v>0</v>
      </c>
      <c r="AG10" s="65">
        <f>IF(Z10="","",I10)</f>
        <v>0</v>
      </c>
      <c r="AH10" s="65">
        <f>IF(Z10="","",J10)</f>
        <v>0</v>
      </c>
      <c r="AI10" s="65">
        <f>IF(Z10="","",K10)</f>
        <v>0</v>
      </c>
      <c r="AJ10" s="115">
        <f>IF(Z10="","",L10)</f>
        <v>0</v>
      </c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</row>
    <row r="11" spans="1:50" s="31" customFormat="1" ht="27.75" customHeight="1">
      <c r="A11" s="30"/>
      <c r="B11" s="500"/>
      <c r="C11" s="501"/>
      <c r="D11" s="501"/>
      <c r="E11" s="501"/>
      <c r="F11" s="501"/>
      <c r="G11" s="500"/>
      <c r="H11" s="501"/>
      <c r="I11" s="501"/>
      <c r="J11" s="501"/>
      <c r="K11" s="501"/>
      <c r="L11" s="501"/>
      <c r="M11" s="754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114">
        <f t="shared" si="0"/>
        <v>0</v>
      </c>
      <c r="AA11" s="66">
        <f t="shared" si="1"/>
        <v>46284</v>
      </c>
      <c r="AB11" s="65">
        <f t="shared" si="10"/>
        <v>0</v>
      </c>
      <c r="AC11" s="65">
        <f t="shared" si="2"/>
        <v>0</v>
      </c>
      <c r="AD11" s="65">
        <f t="shared" si="3"/>
        <v>0</v>
      </c>
      <c r="AE11" s="65">
        <f t="shared" si="4"/>
        <v>0</v>
      </c>
      <c r="AF11" s="65">
        <f t="shared" si="5"/>
        <v>0</v>
      </c>
      <c r="AG11" s="65">
        <f t="shared" si="6"/>
        <v>0</v>
      </c>
      <c r="AH11" s="65">
        <f t="shared" si="7"/>
        <v>0</v>
      </c>
      <c r="AI11" s="65">
        <f t="shared" si="8"/>
        <v>0</v>
      </c>
      <c r="AJ11" s="115">
        <f t="shared" si="9"/>
        <v>0</v>
      </c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</row>
    <row r="12" spans="1:50" s="31" customFormat="1" ht="16.5" customHeight="1">
      <c r="A12" s="30"/>
      <c r="B12" s="500"/>
      <c r="C12" s="501"/>
      <c r="D12" s="501"/>
      <c r="E12" s="501"/>
      <c r="F12" s="501"/>
      <c r="G12" s="500"/>
      <c r="H12" s="501"/>
      <c r="I12" s="501"/>
      <c r="J12" s="501"/>
      <c r="K12" s="501"/>
      <c r="L12" s="501"/>
      <c r="M12" s="658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114">
        <f t="shared" si="0"/>
        <v>0</v>
      </c>
      <c r="AA12" s="66">
        <f t="shared" si="1"/>
        <v>46284</v>
      </c>
      <c r="AB12" s="65">
        <f t="shared" si="10"/>
        <v>0</v>
      </c>
      <c r="AC12" s="65">
        <f t="shared" si="2"/>
        <v>0</v>
      </c>
      <c r="AD12" s="65">
        <f t="shared" si="3"/>
        <v>0</v>
      </c>
      <c r="AE12" s="65">
        <f t="shared" si="4"/>
        <v>0</v>
      </c>
      <c r="AF12" s="65">
        <f t="shared" si="5"/>
        <v>0</v>
      </c>
      <c r="AG12" s="65">
        <f t="shared" si="6"/>
        <v>0</v>
      </c>
      <c r="AH12" s="65">
        <f t="shared" si="7"/>
        <v>0</v>
      </c>
      <c r="AI12" s="65">
        <f t="shared" si="8"/>
        <v>0</v>
      </c>
      <c r="AJ12" s="115">
        <f t="shared" si="9"/>
        <v>0</v>
      </c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</row>
    <row r="13" spans="1:50" s="31" customFormat="1" ht="16.5" customHeight="1">
      <c r="A13" s="30"/>
      <c r="B13" s="500"/>
      <c r="C13" s="501"/>
      <c r="D13" s="501"/>
      <c r="E13" s="501"/>
      <c r="F13" s="501"/>
      <c r="G13" s="500"/>
      <c r="H13" s="501"/>
      <c r="I13" s="501"/>
      <c r="J13" s="501"/>
      <c r="K13" s="501"/>
      <c r="L13" s="501"/>
      <c r="M13" s="658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114">
        <f t="shared" si="0"/>
        <v>0</v>
      </c>
      <c r="AA13" s="66">
        <f t="shared" si="1"/>
        <v>46284</v>
      </c>
      <c r="AB13" s="65">
        <f t="shared" si="10"/>
        <v>0</v>
      </c>
      <c r="AC13" s="65">
        <f t="shared" si="2"/>
        <v>0</v>
      </c>
      <c r="AD13" s="65">
        <f t="shared" si="3"/>
        <v>0</v>
      </c>
      <c r="AE13" s="65">
        <f t="shared" si="4"/>
        <v>0</v>
      </c>
      <c r="AF13" s="65">
        <f t="shared" si="5"/>
        <v>0</v>
      </c>
      <c r="AG13" s="65">
        <f t="shared" si="6"/>
        <v>0</v>
      </c>
      <c r="AH13" s="65">
        <f t="shared" si="7"/>
        <v>0</v>
      </c>
      <c r="AI13" s="65">
        <f t="shared" si="8"/>
        <v>0</v>
      </c>
      <c r="AJ13" s="115">
        <f t="shared" si="9"/>
        <v>0</v>
      </c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</row>
    <row r="14" spans="1:50" s="31" customFormat="1" ht="16.5" customHeight="1">
      <c r="A14" s="30"/>
      <c r="B14" s="500"/>
      <c r="C14" s="501"/>
      <c r="D14" s="501"/>
      <c r="E14" s="501"/>
      <c r="F14" s="501"/>
      <c r="G14" s="500"/>
      <c r="H14" s="501"/>
      <c r="I14" s="501"/>
      <c r="J14" s="501"/>
      <c r="K14" s="500"/>
      <c r="L14" s="500"/>
      <c r="M14" s="658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114">
        <f t="shared" si="0"/>
        <v>0</v>
      </c>
      <c r="AA14" s="66">
        <f t="shared" si="1"/>
        <v>46284</v>
      </c>
      <c r="AB14" s="65">
        <f t="shared" si="10"/>
        <v>0</v>
      </c>
      <c r="AC14" s="65">
        <f t="shared" si="2"/>
        <v>0</v>
      </c>
      <c r="AD14" s="65">
        <f t="shared" si="3"/>
        <v>0</v>
      </c>
      <c r="AE14" s="65">
        <f t="shared" si="4"/>
        <v>0</v>
      </c>
      <c r="AF14" s="65">
        <f t="shared" si="5"/>
        <v>0</v>
      </c>
      <c r="AG14" s="65">
        <f t="shared" si="6"/>
        <v>0</v>
      </c>
      <c r="AH14" s="65">
        <f t="shared" si="7"/>
        <v>0</v>
      </c>
      <c r="AI14" s="65">
        <f t="shared" si="8"/>
        <v>0</v>
      </c>
      <c r="AJ14" s="115">
        <f t="shared" si="9"/>
        <v>0</v>
      </c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</row>
    <row r="15" spans="1:50" s="31" customFormat="1" ht="16.5" customHeight="1">
      <c r="A15" s="30"/>
      <c r="B15" s="500"/>
      <c r="C15" s="501"/>
      <c r="D15" s="501"/>
      <c r="E15" s="501"/>
      <c r="F15" s="500"/>
      <c r="G15" s="500"/>
      <c r="H15" s="500"/>
      <c r="I15" s="501"/>
      <c r="J15" s="500"/>
      <c r="K15" s="500"/>
      <c r="L15" s="500"/>
      <c r="M15" s="745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114">
        <f t="shared" si="0"/>
        <v>0</v>
      </c>
      <c r="AA15" s="66">
        <f t="shared" si="1"/>
        <v>46284</v>
      </c>
      <c r="AB15" s="65">
        <f t="shared" si="10"/>
        <v>0</v>
      </c>
      <c r="AC15" s="65">
        <f t="shared" si="2"/>
        <v>0</v>
      </c>
      <c r="AD15" s="65">
        <f t="shared" si="3"/>
        <v>0</v>
      </c>
      <c r="AE15" s="65">
        <f t="shared" si="4"/>
        <v>0</v>
      </c>
      <c r="AF15" s="65">
        <f t="shared" si="5"/>
        <v>0</v>
      </c>
      <c r="AG15" s="65">
        <f t="shared" si="6"/>
        <v>0</v>
      </c>
      <c r="AH15" s="65">
        <f t="shared" si="7"/>
        <v>0</v>
      </c>
      <c r="AI15" s="65">
        <f t="shared" si="8"/>
        <v>0</v>
      </c>
      <c r="AJ15" s="115">
        <f t="shared" si="9"/>
        <v>0</v>
      </c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</row>
    <row r="16" spans="1:50" s="31" customFormat="1" ht="16.5" customHeight="1">
      <c r="A16" s="30"/>
      <c r="B16" s="500"/>
      <c r="C16" s="501"/>
      <c r="D16" s="501"/>
      <c r="E16" s="501"/>
      <c r="F16" s="501"/>
      <c r="G16" s="500"/>
      <c r="H16" s="501"/>
      <c r="I16" s="501"/>
      <c r="J16" s="501"/>
      <c r="K16" s="501"/>
      <c r="L16" s="501"/>
      <c r="M16" s="754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114">
        <f t="shared" si="0"/>
        <v>0</v>
      </c>
      <c r="AA16" s="66">
        <f t="shared" si="1"/>
        <v>46284</v>
      </c>
      <c r="AB16" s="65">
        <f t="shared" si="10"/>
        <v>0</v>
      </c>
      <c r="AC16" s="65">
        <f t="shared" si="2"/>
        <v>0</v>
      </c>
      <c r="AD16" s="65">
        <f t="shared" si="3"/>
        <v>0</v>
      </c>
      <c r="AE16" s="65">
        <f t="shared" si="4"/>
        <v>0</v>
      </c>
      <c r="AF16" s="65">
        <f t="shared" si="5"/>
        <v>0</v>
      </c>
      <c r="AG16" s="65">
        <f t="shared" si="6"/>
        <v>0</v>
      </c>
      <c r="AH16" s="65">
        <f t="shared" si="7"/>
        <v>0</v>
      </c>
      <c r="AI16" s="65">
        <f t="shared" si="8"/>
        <v>0</v>
      </c>
      <c r="AJ16" s="115">
        <f t="shared" si="9"/>
        <v>0</v>
      </c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</row>
    <row r="17" spans="1:183" s="31" customFormat="1" ht="16.5" customHeight="1">
      <c r="A17" s="30"/>
      <c r="B17" s="500"/>
      <c r="C17" s="501"/>
      <c r="D17" s="501"/>
      <c r="E17" s="501"/>
      <c r="F17" s="501"/>
      <c r="G17" s="500"/>
      <c r="H17" s="501"/>
      <c r="I17" s="501"/>
      <c r="J17" s="501"/>
      <c r="K17" s="501"/>
      <c r="L17" s="501"/>
      <c r="M17" s="658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114">
        <f t="shared" si="0"/>
        <v>0</v>
      </c>
      <c r="AA17" s="66">
        <f t="shared" si="1"/>
        <v>46284</v>
      </c>
      <c r="AB17" s="65">
        <f t="shared" si="10"/>
        <v>0</v>
      </c>
      <c r="AC17" s="65">
        <f t="shared" si="2"/>
        <v>0</v>
      </c>
      <c r="AD17" s="65">
        <f t="shared" si="3"/>
        <v>0</v>
      </c>
      <c r="AE17" s="65">
        <f t="shared" si="4"/>
        <v>0</v>
      </c>
      <c r="AF17" s="65">
        <f t="shared" si="5"/>
        <v>0</v>
      </c>
      <c r="AG17" s="65">
        <f t="shared" si="6"/>
        <v>0</v>
      </c>
      <c r="AH17" s="65">
        <f t="shared" si="7"/>
        <v>0</v>
      </c>
      <c r="AI17" s="65">
        <f t="shared" si="8"/>
        <v>0</v>
      </c>
      <c r="AJ17" s="115">
        <f t="shared" si="9"/>
        <v>0</v>
      </c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</row>
    <row r="18" spans="1:183" s="31" customFormat="1" ht="16.5" customHeight="1">
      <c r="A18" s="30"/>
      <c r="B18" s="500"/>
      <c r="C18" s="501"/>
      <c r="D18" s="501"/>
      <c r="E18" s="501"/>
      <c r="F18" s="501"/>
      <c r="G18" s="500"/>
      <c r="H18" s="501"/>
      <c r="I18" s="501"/>
      <c r="J18" s="501"/>
      <c r="K18" s="501"/>
      <c r="L18" s="501"/>
      <c r="M18" s="658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114">
        <f t="shared" si="0"/>
        <v>0</v>
      </c>
      <c r="AA18" s="66">
        <f t="shared" si="1"/>
        <v>46284</v>
      </c>
      <c r="AB18" s="65">
        <f t="shared" si="10"/>
        <v>0</v>
      </c>
      <c r="AC18" s="65">
        <f t="shared" si="2"/>
        <v>0</v>
      </c>
      <c r="AD18" s="65">
        <f t="shared" si="3"/>
        <v>0</v>
      </c>
      <c r="AE18" s="65">
        <f t="shared" si="4"/>
        <v>0</v>
      </c>
      <c r="AF18" s="65">
        <f t="shared" si="5"/>
        <v>0</v>
      </c>
      <c r="AG18" s="65">
        <f t="shared" si="6"/>
        <v>0</v>
      </c>
      <c r="AH18" s="65">
        <f t="shared" si="7"/>
        <v>0</v>
      </c>
      <c r="AI18" s="65">
        <f t="shared" si="8"/>
        <v>0</v>
      </c>
      <c r="AJ18" s="115">
        <f t="shared" si="9"/>
        <v>0</v>
      </c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</row>
    <row r="19" spans="1:183" s="31" customFormat="1" ht="16.5" customHeight="1">
      <c r="A19" s="30"/>
      <c r="B19" s="500"/>
      <c r="C19" s="501"/>
      <c r="D19" s="501"/>
      <c r="E19" s="501"/>
      <c r="F19" s="501"/>
      <c r="G19" s="500"/>
      <c r="H19" s="501"/>
      <c r="I19" s="501"/>
      <c r="J19" s="501"/>
      <c r="K19" s="500"/>
      <c r="L19" s="500"/>
      <c r="M19" s="658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114">
        <f t="shared" si="0"/>
        <v>0</v>
      </c>
      <c r="AA19" s="66">
        <f t="shared" si="1"/>
        <v>46284</v>
      </c>
      <c r="AB19" s="65">
        <f t="shared" si="10"/>
        <v>0</v>
      </c>
      <c r="AC19" s="65">
        <f t="shared" si="2"/>
        <v>0</v>
      </c>
      <c r="AD19" s="65">
        <f t="shared" si="3"/>
        <v>0</v>
      </c>
      <c r="AE19" s="65">
        <f t="shared" si="4"/>
        <v>0</v>
      </c>
      <c r="AF19" s="65">
        <f t="shared" si="5"/>
        <v>0</v>
      </c>
      <c r="AG19" s="65">
        <f t="shared" si="6"/>
        <v>0</v>
      </c>
      <c r="AH19" s="65">
        <f t="shared" si="7"/>
        <v>0</v>
      </c>
      <c r="AI19" s="65">
        <f t="shared" si="8"/>
        <v>0</v>
      </c>
      <c r="AJ19" s="115">
        <f t="shared" si="9"/>
        <v>0</v>
      </c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</row>
    <row r="20" spans="1:183" s="31" customFormat="1" ht="16.5" customHeight="1">
      <c r="A20" s="30"/>
      <c r="B20" s="500"/>
      <c r="C20" s="501"/>
      <c r="D20" s="501"/>
      <c r="E20" s="501"/>
      <c r="F20" s="500"/>
      <c r="G20" s="500"/>
      <c r="H20" s="500"/>
      <c r="I20" s="501"/>
      <c r="J20" s="500"/>
      <c r="K20" s="500"/>
      <c r="L20" s="500"/>
      <c r="M20" s="745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114">
        <f t="shared" si="0"/>
        <v>0</v>
      </c>
      <c r="AA20" s="66">
        <f t="shared" si="1"/>
        <v>46284</v>
      </c>
      <c r="AB20" s="65">
        <f t="shared" si="10"/>
        <v>0</v>
      </c>
      <c r="AC20" s="65">
        <f t="shared" si="2"/>
        <v>0</v>
      </c>
      <c r="AD20" s="65">
        <f t="shared" si="3"/>
        <v>0</v>
      </c>
      <c r="AE20" s="65">
        <f t="shared" si="4"/>
        <v>0</v>
      </c>
      <c r="AF20" s="65">
        <f t="shared" si="5"/>
        <v>0</v>
      </c>
      <c r="AG20" s="65">
        <f t="shared" si="6"/>
        <v>0</v>
      </c>
      <c r="AH20" s="65">
        <f t="shared" si="7"/>
        <v>0</v>
      </c>
      <c r="AI20" s="65">
        <f t="shared" si="8"/>
        <v>0</v>
      </c>
      <c r="AJ20" s="115">
        <f t="shared" si="9"/>
        <v>0</v>
      </c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</row>
    <row r="21" spans="1:183" s="31" customFormat="1" ht="16.5" customHeight="1">
      <c r="A21" s="30"/>
      <c r="B21" s="500"/>
      <c r="C21" s="501"/>
      <c r="D21" s="501"/>
      <c r="E21" s="501"/>
      <c r="F21" s="501"/>
      <c r="G21" s="500"/>
      <c r="H21" s="501"/>
      <c r="I21" s="501"/>
      <c r="J21" s="501"/>
      <c r="K21" s="501"/>
      <c r="L21" s="501"/>
      <c r="M21" s="754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114">
        <f t="shared" si="0"/>
        <v>0</v>
      </c>
      <c r="AA21" s="66">
        <f t="shared" si="1"/>
        <v>46284</v>
      </c>
      <c r="AB21" s="65">
        <f t="shared" si="10"/>
        <v>0</v>
      </c>
      <c r="AC21" s="65">
        <f t="shared" si="2"/>
        <v>0</v>
      </c>
      <c r="AD21" s="65">
        <f t="shared" si="3"/>
        <v>0</v>
      </c>
      <c r="AE21" s="65">
        <f t="shared" si="4"/>
        <v>0</v>
      </c>
      <c r="AF21" s="65">
        <f t="shared" si="5"/>
        <v>0</v>
      </c>
      <c r="AG21" s="65">
        <f t="shared" si="6"/>
        <v>0</v>
      </c>
      <c r="AH21" s="65">
        <f t="shared" si="7"/>
        <v>0</v>
      </c>
      <c r="AI21" s="65">
        <f t="shared" si="8"/>
        <v>0</v>
      </c>
      <c r="AJ21" s="115">
        <f t="shared" si="9"/>
        <v>0</v>
      </c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</row>
    <row r="22" spans="1:183" s="18" customFormat="1" ht="27.75" customHeight="1">
      <c r="A22" s="47"/>
      <c r="B22" s="165"/>
      <c r="C22" s="165"/>
      <c r="D22" s="165"/>
      <c r="E22" s="166"/>
      <c r="F22" s="165"/>
      <c r="G22" s="165"/>
      <c r="H22" s="165"/>
      <c r="I22" s="166"/>
      <c r="J22" s="165"/>
      <c r="K22" s="165"/>
      <c r="L22" s="165"/>
      <c r="M22" s="165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GA22" s="50"/>
    </row>
    <row r="23" spans="1:183" s="18" customFormat="1" ht="23.85" customHeight="1">
      <c r="A23" s="47"/>
      <c r="B23" s="48"/>
      <c r="C23" s="48"/>
      <c r="D23" s="48"/>
      <c r="E23" s="49"/>
      <c r="F23" s="48"/>
      <c r="G23" s="48"/>
      <c r="H23" s="48"/>
      <c r="I23" s="49"/>
      <c r="J23" s="48"/>
      <c r="K23" s="48"/>
      <c r="L23" s="48"/>
      <c r="M23" s="48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GA23" s="50"/>
    </row>
    <row r="24" spans="1:183" s="18" customFormat="1">
      <c r="A24" s="47"/>
      <c r="B24" s="48"/>
      <c r="C24" s="48"/>
      <c r="D24" s="48"/>
      <c r="E24" s="49"/>
      <c r="F24" s="48"/>
      <c r="G24" s="48"/>
      <c r="H24" s="48"/>
      <c r="I24" s="49"/>
      <c r="J24" s="48"/>
      <c r="K24" s="48"/>
      <c r="L24" s="48"/>
      <c r="M24" s="48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GA24" s="50"/>
    </row>
    <row r="25" spans="1:183" s="18" customFormat="1">
      <c r="A25" s="47"/>
      <c r="B25" s="48"/>
      <c r="C25" s="48"/>
      <c r="D25" s="48"/>
      <c r="E25" s="49"/>
      <c r="F25" s="48"/>
      <c r="G25" s="48"/>
      <c r="H25" s="48"/>
      <c r="I25" s="49"/>
      <c r="J25" s="48"/>
      <c r="K25" s="48"/>
      <c r="L25" s="48"/>
      <c r="M25" s="48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GA25" s="50"/>
    </row>
    <row r="26" spans="1:183" s="18" customFormat="1">
      <c r="A26" s="47"/>
      <c r="B26" s="48"/>
      <c r="C26" s="48"/>
      <c r="D26" s="48"/>
      <c r="E26" s="49"/>
      <c r="F26" s="48"/>
      <c r="G26" s="48"/>
      <c r="H26" s="48"/>
      <c r="I26" s="49"/>
      <c r="J26" s="48"/>
      <c r="K26" s="48"/>
      <c r="L26" s="48"/>
      <c r="M26" s="48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GA26" s="50"/>
    </row>
    <row r="27" spans="1:183" s="18" customFormat="1">
      <c r="A27" s="47"/>
      <c r="B27" s="48"/>
      <c r="C27" s="48"/>
      <c r="D27" s="48"/>
      <c r="E27" s="49"/>
      <c r="F27" s="48"/>
      <c r="G27" s="48"/>
      <c r="H27" s="48"/>
      <c r="I27" s="49"/>
      <c r="J27" s="48"/>
      <c r="K27" s="48"/>
      <c r="L27" s="48"/>
      <c r="M27" s="48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GA27" s="50"/>
    </row>
    <row r="28" spans="1:183" s="18" customFormat="1">
      <c r="A28" s="47"/>
      <c r="B28" s="48"/>
      <c r="C28" s="48"/>
      <c r="D28" s="48"/>
      <c r="E28" s="49"/>
      <c r="F28" s="48"/>
      <c r="G28" s="48"/>
      <c r="H28" s="48"/>
      <c r="I28" s="49"/>
      <c r="J28" s="48"/>
      <c r="K28" s="48"/>
      <c r="L28" s="48"/>
      <c r="M28" s="48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GA28" s="50"/>
    </row>
    <row r="29" spans="1:183" s="18" customFormat="1">
      <c r="A29" s="47"/>
      <c r="B29" s="48"/>
      <c r="C29" s="48"/>
      <c r="D29" s="48"/>
      <c r="E29" s="49"/>
      <c r="F29" s="48"/>
      <c r="G29" s="48"/>
      <c r="H29" s="48"/>
      <c r="I29" s="49"/>
      <c r="J29" s="48"/>
      <c r="K29" s="48"/>
      <c r="L29" s="48"/>
      <c r="M29" s="48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GA29" s="50"/>
    </row>
    <row r="30" spans="1:183" s="18" customFormat="1">
      <c r="A30" s="47"/>
      <c r="B30" s="48"/>
      <c r="C30" s="48"/>
      <c r="D30" s="48"/>
      <c r="E30" s="49"/>
      <c r="F30" s="48"/>
      <c r="G30" s="48"/>
      <c r="H30" s="48"/>
      <c r="I30" s="49"/>
      <c r="J30" s="48"/>
      <c r="K30" s="48"/>
      <c r="L30" s="48"/>
      <c r="M30" s="48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GA30" s="50"/>
    </row>
    <row r="31" spans="1:183" s="18" customFormat="1">
      <c r="A31" s="47"/>
      <c r="B31" s="48"/>
      <c r="C31" s="48"/>
      <c r="D31" s="48"/>
      <c r="E31" s="49"/>
      <c r="F31" s="48"/>
      <c r="G31" s="48"/>
      <c r="H31" s="48"/>
      <c r="I31" s="49"/>
      <c r="J31" s="48"/>
      <c r="K31" s="48"/>
      <c r="L31" s="48"/>
      <c r="M31" s="48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GA31" s="50"/>
    </row>
    <row r="32" spans="1:183" s="18" customFormat="1">
      <c r="A32" s="47"/>
      <c r="B32" s="48"/>
      <c r="C32" s="48"/>
      <c r="D32" s="48"/>
      <c r="E32" s="49"/>
      <c r="F32" s="48"/>
      <c r="G32" s="48"/>
      <c r="H32" s="48"/>
      <c r="I32" s="49"/>
      <c r="J32" s="48"/>
      <c r="K32" s="48"/>
      <c r="L32" s="48"/>
      <c r="M32" s="48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GA32" s="50"/>
    </row>
    <row r="33" spans="1:183" s="18" customFormat="1">
      <c r="A33" s="47"/>
      <c r="B33" s="48"/>
      <c r="C33" s="48"/>
      <c r="D33" s="48"/>
      <c r="E33" s="49"/>
      <c r="F33" s="48"/>
      <c r="G33" s="48"/>
      <c r="H33" s="48"/>
      <c r="I33" s="49"/>
      <c r="J33" s="48"/>
      <c r="K33" s="48"/>
      <c r="L33" s="48"/>
      <c r="M33" s="48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GA33" s="50"/>
    </row>
    <row r="34" spans="1:183" s="18" customFormat="1">
      <c r="A34" s="47"/>
      <c r="B34" s="48"/>
      <c r="C34" s="48"/>
      <c r="D34" s="48"/>
      <c r="E34" s="49"/>
      <c r="F34" s="48"/>
      <c r="G34" s="48"/>
      <c r="H34" s="48"/>
      <c r="I34" s="49"/>
      <c r="J34" s="48"/>
      <c r="K34" s="48"/>
      <c r="L34" s="48"/>
      <c r="M34" s="48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GA34" s="50"/>
    </row>
    <row r="35" spans="1:183" s="18" customFormat="1">
      <c r="A35" s="47"/>
      <c r="B35" s="48"/>
      <c r="C35" s="48"/>
      <c r="D35" s="48"/>
      <c r="E35" s="49"/>
      <c r="F35" s="48"/>
      <c r="G35" s="48"/>
      <c r="H35" s="48"/>
      <c r="I35" s="49"/>
      <c r="J35" s="48"/>
      <c r="K35" s="48"/>
      <c r="L35" s="48"/>
      <c r="M35" s="48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GA35" s="50"/>
    </row>
    <row r="36" spans="1:183" s="18" customFormat="1">
      <c r="A36" s="47"/>
      <c r="B36" s="48"/>
      <c r="C36" s="48"/>
      <c r="D36" s="48"/>
      <c r="E36" s="49"/>
      <c r="F36" s="48"/>
      <c r="G36" s="48"/>
      <c r="H36" s="48"/>
      <c r="I36" s="49"/>
      <c r="J36" s="48"/>
      <c r="K36" s="48"/>
      <c r="L36" s="48"/>
      <c r="M36" s="48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GA36" s="50"/>
    </row>
    <row r="37" spans="1:183" s="18" customFormat="1">
      <c r="A37" s="47"/>
      <c r="B37" s="48"/>
      <c r="C37" s="48"/>
      <c r="D37" s="48"/>
      <c r="E37" s="49"/>
      <c r="F37" s="48"/>
      <c r="G37" s="48"/>
      <c r="H37" s="48"/>
      <c r="I37" s="49"/>
      <c r="J37" s="48"/>
      <c r="K37" s="48"/>
      <c r="L37" s="48"/>
      <c r="M37" s="48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GA37" s="50"/>
    </row>
    <row r="38" spans="1:183" s="18" customFormat="1">
      <c r="A38" s="47"/>
      <c r="B38" s="48"/>
      <c r="C38" s="48"/>
      <c r="D38" s="48"/>
      <c r="E38" s="49"/>
      <c r="F38" s="48"/>
      <c r="G38" s="48"/>
      <c r="H38" s="48"/>
      <c r="I38" s="49"/>
      <c r="J38" s="48"/>
      <c r="K38" s="48"/>
      <c r="L38" s="48"/>
      <c r="M38" s="48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GA38" s="50"/>
    </row>
    <row r="39" spans="1:183" s="18" customFormat="1">
      <c r="A39" s="47"/>
      <c r="B39" s="48"/>
      <c r="C39" s="48"/>
      <c r="D39" s="48"/>
      <c r="E39" s="49"/>
      <c r="F39" s="48"/>
      <c r="G39" s="48"/>
      <c r="H39" s="48"/>
      <c r="I39" s="49"/>
      <c r="J39" s="48"/>
      <c r="K39" s="48"/>
      <c r="L39" s="48"/>
      <c r="M39" s="48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GA39" s="50"/>
    </row>
    <row r="40" spans="1:183" s="18" customFormat="1">
      <c r="A40" s="47"/>
      <c r="B40" s="48"/>
      <c r="C40" s="48"/>
      <c r="D40" s="48"/>
      <c r="E40" s="49"/>
      <c r="F40" s="48"/>
      <c r="G40" s="48"/>
      <c r="H40" s="48"/>
      <c r="I40" s="49"/>
      <c r="J40" s="48"/>
      <c r="K40" s="48"/>
      <c r="L40" s="48"/>
      <c r="M40" s="48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GA40" s="50"/>
    </row>
    <row r="41" spans="1:183" s="18" customFormat="1">
      <c r="A41" s="47"/>
      <c r="B41" s="48"/>
      <c r="C41" s="48"/>
      <c r="D41" s="48"/>
      <c r="E41" s="49"/>
      <c r="F41" s="48"/>
      <c r="G41" s="48"/>
      <c r="H41" s="48"/>
      <c r="I41" s="49"/>
      <c r="J41" s="48"/>
      <c r="K41" s="48"/>
      <c r="L41" s="48"/>
      <c r="M41" s="48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GA41" s="50"/>
    </row>
    <row r="42" spans="1:183" s="18" customFormat="1">
      <c r="A42" s="47"/>
      <c r="B42" s="48"/>
      <c r="C42" s="48"/>
      <c r="D42" s="48"/>
      <c r="E42" s="49"/>
      <c r="F42" s="48"/>
      <c r="G42" s="48"/>
      <c r="H42" s="48"/>
      <c r="I42" s="49"/>
      <c r="J42" s="48"/>
      <c r="K42" s="48"/>
      <c r="L42" s="48"/>
      <c r="M42" s="48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GA42" s="50"/>
    </row>
    <row r="43" spans="1:183" s="18" customFormat="1">
      <c r="A43" s="47"/>
      <c r="B43" s="48"/>
      <c r="C43" s="48"/>
      <c r="D43" s="48"/>
      <c r="E43" s="49"/>
      <c r="F43" s="48"/>
      <c r="G43" s="48"/>
      <c r="H43" s="48"/>
      <c r="I43" s="49"/>
      <c r="J43" s="48"/>
      <c r="K43" s="48"/>
      <c r="L43" s="48"/>
      <c r="M43" s="48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GA43" s="50"/>
    </row>
    <row r="44" spans="1:183" s="18" customFormat="1">
      <c r="A44" s="47"/>
      <c r="B44" s="48"/>
      <c r="C44" s="48"/>
      <c r="D44" s="48"/>
      <c r="E44" s="49"/>
      <c r="F44" s="48"/>
      <c r="G44" s="48"/>
      <c r="H44" s="48"/>
      <c r="I44" s="49"/>
      <c r="J44" s="48"/>
      <c r="K44" s="48"/>
      <c r="L44" s="48"/>
      <c r="M44" s="48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GA44" s="50"/>
    </row>
    <row r="45" spans="1:183" s="18" customFormat="1">
      <c r="A45" s="47"/>
      <c r="B45" s="48"/>
      <c r="C45" s="48"/>
      <c r="D45" s="48"/>
      <c r="E45" s="49"/>
      <c r="F45" s="48"/>
      <c r="G45" s="48"/>
      <c r="H45" s="48"/>
      <c r="I45" s="49"/>
      <c r="J45" s="48"/>
      <c r="K45" s="48"/>
      <c r="L45" s="48"/>
      <c r="M45" s="4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GA45" s="50"/>
    </row>
    <row r="46" spans="1:183" s="18" customFormat="1">
      <c r="A46" s="47"/>
      <c r="B46" s="48"/>
      <c r="C46" s="48"/>
      <c r="D46" s="48"/>
      <c r="E46" s="49"/>
      <c r="F46" s="48"/>
      <c r="G46" s="48"/>
      <c r="H46" s="48"/>
      <c r="I46" s="49"/>
      <c r="J46" s="48"/>
      <c r="K46" s="48"/>
      <c r="L46" s="48"/>
      <c r="M46" s="48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GA46" s="50"/>
    </row>
    <row r="47" spans="1:183" s="18" customFormat="1">
      <c r="A47" s="47"/>
      <c r="B47" s="48"/>
      <c r="C47" s="48"/>
      <c r="D47" s="48"/>
      <c r="E47" s="49"/>
      <c r="F47" s="48"/>
      <c r="G47" s="48"/>
      <c r="H47" s="48"/>
      <c r="I47" s="49"/>
      <c r="J47" s="48"/>
      <c r="K47" s="48"/>
      <c r="L47" s="48"/>
      <c r="M47" s="48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GA47" s="50"/>
    </row>
    <row r="48" spans="1:183" s="18" customFormat="1">
      <c r="A48" s="47"/>
      <c r="B48" s="48"/>
      <c r="C48" s="48"/>
      <c r="D48" s="48"/>
      <c r="E48" s="49"/>
      <c r="F48" s="48"/>
      <c r="G48" s="48"/>
      <c r="H48" s="48"/>
      <c r="I48" s="49"/>
      <c r="J48" s="48"/>
      <c r="K48" s="48"/>
      <c r="L48" s="48"/>
      <c r="M48" s="48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GA48" s="50"/>
    </row>
    <row r="49" spans="1:183" s="18" customFormat="1">
      <c r="A49" s="47"/>
      <c r="B49" s="48"/>
      <c r="C49" s="48"/>
      <c r="D49" s="48"/>
      <c r="E49" s="49"/>
      <c r="F49" s="48"/>
      <c r="G49" s="48"/>
      <c r="H49" s="48"/>
      <c r="I49" s="49"/>
      <c r="J49" s="48"/>
      <c r="K49" s="48"/>
      <c r="L49" s="48"/>
      <c r="M49" s="48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GA49" s="50"/>
    </row>
    <row r="50" spans="1:183" s="18" customFormat="1">
      <c r="A50" s="47"/>
      <c r="B50" s="48"/>
      <c r="C50" s="48"/>
      <c r="D50" s="48"/>
      <c r="E50" s="49"/>
      <c r="F50" s="48"/>
      <c r="G50" s="48"/>
      <c r="H50" s="48"/>
      <c r="I50" s="49"/>
      <c r="J50" s="48"/>
      <c r="K50" s="48"/>
      <c r="L50" s="48"/>
      <c r="M50" s="48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GA50" s="50"/>
    </row>
    <row r="51" spans="1:183" s="18" customFormat="1">
      <c r="A51" s="47"/>
      <c r="B51" s="48"/>
      <c r="C51" s="48"/>
      <c r="D51" s="48"/>
      <c r="E51" s="49"/>
      <c r="F51" s="48"/>
      <c r="G51" s="48"/>
      <c r="H51" s="48"/>
      <c r="I51" s="49"/>
      <c r="J51" s="48"/>
      <c r="K51" s="48"/>
      <c r="L51" s="48"/>
      <c r="M51" s="48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GA51" s="50"/>
    </row>
    <row r="52" spans="1:183" s="18" customFormat="1">
      <c r="A52" s="47"/>
      <c r="B52" s="48"/>
      <c r="C52" s="48"/>
      <c r="D52" s="48"/>
      <c r="E52" s="49"/>
      <c r="F52" s="48"/>
      <c r="G52" s="48"/>
      <c r="H52" s="48"/>
      <c r="I52" s="49"/>
      <c r="J52" s="48"/>
      <c r="K52" s="48"/>
      <c r="L52" s="48"/>
      <c r="M52" s="48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GA52" s="50"/>
    </row>
    <row r="53" spans="1:183" s="18" customFormat="1">
      <c r="A53" s="47"/>
      <c r="B53" s="48"/>
      <c r="C53" s="48"/>
      <c r="D53" s="48"/>
      <c r="E53" s="49"/>
      <c r="F53" s="48"/>
      <c r="G53" s="48"/>
      <c r="H53" s="48"/>
      <c r="I53" s="49"/>
      <c r="J53" s="48"/>
      <c r="K53" s="48"/>
      <c r="L53" s="48"/>
      <c r="M53" s="48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GA53" s="50"/>
    </row>
    <row r="54" spans="1:183" s="18" customFormat="1">
      <c r="A54" s="47"/>
      <c r="B54" s="48"/>
      <c r="C54" s="48"/>
      <c r="D54" s="48"/>
      <c r="E54" s="49"/>
      <c r="F54" s="48"/>
      <c r="G54" s="48"/>
      <c r="H54" s="48"/>
      <c r="I54" s="49"/>
      <c r="J54" s="48"/>
      <c r="K54" s="48"/>
      <c r="L54" s="48"/>
      <c r="M54" s="48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GA54" s="50"/>
    </row>
    <row r="55" spans="1:183" s="18" customFormat="1">
      <c r="A55" s="47"/>
      <c r="B55" s="48"/>
      <c r="C55" s="48"/>
      <c r="D55" s="48"/>
      <c r="E55" s="49"/>
      <c r="F55" s="48"/>
      <c r="G55" s="48"/>
      <c r="H55" s="48"/>
      <c r="I55" s="49"/>
      <c r="J55" s="48"/>
      <c r="K55" s="48"/>
      <c r="L55" s="48"/>
      <c r="M55" s="48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GA55" s="50"/>
    </row>
    <row r="56" spans="1:183" s="18" customFormat="1">
      <c r="A56" s="47"/>
      <c r="B56" s="48"/>
      <c r="C56" s="48"/>
      <c r="D56" s="48"/>
      <c r="E56" s="49"/>
      <c r="F56" s="48"/>
      <c r="G56" s="48"/>
      <c r="H56" s="48"/>
      <c r="I56" s="49"/>
      <c r="J56" s="48"/>
      <c r="K56" s="48"/>
      <c r="L56" s="48"/>
      <c r="M56" s="48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GA56" s="50"/>
    </row>
    <row r="57" spans="1:183" s="18" customFormat="1">
      <c r="A57" s="47"/>
      <c r="B57" s="48"/>
      <c r="C57" s="48"/>
      <c r="D57" s="48"/>
      <c r="E57" s="49"/>
      <c r="F57" s="48"/>
      <c r="G57" s="48"/>
      <c r="H57" s="48"/>
      <c r="I57" s="49"/>
      <c r="J57" s="48"/>
      <c r="K57" s="48"/>
      <c r="L57" s="48"/>
      <c r="M57" s="48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GA57" s="50"/>
    </row>
    <row r="58" spans="1:183" s="18" customFormat="1">
      <c r="A58" s="47"/>
      <c r="B58" s="48"/>
      <c r="C58" s="48"/>
      <c r="D58" s="48"/>
      <c r="E58" s="49"/>
      <c r="F58" s="48"/>
      <c r="G58" s="48"/>
      <c r="H58" s="48"/>
      <c r="I58" s="49"/>
      <c r="J58" s="48"/>
      <c r="K58" s="48"/>
      <c r="L58" s="48"/>
      <c r="M58" s="48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GA58" s="50"/>
    </row>
    <row r="59" spans="1:183" s="18" customFormat="1">
      <c r="A59" s="47"/>
      <c r="B59" s="48"/>
      <c r="C59" s="48"/>
      <c r="D59" s="48"/>
      <c r="E59" s="49"/>
      <c r="F59" s="48"/>
      <c r="G59" s="48"/>
      <c r="H59" s="48"/>
      <c r="I59" s="49"/>
      <c r="J59" s="48"/>
      <c r="K59" s="48"/>
      <c r="L59" s="48"/>
      <c r="M59" s="48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GA59" s="50"/>
    </row>
    <row r="60" spans="1:183" s="18" customFormat="1">
      <c r="A60" s="47"/>
      <c r="B60" s="48"/>
      <c r="C60" s="48"/>
      <c r="D60" s="48"/>
      <c r="E60" s="49"/>
      <c r="F60" s="48"/>
      <c r="G60" s="48"/>
      <c r="H60" s="48"/>
      <c r="I60" s="49"/>
      <c r="J60" s="48"/>
      <c r="K60" s="48"/>
      <c r="L60" s="48"/>
      <c r="M60" s="48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GA60" s="50"/>
    </row>
    <row r="61" spans="1:183" s="18" customFormat="1">
      <c r="A61" s="47"/>
      <c r="B61" s="48"/>
      <c r="C61" s="48"/>
      <c r="D61" s="48"/>
      <c r="E61" s="49"/>
      <c r="F61" s="48"/>
      <c r="G61" s="48"/>
      <c r="H61" s="48"/>
      <c r="I61" s="49"/>
      <c r="J61" s="48"/>
      <c r="K61" s="48"/>
      <c r="L61" s="48"/>
      <c r="M61" s="48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GA61" s="50"/>
    </row>
    <row r="62" spans="1:183" s="18" customFormat="1">
      <c r="A62" s="47"/>
      <c r="B62" s="48"/>
      <c r="C62" s="48"/>
      <c r="D62" s="48"/>
      <c r="E62" s="49"/>
      <c r="F62" s="48"/>
      <c r="G62" s="48"/>
      <c r="H62" s="48"/>
      <c r="I62" s="49"/>
      <c r="J62" s="48"/>
      <c r="K62" s="48"/>
      <c r="L62" s="48"/>
      <c r="M62" s="48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GA62" s="50"/>
    </row>
    <row r="63" spans="1:183" s="18" customFormat="1">
      <c r="A63" s="47"/>
      <c r="B63" s="48"/>
      <c r="C63" s="48"/>
      <c r="D63" s="48"/>
      <c r="E63" s="49"/>
      <c r="F63" s="48"/>
      <c r="G63" s="48"/>
      <c r="H63" s="48"/>
      <c r="I63" s="49"/>
      <c r="J63" s="48"/>
      <c r="K63" s="48"/>
      <c r="L63" s="48"/>
      <c r="M63" s="48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GA63" s="50"/>
    </row>
    <row r="64" spans="1:183" s="18" customFormat="1">
      <c r="A64" s="47"/>
      <c r="B64" s="48"/>
      <c r="C64" s="48"/>
      <c r="D64" s="48"/>
      <c r="E64" s="49"/>
      <c r="F64" s="48"/>
      <c r="G64" s="48"/>
      <c r="H64" s="48"/>
      <c r="I64" s="49"/>
      <c r="J64" s="48"/>
      <c r="K64" s="48"/>
      <c r="L64" s="48"/>
      <c r="M64" s="48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GA64" s="50"/>
    </row>
    <row r="65" spans="1:183" s="18" customFormat="1">
      <c r="A65" s="47"/>
      <c r="B65" s="48"/>
      <c r="C65" s="48"/>
      <c r="D65" s="48"/>
      <c r="E65" s="49"/>
      <c r="F65" s="48"/>
      <c r="G65" s="48"/>
      <c r="H65" s="48"/>
      <c r="I65" s="49"/>
      <c r="J65" s="48"/>
      <c r="K65" s="48"/>
      <c r="L65" s="48"/>
      <c r="M65" s="48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GA65" s="50"/>
    </row>
    <row r="66" spans="1:183" s="18" customFormat="1">
      <c r="A66" s="47"/>
      <c r="B66" s="48"/>
      <c r="C66" s="48"/>
      <c r="D66" s="48"/>
      <c r="E66" s="49"/>
      <c r="F66" s="48"/>
      <c r="G66" s="48"/>
      <c r="H66" s="48"/>
      <c r="I66" s="49"/>
      <c r="J66" s="48"/>
      <c r="K66" s="48"/>
      <c r="L66" s="48"/>
      <c r="M66" s="48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GA66" s="50"/>
    </row>
    <row r="67" spans="1:183" s="18" customFormat="1">
      <c r="A67" s="47"/>
      <c r="B67" s="48"/>
      <c r="C67" s="48"/>
      <c r="D67" s="48"/>
      <c r="E67" s="49"/>
      <c r="F67" s="48"/>
      <c r="G67" s="48"/>
      <c r="H67" s="48"/>
      <c r="I67" s="49"/>
      <c r="J67" s="48"/>
      <c r="K67" s="48"/>
      <c r="L67" s="48"/>
      <c r="M67" s="48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GA67" s="50"/>
    </row>
    <row r="68" spans="1:183" s="18" customFormat="1">
      <c r="A68" s="47"/>
      <c r="B68" s="48"/>
      <c r="C68" s="48"/>
      <c r="D68" s="48"/>
      <c r="E68" s="49"/>
      <c r="F68" s="48"/>
      <c r="G68" s="48"/>
      <c r="H68" s="48"/>
      <c r="I68" s="49"/>
      <c r="J68" s="48"/>
      <c r="K68" s="48"/>
      <c r="L68" s="48"/>
      <c r="M68" s="48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GA68" s="50"/>
    </row>
    <row r="69" spans="1:183" s="18" customFormat="1">
      <c r="A69" s="47"/>
      <c r="B69" s="48"/>
      <c r="C69" s="48"/>
      <c r="D69" s="48"/>
      <c r="E69" s="49"/>
      <c r="F69" s="48"/>
      <c r="G69" s="48"/>
      <c r="H69" s="48"/>
      <c r="I69" s="49"/>
      <c r="J69" s="48"/>
      <c r="K69" s="48"/>
      <c r="L69" s="48"/>
      <c r="M69" s="48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GA69" s="50"/>
    </row>
    <row r="70" spans="1:183" s="18" customFormat="1">
      <c r="A70" s="47"/>
      <c r="B70" s="48"/>
      <c r="C70" s="48"/>
      <c r="D70" s="48"/>
      <c r="E70" s="49"/>
      <c r="F70" s="48"/>
      <c r="G70" s="48"/>
      <c r="H70" s="48"/>
      <c r="I70" s="49"/>
      <c r="J70" s="48"/>
      <c r="K70" s="48"/>
      <c r="L70" s="48"/>
      <c r="M70" s="48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GA70" s="50"/>
    </row>
    <row r="71" spans="1:183" s="18" customFormat="1">
      <c r="A71" s="47"/>
      <c r="B71" s="48"/>
      <c r="C71" s="48"/>
      <c r="D71" s="48"/>
      <c r="E71" s="49"/>
      <c r="F71" s="48"/>
      <c r="G71" s="48"/>
      <c r="H71" s="48"/>
      <c r="I71" s="49"/>
      <c r="J71" s="48"/>
      <c r="K71" s="48"/>
      <c r="L71" s="48"/>
      <c r="M71" s="48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GA71" s="50"/>
    </row>
    <row r="72" spans="1:183" s="18" customFormat="1">
      <c r="A72" s="47"/>
      <c r="B72" s="48"/>
      <c r="C72" s="48"/>
      <c r="D72" s="48"/>
      <c r="E72" s="49"/>
      <c r="F72" s="48"/>
      <c r="G72" s="48"/>
      <c r="H72" s="48"/>
      <c r="I72" s="49"/>
      <c r="J72" s="48"/>
      <c r="K72" s="48"/>
      <c r="L72" s="48"/>
      <c r="M72" s="48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GA72" s="50"/>
    </row>
    <row r="73" spans="1:183" s="18" customFormat="1">
      <c r="A73" s="47"/>
      <c r="B73" s="48"/>
      <c r="C73" s="48"/>
      <c r="D73" s="48"/>
      <c r="E73" s="49"/>
      <c r="F73" s="48"/>
      <c r="G73" s="48"/>
      <c r="H73" s="48"/>
      <c r="I73" s="49"/>
      <c r="J73" s="48"/>
      <c r="K73" s="48"/>
      <c r="L73" s="48"/>
      <c r="M73" s="48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GA73" s="50"/>
    </row>
    <row r="74" spans="1:183" s="18" customFormat="1">
      <c r="A74" s="47"/>
      <c r="B74" s="48"/>
      <c r="C74" s="48"/>
      <c r="D74" s="48"/>
      <c r="E74" s="49"/>
      <c r="F74" s="48"/>
      <c r="G74" s="48"/>
      <c r="H74" s="48"/>
      <c r="I74" s="49"/>
      <c r="J74" s="48"/>
      <c r="K74" s="48"/>
      <c r="L74" s="48"/>
      <c r="M74" s="48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GA74" s="50"/>
    </row>
    <row r="75" spans="1:183" s="18" customFormat="1">
      <c r="A75" s="47"/>
      <c r="B75" s="48"/>
      <c r="C75" s="48"/>
      <c r="D75" s="48"/>
      <c r="E75" s="49"/>
      <c r="F75" s="48"/>
      <c r="G75" s="48"/>
      <c r="H75" s="48"/>
      <c r="I75" s="49"/>
      <c r="J75" s="48"/>
      <c r="K75" s="48"/>
      <c r="L75" s="48"/>
      <c r="M75" s="48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GA75" s="50"/>
    </row>
    <row r="76" spans="1:183" s="18" customFormat="1">
      <c r="A76" s="47"/>
      <c r="B76" s="48"/>
      <c r="C76" s="48"/>
      <c r="D76" s="48"/>
      <c r="E76" s="49"/>
      <c r="F76" s="48"/>
      <c r="G76" s="48"/>
      <c r="H76" s="48"/>
      <c r="I76" s="49"/>
      <c r="J76" s="48"/>
      <c r="K76" s="48"/>
      <c r="L76" s="48"/>
      <c r="M76" s="48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GA76" s="50"/>
    </row>
    <row r="77" spans="1:183" s="18" customFormat="1">
      <c r="A77" s="47"/>
      <c r="B77" s="48"/>
      <c r="C77" s="48"/>
      <c r="D77" s="48"/>
      <c r="E77" s="49"/>
      <c r="F77" s="48"/>
      <c r="G77" s="48"/>
      <c r="H77" s="48"/>
      <c r="I77" s="49"/>
      <c r="J77" s="48"/>
      <c r="K77" s="48"/>
      <c r="L77" s="48"/>
      <c r="M77" s="48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GA77" s="50"/>
    </row>
    <row r="78" spans="1:183" s="18" customFormat="1">
      <c r="A78" s="47"/>
      <c r="B78" s="48"/>
      <c r="C78" s="48"/>
      <c r="D78" s="48"/>
      <c r="E78" s="49"/>
      <c r="F78" s="48"/>
      <c r="G78" s="48"/>
      <c r="H78" s="48"/>
      <c r="I78" s="49"/>
      <c r="J78" s="48"/>
      <c r="K78" s="48"/>
      <c r="L78" s="48"/>
      <c r="M78" s="48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GA78" s="50"/>
    </row>
    <row r="79" spans="1:183" s="18" customFormat="1">
      <c r="A79" s="47"/>
      <c r="B79" s="48"/>
      <c r="C79" s="48"/>
      <c r="D79" s="48"/>
      <c r="E79" s="49"/>
      <c r="F79" s="48"/>
      <c r="G79" s="48"/>
      <c r="H79" s="48"/>
      <c r="I79" s="49"/>
      <c r="J79" s="48"/>
      <c r="K79" s="48"/>
      <c r="L79" s="48"/>
      <c r="M79" s="48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GA79" s="50"/>
    </row>
    <row r="80" spans="1:183" s="18" customFormat="1">
      <c r="A80" s="47"/>
      <c r="B80" s="48"/>
      <c r="C80" s="48"/>
      <c r="D80" s="48"/>
      <c r="E80" s="49"/>
      <c r="F80" s="48"/>
      <c r="G80" s="48"/>
      <c r="H80" s="48"/>
      <c r="I80" s="49"/>
      <c r="J80" s="48"/>
      <c r="K80" s="48"/>
      <c r="L80" s="48"/>
      <c r="M80" s="48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GA80" s="50"/>
    </row>
    <row r="81" spans="1:183" s="18" customFormat="1">
      <c r="A81" s="47"/>
      <c r="B81" s="48"/>
      <c r="C81" s="48"/>
      <c r="D81" s="48"/>
      <c r="E81" s="49"/>
      <c r="F81" s="48"/>
      <c r="G81" s="48"/>
      <c r="H81" s="48"/>
      <c r="I81" s="49"/>
      <c r="J81" s="48"/>
      <c r="K81" s="48"/>
      <c r="L81" s="48"/>
      <c r="M81" s="48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GA81" s="50"/>
    </row>
    <row r="82" spans="1:183" s="18" customFormat="1">
      <c r="A82" s="47"/>
      <c r="B82" s="48"/>
      <c r="C82" s="48"/>
      <c r="D82" s="48"/>
      <c r="E82" s="49"/>
      <c r="F82" s="48"/>
      <c r="G82" s="48"/>
      <c r="H82" s="48"/>
      <c r="I82" s="49"/>
      <c r="J82" s="48"/>
      <c r="K82" s="48"/>
      <c r="L82" s="48"/>
      <c r="M82" s="48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GA82" s="50"/>
    </row>
    <row r="83" spans="1:183" s="18" customFormat="1">
      <c r="A83" s="47"/>
      <c r="B83" s="48"/>
      <c r="C83" s="48"/>
      <c r="D83" s="48"/>
      <c r="E83" s="49"/>
      <c r="F83" s="48"/>
      <c r="G83" s="48"/>
      <c r="H83" s="48"/>
      <c r="I83" s="49"/>
      <c r="J83" s="48"/>
      <c r="K83" s="48"/>
      <c r="L83" s="48"/>
      <c r="M83" s="48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GA83" s="50"/>
    </row>
    <row r="84" spans="1:183" s="18" customFormat="1">
      <c r="A84" s="47"/>
      <c r="B84" s="48"/>
      <c r="C84" s="48"/>
      <c r="D84" s="48"/>
      <c r="E84" s="49"/>
      <c r="F84" s="48"/>
      <c r="G84" s="48"/>
      <c r="H84" s="48"/>
      <c r="I84" s="49"/>
      <c r="J84" s="48"/>
      <c r="K84" s="48"/>
      <c r="L84" s="48"/>
      <c r="M84" s="48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GA84" s="50"/>
    </row>
    <row r="85" spans="1:183" s="18" customFormat="1">
      <c r="A85" s="47"/>
      <c r="B85" s="48"/>
      <c r="C85" s="48"/>
      <c r="D85" s="48"/>
      <c r="E85" s="49"/>
      <c r="F85" s="48"/>
      <c r="G85" s="48"/>
      <c r="H85" s="48"/>
      <c r="I85" s="49"/>
      <c r="J85" s="48"/>
      <c r="K85" s="48"/>
      <c r="L85" s="48"/>
      <c r="M85" s="48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GA85" s="50"/>
    </row>
    <row r="86" spans="1:183" s="18" customFormat="1">
      <c r="A86" s="47"/>
      <c r="B86" s="48"/>
      <c r="C86" s="48"/>
      <c r="D86" s="48"/>
      <c r="E86" s="49"/>
      <c r="F86" s="48"/>
      <c r="G86" s="48"/>
      <c r="H86" s="48"/>
      <c r="I86" s="49"/>
      <c r="J86" s="48"/>
      <c r="K86" s="48"/>
      <c r="L86" s="48"/>
      <c r="M86" s="48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GA86" s="50"/>
    </row>
    <row r="87" spans="1:183" s="18" customFormat="1">
      <c r="A87" s="47"/>
      <c r="B87" s="48"/>
      <c r="C87" s="48"/>
      <c r="D87" s="48"/>
      <c r="E87" s="49"/>
      <c r="F87" s="48"/>
      <c r="G87" s="48"/>
      <c r="H87" s="48"/>
      <c r="I87" s="49"/>
      <c r="J87" s="48"/>
      <c r="K87" s="48"/>
      <c r="L87" s="48"/>
      <c r="M87" s="48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GA87" s="50"/>
    </row>
    <row r="88" spans="1:183" s="18" customFormat="1">
      <c r="A88" s="47"/>
      <c r="B88" s="48"/>
      <c r="C88" s="48"/>
      <c r="D88" s="48"/>
      <c r="E88" s="49"/>
      <c r="F88" s="48"/>
      <c r="G88" s="48"/>
      <c r="H88" s="48"/>
      <c r="I88" s="49"/>
      <c r="J88" s="48"/>
      <c r="K88" s="48"/>
      <c r="L88" s="48"/>
      <c r="M88" s="48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GA88" s="50"/>
    </row>
    <row r="89" spans="1:183" s="18" customFormat="1">
      <c r="A89" s="47"/>
      <c r="B89" s="48"/>
      <c r="C89" s="48"/>
      <c r="D89" s="48"/>
      <c r="E89" s="49"/>
      <c r="F89" s="48"/>
      <c r="G89" s="48"/>
      <c r="H89" s="48"/>
      <c r="I89" s="49"/>
      <c r="J89" s="48"/>
      <c r="K89" s="48"/>
      <c r="L89" s="48"/>
      <c r="M89" s="48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GA89" s="50"/>
    </row>
    <row r="90" spans="1:183" s="18" customFormat="1">
      <c r="A90" s="47"/>
      <c r="B90" s="48"/>
      <c r="C90" s="48"/>
      <c r="D90" s="48"/>
      <c r="E90" s="49"/>
      <c r="F90" s="48"/>
      <c r="G90" s="48"/>
      <c r="H90" s="48"/>
      <c r="I90" s="49"/>
      <c r="J90" s="48"/>
      <c r="K90" s="48"/>
      <c r="L90" s="48"/>
      <c r="M90" s="48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GA90" s="50"/>
    </row>
    <row r="91" spans="1:183" s="18" customFormat="1">
      <c r="A91" s="47"/>
      <c r="B91" s="48"/>
      <c r="C91" s="48"/>
      <c r="D91" s="48"/>
      <c r="E91" s="49"/>
      <c r="F91" s="48"/>
      <c r="G91" s="48"/>
      <c r="H91" s="48"/>
      <c r="I91" s="49"/>
      <c r="J91" s="48"/>
      <c r="K91" s="48"/>
      <c r="L91" s="48"/>
      <c r="M91" s="48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GA91" s="50"/>
    </row>
    <row r="92" spans="1:183" s="18" customFormat="1">
      <c r="A92" s="47"/>
      <c r="B92" s="48"/>
      <c r="C92" s="48"/>
      <c r="D92" s="48"/>
      <c r="E92" s="49"/>
      <c r="F92" s="48"/>
      <c r="G92" s="48"/>
      <c r="H92" s="48"/>
      <c r="I92" s="49"/>
      <c r="J92" s="48"/>
      <c r="K92" s="48"/>
      <c r="L92" s="48"/>
      <c r="M92" s="48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GA92" s="50"/>
    </row>
    <row r="93" spans="1:183" s="18" customFormat="1">
      <c r="A93" s="47"/>
      <c r="B93" s="48"/>
      <c r="C93" s="48"/>
      <c r="D93" s="48"/>
      <c r="E93" s="49"/>
      <c r="F93" s="48"/>
      <c r="G93" s="48"/>
      <c r="H93" s="48"/>
      <c r="I93" s="49"/>
      <c r="J93" s="48"/>
      <c r="K93" s="48"/>
      <c r="L93" s="48"/>
      <c r="M93" s="48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GA93" s="50"/>
    </row>
    <row r="94" spans="1:183" s="18" customFormat="1">
      <c r="A94" s="47"/>
      <c r="B94" s="48"/>
      <c r="C94" s="48"/>
      <c r="D94" s="48"/>
      <c r="E94" s="49"/>
      <c r="F94" s="48"/>
      <c r="G94" s="48"/>
      <c r="H94" s="48"/>
      <c r="I94" s="49"/>
      <c r="J94" s="48"/>
      <c r="K94" s="48"/>
      <c r="L94" s="48"/>
      <c r="M94" s="48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GA94" s="50"/>
    </row>
    <row r="95" spans="1:183" s="18" customFormat="1">
      <c r="A95" s="47"/>
      <c r="B95" s="48"/>
      <c r="C95" s="48"/>
      <c r="D95" s="48"/>
      <c r="E95" s="49"/>
      <c r="F95" s="48"/>
      <c r="G95" s="48"/>
      <c r="H95" s="48"/>
      <c r="I95" s="49"/>
      <c r="J95" s="48"/>
      <c r="K95" s="48"/>
      <c r="L95" s="48"/>
      <c r="M95" s="48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GA95" s="50"/>
    </row>
    <row r="96" spans="1:183" s="18" customFormat="1">
      <c r="A96" s="47"/>
      <c r="B96" s="48"/>
      <c r="C96" s="48"/>
      <c r="D96" s="48"/>
      <c r="E96" s="49"/>
      <c r="F96" s="48"/>
      <c r="G96" s="48"/>
      <c r="H96" s="48"/>
      <c r="I96" s="49"/>
      <c r="J96" s="48"/>
      <c r="K96" s="48"/>
      <c r="L96" s="48"/>
      <c r="M96" s="48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GA96" s="50"/>
    </row>
    <row r="97" spans="1:183" s="18" customFormat="1">
      <c r="A97" s="47"/>
      <c r="B97" s="48"/>
      <c r="C97" s="48"/>
      <c r="D97" s="48"/>
      <c r="E97" s="49"/>
      <c r="F97" s="48"/>
      <c r="G97" s="48"/>
      <c r="H97" s="48"/>
      <c r="I97" s="49"/>
      <c r="J97" s="48"/>
      <c r="K97" s="48"/>
      <c r="L97" s="48"/>
      <c r="M97" s="48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GA97" s="50"/>
    </row>
    <row r="98" spans="1:183" s="18" customFormat="1">
      <c r="A98" s="47"/>
      <c r="B98" s="48"/>
      <c r="C98" s="48"/>
      <c r="D98" s="48"/>
      <c r="E98" s="49"/>
      <c r="F98" s="48"/>
      <c r="G98" s="48"/>
      <c r="H98" s="48"/>
      <c r="I98" s="49"/>
      <c r="J98" s="48"/>
      <c r="K98" s="48"/>
      <c r="L98" s="48"/>
      <c r="M98" s="48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GA98" s="50"/>
    </row>
    <row r="99" spans="1:183" s="18" customFormat="1">
      <c r="A99" s="47"/>
      <c r="B99" s="48"/>
      <c r="C99" s="48"/>
      <c r="D99" s="48"/>
      <c r="E99" s="49"/>
      <c r="F99" s="48"/>
      <c r="G99" s="48"/>
      <c r="H99" s="48"/>
      <c r="I99" s="49"/>
      <c r="J99" s="48"/>
      <c r="K99" s="48"/>
      <c r="L99" s="48"/>
      <c r="M99" s="48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GA99" s="50"/>
    </row>
    <row r="100" spans="1:183" s="18" customFormat="1">
      <c r="A100" s="47"/>
      <c r="B100" s="48"/>
      <c r="C100" s="48"/>
      <c r="D100" s="48"/>
      <c r="E100" s="49"/>
      <c r="F100" s="48"/>
      <c r="G100" s="48"/>
      <c r="H100" s="48"/>
      <c r="I100" s="49"/>
      <c r="J100" s="48"/>
      <c r="K100" s="48"/>
      <c r="L100" s="48"/>
      <c r="M100" s="48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GA100" s="50"/>
    </row>
    <row r="101" spans="1:183" s="18" customFormat="1">
      <c r="A101" s="47"/>
      <c r="B101" s="48"/>
      <c r="C101" s="48"/>
      <c r="D101" s="48"/>
      <c r="E101" s="49"/>
      <c r="F101" s="48"/>
      <c r="G101" s="48"/>
      <c r="H101" s="48"/>
      <c r="I101" s="49"/>
      <c r="J101" s="48"/>
      <c r="K101" s="48"/>
      <c r="L101" s="48"/>
      <c r="M101" s="48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GA101" s="50"/>
    </row>
    <row r="102" spans="1:183" s="18" customFormat="1">
      <c r="A102" s="47"/>
      <c r="B102" s="48"/>
      <c r="C102" s="48"/>
      <c r="D102" s="48"/>
      <c r="E102" s="49"/>
      <c r="F102" s="48"/>
      <c r="G102" s="48"/>
      <c r="H102" s="48"/>
      <c r="I102" s="49"/>
      <c r="J102" s="48"/>
      <c r="K102" s="48"/>
      <c r="L102" s="48"/>
      <c r="M102" s="48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GA102" s="50"/>
    </row>
    <row r="103" spans="1:183" s="18" customFormat="1">
      <c r="A103" s="47"/>
      <c r="B103" s="48"/>
      <c r="C103" s="48"/>
      <c r="D103" s="48"/>
      <c r="E103" s="49"/>
      <c r="F103" s="48"/>
      <c r="G103" s="48"/>
      <c r="H103" s="48"/>
      <c r="I103" s="49"/>
      <c r="J103" s="48"/>
      <c r="K103" s="48"/>
      <c r="L103" s="48"/>
      <c r="M103" s="48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GA103" s="50"/>
    </row>
    <row r="104" spans="1:183" s="18" customFormat="1">
      <c r="A104" s="47"/>
      <c r="B104" s="48"/>
      <c r="C104" s="48"/>
      <c r="D104" s="48"/>
      <c r="E104" s="49"/>
      <c r="F104" s="48"/>
      <c r="G104" s="48"/>
      <c r="H104" s="48"/>
      <c r="I104" s="49"/>
      <c r="J104" s="48"/>
      <c r="K104" s="48"/>
      <c r="L104" s="48"/>
      <c r="M104" s="48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GA104" s="50"/>
    </row>
    <row r="105" spans="1:183" s="18" customFormat="1">
      <c r="A105" s="47"/>
      <c r="B105" s="48"/>
      <c r="C105" s="48"/>
      <c r="D105" s="48"/>
      <c r="E105" s="49"/>
      <c r="F105" s="48"/>
      <c r="G105" s="48"/>
      <c r="H105" s="48"/>
      <c r="I105" s="49"/>
      <c r="J105" s="48"/>
      <c r="K105" s="48"/>
      <c r="L105" s="48"/>
      <c r="M105" s="48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GA105" s="50"/>
    </row>
    <row r="106" spans="1:183" s="18" customFormat="1">
      <c r="A106" s="47"/>
      <c r="B106" s="48"/>
      <c r="C106" s="48"/>
      <c r="D106" s="48"/>
      <c r="E106" s="49"/>
      <c r="F106" s="48"/>
      <c r="G106" s="48"/>
      <c r="H106" s="48"/>
      <c r="I106" s="49"/>
      <c r="J106" s="48"/>
      <c r="K106" s="48"/>
      <c r="L106" s="48"/>
      <c r="M106" s="48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GA106" s="50"/>
    </row>
    <row r="107" spans="1:183" s="18" customFormat="1">
      <c r="A107" s="47"/>
      <c r="B107" s="48"/>
      <c r="C107" s="48"/>
      <c r="D107" s="48"/>
      <c r="E107" s="49"/>
      <c r="F107" s="48"/>
      <c r="G107" s="48"/>
      <c r="H107" s="48"/>
      <c r="I107" s="49"/>
      <c r="J107" s="48"/>
      <c r="K107" s="48"/>
      <c r="L107" s="48"/>
      <c r="M107" s="48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GA107" s="50"/>
    </row>
    <row r="108" spans="1:183" s="18" customFormat="1">
      <c r="A108" s="47"/>
      <c r="B108" s="48"/>
      <c r="C108" s="48"/>
      <c r="D108" s="48"/>
      <c r="E108" s="49"/>
      <c r="F108" s="48"/>
      <c r="G108" s="48"/>
      <c r="H108" s="48"/>
      <c r="I108" s="49"/>
      <c r="J108" s="48"/>
      <c r="K108" s="48"/>
      <c r="L108" s="48"/>
      <c r="M108" s="48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GA108" s="50"/>
    </row>
    <row r="109" spans="1:183" s="18" customFormat="1">
      <c r="A109" s="47"/>
      <c r="B109" s="48"/>
      <c r="C109" s="48"/>
      <c r="D109" s="48"/>
      <c r="E109" s="49"/>
      <c r="F109" s="48"/>
      <c r="G109" s="48"/>
      <c r="H109" s="48"/>
      <c r="I109" s="49"/>
      <c r="J109" s="48"/>
      <c r="K109" s="48"/>
      <c r="L109" s="48"/>
      <c r="M109" s="48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GA109" s="50"/>
    </row>
    <row r="110" spans="1:183" s="18" customFormat="1">
      <c r="A110" s="47"/>
      <c r="B110" s="48"/>
      <c r="C110" s="48"/>
      <c r="D110" s="48"/>
      <c r="E110" s="49"/>
      <c r="F110" s="48"/>
      <c r="G110" s="48"/>
      <c r="H110" s="48"/>
      <c r="I110" s="49"/>
      <c r="J110" s="48"/>
      <c r="K110" s="48"/>
      <c r="L110" s="48"/>
      <c r="M110" s="48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GA110" s="50"/>
    </row>
    <row r="111" spans="1:183" s="18" customFormat="1">
      <c r="A111" s="47"/>
      <c r="B111" s="48"/>
      <c r="C111" s="48"/>
      <c r="D111" s="48"/>
      <c r="E111" s="49"/>
      <c r="F111" s="48"/>
      <c r="G111" s="48"/>
      <c r="H111" s="48"/>
      <c r="I111" s="49"/>
      <c r="J111" s="48"/>
      <c r="K111" s="48"/>
      <c r="L111" s="48"/>
      <c r="M111" s="48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GA111" s="50"/>
    </row>
    <row r="112" spans="1:183" s="18" customFormat="1">
      <c r="A112" s="47"/>
      <c r="B112" s="48"/>
      <c r="C112" s="48"/>
      <c r="D112" s="48"/>
      <c r="E112" s="49"/>
      <c r="F112" s="48"/>
      <c r="G112" s="48"/>
      <c r="H112" s="48"/>
      <c r="I112" s="49"/>
      <c r="J112" s="48"/>
      <c r="K112" s="48"/>
      <c r="L112" s="48"/>
      <c r="M112" s="48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GA112" s="50"/>
    </row>
    <row r="113" spans="1:183" s="18" customFormat="1">
      <c r="A113" s="47"/>
      <c r="B113" s="48"/>
      <c r="C113" s="48"/>
      <c r="D113" s="48"/>
      <c r="E113" s="49"/>
      <c r="F113" s="48"/>
      <c r="G113" s="48"/>
      <c r="H113" s="48"/>
      <c r="I113" s="49"/>
      <c r="J113" s="48"/>
      <c r="K113" s="48"/>
      <c r="L113" s="48"/>
      <c r="M113" s="48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GA113" s="50"/>
    </row>
    <row r="114" spans="1:183" s="18" customFormat="1">
      <c r="A114" s="47"/>
      <c r="B114" s="48"/>
      <c r="C114" s="48"/>
      <c r="D114" s="48"/>
      <c r="E114" s="49"/>
      <c r="F114" s="48"/>
      <c r="G114" s="48"/>
      <c r="H114" s="48"/>
      <c r="I114" s="49"/>
      <c r="J114" s="48"/>
      <c r="K114" s="48"/>
      <c r="L114" s="48"/>
      <c r="M114" s="48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GA114" s="50"/>
    </row>
    <row r="115" spans="1:183" s="18" customFormat="1">
      <c r="A115" s="47"/>
      <c r="B115" s="48"/>
      <c r="C115" s="48"/>
      <c r="D115" s="48"/>
      <c r="E115" s="49"/>
      <c r="F115" s="48"/>
      <c r="G115" s="48"/>
      <c r="H115" s="48"/>
      <c r="I115" s="49"/>
      <c r="J115" s="48"/>
      <c r="K115" s="48"/>
      <c r="L115" s="48"/>
      <c r="M115" s="48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GA115" s="50"/>
    </row>
    <row r="116" spans="1:183" s="18" customFormat="1">
      <c r="A116" s="47"/>
      <c r="B116" s="48"/>
      <c r="C116" s="48"/>
      <c r="D116" s="48"/>
      <c r="E116" s="49"/>
      <c r="F116" s="48"/>
      <c r="G116" s="48"/>
      <c r="H116" s="48"/>
      <c r="I116" s="49"/>
      <c r="J116" s="48"/>
      <c r="K116" s="48"/>
      <c r="L116" s="48"/>
      <c r="M116" s="48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GA116" s="50"/>
    </row>
    <row r="117" spans="1:183" s="18" customFormat="1">
      <c r="A117" s="47"/>
      <c r="B117" s="48"/>
      <c r="C117" s="48"/>
      <c r="D117" s="48"/>
      <c r="E117" s="49"/>
      <c r="F117" s="48"/>
      <c r="G117" s="48"/>
      <c r="H117" s="48"/>
      <c r="I117" s="49"/>
      <c r="J117" s="48"/>
      <c r="K117" s="48"/>
      <c r="L117" s="48"/>
      <c r="M117" s="48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GA117" s="50"/>
    </row>
    <row r="118" spans="1:183" s="18" customFormat="1">
      <c r="A118" s="47"/>
      <c r="B118" s="48"/>
      <c r="C118" s="48"/>
      <c r="D118" s="48"/>
      <c r="E118" s="49"/>
      <c r="F118" s="48"/>
      <c r="G118" s="48"/>
      <c r="H118" s="48"/>
      <c r="I118" s="49"/>
      <c r="J118" s="48"/>
      <c r="K118" s="48"/>
      <c r="L118" s="48"/>
      <c r="M118" s="48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GA118" s="50"/>
    </row>
    <row r="119" spans="1:183" s="18" customFormat="1">
      <c r="A119" s="47"/>
      <c r="B119" s="48"/>
      <c r="C119" s="48"/>
      <c r="D119" s="48"/>
      <c r="E119" s="49"/>
      <c r="F119" s="48"/>
      <c r="G119" s="48"/>
      <c r="H119" s="48"/>
      <c r="I119" s="49"/>
      <c r="J119" s="48"/>
      <c r="K119" s="48"/>
      <c r="L119" s="48"/>
      <c r="M119" s="48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GA119" s="50"/>
    </row>
    <row r="120" spans="1:183" s="18" customFormat="1">
      <c r="A120" s="47"/>
      <c r="B120" s="48"/>
      <c r="C120" s="48"/>
      <c r="D120" s="48"/>
      <c r="E120" s="49"/>
      <c r="F120" s="48"/>
      <c r="G120" s="48"/>
      <c r="H120" s="48"/>
      <c r="I120" s="49"/>
      <c r="J120" s="48"/>
      <c r="K120" s="48"/>
      <c r="L120" s="48"/>
      <c r="M120" s="48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GA120" s="50"/>
    </row>
    <row r="121" spans="1:183" s="18" customFormat="1">
      <c r="A121" s="47"/>
      <c r="B121" s="48"/>
      <c r="C121" s="48"/>
      <c r="D121" s="48"/>
      <c r="E121" s="49"/>
      <c r="F121" s="48"/>
      <c r="G121" s="48"/>
      <c r="H121" s="48"/>
      <c r="I121" s="49"/>
      <c r="J121" s="48"/>
      <c r="K121" s="48"/>
      <c r="L121" s="48"/>
      <c r="M121" s="48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GA121" s="50"/>
    </row>
    <row r="122" spans="1:183" s="18" customFormat="1">
      <c r="A122" s="47"/>
      <c r="B122" s="48"/>
      <c r="C122" s="48"/>
      <c r="D122" s="48"/>
      <c r="E122" s="49"/>
      <c r="F122" s="48"/>
      <c r="G122" s="48"/>
      <c r="H122" s="48"/>
      <c r="I122" s="49"/>
      <c r="J122" s="48"/>
      <c r="K122" s="48"/>
      <c r="L122" s="48"/>
      <c r="M122" s="48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GA122" s="50"/>
    </row>
    <row r="123" spans="1:183" s="18" customFormat="1">
      <c r="A123" s="47"/>
      <c r="B123" s="48"/>
      <c r="C123" s="48"/>
      <c r="D123" s="48"/>
      <c r="E123" s="49"/>
      <c r="F123" s="48"/>
      <c r="G123" s="48"/>
      <c r="H123" s="48"/>
      <c r="I123" s="49"/>
      <c r="J123" s="48"/>
      <c r="K123" s="48"/>
      <c r="L123" s="48"/>
      <c r="M123" s="48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GA123" s="50"/>
    </row>
    <row r="124" spans="1:183" s="18" customFormat="1">
      <c r="A124" s="47"/>
      <c r="B124" s="48"/>
      <c r="C124" s="48"/>
      <c r="D124" s="48"/>
      <c r="E124" s="49"/>
      <c r="F124" s="48"/>
      <c r="G124" s="48"/>
      <c r="H124" s="48"/>
      <c r="I124" s="49"/>
      <c r="J124" s="48"/>
      <c r="K124" s="48"/>
      <c r="L124" s="48"/>
      <c r="M124" s="48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GA124" s="50"/>
    </row>
    <row r="125" spans="1:183" s="18" customFormat="1">
      <c r="A125" s="47"/>
      <c r="B125" s="48"/>
      <c r="C125" s="48"/>
      <c r="D125" s="48"/>
      <c r="E125" s="49"/>
      <c r="F125" s="48"/>
      <c r="G125" s="48"/>
      <c r="H125" s="48"/>
      <c r="I125" s="49"/>
      <c r="J125" s="48"/>
      <c r="K125" s="48"/>
      <c r="L125" s="48"/>
      <c r="M125" s="48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GA125" s="50"/>
    </row>
    <row r="126" spans="1:183" s="18" customFormat="1">
      <c r="A126" s="47"/>
      <c r="B126" s="48"/>
      <c r="C126" s="48"/>
      <c r="D126" s="48"/>
      <c r="E126" s="49"/>
      <c r="F126" s="48"/>
      <c r="G126" s="48"/>
      <c r="H126" s="48"/>
      <c r="I126" s="49"/>
      <c r="J126" s="48"/>
      <c r="K126" s="48"/>
      <c r="L126" s="48"/>
      <c r="M126" s="48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GA126" s="50"/>
    </row>
    <row r="127" spans="1:183" s="18" customFormat="1">
      <c r="A127" s="47"/>
      <c r="B127" s="48"/>
      <c r="C127" s="48"/>
      <c r="D127" s="48"/>
      <c r="E127" s="49"/>
      <c r="F127" s="48"/>
      <c r="G127" s="48"/>
      <c r="H127" s="48"/>
      <c r="I127" s="49"/>
      <c r="J127" s="48"/>
      <c r="K127" s="48"/>
      <c r="L127" s="48"/>
      <c r="M127" s="48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GA127" s="50"/>
    </row>
    <row r="128" spans="1:183" s="18" customFormat="1">
      <c r="A128" s="47"/>
      <c r="B128" s="48"/>
      <c r="C128" s="48"/>
      <c r="D128" s="48"/>
      <c r="E128" s="49"/>
      <c r="F128" s="48"/>
      <c r="G128" s="48"/>
      <c r="H128" s="48"/>
      <c r="I128" s="49"/>
      <c r="J128" s="48"/>
      <c r="K128" s="48"/>
      <c r="L128" s="48"/>
      <c r="M128" s="48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GA128" s="50"/>
    </row>
    <row r="129" spans="1:183" s="18" customFormat="1">
      <c r="A129" s="47"/>
      <c r="B129" s="48"/>
      <c r="C129" s="48"/>
      <c r="D129" s="48"/>
      <c r="E129" s="49"/>
      <c r="F129" s="48"/>
      <c r="G129" s="48"/>
      <c r="H129" s="48"/>
      <c r="I129" s="49"/>
      <c r="J129" s="48"/>
      <c r="K129" s="48"/>
      <c r="L129" s="48"/>
      <c r="M129" s="48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GA129" s="50"/>
    </row>
    <row r="130" spans="1:183" s="18" customFormat="1">
      <c r="A130" s="47"/>
      <c r="B130" s="48"/>
      <c r="C130" s="48"/>
      <c r="D130" s="48"/>
      <c r="E130" s="49"/>
      <c r="F130" s="48"/>
      <c r="G130" s="48"/>
      <c r="H130" s="48"/>
      <c r="I130" s="49"/>
      <c r="J130" s="48"/>
      <c r="K130" s="48"/>
      <c r="L130" s="48"/>
      <c r="M130" s="48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GA130" s="50"/>
    </row>
    <row r="131" spans="1:183" s="18" customFormat="1">
      <c r="A131" s="47"/>
      <c r="B131" s="48"/>
      <c r="C131" s="48"/>
      <c r="D131" s="48"/>
      <c r="E131" s="49"/>
      <c r="F131" s="48"/>
      <c r="G131" s="48"/>
      <c r="H131" s="48"/>
      <c r="I131" s="49"/>
      <c r="J131" s="48"/>
      <c r="K131" s="48"/>
      <c r="L131" s="48"/>
      <c r="M131" s="48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GA131" s="50"/>
    </row>
    <row r="132" spans="1:183" s="18" customFormat="1">
      <c r="A132" s="47"/>
      <c r="B132" s="48"/>
      <c r="C132" s="48"/>
      <c r="D132" s="48"/>
      <c r="E132" s="49"/>
      <c r="F132" s="48"/>
      <c r="G132" s="48"/>
      <c r="H132" s="48"/>
      <c r="I132" s="49"/>
      <c r="J132" s="48"/>
      <c r="K132" s="48"/>
      <c r="L132" s="48"/>
      <c r="M132" s="48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GA132" s="50"/>
    </row>
    <row r="133" spans="1:183" s="18" customFormat="1">
      <c r="A133" s="47"/>
      <c r="B133" s="48"/>
      <c r="C133" s="48"/>
      <c r="D133" s="48"/>
      <c r="E133" s="49"/>
      <c r="F133" s="48"/>
      <c r="G133" s="48"/>
      <c r="H133" s="48"/>
      <c r="I133" s="49"/>
      <c r="J133" s="48"/>
      <c r="K133" s="48"/>
      <c r="L133" s="48"/>
      <c r="M133" s="48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GA133" s="50"/>
    </row>
    <row r="134" spans="1:183" s="18" customFormat="1">
      <c r="A134" s="47"/>
      <c r="B134" s="48"/>
      <c r="C134" s="48"/>
      <c r="D134" s="48"/>
      <c r="E134" s="49"/>
      <c r="F134" s="48"/>
      <c r="G134" s="48"/>
      <c r="H134" s="48"/>
      <c r="I134" s="49"/>
      <c r="J134" s="48"/>
      <c r="K134" s="48"/>
      <c r="L134" s="48"/>
      <c r="M134" s="48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GA134" s="50"/>
    </row>
    <row r="135" spans="1:183" s="18" customFormat="1">
      <c r="A135" s="47"/>
      <c r="B135" s="48"/>
      <c r="C135" s="48"/>
      <c r="D135" s="48"/>
      <c r="E135" s="49"/>
      <c r="F135" s="48"/>
      <c r="G135" s="48"/>
      <c r="H135" s="48"/>
      <c r="I135" s="49"/>
      <c r="J135" s="48"/>
      <c r="K135" s="48"/>
      <c r="L135" s="48"/>
      <c r="M135" s="48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GA135" s="50"/>
    </row>
    <row r="136" spans="1:183" s="18" customFormat="1">
      <c r="A136" s="47"/>
      <c r="B136" s="48"/>
      <c r="C136" s="48"/>
      <c r="D136" s="48"/>
      <c r="E136" s="49"/>
      <c r="F136" s="48"/>
      <c r="G136" s="48"/>
      <c r="H136" s="48"/>
      <c r="I136" s="49"/>
      <c r="J136" s="48"/>
      <c r="K136" s="48"/>
      <c r="L136" s="48"/>
      <c r="M136" s="48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GA136" s="50"/>
    </row>
    <row r="137" spans="1:183" s="18" customFormat="1">
      <c r="A137" s="47"/>
      <c r="B137" s="48"/>
      <c r="C137" s="48"/>
      <c r="D137" s="48"/>
      <c r="E137" s="49"/>
      <c r="F137" s="48"/>
      <c r="G137" s="48"/>
      <c r="H137" s="48"/>
      <c r="I137" s="49"/>
      <c r="J137" s="48"/>
      <c r="K137" s="48"/>
      <c r="L137" s="48"/>
      <c r="M137" s="48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GA137" s="50"/>
    </row>
    <row r="138" spans="1:183" s="18" customFormat="1">
      <c r="A138" s="47"/>
      <c r="B138" s="48"/>
      <c r="C138" s="48"/>
      <c r="D138" s="48"/>
      <c r="E138" s="49"/>
      <c r="F138" s="48"/>
      <c r="G138" s="48"/>
      <c r="H138" s="48"/>
      <c r="I138" s="49"/>
      <c r="J138" s="48"/>
      <c r="K138" s="48"/>
      <c r="L138" s="48"/>
      <c r="M138" s="48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GA138" s="50"/>
    </row>
    <row r="139" spans="1:183" s="18" customFormat="1">
      <c r="A139" s="47"/>
      <c r="B139" s="48"/>
      <c r="C139" s="48"/>
      <c r="D139" s="48"/>
      <c r="E139" s="49"/>
      <c r="F139" s="48"/>
      <c r="G139" s="48"/>
      <c r="H139" s="48"/>
      <c r="I139" s="49"/>
      <c r="J139" s="48"/>
      <c r="K139" s="48"/>
      <c r="L139" s="48"/>
      <c r="M139" s="48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GA139" s="50"/>
    </row>
    <row r="140" spans="1:183" s="18" customFormat="1">
      <c r="A140" s="47"/>
      <c r="B140" s="48"/>
      <c r="C140" s="48"/>
      <c r="D140" s="48"/>
      <c r="E140" s="49"/>
      <c r="F140" s="48"/>
      <c r="G140" s="48"/>
      <c r="H140" s="48"/>
      <c r="I140" s="49"/>
      <c r="J140" s="48"/>
      <c r="K140" s="48"/>
      <c r="L140" s="48"/>
      <c r="M140" s="48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GA140" s="50"/>
    </row>
    <row r="141" spans="1:183" s="18" customFormat="1">
      <c r="A141" s="47"/>
      <c r="B141" s="48"/>
      <c r="C141" s="48"/>
      <c r="D141" s="48"/>
      <c r="E141" s="49"/>
      <c r="F141" s="48"/>
      <c r="G141" s="48"/>
      <c r="H141" s="48"/>
      <c r="I141" s="49"/>
      <c r="J141" s="48"/>
      <c r="K141" s="48"/>
      <c r="L141" s="48"/>
      <c r="M141" s="48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GA141" s="50"/>
    </row>
    <row r="142" spans="1:183" s="18" customFormat="1">
      <c r="A142" s="47"/>
      <c r="B142" s="48"/>
      <c r="C142" s="48"/>
      <c r="D142" s="48"/>
      <c r="E142" s="49"/>
      <c r="F142" s="48"/>
      <c r="G142" s="48"/>
      <c r="H142" s="48"/>
      <c r="I142" s="49"/>
      <c r="J142" s="48"/>
      <c r="K142" s="48"/>
      <c r="L142" s="48"/>
      <c r="M142" s="48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GA142" s="50"/>
    </row>
    <row r="143" spans="1:183" s="18" customFormat="1">
      <c r="A143" s="47"/>
      <c r="B143" s="48"/>
      <c r="C143" s="48"/>
      <c r="D143" s="48"/>
      <c r="E143" s="49"/>
      <c r="F143" s="48"/>
      <c r="G143" s="48"/>
      <c r="H143" s="48"/>
      <c r="I143" s="49"/>
      <c r="J143" s="48"/>
      <c r="K143" s="48"/>
      <c r="L143" s="48"/>
      <c r="M143" s="48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GA143" s="50"/>
    </row>
    <row r="144" spans="1:183" s="18" customFormat="1">
      <c r="A144" s="47"/>
      <c r="B144" s="48"/>
      <c r="C144" s="48"/>
      <c r="D144" s="48"/>
      <c r="E144" s="49"/>
      <c r="F144" s="48"/>
      <c r="G144" s="48"/>
      <c r="H144" s="48"/>
      <c r="I144" s="49"/>
      <c r="J144" s="48"/>
      <c r="K144" s="48"/>
      <c r="L144" s="48"/>
      <c r="M144" s="48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GA144" s="50"/>
    </row>
    <row r="145" spans="1:183" s="18" customFormat="1">
      <c r="A145" s="47"/>
      <c r="B145" s="48"/>
      <c r="C145" s="48"/>
      <c r="D145" s="48"/>
      <c r="E145" s="49"/>
      <c r="F145" s="48"/>
      <c r="G145" s="48"/>
      <c r="H145" s="48"/>
      <c r="I145" s="49"/>
      <c r="J145" s="48"/>
      <c r="K145" s="48"/>
      <c r="L145" s="48"/>
      <c r="M145" s="48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GA145" s="50"/>
    </row>
    <row r="146" spans="1:183" s="18" customFormat="1">
      <c r="A146" s="47"/>
      <c r="B146" s="48"/>
      <c r="C146" s="48"/>
      <c r="D146" s="48"/>
      <c r="E146" s="49"/>
      <c r="F146" s="48"/>
      <c r="G146" s="48"/>
      <c r="H146" s="48"/>
      <c r="I146" s="49"/>
      <c r="J146" s="48"/>
      <c r="K146" s="48"/>
      <c r="L146" s="48"/>
      <c r="M146" s="48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GA146" s="50"/>
    </row>
    <row r="147" spans="1:183" s="18" customFormat="1">
      <c r="A147" s="47"/>
      <c r="B147" s="48"/>
      <c r="C147" s="48"/>
      <c r="D147" s="48"/>
      <c r="E147" s="49"/>
      <c r="F147" s="48"/>
      <c r="G147" s="48"/>
      <c r="H147" s="48"/>
      <c r="I147" s="49"/>
      <c r="J147" s="48"/>
      <c r="K147" s="48"/>
      <c r="L147" s="48"/>
      <c r="M147" s="48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GA147" s="50"/>
    </row>
    <row r="148" spans="1:183" s="18" customFormat="1">
      <c r="A148" s="47"/>
      <c r="B148" s="48"/>
      <c r="C148" s="48"/>
      <c r="D148" s="48"/>
      <c r="E148" s="49"/>
      <c r="F148" s="48"/>
      <c r="G148" s="48"/>
      <c r="H148" s="48"/>
      <c r="I148" s="49"/>
      <c r="J148" s="48"/>
      <c r="K148" s="48"/>
      <c r="L148" s="48"/>
      <c r="M148" s="48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GA148" s="50"/>
    </row>
    <row r="149" spans="1:183" s="18" customFormat="1">
      <c r="A149" s="47"/>
      <c r="B149" s="48"/>
      <c r="C149" s="48"/>
      <c r="D149" s="48"/>
      <c r="E149" s="49"/>
      <c r="F149" s="48"/>
      <c r="G149" s="48"/>
      <c r="H149" s="48"/>
      <c r="I149" s="49"/>
      <c r="J149" s="48"/>
      <c r="K149" s="48"/>
      <c r="L149" s="48"/>
      <c r="M149" s="48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GA149" s="50"/>
    </row>
    <row r="150" spans="1:183" s="18" customFormat="1">
      <c r="A150" s="47"/>
      <c r="B150" s="48"/>
      <c r="C150" s="48"/>
      <c r="D150" s="48"/>
      <c r="E150" s="49"/>
      <c r="F150" s="48"/>
      <c r="G150" s="48"/>
      <c r="H150" s="48"/>
      <c r="I150" s="49"/>
      <c r="J150" s="48"/>
      <c r="K150" s="48"/>
      <c r="L150" s="48"/>
      <c r="M150" s="48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GA150" s="50"/>
    </row>
    <row r="151" spans="1:183" s="18" customFormat="1">
      <c r="A151" s="47"/>
      <c r="B151" s="48"/>
      <c r="C151" s="48"/>
      <c r="D151" s="48"/>
      <c r="E151" s="49"/>
      <c r="F151" s="48"/>
      <c r="G151" s="48"/>
      <c r="H151" s="48"/>
      <c r="I151" s="49"/>
      <c r="J151" s="48"/>
      <c r="K151" s="48"/>
      <c r="L151" s="48"/>
      <c r="M151" s="48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GA151" s="50"/>
    </row>
    <row r="152" spans="1:183" s="18" customFormat="1">
      <c r="A152" s="47"/>
      <c r="B152" s="48"/>
      <c r="C152" s="48"/>
      <c r="D152" s="48"/>
      <c r="E152" s="49"/>
      <c r="F152" s="48"/>
      <c r="G152" s="48"/>
      <c r="H152" s="48"/>
      <c r="I152" s="49"/>
      <c r="J152" s="48"/>
      <c r="K152" s="48"/>
      <c r="L152" s="48"/>
      <c r="M152" s="48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GA152" s="50"/>
    </row>
    <row r="153" spans="1:183" s="18" customFormat="1">
      <c r="A153" s="47"/>
      <c r="B153" s="48"/>
      <c r="C153" s="48"/>
      <c r="D153" s="48"/>
      <c r="E153" s="49"/>
      <c r="F153" s="48"/>
      <c r="G153" s="48"/>
      <c r="H153" s="48"/>
      <c r="I153" s="49"/>
      <c r="J153" s="48"/>
      <c r="K153" s="48"/>
      <c r="L153" s="48"/>
      <c r="M153" s="48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GA153" s="50"/>
    </row>
    <row r="154" spans="1:183" s="18" customFormat="1">
      <c r="A154" s="47"/>
      <c r="B154" s="48"/>
      <c r="C154" s="48"/>
      <c r="D154" s="48"/>
      <c r="E154" s="49"/>
      <c r="F154" s="48"/>
      <c r="G154" s="48"/>
      <c r="H154" s="48"/>
      <c r="I154" s="49"/>
      <c r="J154" s="48"/>
      <c r="K154" s="48"/>
      <c r="L154" s="48"/>
      <c r="M154" s="48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GA154" s="50"/>
    </row>
    <row r="155" spans="1:183" s="18" customFormat="1">
      <c r="A155" s="47"/>
      <c r="B155" s="48"/>
      <c r="C155" s="48"/>
      <c r="D155" s="48"/>
      <c r="E155" s="49"/>
      <c r="F155" s="48"/>
      <c r="G155" s="48"/>
      <c r="H155" s="48"/>
      <c r="I155" s="49"/>
      <c r="J155" s="48"/>
      <c r="K155" s="48"/>
      <c r="L155" s="48"/>
      <c r="M155" s="48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GA155" s="50"/>
    </row>
    <row r="156" spans="1:183" s="18" customFormat="1">
      <c r="A156" s="47"/>
      <c r="B156" s="48"/>
      <c r="C156" s="48"/>
      <c r="D156" s="48"/>
      <c r="E156" s="49"/>
      <c r="F156" s="48"/>
      <c r="G156" s="48"/>
      <c r="H156" s="48"/>
      <c r="I156" s="49"/>
      <c r="J156" s="48"/>
      <c r="K156" s="48"/>
      <c r="L156" s="48"/>
      <c r="M156" s="48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GA156" s="50"/>
    </row>
    <row r="157" spans="1:183" s="18" customFormat="1">
      <c r="A157" s="47"/>
      <c r="B157" s="48"/>
      <c r="C157" s="48"/>
      <c r="D157" s="48"/>
      <c r="E157" s="49"/>
      <c r="F157" s="48"/>
      <c r="G157" s="48"/>
      <c r="H157" s="48"/>
      <c r="I157" s="49"/>
      <c r="J157" s="48"/>
      <c r="K157" s="48"/>
      <c r="L157" s="48"/>
      <c r="M157" s="48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GA157" s="50"/>
    </row>
    <row r="158" spans="1:183" s="18" customFormat="1">
      <c r="A158" s="47"/>
      <c r="B158" s="48"/>
      <c r="C158" s="48"/>
      <c r="D158" s="48"/>
      <c r="E158" s="49"/>
      <c r="F158" s="48"/>
      <c r="G158" s="48"/>
      <c r="H158" s="48"/>
      <c r="I158" s="49"/>
      <c r="J158" s="48"/>
      <c r="K158" s="48"/>
      <c r="L158" s="48"/>
      <c r="M158" s="48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GA158" s="50"/>
    </row>
    <row r="159" spans="1:183" s="18" customFormat="1">
      <c r="A159" s="47"/>
      <c r="B159" s="48"/>
      <c r="C159" s="48"/>
      <c r="D159" s="48"/>
      <c r="E159" s="49"/>
      <c r="F159" s="48"/>
      <c r="G159" s="48"/>
      <c r="H159" s="48"/>
      <c r="I159" s="49"/>
      <c r="J159" s="48"/>
      <c r="K159" s="48"/>
      <c r="L159" s="48"/>
      <c r="M159" s="48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GA159" s="50"/>
    </row>
    <row r="160" spans="1:183" s="18" customFormat="1">
      <c r="A160" s="47"/>
      <c r="B160" s="48"/>
      <c r="C160" s="48"/>
      <c r="D160" s="48"/>
      <c r="E160" s="49"/>
      <c r="F160" s="48"/>
      <c r="G160" s="48"/>
      <c r="H160" s="48"/>
      <c r="I160" s="49"/>
      <c r="J160" s="48"/>
      <c r="K160" s="48"/>
      <c r="L160" s="48"/>
      <c r="M160" s="48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GA160" s="50"/>
    </row>
    <row r="161" spans="1:183" s="18" customFormat="1">
      <c r="A161" s="47"/>
      <c r="B161" s="48"/>
      <c r="C161" s="48"/>
      <c r="D161" s="48"/>
      <c r="E161" s="49"/>
      <c r="F161" s="48"/>
      <c r="G161" s="48"/>
      <c r="H161" s="48"/>
      <c r="I161" s="49"/>
      <c r="J161" s="48"/>
      <c r="K161" s="48"/>
      <c r="L161" s="48"/>
      <c r="M161" s="48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GA161" s="50"/>
    </row>
    <row r="162" spans="1:183" s="18" customFormat="1">
      <c r="A162" s="47"/>
      <c r="B162" s="48"/>
      <c r="C162" s="48"/>
      <c r="D162" s="48"/>
      <c r="E162" s="49"/>
      <c r="F162" s="48"/>
      <c r="G162" s="48"/>
      <c r="H162" s="48"/>
      <c r="I162" s="49"/>
      <c r="J162" s="48"/>
      <c r="K162" s="48"/>
      <c r="L162" s="48"/>
      <c r="M162" s="48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GA162" s="50"/>
    </row>
    <row r="163" spans="1:183" s="18" customFormat="1">
      <c r="A163" s="47"/>
      <c r="B163" s="48"/>
      <c r="C163" s="48"/>
      <c r="D163" s="48"/>
      <c r="E163" s="49"/>
      <c r="F163" s="48"/>
      <c r="G163" s="48"/>
      <c r="H163" s="48"/>
      <c r="I163" s="49"/>
      <c r="J163" s="48"/>
      <c r="K163" s="48"/>
      <c r="L163" s="48"/>
      <c r="M163" s="48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GA163" s="50"/>
    </row>
    <row r="164" spans="1:183" s="18" customFormat="1">
      <c r="A164" s="47"/>
      <c r="B164" s="48"/>
      <c r="C164" s="48"/>
      <c r="D164" s="48"/>
      <c r="E164" s="49"/>
      <c r="F164" s="48"/>
      <c r="G164" s="48"/>
      <c r="H164" s="48"/>
      <c r="I164" s="49"/>
      <c r="J164" s="48"/>
      <c r="K164" s="48"/>
      <c r="L164" s="48"/>
      <c r="M164" s="48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GA164" s="50"/>
    </row>
    <row r="165" spans="1:183" s="18" customFormat="1">
      <c r="A165" s="47"/>
      <c r="B165" s="48"/>
      <c r="C165" s="48"/>
      <c r="D165" s="48"/>
      <c r="E165" s="49"/>
      <c r="F165" s="48"/>
      <c r="G165" s="48"/>
      <c r="H165" s="48"/>
      <c r="I165" s="49"/>
      <c r="J165" s="48"/>
      <c r="K165" s="48"/>
      <c r="L165" s="48"/>
      <c r="M165" s="48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GA165" s="50"/>
    </row>
    <row r="166" spans="1:183" s="18" customFormat="1">
      <c r="A166" s="47"/>
      <c r="B166" s="48"/>
      <c r="C166" s="48"/>
      <c r="D166" s="48"/>
      <c r="E166" s="49"/>
      <c r="F166" s="48"/>
      <c r="G166" s="48"/>
      <c r="H166" s="48"/>
      <c r="I166" s="49"/>
      <c r="J166" s="48"/>
      <c r="K166" s="48"/>
      <c r="L166" s="48"/>
      <c r="M166" s="48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GA166" s="50"/>
    </row>
    <row r="167" spans="1:183" s="18" customFormat="1">
      <c r="A167" s="47"/>
      <c r="B167" s="48"/>
      <c r="C167" s="48"/>
      <c r="D167" s="48"/>
      <c r="E167" s="49"/>
      <c r="F167" s="48"/>
      <c r="G167" s="48"/>
      <c r="H167" s="48"/>
      <c r="I167" s="49"/>
      <c r="J167" s="48"/>
      <c r="K167" s="48"/>
      <c r="L167" s="48"/>
      <c r="M167" s="48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GA167" s="50"/>
    </row>
    <row r="168" spans="1:183" s="18" customFormat="1">
      <c r="A168" s="47"/>
      <c r="B168" s="48"/>
      <c r="C168" s="48"/>
      <c r="D168" s="48"/>
      <c r="E168" s="49"/>
      <c r="F168" s="48"/>
      <c r="G168" s="48"/>
      <c r="H168" s="48"/>
      <c r="I168" s="49"/>
      <c r="J168" s="48"/>
      <c r="K168" s="48"/>
      <c r="L168" s="48"/>
      <c r="M168" s="48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GA168" s="50"/>
    </row>
    <row r="169" spans="1:183" s="18" customFormat="1">
      <c r="A169" s="47"/>
      <c r="B169" s="48"/>
      <c r="C169" s="48"/>
      <c r="D169" s="48"/>
      <c r="E169" s="49"/>
      <c r="F169" s="48"/>
      <c r="G169" s="48"/>
      <c r="H169" s="48"/>
      <c r="I169" s="49"/>
      <c r="J169" s="48"/>
      <c r="K169" s="48"/>
      <c r="L169" s="48"/>
      <c r="M169" s="48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GA169" s="50"/>
    </row>
    <row r="170" spans="1:183" s="18" customFormat="1">
      <c r="A170" s="47"/>
      <c r="B170" s="48"/>
      <c r="C170" s="48"/>
      <c r="D170" s="48"/>
      <c r="E170" s="49"/>
      <c r="F170" s="48"/>
      <c r="G170" s="48"/>
      <c r="H170" s="48"/>
      <c r="I170" s="49"/>
      <c r="J170" s="48"/>
      <c r="K170" s="48"/>
      <c r="L170" s="48"/>
      <c r="M170" s="48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GA170" s="50"/>
    </row>
    <row r="171" spans="1:183" s="18" customFormat="1">
      <c r="A171" s="47"/>
      <c r="B171" s="48"/>
      <c r="C171" s="48"/>
      <c r="D171" s="48"/>
      <c r="E171" s="49"/>
      <c r="F171" s="48"/>
      <c r="G171" s="48"/>
      <c r="H171" s="48"/>
      <c r="I171" s="49"/>
      <c r="J171" s="48"/>
      <c r="K171" s="48"/>
      <c r="L171" s="48"/>
      <c r="M171" s="48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GA171" s="50"/>
    </row>
    <row r="172" spans="1:183" s="18" customFormat="1">
      <c r="A172" s="47"/>
      <c r="B172" s="48"/>
      <c r="C172" s="48"/>
      <c r="D172" s="48"/>
      <c r="E172" s="49"/>
      <c r="F172" s="48"/>
      <c r="G172" s="48"/>
      <c r="H172" s="48"/>
      <c r="I172" s="49"/>
      <c r="J172" s="48"/>
      <c r="K172" s="48"/>
      <c r="L172" s="48"/>
      <c r="M172" s="48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GA172" s="50"/>
    </row>
    <row r="173" spans="1:183" s="18" customFormat="1">
      <c r="A173" s="47"/>
      <c r="B173" s="48"/>
      <c r="C173" s="48"/>
      <c r="D173" s="48"/>
      <c r="E173" s="49"/>
      <c r="F173" s="48"/>
      <c r="G173" s="48"/>
      <c r="H173" s="48"/>
      <c r="I173" s="49"/>
      <c r="J173" s="48"/>
      <c r="K173" s="48"/>
      <c r="L173" s="48"/>
      <c r="M173" s="48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GA173" s="50"/>
    </row>
    <row r="174" spans="1:183" s="18" customFormat="1">
      <c r="A174" s="47"/>
      <c r="B174" s="48"/>
      <c r="C174" s="48"/>
      <c r="D174" s="48"/>
      <c r="E174" s="49"/>
      <c r="F174" s="48"/>
      <c r="G174" s="48"/>
      <c r="H174" s="48"/>
      <c r="I174" s="49"/>
      <c r="J174" s="48"/>
      <c r="K174" s="48"/>
      <c r="L174" s="48"/>
      <c r="M174" s="48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GA174" s="50"/>
    </row>
    <row r="175" spans="1:183" s="18" customFormat="1">
      <c r="A175" s="47"/>
      <c r="B175" s="48"/>
      <c r="C175" s="48"/>
      <c r="D175" s="48"/>
      <c r="E175" s="49"/>
      <c r="F175" s="48"/>
      <c r="G175" s="48"/>
      <c r="H175" s="48"/>
      <c r="I175" s="49"/>
      <c r="J175" s="48"/>
      <c r="K175" s="48"/>
      <c r="L175" s="48"/>
      <c r="M175" s="48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GA175" s="50"/>
    </row>
    <row r="176" spans="1:183" s="18" customFormat="1">
      <c r="A176" s="47"/>
      <c r="B176" s="48"/>
      <c r="C176" s="48"/>
      <c r="D176" s="48"/>
      <c r="E176" s="49"/>
      <c r="F176" s="48"/>
      <c r="G176" s="48"/>
      <c r="H176" s="48"/>
      <c r="I176" s="49"/>
      <c r="J176" s="48"/>
      <c r="K176" s="48"/>
      <c r="L176" s="48"/>
      <c r="M176" s="48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GA176" s="50"/>
    </row>
    <row r="177" spans="1:183" s="18" customFormat="1">
      <c r="A177" s="47"/>
      <c r="B177" s="48"/>
      <c r="C177" s="48"/>
      <c r="D177" s="48"/>
      <c r="E177" s="49"/>
      <c r="F177" s="48"/>
      <c r="G177" s="48"/>
      <c r="H177" s="48"/>
      <c r="I177" s="49"/>
      <c r="J177" s="48"/>
      <c r="K177" s="48"/>
      <c r="L177" s="48"/>
      <c r="M177" s="48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GA177" s="50"/>
    </row>
    <row r="178" spans="1:183" s="18" customFormat="1">
      <c r="A178" s="47"/>
      <c r="B178" s="48"/>
      <c r="C178" s="48"/>
      <c r="D178" s="48"/>
      <c r="E178" s="49"/>
      <c r="F178" s="48"/>
      <c r="G178" s="48"/>
      <c r="H178" s="48"/>
      <c r="I178" s="49"/>
      <c r="J178" s="48"/>
      <c r="K178" s="48"/>
      <c r="L178" s="48"/>
      <c r="M178" s="48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GA178" s="50"/>
    </row>
    <row r="179" spans="1:183" s="18" customFormat="1">
      <c r="A179" s="47"/>
      <c r="B179" s="48"/>
      <c r="C179" s="48"/>
      <c r="D179" s="48"/>
      <c r="E179" s="49"/>
      <c r="F179" s="48"/>
      <c r="G179" s="48"/>
      <c r="H179" s="48"/>
      <c r="I179" s="49"/>
      <c r="J179" s="48"/>
      <c r="K179" s="48"/>
      <c r="L179" s="48"/>
      <c r="M179" s="48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GA179" s="50"/>
    </row>
    <row r="180" spans="1:183" s="18" customFormat="1">
      <c r="A180" s="47"/>
      <c r="B180" s="48"/>
      <c r="C180" s="48"/>
      <c r="D180" s="48"/>
      <c r="E180" s="49"/>
      <c r="F180" s="48"/>
      <c r="G180" s="48"/>
      <c r="H180" s="48"/>
      <c r="I180" s="49"/>
      <c r="J180" s="48"/>
      <c r="K180" s="48"/>
      <c r="L180" s="48"/>
      <c r="M180" s="48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GA180" s="50"/>
    </row>
    <row r="181" spans="1:183" s="18" customFormat="1">
      <c r="A181" s="47"/>
      <c r="B181" s="48"/>
      <c r="C181" s="48"/>
      <c r="D181" s="48"/>
      <c r="E181" s="49"/>
      <c r="F181" s="48"/>
      <c r="G181" s="48"/>
      <c r="H181" s="48"/>
      <c r="I181" s="49"/>
      <c r="J181" s="48"/>
      <c r="K181" s="48"/>
      <c r="L181" s="48"/>
      <c r="M181" s="48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GA181" s="50"/>
    </row>
    <row r="182" spans="1:183" s="18" customFormat="1">
      <c r="A182" s="47"/>
      <c r="B182" s="48"/>
      <c r="C182" s="48"/>
      <c r="D182" s="48"/>
      <c r="E182" s="49"/>
      <c r="F182" s="48"/>
      <c r="G182" s="48"/>
      <c r="H182" s="48"/>
      <c r="I182" s="49"/>
      <c r="J182" s="48"/>
      <c r="K182" s="48"/>
      <c r="L182" s="48"/>
      <c r="M182" s="48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GA182" s="50"/>
    </row>
    <row r="183" spans="1:183" s="18" customFormat="1">
      <c r="A183" s="47"/>
      <c r="B183" s="48"/>
      <c r="C183" s="48"/>
      <c r="D183" s="48"/>
      <c r="E183" s="49"/>
      <c r="F183" s="48"/>
      <c r="G183" s="48"/>
      <c r="H183" s="48"/>
      <c r="I183" s="49"/>
      <c r="J183" s="48"/>
      <c r="K183" s="48"/>
      <c r="L183" s="48"/>
      <c r="M183" s="48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GA183" s="50"/>
    </row>
    <row r="184" spans="1:183" s="18" customFormat="1">
      <c r="A184" s="47"/>
      <c r="B184" s="48"/>
      <c r="C184" s="48"/>
      <c r="D184" s="48"/>
      <c r="E184" s="49"/>
      <c r="F184" s="48"/>
      <c r="G184" s="48"/>
      <c r="H184" s="48"/>
      <c r="I184" s="49"/>
      <c r="J184" s="48"/>
      <c r="K184" s="48"/>
      <c r="L184" s="48"/>
      <c r="M184" s="48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GA184" s="50"/>
    </row>
    <row r="185" spans="1:183" s="18" customFormat="1">
      <c r="A185" s="47"/>
      <c r="B185" s="48"/>
      <c r="C185" s="48"/>
      <c r="D185" s="48"/>
      <c r="E185" s="49"/>
      <c r="F185" s="48"/>
      <c r="G185" s="48"/>
      <c r="H185" s="48"/>
      <c r="I185" s="49"/>
      <c r="J185" s="48"/>
      <c r="K185" s="48"/>
      <c r="L185" s="48"/>
      <c r="M185" s="48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GA185" s="50"/>
    </row>
    <row r="186" spans="1:183" s="18" customFormat="1">
      <c r="A186" s="47"/>
      <c r="B186" s="48"/>
      <c r="C186" s="48"/>
      <c r="D186" s="48"/>
      <c r="E186" s="49"/>
      <c r="F186" s="48"/>
      <c r="G186" s="48"/>
      <c r="H186" s="48"/>
      <c r="I186" s="49"/>
      <c r="J186" s="48"/>
      <c r="K186" s="48"/>
      <c r="L186" s="48"/>
      <c r="M186" s="48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GA186" s="50"/>
    </row>
    <row r="187" spans="1:183" s="18" customFormat="1">
      <c r="A187" s="47"/>
      <c r="B187" s="48"/>
      <c r="C187" s="48"/>
      <c r="D187" s="48"/>
      <c r="E187" s="49"/>
      <c r="F187" s="48"/>
      <c r="G187" s="48"/>
      <c r="H187" s="48"/>
      <c r="I187" s="49"/>
      <c r="J187" s="48"/>
      <c r="K187" s="48"/>
      <c r="L187" s="48"/>
      <c r="M187" s="48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GA187" s="50"/>
    </row>
    <row r="188" spans="1:183" s="18" customFormat="1">
      <c r="A188" s="47"/>
      <c r="B188" s="48"/>
      <c r="C188" s="48"/>
      <c r="D188" s="48"/>
      <c r="E188" s="49"/>
      <c r="F188" s="48"/>
      <c r="G188" s="48"/>
      <c r="H188" s="48"/>
      <c r="I188" s="49"/>
      <c r="J188" s="48"/>
      <c r="K188" s="48"/>
      <c r="L188" s="48"/>
      <c r="M188" s="48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GA188" s="50"/>
    </row>
    <row r="189" spans="1:183" s="18" customFormat="1">
      <c r="A189" s="47"/>
      <c r="B189" s="48"/>
      <c r="C189" s="48"/>
      <c r="D189" s="48"/>
      <c r="E189" s="49"/>
      <c r="F189" s="48"/>
      <c r="G189" s="48"/>
      <c r="H189" s="48"/>
      <c r="I189" s="49"/>
      <c r="J189" s="48"/>
      <c r="K189" s="48"/>
      <c r="L189" s="48"/>
      <c r="M189" s="48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GA189" s="50"/>
    </row>
    <row r="190" spans="1:183" s="18" customFormat="1">
      <c r="A190" s="47"/>
      <c r="B190" s="48"/>
      <c r="C190" s="48"/>
      <c r="D190" s="48"/>
      <c r="E190" s="49"/>
      <c r="F190" s="48"/>
      <c r="G190" s="48"/>
      <c r="H190" s="48"/>
      <c r="I190" s="49"/>
      <c r="J190" s="48"/>
      <c r="K190" s="48"/>
      <c r="L190" s="48"/>
      <c r="M190" s="48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GA190" s="50"/>
    </row>
    <row r="191" spans="1:183" s="18" customFormat="1">
      <c r="A191" s="47"/>
      <c r="B191" s="48"/>
      <c r="C191" s="48"/>
      <c r="D191" s="48"/>
      <c r="E191" s="49"/>
      <c r="F191" s="48"/>
      <c r="G191" s="48"/>
      <c r="H191" s="48"/>
      <c r="I191" s="49"/>
      <c r="J191" s="48"/>
      <c r="K191" s="48"/>
      <c r="L191" s="48"/>
      <c r="M191" s="48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GA191" s="50"/>
    </row>
    <row r="192" spans="1:183" s="18" customFormat="1">
      <c r="A192" s="47"/>
      <c r="B192" s="48"/>
      <c r="C192" s="48"/>
      <c r="D192" s="48"/>
      <c r="E192" s="49"/>
      <c r="F192" s="48"/>
      <c r="G192" s="48"/>
      <c r="H192" s="48"/>
      <c r="I192" s="49"/>
      <c r="J192" s="48"/>
      <c r="K192" s="48"/>
      <c r="L192" s="48"/>
      <c r="M192" s="48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GA192" s="50"/>
    </row>
    <row r="193" spans="1:183" s="18" customFormat="1">
      <c r="A193" s="47"/>
      <c r="B193" s="48"/>
      <c r="C193" s="48"/>
      <c r="D193" s="48"/>
      <c r="E193" s="49"/>
      <c r="F193" s="48"/>
      <c r="G193" s="48"/>
      <c r="H193" s="48"/>
      <c r="I193" s="49"/>
      <c r="J193" s="48"/>
      <c r="K193" s="48"/>
      <c r="L193" s="48"/>
      <c r="M193" s="48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GA193" s="50"/>
    </row>
    <row r="194" spans="1:183" s="18" customFormat="1">
      <c r="A194" s="47"/>
      <c r="B194" s="48"/>
      <c r="C194" s="48"/>
      <c r="D194" s="48"/>
      <c r="E194" s="49"/>
      <c r="F194" s="48"/>
      <c r="G194" s="48"/>
      <c r="H194" s="48"/>
      <c r="I194" s="49"/>
      <c r="J194" s="48"/>
      <c r="K194" s="48"/>
      <c r="L194" s="48"/>
      <c r="M194" s="48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GA194" s="50"/>
    </row>
    <row r="195" spans="1:183" s="18" customFormat="1">
      <c r="A195" s="47"/>
      <c r="B195" s="48"/>
      <c r="C195" s="48"/>
      <c r="D195" s="48"/>
      <c r="E195" s="49"/>
      <c r="F195" s="48"/>
      <c r="G195" s="48"/>
      <c r="H195" s="48"/>
      <c r="I195" s="49"/>
      <c r="J195" s="48"/>
      <c r="K195" s="48"/>
      <c r="L195" s="48"/>
      <c r="M195" s="48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GA195" s="50"/>
    </row>
    <row r="196" spans="1:183" s="18" customFormat="1">
      <c r="A196" s="47"/>
      <c r="B196" s="48"/>
      <c r="C196" s="48"/>
      <c r="D196" s="48"/>
      <c r="E196" s="49"/>
      <c r="F196" s="48"/>
      <c r="G196" s="48"/>
      <c r="H196" s="48"/>
      <c r="I196" s="49"/>
      <c r="J196" s="48"/>
      <c r="K196" s="48"/>
      <c r="L196" s="48"/>
      <c r="M196" s="48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GA196" s="50"/>
    </row>
    <row r="197" spans="1:183" s="18" customFormat="1">
      <c r="A197" s="47"/>
      <c r="B197" s="48"/>
      <c r="C197" s="48"/>
      <c r="D197" s="48"/>
      <c r="E197" s="49"/>
      <c r="F197" s="48"/>
      <c r="G197" s="48"/>
      <c r="H197" s="48"/>
      <c r="I197" s="49"/>
      <c r="J197" s="48"/>
      <c r="K197" s="48"/>
      <c r="L197" s="48"/>
      <c r="M197" s="48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GA197" s="50"/>
    </row>
    <row r="198" spans="1:183" s="18" customFormat="1">
      <c r="A198" s="47"/>
      <c r="B198" s="48"/>
      <c r="C198" s="48"/>
      <c r="D198" s="48"/>
      <c r="E198" s="49"/>
      <c r="F198" s="48"/>
      <c r="G198" s="48"/>
      <c r="H198" s="48"/>
      <c r="I198" s="49"/>
      <c r="J198" s="48"/>
      <c r="K198" s="48"/>
      <c r="L198" s="48"/>
      <c r="M198" s="48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GA198" s="50"/>
    </row>
    <row r="199" spans="1:183" s="18" customFormat="1">
      <c r="A199" s="47"/>
      <c r="B199" s="48"/>
      <c r="C199" s="48"/>
      <c r="D199" s="48"/>
      <c r="E199" s="49"/>
      <c r="F199" s="48"/>
      <c r="G199" s="48"/>
      <c r="H199" s="48"/>
      <c r="I199" s="49"/>
      <c r="J199" s="48"/>
      <c r="K199" s="48"/>
      <c r="L199" s="48"/>
      <c r="M199" s="48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GA199" s="50"/>
    </row>
    <row r="200" spans="1:183" s="18" customFormat="1">
      <c r="A200" s="47"/>
      <c r="B200" s="48"/>
      <c r="C200" s="48"/>
      <c r="D200" s="48"/>
      <c r="E200" s="49"/>
      <c r="F200" s="48"/>
      <c r="G200" s="48"/>
      <c r="H200" s="48"/>
      <c r="I200" s="49"/>
      <c r="J200" s="48"/>
      <c r="K200" s="48"/>
      <c r="L200" s="48"/>
      <c r="M200" s="48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GA200" s="50"/>
    </row>
    <row r="201" spans="1:183" s="18" customFormat="1">
      <c r="A201" s="47"/>
      <c r="B201" s="48"/>
      <c r="C201" s="48"/>
      <c r="D201" s="48"/>
      <c r="E201" s="49"/>
      <c r="F201" s="48"/>
      <c r="G201" s="48"/>
      <c r="H201" s="48"/>
      <c r="I201" s="49"/>
      <c r="J201" s="48"/>
      <c r="K201" s="48"/>
      <c r="L201" s="48"/>
      <c r="M201" s="48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GA201" s="50"/>
    </row>
    <row r="202" spans="1:183" s="18" customFormat="1">
      <c r="A202" s="47"/>
      <c r="B202" s="48"/>
      <c r="C202" s="48"/>
      <c r="D202" s="48"/>
      <c r="E202" s="49"/>
      <c r="F202" s="48"/>
      <c r="G202" s="48"/>
      <c r="H202" s="48"/>
      <c r="I202" s="49"/>
      <c r="J202" s="48"/>
      <c r="K202" s="48"/>
      <c r="L202" s="48"/>
      <c r="M202" s="48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GA202" s="50"/>
    </row>
    <row r="203" spans="1:183" s="18" customFormat="1">
      <c r="A203" s="47"/>
      <c r="B203" s="48"/>
      <c r="C203" s="48"/>
      <c r="D203" s="48"/>
      <c r="E203" s="49"/>
      <c r="F203" s="48"/>
      <c r="G203" s="48"/>
      <c r="H203" s="48"/>
      <c r="I203" s="49"/>
      <c r="J203" s="48"/>
      <c r="K203" s="48"/>
      <c r="L203" s="48"/>
      <c r="M203" s="48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GA203" s="50"/>
    </row>
    <row r="204" spans="1:183" s="18" customFormat="1">
      <c r="A204" s="47"/>
      <c r="B204" s="48"/>
      <c r="C204" s="48"/>
      <c r="D204" s="48"/>
      <c r="E204" s="49"/>
      <c r="F204" s="48"/>
      <c r="G204" s="48"/>
      <c r="H204" s="48"/>
      <c r="I204" s="49"/>
      <c r="J204" s="48"/>
      <c r="K204" s="48"/>
      <c r="L204" s="48"/>
      <c r="M204" s="48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GA204" s="50"/>
    </row>
    <row r="205" spans="1:183" s="18" customFormat="1">
      <c r="A205" s="47"/>
      <c r="B205" s="48"/>
      <c r="C205" s="48"/>
      <c r="D205" s="48"/>
      <c r="E205" s="49"/>
      <c r="F205" s="48"/>
      <c r="G205" s="48"/>
      <c r="H205" s="48"/>
      <c r="I205" s="49"/>
      <c r="J205" s="48"/>
      <c r="K205" s="48"/>
      <c r="L205" s="48"/>
      <c r="M205" s="48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GA205" s="50"/>
    </row>
    <row r="206" spans="1:183" s="18" customFormat="1">
      <c r="A206" s="47"/>
      <c r="B206" s="48"/>
      <c r="C206" s="48"/>
      <c r="D206" s="48"/>
      <c r="E206" s="49"/>
      <c r="F206" s="48"/>
      <c r="G206" s="48"/>
      <c r="H206" s="48"/>
      <c r="I206" s="49"/>
      <c r="J206" s="48"/>
      <c r="K206" s="48"/>
      <c r="L206" s="48"/>
      <c r="M206" s="48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GA206" s="50"/>
    </row>
    <row r="207" spans="1:183" s="18" customFormat="1">
      <c r="A207" s="47"/>
      <c r="B207" s="48"/>
      <c r="C207" s="48"/>
      <c r="D207" s="48"/>
      <c r="E207" s="49"/>
      <c r="F207" s="48"/>
      <c r="G207" s="48"/>
      <c r="H207" s="48"/>
      <c r="I207" s="49"/>
      <c r="J207" s="48"/>
      <c r="K207" s="48"/>
      <c r="L207" s="48"/>
      <c r="M207" s="48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GA207" s="50"/>
    </row>
    <row r="208" spans="1:183" s="18" customFormat="1">
      <c r="A208" s="47"/>
      <c r="B208" s="48"/>
      <c r="C208" s="48"/>
      <c r="D208" s="48"/>
      <c r="E208" s="49"/>
      <c r="F208" s="48"/>
      <c r="G208" s="48"/>
      <c r="H208" s="48"/>
      <c r="I208" s="49"/>
      <c r="J208" s="48"/>
      <c r="K208" s="48"/>
      <c r="L208" s="48"/>
      <c r="M208" s="48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GA208" s="50"/>
    </row>
    <row r="209" spans="1:183" s="18" customFormat="1">
      <c r="A209" s="47"/>
      <c r="B209" s="48"/>
      <c r="C209" s="48"/>
      <c r="D209" s="48"/>
      <c r="E209" s="49"/>
      <c r="F209" s="48"/>
      <c r="G209" s="48"/>
      <c r="H209" s="48"/>
      <c r="I209" s="49"/>
      <c r="J209" s="48"/>
      <c r="K209" s="48"/>
      <c r="L209" s="48"/>
      <c r="M209" s="48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GA209" s="50"/>
    </row>
    <row r="210" spans="1:183" s="18" customFormat="1">
      <c r="A210" s="47"/>
      <c r="B210" s="48"/>
      <c r="C210" s="48"/>
      <c r="D210" s="48"/>
      <c r="E210" s="49"/>
      <c r="F210" s="48"/>
      <c r="G210" s="48"/>
      <c r="H210" s="48"/>
      <c r="I210" s="49"/>
      <c r="J210" s="48"/>
      <c r="K210" s="48"/>
      <c r="L210" s="48"/>
      <c r="M210" s="48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GA210" s="50"/>
    </row>
    <row r="211" spans="1:183" s="18" customFormat="1">
      <c r="A211" s="47"/>
      <c r="B211" s="48"/>
      <c r="C211" s="48"/>
      <c r="D211" s="48"/>
      <c r="E211" s="49"/>
      <c r="F211" s="48"/>
      <c r="G211" s="48"/>
      <c r="H211" s="48"/>
      <c r="I211" s="49"/>
      <c r="J211" s="48"/>
      <c r="K211" s="48"/>
      <c r="L211" s="48"/>
      <c r="M211" s="48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GA211" s="50"/>
    </row>
    <row r="212" spans="1:183" s="18" customFormat="1">
      <c r="A212" s="47"/>
      <c r="B212" s="48"/>
      <c r="C212" s="48"/>
      <c r="D212" s="48"/>
      <c r="E212" s="49"/>
      <c r="F212" s="48"/>
      <c r="G212" s="48"/>
      <c r="H212" s="48"/>
      <c r="I212" s="49"/>
      <c r="J212" s="48"/>
      <c r="K212" s="48"/>
      <c r="L212" s="48"/>
      <c r="M212" s="48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GA212" s="50"/>
    </row>
    <row r="213" spans="1:183" s="18" customFormat="1">
      <c r="A213" s="47"/>
      <c r="B213" s="48"/>
      <c r="C213" s="48"/>
      <c r="D213" s="48"/>
      <c r="E213" s="49"/>
      <c r="F213" s="48"/>
      <c r="G213" s="48"/>
      <c r="H213" s="48"/>
      <c r="I213" s="49"/>
      <c r="J213" s="48"/>
      <c r="K213" s="48"/>
      <c r="L213" s="48"/>
      <c r="M213" s="48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GA213" s="50"/>
    </row>
    <row r="214" spans="1:183" s="18" customFormat="1">
      <c r="A214" s="47"/>
      <c r="B214" s="48"/>
      <c r="C214" s="48"/>
      <c r="D214" s="48"/>
      <c r="E214" s="49"/>
      <c r="F214" s="48"/>
      <c r="G214" s="48"/>
      <c r="H214" s="48"/>
      <c r="I214" s="49"/>
      <c r="J214" s="48"/>
      <c r="K214" s="48"/>
      <c r="L214" s="48"/>
      <c r="M214" s="48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GA214" s="50"/>
    </row>
    <row r="215" spans="1:183" s="18" customFormat="1">
      <c r="A215" s="47"/>
      <c r="B215" s="48"/>
      <c r="C215" s="48"/>
      <c r="D215" s="48"/>
      <c r="E215" s="49"/>
      <c r="F215" s="48"/>
      <c r="G215" s="48"/>
      <c r="H215" s="48"/>
      <c r="I215" s="49"/>
      <c r="J215" s="48"/>
      <c r="K215" s="48"/>
      <c r="L215" s="48"/>
      <c r="M215" s="48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GA215" s="50"/>
    </row>
    <row r="216" spans="1:183" s="18" customFormat="1">
      <c r="A216" s="47"/>
      <c r="B216" s="48"/>
      <c r="C216" s="48"/>
      <c r="D216" s="48"/>
      <c r="E216" s="49"/>
      <c r="F216" s="48"/>
      <c r="G216" s="48"/>
      <c r="H216" s="48"/>
      <c r="I216" s="49"/>
      <c r="J216" s="48"/>
      <c r="K216" s="48"/>
      <c r="L216" s="48"/>
      <c r="M216" s="48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GA216" s="50"/>
    </row>
    <row r="217" spans="1:183" s="18" customFormat="1">
      <c r="A217" s="47"/>
      <c r="B217" s="48"/>
      <c r="C217" s="48"/>
      <c r="D217" s="48"/>
      <c r="E217" s="49"/>
      <c r="F217" s="48"/>
      <c r="G217" s="48"/>
      <c r="H217" s="48"/>
      <c r="I217" s="49"/>
      <c r="J217" s="48"/>
      <c r="K217" s="48"/>
      <c r="L217" s="48"/>
      <c r="M217" s="48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GA217" s="50"/>
    </row>
    <row r="218" spans="1:183" s="18" customFormat="1">
      <c r="A218" s="47"/>
      <c r="B218" s="48"/>
      <c r="C218" s="48"/>
      <c r="D218" s="48"/>
      <c r="E218" s="49"/>
      <c r="F218" s="48"/>
      <c r="G218" s="48"/>
      <c r="H218" s="48"/>
      <c r="I218" s="49"/>
      <c r="J218" s="48"/>
      <c r="K218" s="48"/>
      <c r="L218" s="48"/>
      <c r="M218" s="48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GA218" s="50"/>
    </row>
    <row r="219" spans="1:183" s="18" customFormat="1">
      <c r="A219" s="47"/>
      <c r="B219" s="48"/>
      <c r="C219" s="48"/>
      <c r="D219" s="48"/>
      <c r="E219" s="49"/>
      <c r="F219" s="48"/>
      <c r="G219" s="48"/>
      <c r="H219" s="48"/>
      <c r="I219" s="49"/>
      <c r="J219" s="48"/>
      <c r="K219" s="48"/>
      <c r="L219" s="48"/>
      <c r="M219" s="48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GA219" s="50"/>
    </row>
    <row r="220" spans="1:183" s="18" customFormat="1">
      <c r="A220" s="47"/>
      <c r="B220" s="48"/>
      <c r="C220" s="48"/>
      <c r="D220" s="48"/>
      <c r="E220" s="49"/>
      <c r="F220" s="48"/>
      <c r="G220" s="48"/>
      <c r="H220" s="48"/>
      <c r="I220" s="49"/>
      <c r="J220" s="48"/>
      <c r="K220" s="48"/>
      <c r="L220" s="48"/>
      <c r="M220" s="48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GA220" s="50"/>
    </row>
    <row r="221" spans="1:183" s="18" customFormat="1">
      <c r="A221" s="47"/>
      <c r="B221" s="48"/>
      <c r="C221" s="48"/>
      <c r="D221" s="48"/>
      <c r="E221" s="49"/>
      <c r="F221" s="48"/>
      <c r="G221" s="48"/>
      <c r="H221" s="48"/>
      <c r="I221" s="49"/>
      <c r="J221" s="48"/>
      <c r="K221" s="48"/>
      <c r="L221" s="48"/>
      <c r="M221" s="48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GA221" s="50"/>
    </row>
    <row r="222" spans="1:183" s="18" customFormat="1">
      <c r="A222" s="47"/>
      <c r="B222" s="48"/>
      <c r="C222" s="48"/>
      <c r="D222" s="48"/>
      <c r="E222" s="49"/>
      <c r="F222" s="48"/>
      <c r="G222" s="48"/>
      <c r="H222" s="48"/>
      <c r="I222" s="49"/>
      <c r="J222" s="48"/>
      <c r="K222" s="48"/>
      <c r="L222" s="48"/>
      <c r="M222" s="48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GA222" s="50"/>
    </row>
    <row r="223" spans="1:183" s="18" customFormat="1">
      <c r="A223" s="47"/>
      <c r="B223" s="48"/>
      <c r="C223" s="48"/>
      <c r="D223" s="48"/>
      <c r="E223" s="49"/>
      <c r="F223" s="48"/>
      <c r="G223" s="48"/>
      <c r="H223" s="48"/>
      <c r="I223" s="49"/>
      <c r="J223" s="48"/>
      <c r="K223" s="48"/>
      <c r="L223" s="48"/>
      <c r="M223" s="48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GA223" s="50"/>
    </row>
    <row r="224" spans="1:183" s="18" customFormat="1">
      <c r="A224" s="47"/>
      <c r="B224" s="48"/>
      <c r="C224" s="48"/>
      <c r="D224" s="48"/>
      <c r="E224" s="49"/>
      <c r="F224" s="48"/>
      <c r="G224" s="48"/>
      <c r="H224" s="48"/>
      <c r="I224" s="49"/>
      <c r="J224" s="48"/>
      <c r="K224" s="48"/>
      <c r="L224" s="48"/>
      <c r="M224" s="48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GA224" s="50"/>
    </row>
    <row r="225" spans="1:183" s="18" customFormat="1">
      <c r="A225" s="47"/>
      <c r="B225" s="48"/>
      <c r="C225" s="48"/>
      <c r="D225" s="48"/>
      <c r="E225" s="49"/>
      <c r="F225" s="48"/>
      <c r="G225" s="48"/>
      <c r="H225" s="48"/>
      <c r="I225" s="49"/>
      <c r="J225" s="48"/>
      <c r="K225" s="48"/>
      <c r="L225" s="48"/>
      <c r="M225" s="48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GA225" s="50"/>
    </row>
    <row r="226" spans="1:183" s="18" customFormat="1">
      <c r="A226" s="47"/>
      <c r="B226" s="48"/>
      <c r="C226" s="48"/>
      <c r="D226" s="48"/>
      <c r="E226" s="49"/>
      <c r="F226" s="48"/>
      <c r="G226" s="48"/>
      <c r="H226" s="48"/>
      <c r="I226" s="49"/>
      <c r="J226" s="48"/>
      <c r="K226" s="48"/>
      <c r="L226" s="48"/>
      <c r="M226" s="48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GA226" s="50"/>
    </row>
    <row r="227" spans="1:183" s="18" customFormat="1">
      <c r="A227" s="47"/>
      <c r="B227" s="48"/>
      <c r="C227" s="48"/>
      <c r="D227" s="48"/>
      <c r="E227" s="49"/>
      <c r="F227" s="48"/>
      <c r="G227" s="48"/>
      <c r="H227" s="48"/>
      <c r="I227" s="49"/>
      <c r="J227" s="48"/>
      <c r="K227" s="48"/>
      <c r="L227" s="48"/>
      <c r="M227" s="48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GA227" s="50"/>
    </row>
    <row r="228" spans="1:183" s="18" customFormat="1">
      <c r="A228" s="47"/>
      <c r="B228" s="48"/>
      <c r="C228" s="48"/>
      <c r="D228" s="48"/>
      <c r="E228" s="49"/>
      <c r="F228" s="48"/>
      <c r="G228" s="48"/>
      <c r="H228" s="48"/>
      <c r="I228" s="49"/>
      <c r="J228" s="48"/>
      <c r="K228" s="48"/>
      <c r="L228" s="48"/>
      <c r="M228" s="48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GA228" s="50"/>
    </row>
    <row r="229" spans="1:183" s="18" customFormat="1">
      <c r="A229" s="47"/>
      <c r="B229" s="48"/>
      <c r="C229" s="48"/>
      <c r="D229" s="48"/>
      <c r="E229" s="49"/>
      <c r="F229" s="48"/>
      <c r="G229" s="48"/>
      <c r="H229" s="48"/>
      <c r="I229" s="49"/>
      <c r="J229" s="48"/>
      <c r="K229" s="48"/>
      <c r="L229" s="48"/>
      <c r="M229" s="48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GA229" s="50"/>
    </row>
    <row r="230" spans="1:183" s="18" customFormat="1">
      <c r="A230" s="47"/>
      <c r="B230" s="48"/>
      <c r="C230" s="48"/>
      <c r="D230" s="48"/>
      <c r="E230" s="49"/>
      <c r="F230" s="48"/>
      <c r="G230" s="48"/>
      <c r="H230" s="48"/>
      <c r="I230" s="49"/>
      <c r="J230" s="48"/>
      <c r="K230" s="48"/>
      <c r="L230" s="48"/>
      <c r="M230" s="48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GA230" s="50"/>
    </row>
    <row r="231" spans="1:183" s="18" customFormat="1">
      <c r="A231" s="47"/>
      <c r="B231" s="48"/>
      <c r="C231" s="48"/>
      <c r="D231" s="48"/>
      <c r="E231" s="49"/>
      <c r="F231" s="48"/>
      <c r="G231" s="48"/>
      <c r="H231" s="48"/>
      <c r="I231" s="49"/>
      <c r="J231" s="48"/>
      <c r="K231" s="48"/>
      <c r="L231" s="48"/>
      <c r="M231" s="48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GA231" s="50"/>
    </row>
    <row r="232" spans="1:183" s="18" customFormat="1">
      <c r="A232" s="47"/>
      <c r="B232" s="48"/>
      <c r="C232" s="48"/>
      <c r="D232" s="48"/>
      <c r="E232" s="49"/>
      <c r="F232" s="48"/>
      <c r="G232" s="48"/>
      <c r="H232" s="48"/>
      <c r="I232" s="49"/>
      <c r="J232" s="48"/>
      <c r="K232" s="48"/>
      <c r="L232" s="48"/>
      <c r="M232" s="48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GA232" s="50"/>
    </row>
    <row r="233" spans="1:183" s="18" customFormat="1">
      <c r="A233" s="47"/>
      <c r="B233" s="48"/>
      <c r="C233" s="48"/>
      <c r="D233" s="48"/>
      <c r="E233" s="49"/>
      <c r="F233" s="48"/>
      <c r="G233" s="48"/>
      <c r="H233" s="48"/>
      <c r="I233" s="49"/>
      <c r="J233" s="48"/>
      <c r="K233" s="48"/>
      <c r="L233" s="48"/>
      <c r="M233" s="48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GA233" s="50"/>
    </row>
    <row r="234" spans="1:183" s="18" customFormat="1">
      <c r="A234" s="47"/>
      <c r="B234" s="48"/>
      <c r="C234" s="48"/>
      <c r="D234" s="48"/>
      <c r="E234" s="49"/>
      <c r="F234" s="48"/>
      <c r="G234" s="48"/>
      <c r="H234" s="48"/>
      <c r="I234" s="49"/>
      <c r="J234" s="48"/>
      <c r="K234" s="48"/>
      <c r="L234" s="48"/>
      <c r="M234" s="48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GA234" s="50"/>
    </row>
    <row r="235" spans="1:183" s="18" customFormat="1">
      <c r="A235" s="47"/>
      <c r="B235" s="48"/>
      <c r="C235" s="48"/>
      <c r="D235" s="48"/>
      <c r="E235" s="49"/>
      <c r="F235" s="48"/>
      <c r="G235" s="48"/>
      <c r="H235" s="48"/>
      <c r="I235" s="49"/>
      <c r="J235" s="48"/>
      <c r="K235" s="48"/>
      <c r="L235" s="48"/>
      <c r="M235" s="48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GA235" s="50"/>
    </row>
    <row r="236" spans="1:183" s="18" customFormat="1">
      <c r="A236" s="47"/>
      <c r="B236" s="48"/>
      <c r="C236" s="48"/>
      <c r="D236" s="48"/>
      <c r="E236" s="49"/>
      <c r="F236" s="48"/>
      <c r="G236" s="48"/>
      <c r="H236" s="48"/>
      <c r="I236" s="49"/>
      <c r="J236" s="48"/>
      <c r="K236" s="48"/>
      <c r="L236" s="48"/>
      <c r="M236" s="48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GA236" s="50"/>
    </row>
    <row r="237" spans="1:183" s="18" customFormat="1">
      <c r="A237" s="47"/>
      <c r="B237" s="48"/>
      <c r="C237" s="48"/>
      <c r="D237" s="48"/>
      <c r="E237" s="49"/>
      <c r="F237" s="48"/>
      <c r="G237" s="48"/>
      <c r="H237" s="48"/>
      <c r="I237" s="49"/>
      <c r="J237" s="48"/>
      <c r="K237" s="48"/>
      <c r="L237" s="48"/>
      <c r="M237" s="48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GA237" s="50"/>
    </row>
    <row r="238" spans="1:183" s="18" customFormat="1">
      <c r="A238" s="47"/>
      <c r="B238" s="48"/>
      <c r="C238" s="48"/>
      <c r="D238" s="48"/>
      <c r="E238" s="49"/>
      <c r="F238" s="48"/>
      <c r="G238" s="48"/>
      <c r="H238" s="48"/>
      <c r="I238" s="49"/>
      <c r="J238" s="48"/>
      <c r="K238" s="48"/>
      <c r="L238" s="48"/>
      <c r="M238" s="48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GA238" s="50"/>
    </row>
    <row r="239" spans="1:183" s="18" customFormat="1">
      <c r="A239" s="47"/>
      <c r="B239" s="48"/>
      <c r="C239" s="48"/>
      <c r="D239" s="48"/>
      <c r="E239" s="49"/>
      <c r="F239" s="48"/>
      <c r="G239" s="48"/>
      <c r="H239" s="48"/>
      <c r="I239" s="49"/>
      <c r="J239" s="48"/>
      <c r="K239" s="48"/>
      <c r="L239" s="48"/>
      <c r="M239" s="48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GA239" s="50"/>
    </row>
    <row r="240" spans="1:183" s="18" customFormat="1">
      <c r="A240" s="47"/>
      <c r="B240" s="48"/>
      <c r="C240" s="48"/>
      <c r="D240" s="48"/>
      <c r="E240" s="49"/>
      <c r="F240" s="48"/>
      <c r="G240" s="48"/>
      <c r="H240" s="48"/>
      <c r="I240" s="49"/>
      <c r="J240" s="48"/>
      <c r="K240" s="48"/>
      <c r="L240" s="48"/>
      <c r="M240" s="48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GA240" s="50"/>
    </row>
    <row r="241" spans="1:183" s="18" customFormat="1">
      <c r="A241" s="47"/>
      <c r="B241" s="48"/>
      <c r="C241" s="48"/>
      <c r="D241" s="48"/>
      <c r="E241" s="49"/>
      <c r="F241" s="48"/>
      <c r="G241" s="48"/>
      <c r="H241" s="48"/>
      <c r="I241" s="49"/>
      <c r="J241" s="48"/>
      <c r="K241" s="48"/>
      <c r="L241" s="48"/>
      <c r="M241" s="48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GA241" s="50"/>
    </row>
    <row r="242" spans="1:183" s="18" customFormat="1">
      <c r="A242" s="47"/>
      <c r="B242" s="48"/>
      <c r="C242" s="48"/>
      <c r="D242" s="48"/>
      <c r="E242" s="49"/>
      <c r="F242" s="48"/>
      <c r="G242" s="48"/>
      <c r="H242" s="48"/>
      <c r="I242" s="49"/>
      <c r="J242" s="48"/>
      <c r="K242" s="48"/>
      <c r="L242" s="48"/>
      <c r="M242" s="48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GA242" s="50"/>
    </row>
    <row r="243" spans="1:183" s="18" customFormat="1">
      <c r="A243" s="47"/>
      <c r="B243" s="48"/>
      <c r="C243" s="48"/>
      <c r="D243" s="48"/>
      <c r="E243" s="49"/>
      <c r="F243" s="48"/>
      <c r="G243" s="48"/>
      <c r="H243" s="48"/>
      <c r="I243" s="49"/>
      <c r="J243" s="48"/>
      <c r="K243" s="48"/>
      <c r="L243" s="48"/>
      <c r="M243" s="48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GA243" s="50"/>
    </row>
    <row r="244" spans="1:183" s="18" customFormat="1">
      <c r="A244" s="47"/>
      <c r="B244" s="48"/>
      <c r="C244" s="48"/>
      <c r="D244" s="48"/>
      <c r="E244" s="49"/>
      <c r="F244" s="48"/>
      <c r="G244" s="48"/>
      <c r="H244" s="48"/>
      <c r="I244" s="49"/>
      <c r="J244" s="48"/>
      <c r="K244" s="48"/>
      <c r="L244" s="48"/>
      <c r="M244" s="48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GA244" s="50"/>
    </row>
    <row r="245" spans="1:183" s="18" customFormat="1">
      <c r="A245" s="47"/>
      <c r="B245" s="48"/>
      <c r="C245" s="48"/>
      <c r="D245" s="48"/>
      <c r="E245" s="49"/>
      <c r="F245" s="48"/>
      <c r="G245" s="48"/>
      <c r="H245" s="48"/>
      <c r="I245" s="49"/>
      <c r="J245" s="48"/>
      <c r="K245" s="48"/>
      <c r="L245" s="48"/>
      <c r="M245" s="48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GA245" s="50"/>
    </row>
    <row r="246" spans="1:183" s="18" customFormat="1">
      <c r="A246" s="47"/>
      <c r="B246" s="48"/>
      <c r="C246" s="48"/>
      <c r="D246" s="48"/>
      <c r="E246" s="49"/>
      <c r="F246" s="48"/>
      <c r="G246" s="48"/>
      <c r="H246" s="48"/>
      <c r="I246" s="49"/>
      <c r="J246" s="48"/>
      <c r="K246" s="48"/>
      <c r="L246" s="48"/>
      <c r="M246" s="48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GA246" s="50"/>
    </row>
    <row r="247" spans="1:183" s="18" customFormat="1">
      <c r="A247" s="47"/>
      <c r="B247" s="48"/>
      <c r="C247" s="48"/>
      <c r="D247" s="48"/>
      <c r="E247" s="49"/>
      <c r="F247" s="48"/>
      <c r="G247" s="48"/>
      <c r="H247" s="48"/>
      <c r="I247" s="49"/>
      <c r="J247" s="48"/>
      <c r="K247" s="48"/>
      <c r="L247" s="48"/>
      <c r="M247" s="48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GA247" s="50"/>
    </row>
    <row r="248" spans="1:183" s="18" customFormat="1">
      <c r="A248" s="47"/>
      <c r="B248" s="48"/>
      <c r="C248" s="48"/>
      <c r="D248" s="48"/>
      <c r="E248" s="49"/>
      <c r="F248" s="48"/>
      <c r="G248" s="48"/>
      <c r="H248" s="48"/>
      <c r="I248" s="49"/>
      <c r="J248" s="48"/>
      <c r="K248" s="48"/>
      <c r="L248" s="48"/>
      <c r="M248" s="48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GA248" s="50"/>
    </row>
    <row r="249" spans="1:183" s="18" customFormat="1">
      <c r="A249" s="47"/>
      <c r="B249" s="48"/>
      <c r="C249" s="48"/>
      <c r="D249" s="48"/>
      <c r="E249" s="49"/>
      <c r="F249" s="48"/>
      <c r="G249" s="48"/>
      <c r="H249" s="48"/>
      <c r="I249" s="49"/>
      <c r="J249" s="48"/>
      <c r="K249" s="48"/>
      <c r="L249" s="48"/>
      <c r="M249" s="48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GA249" s="50"/>
    </row>
    <row r="250" spans="1:183" s="18" customFormat="1">
      <c r="A250" s="47"/>
      <c r="B250" s="48"/>
      <c r="C250" s="48"/>
      <c r="D250" s="48"/>
      <c r="E250" s="49"/>
      <c r="F250" s="48"/>
      <c r="G250" s="48"/>
      <c r="H250" s="48"/>
      <c r="I250" s="49"/>
      <c r="J250" s="48"/>
      <c r="K250" s="48"/>
      <c r="L250" s="48"/>
      <c r="M250" s="48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GA250" s="50"/>
    </row>
    <row r="251" spans="1:183" s="18" customFormat="1">
      <c r="A251" s="47"/>
      <c r="B251" s="48"/>
      <c r="C251" s="48"/>
      <c r="D251" s="48"/>
      <c r="E251" s="49"/>
      <c r="F251" s="48"/>
      <c r="G251" s="48"/>
      <c r="H251" s="48"/>
      <c r="I251" s="49"/>
      <c r="J251" s="48"/>
      <c r="K251" s="48"/>
      <c r="L251" s="48"/>
      <c r="M251" s="48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GA251" s="50"/>
    </row>
    <row r="252" spans="1:183" s="18" customFormat="1">
      <c r="A252" s="47"/>
      <c r="B252" s="48"/>
      <c r="C252" s="48"/>
      <c r="D252" s="48"/>
      <c r="E252" s="49"/>
      <c r="F252" s="48"/>
      <c r="G252" s="48"/>
      <c r="H252" s="48"/>
      <c r="I252" s="49"/>
      <c r="J252" s="48"/>
      <c r="K252" s="48"/>
      <c r="L252" s="48"/>
      <c r="M252" s="48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GA252" s="50"/>
    </row>
    <row r="253" spans="1:183" s="18" customFormat="1">
      <c r="A253" s="47"/>
      <c r="B253" s="48"/>
      <c r="C253" s="48"/>
      <c r="D253" s="48"/>
      <c r="E253" s="49"/>
      <c r="F253" s="48"/>
      <c r="G253" s="48"/>
      <c r="H253" s="48"/>
      <c r="I253" s="49"/>
      <c r="J253" s="48"/>
      <c r="K253" s="48"/>
      <c r="L253" s="48"/>
      <c r="M253" s="48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GA253" s="50"/>
    </row>
    <row r="254" spans="1:183" s="18" customFormat="1">
      <c r="A254" s="47"/>
      <c r="B254" s="48"/>
      <c r="C254" s="48"/>
      <c r="D254" s="48"/>
      <c r="E254" s="49"/>
      <c r="F254" s="48"/>
      <c r="G254" s="48"/>
      <c r="H254" s="48"/>
      <c r="I254" s="49"/>
      <c r="J254" s="48"/>
      <c r="K254" s="48"/>
      <c r="L254" s="48"/>
      <c r="M254" s="48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GA254" s="50"/>
    </row>
    <row r="255" spans="1:183" s="18" customFormat="1">
      <c r="A255" s="47"/>
      <c r="B255" s="48"/>
      <c r="C255" s="48"/>
      <c r="D255" s="48"/>
      <c r="E255" s="49"/>
      <c r="F255" s="48"/>
      <c r="G255" s="48"/>
      <c r="H255" s="48"/>
      <c r="I255" s="49"/>
      <c r="J255" s="48"/>
      <c r="K255" s="48"/>
      <c r="L255" s="48"/>
      <c r="M255" s="48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GA255" s="50"/>
    </row>
    <row r="256" spans="1:183" s="18" customFormat="1">
      <c r="A256" s="47"/>
      <c r="B256" s="48"/>
      <c r="C256" s="48"/>
      <c r="D256" s="48"/>
      <c r="E256" s="49"/>
      <c r="F256" s="48"/>
      <c r="G256" s="48"/>
      <c r="H256" s="48"/>
      <c r="I256" s="49"/>
      <c r="J256" s="48"/>
      <c r="K256" s="48"/>
      <c r="L256" s="48"/>
      <c r="M256" s="48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GA256" s="50"/>
    </row>
    <row r="257" spans="1:183" s="18" customFormat="1">
      <c r="A257" s="47"/>
      <c r="B257" s="48"/>
      <c r="C257" s="48"/>
      <c r="D257" s="48"/>
      <c r="E257" s="49"/>
      <c r="F257" s="48"/>
      <c r="G257" s="48"/>
      <c r="H257" s="48"/>
      <c r="I257" s="49"/>
      <c r="J257" s="48"/>
      <c r="K257" s="48"/>
      <c r="L257" s="48"/>
      <c r="M257" s="48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GA257" s="50"/>
    </row>
    <row r="258" spans="1:183" s="18" customFormat="1">
      <c r="A258" s="47"/>
      <c r="B258" s="48"/>
      <c r="C258" s="48"/>
      <c r="D258" s="48"/>
      <c r="E258" s="49"/>
      <c r="F258" s="48"/>
      <c r="G258" s="48"/>
      <c r="H258" s="48"/>
      <c r="I258" s="49"/>
      <c r="J258" s="48"/>
      <c r="K258" s="48"/>
      <c r="L258" s="48"/>
      <c r="M258" s="48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GA258" s="50"/>
    </row>
    <row r="259" spans="1:183" s="18" customFormat="1">
      <c r="A259" s="47"/>
      <c r="B259" s="48"/>
      <c r="C259" s="48"/>
      <c r="D259" s="48"/>
      <c r="E259" s="49"/>
      <c r="F259" s="48"/>
      <c r="G259" s="48"/>
      <c r="H259" s="48"/>
      <c r="I259" s="49"/>
      <c r="J259" s="48"/>
      <c r="K259" s="48"/>
      <c r="L259" s="48"/>
      <c r="M259" s="48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GA259" s="50"/>
    </row>
    <row r="260" spans="1:183" s="18" customFormat="1">
      <c r="A260" s="47"/>
      <c r="B260" s="48"/>
      <c r="C260" s="48"/>
      <c r="D260" s="48"/>
      <c r="E260" s="49"/>
      <c r="F260" s="48"/>
      <c r="G260" s="48"/>
      <c r="H260" s="48"/>
      <c r="I260" s="49"/>
      <c r="J260" s="48"/>
      <c r="K260" s="48"/>
      <c r="L260" s="48"/>
      <c r="M260" s="48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GA260" s="50"/>
    </row>
    <row r="261" spans="1:183" s="18" customFormat="1">
      <c r="A261" s="47"/>
      <c r="B261" s="48"/>
      <c r="C261" s="48"/>
      <c r="D261" s="48"/>
      <c r="E261" s="49"/>
      <c r="F261" s="48"/>
      <c r="G261" s="48"/>
      <c r="H261" s="48"/>
      <c r="I261" s="49"/>
      <c r="J261" s="48"/>
      <c r="K261" s="48"/>
      <c r="L261" s="48"/>
      <c r="M261" s="48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GA261" s="50"/>
    </row>
    <row r="262" spans="1:183" s="18" customFormat="1">
      <c r="A262" s="47"/>
      <c r="B262" s="48"/>
      <c r="C262" s="48"/>
      <c r="D262" s="48"/>
      <c r="E262" s="49"/>
      <c r="F262" s="48"/>
      <c r="G262" s="48"/>
      <c r="H262" s="48"/>
      <c r="I262" s="49"/>
      <c r="J262" s="48"/>
      <c r="K262" s="48"/>
      <c r="L262" s="48"/>
      <c r="M262" s="48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GA262" s="50"/>
    </row>
    <row r="263" spans="1:183" s="18" customFormat="1">
      <c r="A263" s="47"/>
      <c r="B263" s="48"/>
      <c r="C263" s="48"/>
      <c r="D263" s="48"/>
      <c r="E263" s="49"/>
      <c r="F263" s="48"/>
      <c r="G263" s="48"/>
      <c r="H263" s="48"/>
      <c r="I263" s="49"/>
      <c r="J263" s="48"/>
      <c r="K263" s="48"/>
      <c r="L263" s="48"/>
      <c r="M263" s="48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GA263" s="50"/>
    </row>
    <row r="264" spans="1:183" s="18" customFormat="1">
      <c r="A264" s="47"/>
      <c r="B264" s="48"/>
      <c r="C264" s="48"/>
      <c r="D264" s="48"/>
      <c r="E264" s="49"/>
      <c r="F264" s="48"/>
      <c r="G264" s="48"/>
      <c r="H264" s="48"/>
      <c r="I264" s="49"/>
      <c r="J264" s="48"/>
      <c r="K264" s="48"/>
      <c r="L264" s="48"/>
      <c r="M264" s="48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GA264" s="50"/>
    </row>
    <row r="265" spans="1:183" s="18" customFormat="1">
      <c r="A265" s="47"/>
      <c r="B265" s="48"/>
      <c r="C265" s="48"/>
      <c r="D265" s="48"/>
      <c r="E265" s="49"/>
      <c r="F265" s="48"/>
      <c r="G265" s="48"/>
      <c r="H265" s="48"/>
      <c r="I265" s="49"/>
      <c r="J265" s="48"/>
      <c r="K265" s="48"/>
      <c r="L265" s="48"/>
      <c r="M265" s="48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GA265" s="50"/>
    </row>
    <row r="266" spans="1:183" s="18" customFormat="1">
      <c r="A266" s="47"/>
      <c r="B266" s="48"/>
      <c r="C266" s="48"/>
      <c r="D266" s="48"/>
      <c r="E266" s="49"/>
      <c r="F266" s="48"/>
      <c r="G266" s="48"/>
      <c r="H266" s="48"/>
      <c r="I266" s="49"/>
      <c r="J266" s="48"/>
      <c r="K266" s="48"/>
      <c r="L266" s="48"/>
      <c r="M266" s="48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GA266" s="50"/>
    </row>
    <row r="267" spans="1:183" s="18" customFormat="1">
      <c r="A267" s="47"/>
      <c r="B267" s="48"/>
      <c r="C267" s="48"/>
      <c r="D267" s="48"/>
      <c r="E267" s="49"/>
      <c r="F267" s="48"/>
      <c r="G267" s="48"/>
      <c r="H267" s="48"/>
      <c r="I267" s="49"/>
      <c r="J267" s="48"/>
      <c r="K267" s="48"/>
      <c r="L267" s="48"/>
      <c r="M267" s="48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GA267" s="50"/>
    </row>
    <row r="268" spans="1:183" s="18" customFormat="1">
      <c r="A268" s="47"/>
      <c r="B268" s="48"/>
      <c r="C268" s="48"/>
      <c r="D268" s="48"/>
      <c r="E268" s="49"/>
      <c r="F268" s="48"/>
      <c r="G268" s="48"/>
      <c r="H268" s="48"/>
      <c r="I268" s="49"/>
      <c r="J268" s="48"/>
      <c r="K268" s="48"/>
      <c r="L268" s="48"/>
      <c r="M268" s="48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GA268" s="50"/>
    </row>
    <row r="269" spans="1:183" s="18" customFormat="1">
      <c r="A269" s="47"/>
      <c r="B269" s="48"/>
      <c r="C269" s="48"/>
      <c r="D269" s="48"/>
      <c r="E269" s="49"/>
      <c r="F269" s="48"/>
      <c r="G269" s="48"/>
      <c r="H269" s="48"/>
      <c r="I269" s="49"/>
      <c r="J269" s="48"/>
      <c r="K269" s="48"/>
      <c r="L269" s="48"/>
      <c r="M269" s="48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GA269" s="50"/>
    </row>
    <row r="270" spans="1:183" s="18" customFormat="1">
      <c r="A270" s="47"/>
      <c r="B270" s="48"/>
      <c r="C270" s="48"/>
      <c r="D270" s="48"/>
      <c r="E270" s="49"/>
      <c r="F270" s="48"/>
      <c r="G270" s="48"/>
      <c r="H270" s="48"/>
      <c r="I270" s="49"/>
      <c r="J270" s="48"/>
      <c r="K270" s="48"/>
      <c r="L270" s="48"/>
      <c r="M270" s="48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GA270" s="50"/>
    </row>
    <row r="271" spans="1:183" s="18" customFormat="1">
      <c r="A271" s="47"/>
      <c r="B271" s="48"/>
      <c r="C271" s="48"/>
      <c r="D271" s="48"/>
      <c r="E271" s="49"/>
      <c r="F271" s="48"/>
      <c r="G271" s="48"/>
      <c r="H271" s="48"/>
      <c r="I271" s="49"/>
      <c r="J271" s="48"/>
      <c r="K271" s="48"/>
      <c r="L271" s="48"/>
      <c r="M271" s="48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GA271" s="50"/>
    </row>
    <row r="272" spans="1:183" s="18" customFormat="1">
      <c r="A272" s="47"/>
      <c r="B272" s="48"/>
      <c r="C272" s="48"/>
      <c r="D272" s="48"/>
      <c r="E272" s="49"/>
      <c r="F272" s="48"/>
      <c r="G272" s="48"/>
      <c r="H272" s="48"/>
      <c r="I272" s="49"/>
      <c r="J272" s="48"/>
      <c r="K272" s="48"/>
      <c r="L272" s="48"/>
      <c r="M272" s="48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GA272" s="50"/>
    </row>
    <row r="273" spans="1:183" s="18" customFormat="1">
      <c r="A273" s="47"/>
      <c r="B273" s="48"/>
      <c r="C273" s="48"/>
      <c r="D273" s="48"/>
      <c r="E273" s="49"/>
      <c r="F273" s="48"/>
      <c r="G273" s="48"/>
      <c r="H273" s="48"/>
      <c r="I273" s="49"/>
      <c r="J273" s="48"/>
      <c r="K273" s="48"/>
      <c r="L273" s="48"/>
      <c r="M273" s="48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GA273" s="50"/>
    </row>
    <row r="274" spans="1:183" s="18" customFormat="1">
      <c r="A274" s="47"/>
      <c r="B274" s="48"/>
      <c r="C274" s="48"/>
      <c r="D274" s="48"/>
      <c r="E274" s="49"/>
      <c r="F274" s="48"/>
      <c r="G274" s="48"/>
      <c r="H274" s="48"/>
      <c r="I274" s="49"/>
      <c r="J274" s="48"/>
      <c r="K274" s="48"/>
      <c r="L274" s="48"/>
      <c r="M274" s="48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GA274" s="50"/>
    </row>
    <row r="275" spans="1:183" s="18" customFormat="1">
      <c r="A275" s="47"/>
      <c r="B275" s="48"/>
      <c r="C275" s="48"/>
      <c r="D275" s="48"/>
      <c r="E275" s="49"/>
      <c r="F275" s="48"/>
      <c r="G275" s="48"/>
      <c r="H275" s="48"/>
      <c r="I275" s="49"/>
      <c r="J275" s="48"/>
      <c r="K275" s="48"/>
      <c r="L275" s="48"/>
      <c r="M275" s="48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GA275" s="50"/>
    </row>
    <row r="276" spans="1:183" s="18" customFormat="1">
      <c r="A276" s="47"/>
      <c r="B276" s="48"/>
      <c r="C276" s="48"/>
      <c r="D276" s="48"/>
      <c r="E276" s="49"/>
      <c r="F276" s="48"/>
      <c r="G276" s="48"/>
      <c r="H276" s="48"/>
      <c r="I276" s="49"/>
      <c r="J276" s="48"/>
      <c r="K276" s="48"/>
      <c r="L276" s="48"/>
      <c r="M276" s="48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GA276" s="50"/>
    </row>
    <row r="277" spans="1:183" s="18" customFormat="1">
      <c r="A277" s="47"/>
      <c r="B277" s="48"/>
      <c r="C277" s="48"/>
      <c r="D277" s="48"/>
      <c r="E277" s="49"/>
      <c r="F277" s="48"/>
      <c r="G277" s="48"/>
      <c r="H277" s="48"/>
      <c r="I277" s="49"/>
      <c r="J277" s="48"/>
      <c r="K277" s="48"/>
      <c r="L277" s="48"/>
      <c r="M277" s="48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GA277" s="50"/>
    </row>
    <row r="278" spans="1:183" s="18" customFormat="1">
      <c r="A278" s="47"/>
      <c r="B278" s="48"/>
      <c r="C278" s="48"/>
      <c r="D278" s="48"/>
      <c r="E278" s="49"/>
      <c r="F278" s="48"/>
      <c r="G278" s="48"/>
      <c r="H278" s="48"/>
      <c r="I278" s="49"/>
      <c r="J278" s="48"/>
      <c r="K278" s="48"/>
      <c r="L278" s="48"/>
      <c r="M278" s="48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GA278" s="50"/>
    </row>
    <row r="279" spans="1:183" s="18" customFormat="1">
      <c r="A279" s="47"/>
      <c r="B279" s="48"/>
      <c r="C279" s="48"/>
      <c r="D279" s="48"/>
      <c r="E279" s="49"/>
      <c r="F279" s="48"/>
      <c r="G279" s="48"/>
      <c r="H279" s="48"/>
      <c r="I279" s="49"/>
      <c r="J279" s="48"/>
      <c r="K279" s="48"/>
      <c r="L279" s="48"/>
      <c r="M279" s="48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GA279" s="50"/>
    </row>
    <row r="280" spans="1:183" s="18" customFormat="1">
      <c r="A280" s="47"/>
      <c r="B280" s="48"/>
      <c r="C280" s="48"/>
      <c r="D280" s="48"/>
      <c r="E280" s="49"/>
      <c r="F280" s="48"/>
      <c r="G280" s="48"/>
      <c r="H280" s="48"/>
      <c r="I280" s="49"/>
      <c r="J280" s="48"/>
      <c r="K280" s="48"/>
      <c r="L280" s="48"/>
      <c r="M280" s="48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GA280" s="50"/>
    </row>
    <row r="281" spans="1:183" s="18" customFormat="1">
      <c r="A281" s="47"/>
      <c r="B281" s="48"/>
      <c r="C281" s="48"/>
      <c r="D281" s="48"/>
      <c r="E281" s="49"/>
      <c r="F281" s="48"/>
      <c r="G281" s="48"/>
      <c r="H281" s="48"/>
      <c r="I281" s="49"/>
      <c r="J281" s="48"/>
      <c r="K281" s="48"/>
      <c r="L281" s="48"/>
      <c r="M281" s="48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GA281" s="50"/>
    </row>
    <row r="282" spans="1:183" s="18" customFormat="1">
      <c r="A282" s="47"/>
      <c r="B282" s="48"/>
      <c r="C282" s="48"/>
      <c r="D282" s="48"/>
      <c r="E282" s="49"/>
      <c r="F282" s="48"/>
      <c r="G282" s="48"/>
      <c r="H282" s="48"/>
      <c r="I282" s="49"/>
      <c r="J282" s="48"/>
      <c r="K282" s="48"/>
      <c r="L282" s="48"/>
      <c r="M282" s="48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GA282" s="50"/>
    </row>
    <row r="283" spans="1:183" s="18" customFormat="1">
      <c r="A283" s="47"/>
      <c r="B283" s="48"/>
      <c r="C283" s="48"/>
      <c r="D283" s="48"/>
      <c r="E283" s="49"/>
      <c r="F283" s="48"/>
      <c r="G283" s="48"/>
      <c r="H283" s="48"/>
      <c r="I283" s="49"/>
      <c r="J283" s="48"/>
      <c r="K283" s="48"/>
      <c r="L283" s="48"/>
      <c r="M283" s="48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GA283" s="50"/>
    </row>
    <row r="284" spans="1:183" s="18" customFormat="1">
      <c r="A284" s="47"/>
      <c r="B284" s="48"/>
      <c r="C284" s="48"/>
      <c r="D284" s="48"/>
      <c r="E284" s="49"/>
      <c r="F284" s="48"/>
      <c r="G284" s="48"/>
      <c r="H284" s="48"/>
      <c r="I284" s="49"/>
      <c r="J284" s="48"/>
      <c r="K284" s="48"/>
      <c r="L284" s="48"/>
      <c r="M284" s="48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GA284" s="50"/>
    </row>
    <row r="285" spans="1:183" s="18" customFormat="1">
      <c r="A285" s="47"/>
      <c r="B285" s="48"/>
      <c r="C285" s="48"/>
      <c r="D285" s="48"/>
      <c r="E285" s="49"/>
      <c r="F285" s="48"/>
      <c r="G285" s="48"/>
      <c r="H285" s="48"/>
      <c r="I285" s="49"/>
      <c r="J285" s="48"/>
      <c r="K285" s="48"/>
      <c r="L285" s="48"/>
      <c r="M285" s="48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GA285" s="50"/>
    </row>
    <row r="286" spans="1:183" s="18" customFormat="1">
      <c r="A286" s="47"/>
      <c r="B286" s="48"/>
      <c r="C286" s="48"/>
      <c r="D286" s="48"/>
      <c r="E286" s="49"/>
      <c r="F286" s="48"/>
      <c r="G286" s="48"/>
      <c r="H286" s="48"/>
      <c r="I286" s="49"/>
      <c r="J286" s="48"/>
      <c r="K286" s="48"/>
      <c r="L286" s="48"/>
      <c r="M286" s="48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GA286" s="50"/>
    </row>
    <row r="287" spans="1:183" s="18" customFormat="1">
      <c r="A287" s="47"/>
      <c r="B287" s="48"/>
      <c r="C287" s="48"/>
      <c r="D287" s="48"/>
      <c r="E287" s="49"/>
      <c r="F287" s="48"/>
      <c r="G287" s="48"/>
      <c r="H287" s="48"/>
      <c r="I287" s="49"/>
      <c r="J287" s="48"/>
      <c r="K287" s="48"/>
      <c r="L287" s="48"/>
      <c r="M287" s="48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GA287" s="50"/>
    </row>
    <row r="288" spans="1:183" s="18" customFormat="1">
      <c r="A288" s="47"/>
      <c r="B288" s="48"/>
      <c r="C288" s="48"/>
      <c r="D288" s="48"/>
      <c r="E288" s="49"/>
      <c r="F288" s="48"/>
      <c r="G288" s="48"/>
      <c r="H288" s="48"/>
      <c r="I288" s="49"/>
      <c r="J288" s="48"/>
      <c r="K288" s="48"/>
      <c r="L288" s="48"/>
      <c r="M288" s="48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GA288" s="50"/>
    </row>
    <row r="289" spans="1:183" s="18" customFormat="1">
      <c r="A289" s="47"/>
      <c r="B289" s="48"/>
      <c r="C289" s="48"/>
      <c r="D289" s="48"/>
      <c r="E289" s="49"/>
      <c r="F289" s="48"/>
      <c r="G289" s="48"/>
      <c r="H289" s="48"/>
      <c r="I289" s="49"/>
      <c r="J289" s="48"/>
      <c r="K289" s="48"/>
      <c r="L289" s="48"/>
      <c r="M289" s="48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GA289" s="50"/>
    </row>
    <row r="290" spans="1:183" s="18" customFormat="1">
      <c r="A290" s="47"/>
      <c r="B290" s="48"/>
      <c r="C290" s="48"/>
      <c r="D290" s="48"/>
      <c r="E290" s="49"/>
      <c r="F290" s="48"/>
      <c r="G290" s="48"/>
      <c r="H290" s="48"/>
      <c r="I290" s="49"/>
      <c r="J290" s="48"/>
      <c r="K290" s="48"/>
      <c r="L290" s="48"/>
      <c r="M290" s="48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GA290" s="50"/>
    </row>
    <row r="291" spans="1:183" s="18" customFormat="1">
      <c r="A291" s="47"/>
      <c r="B291" s="48"/>
      <c r="C291" s="48"/>
      <c r="D291" s="48"/>
      <c r="E291" s="49"/>
      <c r="F291" s="48"/>
      <c r="G291" s="48"/>
      <c r="H291" s="48"/>
      <c r="I291" s="49"/>
      <c r="J291" s="48"/>
      <c r="K291" s="48"/>
      <c r="L291" s="48"/>
      <c r="M291" s="48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GA291" s="50"/>
    </row>
    <row r="292" spans="1:183" s="18" customFormat="1">
      <c r="A292" s="47"/>
      <c r="B292" s="48"/>
      <c r="C292" s="48"/>
      <c r="D292" s="48"/>
      <c r="E292" s="49"/>
      <c r="F292" s="48"/>
      <c r="G292" s="48"/>
      <c r="H292" s="48"/>
      <c r="I292" s="49"/>
      <c r="J292" s="48"/>
      <c r="K292" s="48"/>
      <c r="L292" s="48"/>
      <c r="M292" s="48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GA292" s="50"/>
    </row>
    <row r="293" spans="1:183" s="18" customFormat="1">
      <c r="A293" s="47"/>
      <c r="B293" s="48"/>
      <c r="C293" s="48"/>
      <c r="D293" s="48"/>
      <c r="E293" s="49"/>
      <c r="F293" s="48"/>
      <c r="G293" s="48"/>
      <c r="H293" s="48"/>
      <c r="I293" s="49"/>
      <c r="J293" s="48"/>
      <c r="K293" s="48"/>
      <c r="L293" s="48"/>
      <c r="M293" s="48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GA293" s="50"/>
    </row>
    <row r="294" spans="1:183" s="18" customFormat="1">
      <c r="A294" s="47"/>
      <c r="B294" s="48"/>
      <c r="C294" s="48"/>
      <c r="D294" s="48"/>
      <c r="E294" s="49"/>
      <c r="F294" s="48"/>
      <c r="G294" s="48"/>
      <c r="H294" s="48"/>
      <c r="I294" s="49"/>
      <c r="J294" s="48"/>
      <c r="K294" s="48"/>
      <c r="L294" s="48"/>
      <c r="M294" s="48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GA294" s="50"/>
    </row>
    <row r="295" spans="1:183" s="18" customFormat="1">
      <c r="A295" s="47"/>
      <c r="B295" s="48"/>
      <c r="C295" s="48"/>
      <c r="D295" s="48"/>
      <c r="E295" s="49"/>
      <c r="F295" s="48"/>
      <c r="G295" s="48"/>
      <c r="H295" s="48"/>
      <c r="I295" s="49"/>
      <c r="J295" s="48"/>
      <c r="K295" s="48"/>
      <c r="L295" s="48"/>
      <c r="M295" s="48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GA295" s="50"/>
    </row>
    <row r="296" spans="1:183" s="18" customFormat="1">
      <c r="A296" s="47"/>
      <c r="B296" s="48"/>
      <c r="C296" s="48"/>
      <c r="D296" s="48"/>
      <c r="E296" s="49"/>
      <c r="F296" s="48"/>
      <c r="G296" s="48"/>
      <c r="H296" s="48"/>
      <c r="I296" s="49"/>
      <c r="J296" s="48"/>
      <c r="K296" s="48"/>
      <c r="L296" s="48"/>
      <c r="M296" s="48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GA296" s="50"/>
    </row>
    <row r="297" spans="1:183" s="18" customFormat="1">
      <c r="A297" s="47"/>
      <c r="B297" s="48"/>
      <c r="C297" s="48"/>
      <c r="D297" s="48"/>
      <c r="E297" s="49"/>
      <c r="F297" s="48"/>
      <c r="G297" s="48"/>
      <c r="H297" s="48"/>
      <c r="I297" s="49"/>
      <c r="J297" s="48"/>
      <c r="K297" s="48"/>
      <c r="L297" s="48"/>
      <c r="M297" s="48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GA297" s="50"/>
    </row>
    <row r="298" spans="1:183" s="18" customFormat="1">
      <c r="A298" s="47"/>
      <c r="B298" s="48"/>
      <c r="C298" s="48"/>
      <c r="D298" s="48"/>
      <c r="E298" s="49"/>
      <c r="F298" s="48"/>
      <c r="G298" s="48"/>
      <c r="H298" s="48"/>
      <c r="I298" s="49"/>
      <c r="J298" s="48"/>
      <c r="K298" s="48"/>
      <c r="L298" s="48"/>
      <c r="M298" s="48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GA298" s="50"/>
    </row>
    <row r="299" spans="1:183" s="18" customFormat="1">
      <c r="A299" s="47"/>
      <c r="B299" s="48"/>
      <c r="C299" s="48"/>
      <c r="D299" s="48"/>
      <c r="E299" s="49"/>
      <c r="F299" s="48"/>
      <c r="G299" s="48"/>
      <c r="H299" s="48"/>
      <c r="I299" s="49"/>
      <c r="J299" s="48"/>
      <c r="K299" s="48"/>
      <c r="L299" s="48"/>
      <c r="M299" s="48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GA299" s="50"/>
    </row>
    <row r="300" spans="1:183" s="18" customFormat="1">
      <c r="A300" s="47"/>
      <c r="B300" s="48"/>
      <c r="C300" s="48"/>
      <c r="D300" s="48"/>
      <c r="E300" s="49"/>
      <c r="F300" s="48"/>
      <c r="G300" s="48"/>
      <c r="H300" s="48"/>
      <c r="I300" s="49"/>
      <c r="J300" s="48"/>
      <c r="K300" s="48"/>
      <c r="L300" s="48"/>
      <c r="M300" s="48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GA300" s="50"/>
    </row>
    <row r="301" spans="1:183" s="18" customFormat="1">
      <c r="A301" s="47"/>
      <c r="B301" s="48"/>
      <c r="C301" s="48"/>
      <c r="D301" s="48"/>
      <c r="E301" s="49"/>
      <c r="F301" s="48"/>
      <c r="G301" s="48"/>
      <c r="H301" s="48"/>
      <c r="I301" s="49"/>
      <c r="J301" s="48"/>
      <c r="K301" s="48"/>
      <c r="L301" s="48"/>
      <c r="M301" s="48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GA301" s="50"/>
    </row>
    <row r="302" spans="1:183" s="18" customFormat="1">
      <c r="A302" s="47"/>
      <c r="B302" s="48"/>
      <c r="C302" s="48"/>
      <c r="D302" s="48"/>
      <c r="E302" s="49"/>
      <c r="F302" s="48"/>
      <c r="G302" s="48"/>
      <c r="H302" s="48"/>
      <c r="I302" s="49"/>
      <c r="J302" s="48"/>
      <c r="K302" s="48"/>
      <c r="L302" s="48"/>
      <c r="M302" s="48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GA302" s="50"/>
    </row>
    <row r="303" spans="1:183" s="18" customFormat="1">
      <c r="A303" s="47"/>
      <c r="B303" s="48"/>
      <c r="C303" s="48"/>
      <c r="D303" s="48"/>
      <c r="E303" s="49"/>
      <c r="F303" s="48"/>
      <c r="G303" s="48"/>
      <c r="H303" s="48"/>
      <c r="I303" s="49"/>
      <c r="J303" s="48"/>
      <c r="K303" s="48"/>
      <c r="L303" s="48"/>
      <c r="M303" s="48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GA303" s="50"/>
    </row>
    <row r="304" spans="1:183" s="18" customFormat="1">
      <c r="A304" s="47"/>
      <c r="B304" s="48"/>
      <c r="C304" s="48"/>
      <c r="D304" s="48"/>
      <c r="E304" s="49"/>
      <c r="F304" s="48"/>
      <c r="G304" s="48"/>
      <c r="H304" s="48"/>
      <c r="I304" s="49"/>
      <c r="J304" s="48"/>
      <c r="K304" s="48"/>
      <c r="L304" s="48"/>
      <c r="M304" s="48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GA304" s="50"/>
    </row>
    <row r="305" spans="1:183" s="18" customFormat="1">
      <c r="A305" s="47"/>
      <c r="B305" s="48"/>
      <c r="C305" s="48"/>
      <c r="D305" s="48"/>
      <c r="E305" s="49"/>
      <c r="F305" s="48"/>
      <c r="G305" s="48"/>
      <c r="H305" s="48"/>
      <c r="I305" s="49"/>
      <c r="J305" s="48"/>
      <c r="K305" s="48"/>
      <c r="L305" s="48"/>
      <c r="M305" s="48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GA305" s="50"/>
    </row>
    <row r="306" spans="1:183" s="18" customFormat="1">
      <c r="A306" s="47"/>
      <c r="B306" s="48"/>
      <c r="C306" s="48"/>
      <c r="D306" s="48"/>
      <c r="E306" s="49"/>
      <c r="F306" s="48"/>
      <c r="G306" s="48"/>
      <c r="H306" s="48"/>
      <c r="I306" s="49"/>
      <c r="J306" s="48"/>
      <c r="K306" s="48"/>
      <c r="L306" s="48"/>
      <c r="M306" s="48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GA306" s="50"/>
    </row>
    <row r="307" spans="1:183" s="18" customFormat="1">
      <c r="A307" s="47"/>
      <c r="B307" s="48"/>
      <c r="C307" s="48"/>
      <c r="D307" s="48"/>
      <c r="E307" s="49"/>
      <c r="F307" s="48"/>
      <c r="G307" s="48"/>
      <c r="H307" s="48"/>
      <c r="I307" s="49"/>
      <c r="J307" s="48"/>
      <c r="K307" s="48"/>
      <c r="L307" s="48"/>
      <c r="M307" s="48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GA307" s="50"/>
    </row>
    <row r="308" spans="1:183" s="18" customFormat="1">
      <c r="A308" s="47"/>
      <c r="B308" s="48"/>
      <c r="C308" s="48"/>
      <c r="D308" s="48"/>
      <c r="E308" s="49"/>
      <c r="F308" s="48"/>
      <c r="G308" s="48"/>
      <c r="H308" s="48"/>
      <c r="I308" s="49"/>
      <c r="J308" s="48"/>
      <c r="K308" s="48"/>
      <c r="L308" s="48"/>
      <c r="M308" s="48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GA308" s="50"/>
    </row>
    <row r="309" spans="1:183" s="18" customFormat="1">
      <c r="A309" s="47"/>
      <c r="B309" s="48"/>
      <c r="C309" s="48"/>
      <c r="D309" s="48"/>
      <c r="E309" s="49"/>
      <c r="F309" s="48"/>
      <c r="G309" s="48"/>
      <c r="H309" s="48"/>
      <c r="I309" s="49"/>
      <c r="J309" s="48"/>
      <c r="K309" s="48"/>
      <c r="L309" s="48"/>
      <c r="M309" s="48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GA309" s="50"/>
    </row>
    <row r="310" spans="1:183" s="18" customFormat="1">
      <c r="A310" s="47"/>
      <c r="B310" s="48"/>
      <c r="C310" s="48"/>
      <c r="D310" s="48"/>
      <c r="E310" s="49"/>
      <c r="F310" s="48"/>
      <c r="G310" s="48"/>
      <c r="H310" s="48"/>
      <c r="I310" s="49"/>
      <c r="J310" s="48"/>
      <c r="K310" s="48"/>
      <c r="L310" s="48"/>
      <c r="M310" s="48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GA310" s="50"/>
    </row>
    <row r="311" spans="1:183" s="18" customFormat="1">
      <c r="A311" s="47"/>
      <c r="B311" s="48"/>
      <c r="C311" s="48"/>
      <c r="D311" s="48"/>
      <c r="E311" s="49"/>
      <c r="F311" s="48"/>
      <c r="G311" s="48"/>
      <c r="H311" s="48"/>
      <c r="I311" s="49"/>
      <c r="J311" s="48"/>
      <c r="K311" s="48"/>
      <c r="L311" s="48"/>
      <c r="M311" s="48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GA311" s="50"/>
    </row>
    <row r="312" spans="1:183" s="18" customFormat="1">
      <c r="A312" s="47"/>
      <c r="B312" s="48"/>
      <c r="C312" s="48"/>
      <c r="D312" s="48"/>
      <c r="E312" s="49"/>
      <c r="F312" s="48"/>
      <c r="G312" s="48"/>
      <c r="H312" s="48"/>
      <c r="I312" s="49"/>
      <c r="J312" s="48"/>
      <c r="K312" s="48"/>
      <c r="L312" s="48"/>
      <c r="M312" s="48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GA312" s="50"/>
    </row>
    <row r="313" spans="1:183" s="18" customFormat="1">
      <c r="A313" s="47"/>
      <c r="B313" s="48"/>
      <c r="C313" s="48"/>
      <c r="D313" s="48"/>
      <c r="E313" s="49"/>
      <c r="F313" s="48"/>
      <c r="G313" s="48"/>
      <c r="H313" s="48"/>
      <c r="I313" s="49"/>
      <c r="J313" s="48"/>
      <c r="K313" s="48"/>
      <c r="L313" s="48"/>
      <c r="M313" s="48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GA313" s="50"/>
    </row>
    <row r="314" spans="1:183" s="18" customFormat="1">
      <c r="A314" s="47"/>
      <c r="B314" s="48"/>
      <c r="C314" s="48"/>
      <c r="D314" s="48"/>
      <c r="E314" s="49"/>
      <c r="F314" s="48"/>
      <c r="G314" s="48"/>
      <c r="H314" s="48"/>
      <c r="I314" s="49"/>
      <c r="J314" s="48"/>
      <c r="K314" s="48"/>
      <c r="L314" s="48"/>
      <c r="M314" s="48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GA314" s="50"/>
    </row>
    <row r="315" spans="1:183" s="18" customFormat="1">
      <c r="A315" s="47"/>
      <c r="B315" s="48"/>
      <c r="C315" s="48"/>
      <c r="D315" s="48"/>
      <c r="E315" s="49"/>
      <c r="F315" s="48"/>
      <c r="G315" s="48"/>
      <c r="H315" s="48"/>
      <c r="I315" s="49"/>
      <c r="J315" s="48"/>
      <c r="K315" s="48"/>
      <c r="L315" s="48"/>
      <c r="M315" s="48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GA315" s="50"/>
    </row>
    <row r="316" spans="1:183" s="18" customFormat="1">
      <c r="A316" s="47"/>
      <c r="B316" s="48"/>
      <c r="C316" s="48"/>
      <c r="D316" s="48"/>
      <c r="E316" s="49"/>
      <c r="F316" s="48"/>
      <c r="G316" s="48"/>
      <c r="H316" s="48"/>
      <c r="I316" s="49"/>
      <c r="J316" s="48"/>
      <c r="K316" s="48"/>
      <c r="L316" s="48"/>
      <c r="M316" s="48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GA316" s="50"/>
    </row>
    <row r="317" spans="1:183" s="18" customFormat="1">
      <c r="A317" s="47"/>
      <c r="B317" s="48"/>
      <c r="C317" s="48"/>
      <c r="D317" s="48"/>
      <c r="E317" s="49"/>
      <c r="F317" s="48"/>
      <c r="G317" s="48"/>
      <c r="H317" s="48"/>
      <c r="I317" s="49"/>
      <c r="J317" s="48"/>
      <c r="K317" s="48"/>
      <c r="L317" s="48"/>
      <c r="M317" s="48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GA317" s="50"/>
    </row>
    <row r="318" spans="1:183" s="18" customFormat="1">
      <c r="A318" s="47"/>
      <c r="B318" s="48"/>
      <c r="C318" s="48"/>
      <c r="D318" s="48"/>
      <c r="E318" s="49"/>
      <c r="F318" s="48"/>
      <c r="G318" s="48"/>
      <c r="H318" s="48"/>
      <c r="I318" s="49"/>
      <c r="J318" s="48"/>
      <c r="K318" s="48"/>
      <c r="L318" s="48"/>
      <c r="M318" s="48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GA318" s="50"/>
    </row>
    <row r="319" spans="1:183" s="18" customFormat="1">
      <c r="A319" s="47"/>
      <c r="B319" s="48"/>
      <c r="C319" s="48"/>
      <c r="D319" s="48"/>
      <c r="E319" s="49"/>
      <c r="F319" s="48"/>
      <c r="G319" s="48"/>
      <c r="H319" s="48"/>
      <c r="I319" s="49"/>
      <c r="J319" s="48"/>
      <c r="K319" s="48"/>
      <c r="L319" s="48"/>
      <c r="M319" s="48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GA319" s="50"/>
    </row>
    <row r="320" spans="1:183" s="18" customFormat="1">
      <c r="A320" s="47"/>
      <c r="B320" s="48"/>
      <c r="C320" s="48"/>
      <c r="D320" s="48"/>
      <c r="E320" s="49"/>
      <c r="F320" s="48"/>
      <c r="G320" s="48"/>
      <c r="H320" s="48"/>
      <c r="I320" s="49"/>
      <c r="J320" s="48"/>
      <c r="K320" s="48"/>
      <c r="L320" s="48"/>
      <c r="M320" s="48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GA320" s="50"/>
    </row>
    <row r="321" spans="1:183" s="18" customFormat="1">
      <c r="A321" s="47"/>
      <c r="B321" s="48"/>
      <c r="C321" s="48"/>
      <c r="D321" s="48"/>
      <c r="E321" s="49"/>
      <c r="F321" s="48"/>
      <c r="G321" s="48"/>
      <c r="H321" s="48"/>
      <c r="I321" s="49"/>
      <c r="J321" s="48"/>
      <c r="K321" s="48"/>
      <c r="L321" s="48"/>
      <c r="M321" s="48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GA321" s="50"/>
    </row>
    <row r="322" spans="1:183" s="18" customFormat="1">
      <c r="A322" s="47"/>
      <c r="B322" s="48"/>
      <c r="C322" s="48"/>
      <c r="D322" s="48"/>
      <c r="E322" s="49"/>
      <c r="F322" s="48"/>
      <c r="G322" s="48"/>
      <c r="H322" s="48"/>
      <c r="I322" s="49"/>
      <c r="J322" s="48"/>
      <c r="K322" s="48"/>
      <c r="L322" s="48"/>
      <c r="M322" s="48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GA322" s="50"/>
    </row>
    <row r="323" spans="1:183" s="18" customFormat="1">
      <c r="A323" s="47"/>
      <c r="B323" s="48"/>
      <c r="C323" s="48"/>
      <c r="D323" s="48"/>
      <c r="E323" s="49"/>
      <c r="F323" s="48"/>
      <c r="G323" s="48"/>
      <c r="H323" s="48"/>
      <c r="I323" s="49"/>
      <c r="J323" s="48"/>
      <c r="K323" s="48"/>
      <c r="L323" s="48"/>
      <c r="M323" s="48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GA323" s="50"/>
    </row>
    <row r="324" spans="1:183" s="18" customFormat="1">
      <c r="A324" s="47"/>
      <c r="B324" s="48"/>
      <c r="C324" s="48"/>
      <c r="D324" s="48"/>
      <c r="E324" s="49"/>
      <c r="F324" s="48"/>
      <c r="G324" s="48"/>
      <c r="H324" s="48"/>
      <c r="I324" s="49"/>
      <c r="J324" s="48"/>
      <c r="K324" s="48"/>
      <c r="L324" s="48"/>
      <c r="M324" s="48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GA324" s="50"/>
    </row>
    <row r="325" spans="1:183" s="18" customFormat="1">
      <c r="A325" s="47"/>
      <c r="B325" s="48"/>
      <c r="C325" s="48"/>
      <c r="D325" s="48"/>
      <c r="E325" s="49"/>
      <c r="F325" s="48"/>
      <c r="G325" s="48"/>
      <c r="H325" s="48"/>
      <c r="I325" s="49"/>
      <c r="J325" s="48"/>
      <c r="K325" s="48"/>
      <c r="L325" s="48"/>
      <c r="M325" s="48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GA325" s="50"/>
    </row>
    <row r="326" spans="1:183" s="18" customFormat="1">
      <c r="A326" s="47"/>
      <c r="B326" s="48"/>
      <c r="C326" s="48"/>
      <c r="D326" s="48"/>
      <c r="E326" s="49"/>
      <c r="F326" s="48"/>
      <c r="G326" s="48"/>
      <c r="H326" s="48"/>
      <c r="I326" s="49"/>
      <c r="J326" s="48"/>
      <c r="K326" s="48"/>
      <c r="L326" s="48"/>
      <c r="M326" s="48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GA326" s="50"/>
    </row>
    <row r="327" spans="1:183" s="18" customFormat="1">
      <c r="A327" s="47"/>
      <c r="B327" s="48"/>
      <c r="C327" s="48"/>
      <c r="D327" s="48"/>
      <c r="E327" s="49"/>
      <c r="F327" s="48"/>
      <c r="G327" s="48"/>
      <c r="H327" s="48"/>
      <c r="I327" s="49"/>
      <c r="J327" s="48"/>
      <c r="K327" s="48"/>
      <c r="L327" s="48"/>
      <c r="M327" s="48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GA327" s="50"/>
    </row>
    <row r="328" spans="1:183" s="18" customFormat="1">
      <c r="A328" s="47"/>
      <c r="B328" s="48"/>
      <c r="C328" s="48"/>
      <c r="D328" s="48"/>
      <c r="E328" s="49"/>
      <c r="F328" s="48"/>
      <c r="G328" s="48"/>
      <c r="H328" s="48"/>
      <c r="I328" s="49"/>
      <c r="J328" s="48"/>
      <c r="K328" s="48"/>
      <c r="L328" s="48"/>
      <c r="M328" s="48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GA328" s="50"/>
    </row>
    <row r="329" spans="1:183" s="18" customFormat="1">
      <c r="A329" s="47"/>
      <c r="B329" s="48"/>
      <c r="C329" s="48"/>
      <c r="D329" s="48"/>
      <c r="E329" s="49"/>
      <c r="F329" s="48"/>
      <c r="G329" s="48"/>
      <c r="H329" s="48"/>
      <c r="I329" s="49"/>
      <c r="J329" s="48"/>
      <c r="K329" s="48"/>
      <c r="L329" s="48"/>
      <c r="M329" s="48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GA329" s="50"/>
    </row>
    <row r="330" spans="1:183" s="18" customFormat="1">
      <c r="A330" s="47"/>
      <c r="B330" s="48"/>
      <c r="C330" s="48"/>
      <c r="D330" s="48"/>
      <c r="E330" s="49"/>
      <c r="F330" s="48"/>
      <c r="G330" s="48"/>
      <c r="H330" s="48"/>
      <c r="I330" s="49"/>
      <c r="J330" s="48"/>
      <c r="K330" s="48"/>
      <c r="L330" s="48"/>
      <c r="M330" s="48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GA330" s="50"/>
    </row>
    <row r="331" spans="1:183" s="18" customFormat="1">
      <c r="A331" s="47"/>
      <c r="B331" s="48"/>
      <c r="C331" s="48"/>
      <c r="D331" s="48"/>
      <c r="E331" s="49"/>
      <c r="F331" s="48"/>
      <c r="G331" s="48"/>
      <c r="H331" s="48"/>
      <c r="I331" s="49"/>
      <c r="J331" s="48"/>
      <c r="K331" s="48"/>
      <c r="L331" s="48"/>
      <c r="M331" s="48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GA331" s="50"/>
    </row>
    <row r="332" spans="1:183" s="18" customFormat="1">
      <c r="A332" s="47"/>
      <c r="B332" s="48"/>
      <c r="C332" s="48"/>
      <c r="D332" s="48"/>
      <c r="E332" s="49"/>
      <c r="F332" s="48"/>
      <c r="G332" s="48"/>
      <c r="H332" s="48"/>
      <c r="I332" s="49"/>
      <c r="J332" s="48"/>
      <c r="K332" s="48"/>
      <c r="L332" s="48"/>
      <c r="M332" s="48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GA332" s="50"/>
    </row>
    <row r="333" spans="1:183" s="18" customFormat="1">
      <c r="A333" s="47"/>
      <c r="B333" s="48"/>
      <c r="C333" s="48"/>
      <c r="D333" s="48"/>
      <c r="E333" s="49"/>
      <c r="F333" s="48"/>
      <c r="G333" s="48"/>
      <c r="H333" s="48"/>
      <c r="I333" s="49"/>
      <c r="J333" s="48"/>
      <c r="K333" s="48"/>
      <c r="L333" s="48"/>
      <c r="M333" s="48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GA333" s="50"/>
    </row>
    <row r="334" spans="1:183" s="18" customFormat="1">
      <c r="A334" s="47"/>
      <c r="B334" s="48"/>
      <c r="C334" s="48"/>
      <c r="D334" s="48"/>
      <c r="E334" s="49"/>
      <c r="F334" s="48"/>
      <c r="G334" s="48"/>
      <c r="H334" s="48"/>
      <c r="I334" s="49"/>
      <c r="J334" s="48"/>
      <c r="K334" s="48"/>
      <c r="L334" s="48"/>
      <c r="M334" s="48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GA334" s="50"/>
    </row>
    <row r="335" spans="1:183" s="18" customFormat="1">
      <c r="A335" s="47"/>
      <c r="B335" s="48"/>
      <c r="C335" s="48"/>
      <c r="D335" s="48"/>
      <c r="E335" s="49"/>
      <c r="F335" s="48"/>
      <c r="G335" s="48"/>
      <c r="H335" s="48"/>
      <c r="I335" s="49"/>
      <c r="J335" s="48"/>
      <c r="K335" s="48"/>
      <c r="L335" s="48"/>
      <c r="M335" s="48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GA335" s="50"/>
    </row>
    <row r="336" spans="1:183" s="18" customFormat="1">
      <c r="A336" s="47"/>
      <c r="B336" s="48"/>
      <c r="C336" s="48"/>
      <c r="D336" s="48"/>
      <c r="E336" s="49"/>
      <c r="F336" s="48"/>
      <c r="G336" s="48"/>
      <c r="H336" s="48"/>
      <c r="I336" s="49"/>
      <c r="J336" s="48"/>
      <c r="K336" s="48"/>
      <c r="L336" s="48"/>
      <c r="M336" s="48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GA336" s="50"/>
    </row>
    <row r="337" spans="1:183" s="18" customFormat="1">
      <c r="A337" s="47"/>
      <c r="B337" s="48"/>
      <c r="C337" s="48"/>
      <c r="D337" s="48"/>
      <c r="E337" s="49"/>
      <c r="F337" s="48"/>
      <c r="G337" s="48"/>
      <c r="H337" s="48"/>
      <c r="I337" s="49"/>
      <c r="J337" s="48"/>
      <c r="K337" s="48"/>
      <c r="L337" s="48"/>
      <c r="M337" s="48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GA337" s="50"/>
    </row>
    <row r="338" spans="1:183" s="18" customFormat="1">
      <c r="A338" s="47"/>
      <c r="B338" s="48"/>
      <c r="C338" s="48"/>
      <c r="D338" s="48"/>
      <c r="E338" s="49"/>
      <c r="F338" s="48"/>
      <c r="G338" s="48"/>
      <c r="H338" s="48"/>
      <c r="I338" s="49"/>
      <c r="J338" s="48"/>
      <c r="K338" s="48"/>
      <c r="L338" s="48"/>
      <c r="M338" s="48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GA338" s="50"/>
    </row>
    <row r="339" spans="1:183" s="18" customFormat="1">
      <c r="A339" s="47"/>
      <c r="B339" s="48"/>
      <c r="C339" s="48"/>
      <c r="D339" s="48"/>
      <c r="E339" s="49"/>
      <c r="F339" s="48"/>
      <c r="G339" s="48"/>
      <c r="H339" s="48"/>
      <c r="I339" s="49"/>
      <c r="J339" s="48"/>
      <c r="K339" s="48"/>
      <c r="L339" s="48"/>
      <c r="M339" s="48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GA339" s="50"/>
    </row>
    <row r="340" spans="1:183" s="18" customFormat="1">
      <c r="A340" s="47"/>
      <c r="B340" s="48"/>
      <c r="C340" s="48"/>
      <c r="D340" s="48"/>
      <c r="E340" s="49"/>
      <c r="F340" s="48"/>
      <c r="G340" s="48"/>
      <c r="H340" s="48"/>
      <c r="I340" s="49"/>
      <c r="J340" s="48"/>
      <c r="K340" s="48"/>
      <c r="L340" s="48"/>
      <c r="M340" s="48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GA340" s="50"/>
    </row>
    <row r="341" spans="1:183" s="18" customFormat="1">
      <c r="A341" s="47"/>
      <c r="B341" s="48"/>
      <c r="C341" s="48"/>
      <c r="D341" s="48"/>
      <c r="E341" s="49"/>
      <c r="F341" s="48"/>
      <c r="G341" s="48"/>
      <c r="H341" s="48"/>
      <c r="I341" s="49"/>
      <c r="J341" s="48"/>
      <c r="K341" s="48"/>
      <c r="L341" s="48"/>
      <c r="M341" s="48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GA341" s="50"/>
    </row>
    <row r="342" spans="1:183" s="18" customFormat="1">
      <c r="A342" s="47"/>
      <c r="B342" s="48"/>
      <c r="C342" s="48"/>
      <c r="D342" s="48"/>
      <c r="E342" s="49"/>
      <c r="F342" s="48"/>
      <c r="G342" s="48"/>
      <c r="H342" s="48"/>
      <c r="I342" s="49"/>
      <c r="J342" s="48"/>
      <c r="K342" s="48"/>
      <c r="L342" s="48"/>
      <c r="M342" s="48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GA342" s="50"/>
    </row>
    <row r="343" spans="1:183" s="18" customFormat="1">
      <c r="A343" s="47"/>
      <c r="B343" s="48"/>
      <c r="C343" s="48"/>
      <c r="D343" s="48"/>
      <c r="E343" s="49"/>
      <c r="F343" s="48"/>
      <c r="G343" s="48"/>
      <c r="H343" s="48"/>
      <c r="I343" s="49"/>
      <c r="J343" s="48"/>
      <c r="K343" s="48"/>
      <c r="L343" s="48"/>
      <c r="M343" s="48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GA343" s="50"/>
    </row>
    <row r="344" spans="1:183" s="18" customFormat="1">
      <c r="A344" s="47"/>
      <c r="B344" s="48"/>
      <c r="C344" s="48"/>
      <c r="D344" s="48"/>
      <c r="E344" s="49"/>
      <c r="F344" s="48"/>
      <c r="G344" s="48"/>
      <c r="H344" s="48"/>
      <c r="I344" s="49"/>
      <c r="J344" s="48"/>
      <c r="K344" s="48"/>
      <c r="L344" s="48"/>
      <c r="M344" s="48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GA344" s="50"/>
    </row>
    <row r="345" spans="1:183" s="18" customFormat="1">
      <c r="A345" s="47"/>
      <c r="B345" s="48"/>
      <c r="C345" s="48"/>
      <c r="D345" s="48"/>
      <c r="E345" s="49"/>
      <c r="F345" s="48"/>
      <c r="G345" s="48"/>
      <c r="H345" s="48"/>
      <c r="I345" s="49"/>
      <c r="J345" s="48"/>
      <c r="K345" s="48"/>
      <c r="L345" s="48"/>
      <c r="M345" s="48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GA345" s="50"/>
    </row>
    <row r="346" spans="1:183" s="18" customFormat="1">
      <c r="A346" s="47"/>
      <c r="B346" s="48"/>
      <c r="C346" s="48"/>
      <c r="D346" s="48"/>
      <c r="E346" s="49"/>
      <c r="F346" s="48"/>
      <c r="G346" s="48"/>
      <c r="H346" s="48"/>
      <c r="I346" s="49"/>
      <c r="J346" s="48"/>
      <c r="K346" s="48"/>
      <c r="L346" s="48"/>
      <c r="M346" s="48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GA346" s="50"/>
    </row>
    <row r="347" spans="1:183" s="18" customFormat="1">
      <c r="A347" s="47"/>
      <c r="B347" s="48"/>
      <c r="C347" s="48"/>
      <c r="D347" s="48"/>
      <c r="E347" s="49"/>
      <c r="F347" s="48"/>
      <c r="G347" s="48"/>
      <c r="H347" s="48"/>
      <c r="I347" s="49"/>
      <c r="J347" s="48"/>
      <c r="K347" s="48"/>
      <c r="L347" s="48"/>
      <c r="M347" s="48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GA347" s="50"/>
    </row>
    <row r="348" spans="1:183" s="18" customFormat="1">
      <c r="A348" s="47"/>
      <c r="B348" s="48"/>
      <c r="C348" s="48"/>
      <c r="D348" s="48"/>
      <c r="E348" s="49"/>
      <c r="F348" s="48"/>
      <c r="G348" s="48"/>
      <c r="H348" s="48"/>
      <c r="I348" s="49"/>
      <c r="J348" s="48"/>
      <c r="K348" s="48"/>
      <c r="L348" s="48"/>
      <c r="M348" s="48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GA348" s="50"/>
    </row>
    <row r="349" spans="1:183" s="18" customFormat="1">
      <c r="A349" s="47"/>
      <c r="B349" s="48"/>
      <c r="C349" s="48"/>
      <c r="D349" s="48"/>
      <c r="E349" s="49"/>
      <c r="F349" s="48"/>
      <c r="G349" s="48"/>
      <c r="H349" s="48"/>
      <c r="I349" s="49"/>
      <c r="J349" s="48"/>
      <c r="K349" s="48"/>
      <c r="L349" s="48"/>
      <c r="M349" s="48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GA349" s="50"/>
    </row>
    <row r="350" spans="1:183" s="18" customFormat="1">
      <c r="A350" s="47"/>
      <c r="B350" s="48"/>
      <c r="C350" s="48"/>
      <c r="D350" s="48"/>
      <c r="E350" s="49"/>
      <c r="F350" s="48"/>
      <c r="G350" s="48"/>
      <c r="H350" s="48"/>
      <c r="I350" s="49"/>
      <c r="J350" s="48"/>
      <c r="K350" s="48"/>
      <c r="L350" s="48"/>
      <c r="M350" s="48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GA350" s="50"/>
    </row>
    <row r="351" spans="1:183" s="18" customFormat="1">
      <c r="A351" s="47"/>
      <c r="B351" s="48"/>
      <c r="C351" s="48"/>
      <c r="D351" s="48"/>
      <c r="E351" s="49"/>
      <c r="F351" s="48"/>
      <c r="G351" s="48"/>
      <c r="H351" s="48"/>
      <c r="I351" s="49"/>
      <c r="J351" s="48"/>
      <c r="K351" s="48"/>
      <c r="L351" s="48"/>
      <c r="M351" s="48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GA351" s="50"/>
    </row>
    <row r="352" spans="1:183" s="18" customFormat="1">
      <c r="A352" s="47"/>
      <c r="B352" s="48"/>
      <c r="C352" s="48"/>
      <c r="D352" s="48"/>
      <c r="E352" s="49"/>
      <c r="F352" s="48"/>
      <c r="G352" s="48"/>
      <c r="H352" s="48"/>
      <c r="I352" s="49"/>
      <c r="J352" s="48"/>
      <c r="K352" s="48"/>
      <c r="L352" s="48"/>
      <c r="M352" s="48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GA352" s="50"/>
    </row>
    <row r="353" spans="1:183" s="18" customFormat="1">
      <c r="A353" s="47"/>
      <c r="B353" s="48"/>
      <c r="C353" s="48"/>
      <c r="D353" s="48"/>
      <c r="E353" s="49"/>
      <c r="F353" s="48"/>
      <c r="G353" s="48"/>
      <c r="H353" s="48"/>
      <c r="I353" s="49"/>
      <c r="J353" s="48"/>
      <c r="K353" s="48"/>
      <c r="L353" s="48"/>
      <c r="M353" s="48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GA353" s="50"/>
    </row>
    <row r="354" spans="1:183" s="18" customFormat="1">
      <c r="A354" s="47"/>
      <c r="B354" s="48"/>
      <c r="C354" s="48"/>
      <c r="D354" s="48"/>
      <c r="E354" s="49"/>
      <c r="F354" s="48"/>
      <c r="G354" s="48"/>
      <c r="H354" s="48"/>
      <c r="I354" s="49"/>
      <c r="J354" s="48"/>
      <c r="K354" s="48"/>
      <c r="L354" s="48"/>
      <c r="M354" s="48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GA354" s="50"/>
    </row>
    <row r="355" spans="1:183" s="18" customFormat="1">
      <c r="A355" s="47"/>
      <c r="B355" s="48"/>
      <c r="C355" s="48"/>
      <c r="D355" s="48"/>
      <c r="E355" s="49"/>
      <c r="F355" s="48"/>
      <c r="G355" s="48"/>
      <c r="H355" s="48"/>
      <c r="I355" s="49"/>
      <c r="J355" s="48"/>
      <c r="K355" s="48"/>
      <c r="L355" s="48"/>
      <c r="M355" s="48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GA355" s="50"/>
    </row>
    <row r="356" spans="1:183" s="18" customFormat="1">
      <c r="A356" s="47"/>
      <c r="B356" s="48"/>
      <c r="C356" s="48"/>
      <c r="D356" s="48"/>
      <c r="E356" s="49"/>
      <c r="F356" s="48"/>
      <c r="G356" s="48"/>
      <c r="H356" s="48"/>
      <c r="I356" s="49"/>
      <c r="J356" s="48"/>
      <c r="K356" s="48"/>
      <c r="L356" s="48"/>
      <c r="M356" s="48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GA356" s="50"/>
    </row>
    <row r="357" spans="1:183" s="18" customFormat="1">
      <c r="A357" s="47"/>
      <c r="B357" s="48"/>
      <c r="C357" s="48"/>
      <c r="D357" s="48"/>
      <c r="E357" s="49"/>
      <c r="F357" s="48"/>
      <c r="G357" s="48"/>
      <c r="H357" s="48"/>
      <c r="I357" s="49"/>
      <c r="J357" s="48"/>
      <c r="K357" s="48"/>
      <c r="L357" s="48"/>
      <c r="M357" s="48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GA357" s="50"/>
    </row>
    <row r="358" spans="1:183" s="18" customFormat="1">
      <c r="A358" s="47"/>
      <c r="B358" s="48"/>
      <c r="C358" s="48"/>
      <c r="D358" s="48"/>
      <c r="E358" s="49"/>
      <c r="F358" s="48"/>
      <c r="G358" s="48"/>
      <c r="H358" s="48"/>
      <c r="I358" s="49"/>
      <c r="J358" s="48"/>
      <c r="K358" s="48"/>
      <c r="L358" s="48"/>
      <c r="M358" s="48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GA358" s="50"/>
    </row>
    <row r="359" spans="1:183" s="18" customFormat="1">
      <c r="A359" s="47"/>
      <c r="B359" s="48"/>
      <c r="C359" s="48"/>
      <c r="D359" s="48"/>
      <c r="E359" s="49"/>
      <c r="F359" s="48"/>
      <c r="G359" s="48"/>
      <c r="H359" s="48"/>
      <c r="I359" s="49"/>
      <c r="J359" s="48"/>
      <c r="K359" s="48"/>
      <c r="L359" s="48"/>
      <c r="M359" s="48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GA359" s="50"/>
    </row>
    <row r="360" spans="1:183" s="18" customFormat="1">
      <c r="A360" s="47"/>
      <c r="B360" s="48"/>
      <c r="C360" s="48"/>
      <c r="D360" s="48"/>
      <c r="E360" s="49"/>
      <c r="F360" s="48"/>
      <c r="G360" s="48"/>
      <c r="H360" s="48"/>
      <c r="I360" s="49"/>
      <c r="J360" s="48"/>
      <c r="K360" s="48"/>
      <c r="L360" s="48"/>
      <c r="M360" s="48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GA360" s="50"/>
    </row>
    <row r="361" spans="1:183" s="18" customFormat="1">
      <c r="A361" s="47"/>
      <c r="B361" s="48"/>
      <c r="C361" s="48"/>
      <c r="D361" s="48"/>
      <c r="E361" s="49"/>
      <c r="F361" s="48"/>
      <c r="G361" s="48"/>
      <c r="H361" s="48"/>
      <c r="I361" s="49"/>
      <c r="J361" s="48"/>
      <c r="K361" s="48"/>
      <c r="L361" s="48"/>
      <c r="M361" s="48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GA361" s="50"/>
    </row>
    <row r="362" spans="1:183" s="18" customFormat="1">
      <c r="A362" s="47"/>
      <c r="B362" s="48"/>
      <c r="C362" s="48"/>
      <c r="D362" s="48"/>
      <c r="E362" s="49"/>
      <c r="F362" s="48"/>
      <c r="G362" s="48"/>
      <c r="H362" s="48"/>
      <c r="I362" s="49"/>
      <c r="J362" s="48"/>
      <c r="K362" s="48"/>
      <c r="L362" s="48"/>
      <c r="M362" s="48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GA362" s="50"/>
    </row>
    <row r="363" spans="1:183" s="18" customFormat="1">
      <c r="A363" s="47"/>
      <c r="B363" s="48"/>
      <c r="C363" s="48"/>
      <c r="D363" s="48"/>
      <c r="E363" s="49"/>
      <c r="F363" s="48"/>
      <c r="G363" s="48"/>
      <c r="H363" s="48"/>
      <c r="I363" s="49"/>
      <c r="J363" s="48"/>
      <c r="K363" s="48"/>
      <c r="L363" s="48"/>
      <c r="M363" s="48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GA363" s="50"/>
    </row>
    <row r="364" spans="1:183" s="18" customFormat="1">
      <c r="A364" s="47"/>
      <c r="B364" s="48"/>
      <c r="C364" s="48"/>
      <c r="D364" s="48"/>
      <c r="E364" s="49"/>
      <c r="F364" s="48"/>
      <c r="G364" s="48"/>
      <c r="H364" s="48"/>
      <c r="I364" s="49"/>
      <c r="J364" s="48"/>
      <c r="K364" s="48"/>
      <c r="L364" s="48"/>
      <c r="M364" s="48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GA364" s="50"/>
    </row>
    <row r="365" spans="1:183" s="18" customFormat="1">
      <c r="A365" s="47"/>
      <c r="B365" s="48"/>
      <c r="C365" s="48"/>
      <c r="D365" s="48"/>
      <c r="E365" s="49"/>
      <c r="F365" s="48"/>
      <c r="G365" s="48"/>
      <c r="H365" s="48"/>
      <c r="I365" s="49"/>
      <c r="J365" s="48"/>
      <c r="K365" s="48"/>
      <c r="L365" s="48"/>
      <c r="M365" s="48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GA365" s="50"/>
    </row>
    <row r="366" spans="1:183" s="18" customFormat="1">
      <c r="A366" s="47"/>
      <c r="B366" s="48"/>
      <c r="C366" s="48"/>
      <c r="D366" s="48"/>
      <c r="E366" s="49"/>
      <c r="F366" s="48"/>
      <c r="G366" s="48"/>
      <c r="H366" s="48"/>
      <c r="I366" s="49"/>
      <c r="J366" s="48"/>
      <c r="K366" s="48"/>
      <c r="L366" s="48"/>
      <c r="M366" s="48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GA366" s="50"/>
    </row>
    <row r="367" spans="1:183" s="18" customFormat="1">
      <c r="A367" s="47"/>
      <c r="B367" s="48"/>
      <c r="C367" s="48"/>
      <c r="D367" s="48"/>
      <c r="E367" s="49"/>
      <c r="F367" s="48"/>
      <c r="G367" s="48"/>
      <c r="H367" s="48"/>
      <c r="I367" s="49"/>
      <c r="J367" s="48"/>
      <c r="K367" s="48"/>
      <c r="L367" s="48"/>
      <c r="M367" s="48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GA367" s="50"/>
    </row>
    <row r="368" spans="1:183" s="18" customFormat="1">
      <c r="A368" s="47"/>
      <c r="B368" s="48"/>
      <c r="C368" s="48"/>
      <c r="D368" s="48"/>
      <c r="E368" s="49"/>
      <c r="F368" s="48"/>
      <c r="G368" s="48"/>
      <c r="H368" s="48"/>
      <c r="I368" s="49"/>
      <c r="J368" s="48"/>
      <c r="K368" s="48"/>
      <c r="L368" s="48"/>
      <c r="M368" s="48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GA368" s="50"/>
    </row>
    <row r="369" spans="1:183" s="18" customFormat="1">
      <c r="A369" s="47"/>
      <c r="B369" s="48"/>
      <c r="C369" s="48"/>
      <c r="D369" s="48"/>
      <c r="E369" s="49"/>
      <c r="F369" s="48"/>
      <c r="G369" s="48"/>
      <c r="H369" s="48"/>
      <c r="I369" s="49"/>
      <c r="J369" s="48"/>
      <c r="K369" s="48"/>
      <c r="L369" s="48"/>
      <c r="M369" s="48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GA369" s="50"/>
    </row>
    <row r="370" spans="1:183" s="18" customFormat="1">
      <c r="A370" s="47"/>
      <c r="B370" s="48"/>
      <c r="C370" s="48"/>
      <c r="D370" s="48"/>
      <c r="E370" s="49"/>
      <c r="F370" s="48"/>
      <c r="G370" s="48"/>
      <c r="H370" s="48"/>
      <c r="I370" s="49"/>
      <c r="J370" s="48"/>
      <c r="K370" s="48"/>
      <c r="L370" s="48"/>
      <c r="M370" s="48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GA370" s="50"/>
    </row>
    <row r="371" spans="1:183" s="18" customFormat="1">
      <c r="A371" s="47"/>
      <c r="B371" s="48"/>
      <c r="C371" s="48"/>
      <c r="D371" s="48"/>
      <c r="E371" s="49"/>
      <c r="F371" s="48"/>
      <c r="G371" s="48"/>
      <c r="H371" s="48"/>
      <c r="I371" s="49"/>
      <c r="J371" s="48"/>
      <c r="K371" s="48"/>
      <c r="L371" s="48"/>
      <c r="M371" s="48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GA371" s="50"/>
    </row>
    <row r="372" spans="1:183" s="18" customFormat="1">
      <c r="A372" s="47"/>
      <c r="B372" s="48"/>
      <c r="C372" s="48"/>
      <c r="D372" s="48"/>
      <c r="E372" s="49"/>
      <c r="F372" s="48"/>
      <c r="G372" s="48"/>
      <c r="H372" s="48"/>
      <c r="I372" s="49"/>
      <c r="J372" s="48"/>
      <c r="K372" s="48"/>
      <c r="L372" s="48"/>
      <c r="M372" s="48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GA372" s="50"/>
    </row>
    <row r="373" spans="1:183" s="18" customFormat="1">
      <c r="A373" s="47"/>
      <c r="B373" s="48"/>
      <c r="C373" s="48"/>
      <c r="D373" s="48"/>
      <c r="E373" s="49"/>
      <c r="F373" s="48"/>
      <c r="G373" s="48"/>
      <c r="H373" s="48"/>
      <c r="I373" s="49"/>
      <c r="J373" s="48"/>
      <c r="K373" s="48"/>
      <c r="L373" s="48"/>
      <c r="M373" s="48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GA373" s="50"/>
    </row>
    <row r="374" spans="1:183" s="18" customFormat="1">
      <c r="A374" s="47"/>
      <c r="B374" s="48"/>
      <c r="C374" s="48"/>
      <c r="D374" s="48"/>
      <c r="E374" s="49"/>
      <c r="F374" s="48"/>
      <c r="G374" s="48"/>
      <c r="H374" s="48"/>
      <c r="I374" s="49"/>
      <c r="J374" s="48"/>
      <c r="K374" s="48"/>
      <c r="L374" s="48"/>
      <c r="M374" s="48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GA374" s="50"/>
    </row>
    <row r="375" spans="1:183" s="18" customFormat="1">
      <c r="A375" s="47"/>
      <c r="B375" s="48"/>
      <c r="C375" s="48"/>
      <c r="D375" s="48"/>
      <c r="E375" s="49"/>
      <c r="F375" s="48"/>
      <c r="G375" s="48"/>
      <c r="H375" s="48"/>
      <c r="I375" s="49"/>
      <c r="J375" s="48"/>
      <c r="K375" s="48"/>
      <c r="L375" s="48"/>
      <c r="M375" s="48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GA375" s="50"/>
    </row>
    <row r="376" spans="1:183" s="18" customFormat="1">
      <c r="A376" s="47"/>
      <c r="B376" s="48"/>
      <c r="C376" s="48"/>
      <c r="D376" s="48"/>
      <c r="E376" s="49"/>
      <c r="F376" s="48"/>
      <c r="G376" s="48"/>
      <c r="H376" s="48"/>
      <c r="I376" s="49"/>
      <c r="J376" s="48"/>
      <c r="K376" s="48"/>
      <c r="L376" s="48"/>
      <c r="M376" s="48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GA376" s="50"/>
    </row>
    <row r="377" spans="1:183" s="18" customFormat="1">
      <c r="A377" s="47"/>
      <c r="B377" s="48"/>
      <c r="C377" s="48"/>
      <c r="D377" s="48"/>
      <c r="E377" s="49"/>
      <c r="F377" s="48"/>
      <c r="G377" s="48"/>
      <c r="H377" s="48"/>
      <c r="I377" s="49"/>
      <c r="J377" s="48"/>
      <c r="K377" s="48"/>
      <c r="L377" s="48"/>
      <c r="M377" s="48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GA377" s="50"/>
    </row>
    <row r="378" spans="1:183" s="18" customFormat="1">
      <c r="A378" s="47"/>
      <c r="B378" s="48"/>
      <c r="C378" s="48"/>
      <c r="D378" s="48"/>
      <c r="E378" s="49"/>
      <c r="F378" s="48"/>
      <c r="G378" s="48"/>
      <c r="H378" s="48"/>
      <c r="I378" s="49"/>
      <c r="J378" s="48"/>
      <c r="K378" s="48"/>
      <c r="L378" s="48"/>
      <c r="M378" s="48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GA378" s="50"/>
    </row>
    <row r="379" spans="1:183" s="18" customFormat="1">
      <c r="A379" s="47"/>
      <c r="B379" s="48"/>
      <c r="C379" s="48"/>
      <c r="D379" s="48"/>
      <c r="E379" s="49"/>
      <c r="F379" s="48"/>
      <c r="G379" s="48"/>
      <c r="H379" s="48"/>
      <c r="I379" s="49"/>
      <c r="J379" s="48"/>
      <c r="K379" s="48"/>
      <c r="L379" s="48"/>
      <c r="M379" s="48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GA379" s="50"/>
    </row>
    <row r="380" spans="1:183" s="18" customFormat="1">
      <c r="A380" s="47"/>
      <c r="B380" s="48"/>
      <c r="C380" s="48"/>
      <c r="D380" s="48"/>
      <c r="E380" s="49"/>
      <c r="F380" s="48"/>
      <c r="G380" s="48"/>
      <c r="H380" s="48"/>
      <c r="I380" s="49"/>
      <c r="J380" s="48"/>
      <c r="K380" s="48"/>
      <c r="L380" s="48"/>
      <c r="M380" s="48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GA380" s="50"/>
    </row>
    <row r="381" spans="1:183" s="18" customFormat="1">
      <c r="A381" s="47"/>
      <c r="B381" s="48"/>
      <c r="C381" s="48"/>
      <c r="D381" s="48"/>
      <c r="E381" s="49"/>
      <c r="F381" s="48"/>
      <c r="G381" s="48"/>
      <c r="H381" s="48"/>
      <c r="I381" s="49"/>
      <c r="J381" s="48"/>
      <c r="K381" s="48"/>
      <c r="L381" s="48"/>
      <c r="M381" s="48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GA381" s="50"/>
    </row>
    <row r="382" spans="1:183" s="18" customFormat="1">
      <c r="A382" s="47"/>
      <c r="B382" s="48"/>
      <c r="C382" s="48"/>
      <c r="D382" s="48"/>
      <c r="E382" s="49"/>
      <c r="F382" s="48"/>
      <c r="G382" s="48"/>
      <c r="H382" s="48"/>
      <c r="I382" s="49"/>
      <c r="J382" s="48"/>
      <c r="K382" s="48"/>
      <c r="L382" s="48"/>
      <c r="M382" s="48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GA382" s="50"/>
    </row>
    <row r="383" spans="1:183" s="18" customFormat="1">
      <c r="A383" s="47"/>
      <c r="B383" s="48"/>
      <c r="C383" s="48"/>
      <c r="D383" s="48"/>
      <c r="E383" s="49"/>
      <c r="F383" s="48"/>
      <c r="G383" s="48"/>
      <c r="H383" s="48"/>
      <c r="I383" s="49"/>
      <c r="J383" s="48"/>
      <c r="K383" s="48"/>
      <c r="L383" s="48"/>
      <c r="M383" s="48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GA383" s="50"/>
    </row>
    <row r="384" spans="1:183" s="18" customFormat="1">
      <c r="A384" s="47"/>
      <c r="B384" s="48"/>
      <c r="C384" s="48"/>
      <c r="D384" s="48"/>
      <c r="E384" s="49"/>
      <c r="F384" s="48"/>
      <c r="G384" s="48"/>
      <c r="H384" s="48"/>
      <c r="I384" s="49"/>
      <c r="J384" s="48"/>
      <c r="K384" s="48"/>
      <c r="L384" s="48"/>
      <c r="M384" s="48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GA384" s="50"/>
    </row>
    <row r="385" spans="1:183" s="18" customFormat="1">
      <c r="A385" s="47"/>
      <c r="B385" s="48"/>
      <c r="C385" s="48"/>
      <c r="D385" s="48"/>
      <c r="E385" s="49"/>
      <c r="F385" s="48"/>
      <c r="G385" s="48"/>
      <c r="H385" s="48"/>
      <c r="I385" s="49"/>
      <c r="J385" s="48"/>
      <c r="K385" s="48"/>
      <c r="L385" s="48"/>
      <c r="M385" s="48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GA385" s="50"/>
    </row>
    <row r="386" spans="1:183" s="18" customFormat="1">
      <c r="A386" s="47"/>
      <c r="B386" s="48"/>
      <c r="C386" s="48"/>
      <c r="D386" s="48"/>
      <c r="E386" s="49"/>
      <c r="F386" s="48"/>
      <c r="G386" s="48"/>
      <c r="H386" s="48"/>
      <c r="I386" s="49"/>
      <c r="J386" s="48"/>
      <c r="K386" s="48"/>
      <c r="L386" s="48"/>
      <c r="M386" s="48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GA386" s="50"/>
    </row>
    <row r="387" spans="1:183" s="18" customFormat="1">
      <c r="A387" s="47"/>
      <c r="B387" s="48"/>
      <c r="C387" s="48"/>
      <c r="D387" s="48"/>
      <c r="E387" s="49"/>
      <c r="F387" s="48"/>
      <c r="G387" s="48"/>
      <c r="H387" s="48"/>
      <c r="I387" s="49"/>
      <c r="J387" s="48"/>
      <c r="K387" s="48"/>
      <c r="L387" s="48"/>
      <c r="M387" s="48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GA387" s="50"/>
    </row>
    <row r="388" spans="1:183" s="18" customFormat="1">
      <c r="A388" s="47"/>
      <c r="B388" s="48"/>
      <c r="C388" s="48"/>
      <c r="D388" s="48"/>
      <c r="E388" s="49"/>
      <c r="F388" s="48"/>
      <c r="G388" s="48"/>
      <c r="H388" s="48"/>
      <c r="I388" s="49"/>
      <c r="J388" s="48"/>
      <c r="K388" s="48"/>
      <c r="L388" s="48"/>
      <c r="M388" s="48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GA388" s="50"/>
    </row>
    <row r="389" spans="1:183" s="18" customFormat="1">
      <c r="A389" s="47"/>
      <c r="B389" s="48"/>
      <c r="C389" s="48"/>
      <c r="D389" s="48"/>
      <c r="E389" s="49"/>
      <c r="F389" s="48"/>
      <c r="G389" s="48"/>
      <c r="H389" s="48"/>
      <c r="I389" s="49"/>
      <c r="J389" s="48"/>
      <c r="K389" s="48"/>
      <c r="L389" s="48"/>
      <c r="M389" s="48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GA389" s="50"/>
    </row>
    <row r="390" spans="1:183" s="18" customFormat="1">
      <c r="A390" s="47"/>
      <c r="B390" s="48"/>
      <c r="C390" s="48"/>
      <c r="D390" s="48"/>
      <c r="E390" s="49"/>
      <c r="F390" s="48"/>
      <c r="G390" s="48"/>
      <c r="H390" s="48"/>
      <c r="I390" s="49"/>
      <c r="J390" s="48"/>
      <c r="K390" s="48"/>
      <c r="L390" s="48"/>
      <c r="M390" s="48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GA390" s="50"/>
    </row>
    <row r="391" spans="1:183" s="18" customFormat="1">
      <c r="A391" s="47"/>
      <c r="B391" s="48"/>
      <c r="C391" s="48"/>
      <c r="D391" s="48"/>
      <c r="E391" s="49"/>
      <c r="F391" s="48"/>
      <c r="G391" s="48"/>
      <c r="H391" s="48"/>
      <c r="I391" s="49"/>
      <c r="J391" s="48"/>
      <c r="K391" s="48"/>
      <c r="L391" s="48"/>
      <c r="M391" s="48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GA391" s="50"/>
    </row>
    <row r="392" spans="1:183" s="18" customFormat="1">
      <c r="A392" s="47"/>
      <c r="B392" s="48"/>
      <c r="C392" s="48"/>
      <c r="D392" s="48"/>
      <c r="E392" s="49"/>
      <c r="F392" s="48"/>
      <c r="G392" s="48"/>
      <c r="H392" s="48"/>
      <c r="I392" s="49"/>
      <c r="J392" s="48"/>
      <c r="K392" s="48"/>
      <c r="L392" s="48"/>
      <c r="M392" s="48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GA392" s="50"/>
    </row>
    <row r="393" spans="1:183" s="18" customFormat="1">
      <c r="A393" s="47"/>
      <c r="B393" s="48"/>
      <c r="C393" s="48"/>
      <c r="D393" s="48"/>
      <c r="E393" s="49"/>
      <c r="F393" s="48"/>
      <c r="G393" s="48"/>
      <c r="H393" s="48"/>
      <c r="I393" s="49"/>
      <c r="J393" s="48"/>
      <c r="K393" s="48"/>
      <c r="L393" s="48"/>
      <c r="M393" s="48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GA393" s="50"/>
    </row>
    <row r="394" spans="1:183" s="18" customFormat="1">
      <c r="A394" s="47"/>
      <c r="B394" s="48"/>
      <c r="C394" s="48"/>
      <c r="D394" s="48"/>
      <c r="E394" s="49"/>
      <c r="F394" s="48"/>
      <c r="G394" s="48"/>
      <c r="H394" s="48"/>
      <c r="I394" s="49"/>
      <c r="J394" s="48"/>
      <c r="K394" s="48"/>
      <c r="L394" s="48"/>
      <c r="M394" s="48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GA394" s="50"/>
    </row>
    <row r="395" spans="1:183" s="18" customFormat="1">
      <c r="A395" s="47"/>
      <c r="B395" s="48"/>
      <c r="C395" s="48"/>
      <c r="D395" s="48"/>
      <c r="E395" s="49"/>
      <c r="F395" s="48"/>
      <c r="G395" s="48"/>
      <c r="H395" s="48"/>
      <c r="I395" s="49"/>
      <c r="J395" s="48"/>
      <c r="K395" s="48"/>
      <c r="L395" s="48"/>
      <c r="M395" s="48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GA395" s="50"/>
    </row>
    <row r="396" spans="1:183" s="18" customFormat="1">
      <c r="A396" s="47"/>
      <c r="B396" s="48"/>
      <c r="C396" s="48"/>
      <c r="D396" s="48"/>
      <c r="E396" s="49"/>
      <c r="F396" s="48"/>
      <c r="G396" s="48"/>
      <c r="H396" s="48"/>
      <c r="I396" s="49"/>
      <c r="J396" s="48"/>
      <c r="K396" s="48"/>
      <c r="L396" s="48"/>
      <c r="M396" s="48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GA396" s="50"/>
    </row>
    <row r="397" spans="1:183" s="18" customFormat="1">
      <c r="A397" s="47"/>
      <c r="B397" s="48"/>
      <c r="C397" s="48"/>
      <c r="D397" s="48"/>
      <c r="E397" s="49"/>
      <c r="F397" s="48"/>
      <c r="G397" s="48"/>
      <c r="H397" s="48"/>
      <c r="I397" s="49"/>
      <c r="J397" s="48"/>
      <c r="K397" s="48"/>
      <c r="L397" s="48"/>
      <c r="M397" s="48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GA397" s="50"/>
    </row>
    <row r="398" spans="1:183" s="18" customFormat="1">
      <c r="A398" s="47"/>
      <c r="B398" s="48"/>
      <c r="C398" s="48"/>
      <c r="D398" s="48"/>
      <c r="E398" s="49"/>
      <c r="F398" s="48"/>
      <c r="G398" s="48"/>
      <c r="H398" s="48"/>
      <c r="I398" s="49"/>
      <c r="J398" s="48"/>
      <c r="K398" s="48"/>
      <c r="L398" s="48"/>
      <c r="M398" s="48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GA398" s="50"/>
    </row>
    <row r="399" spans="1:183" s="18" customFormat="1">
      <c r="A399" s="47"/>
      <c r="B399" s="48"/>
      <c r="C399" s="48"/>
      <c r="D399" s="48"/>
      <c r="E399" s="49"/>
      <c r="F399" s="48"/>
      <c r="G399" s="48"/>
      <c r="H399" s="48"/>
      <c r="I399" s="49"/>
      <c r="J399" s="48"/>
      <c r="K399" s="48"/>
      <c r="L399" s="48"/>
      <c r="M399" s="48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GA399" s="50"/>
    </row>
    <row r="400" spans="1:183" s="18" customFormat="1">
      <c r="A400" s="47"/>
      <c r="B400" s="48"/>
      <c r="C400" s="48"/>
      <c r="D400" s="48"/>
      <c r="E400" s="49"/>
      <c r="F400" s="48"/>
      <c r="G400" s="48"/>
      <c r="H400" s="48"/>
      <c r="I400" s="49"/>
      <c r="J400" s="48"/>
      <c r="K400" s="48"/>
      <c r="L400" s="48"/>
      <c r="M400" s="48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GA400" s="50"/>
    </row>
    <row r="401" spans="1:183" s="18" customFormat="1">
      <c r="A401" s="47"/>
      <c r="B401" s="48"/>
      <c r="C401" s="48"/>
      <c r="D401" s="48"/>
      <c r="E401" s="49"/>
      <c r="F401" s="48"/>
      <c r="G401" s="48"/>
      <c r="H401" s="48"/>
      <c r="I401" s="49"/>
      <c r="J401" s="48"/>
      <c r="K401" s="48"/>
      <c r="L401" s="48"/>
      <c r="M401" s="48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GA401" s="50"/>
    </row>
    <row r="402" spans="1:183" s="18" customFormat="1">
      <c r="A402" s="47"/>
      <c r="B402" s="48"/>
      <c r="C402" s="48"/>
      <c r="D402" s="48"/>
      <c r="E402" s="49"/>
      <c r="F402" s="48"/>
      <c r="G402" s="48"/>
      <c r="H402" s="48"/>
      <c r="I402" s="49"/>
      <c r="J402" s="48"/>
      <c r="K402" s="48"/>
      <c r="L402" s="48"/>
      <c r="M402" s="48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GA402" s="50"/>
    </row>
    <row r="403" spans="1:183" s="18" customFormat="1">
      <c r="A403" s="47"/>
      <c r="B403" s="48"/>
      <c r="C403" s="48"/>
      <c r="D403" s="48"/>
      <c r="E403" s="49"/>
      <c r="F403" s="48"/>
      <c r="G403" s="48"/>
      <c r="H403" s="48"/>
      <c r="I403" s="49"/>
      <c r="J403" s="48"/>
      <c r="K403" s="48"/>
      <c r="L403" s="48"/>
      <c r="M403" s="48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GA403" s="50"/>
    </row>
    <row r="404" spans="1:183" s="18" customFormat="1">
      <c r="A404" s="47"/>
      <c r="B404" s="48"/>
      <c r="C404" s="48"/>
      <c r="D404" s="48"/>
      <c r="E404" s="49"/>
      <c r="F404" s="48"/>
      <c r="G404" s="48"/>
      <c r="H404" s="48"/>
      <c r="I404" s="49"/>
      <c r="J404" s="48"/>
      <c r="K404" s="48"/>
      <c r="L404" s="48"/>
      <c r="M404" s="48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GA404" s="50"/>
    </row>
    <row r="405" spans="1:183" s="18" customFormat="1">
      <c r="A405" s="47"/>
      <c r="B405" s="48"/>
      <c r="C405" s="48"/>
      <c r="D405" s="48"/>
      <c r="E405" s="49"/>
      <c r="F405" s="48"/>
      <c r="G405" s="48"/>
      <c r="H405" s="48"/>
      <c r="I405" s="49"/>
      <c r="J405" s="48"/>
      <c r="K405" s="48"/>
      <c r="L405" s="48"/>
      <c r="M405" s="48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GA405" s="50"/>
    </row>
    <row r="406" spans="1:183" s="18" customFormat="1">
      <c r="A406" s="47"/>
      <c r="B406" s="48"/>
      <c r="C406" s="48"/>
      <c r="D406" s="48"/>
      <c r="E406" s="49"/>
      <c r="F406" s="48"/>
      <c r="G406" s="48"/>
      <c r="H406" s="48"/>
      <c r="I406" s="49"/>
      <c r="J406" s="48"/>
      <c r="K406" s="48"/>
      <c r="L406" s="48"/>
      <c r="M406" s="48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GA406" s="50"/>
    </row>
    <row r="407" spans="1:183" s="18" customFormat="1">
      <c r="A407" s="47"/>
      <c r="B407" s="48"/>
      <c r="C407" s="48"/>
      <c r="D407" s="48"/>
      <c r="E407" s="49"/>
      <c r="F407" s="48"/>
      <c r="G407" s="48"/>
      <c r="H407" s="48"/>
      <c r="I407" s="49"/>
      <c r="J407" s="48"/>
      <c r="K407" s="48"/>
      <c r="L407" s="48"/>
      <c r="M407" s="48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GA407" s="50"/>
    </row>
    <row r="408" spans="1:183" s="18" customFormat="1">
      <c r="A408" s="47"/>
      <c r="B408" s="48"/>
      <c r="C408" s="48"/>
      <c r="D408" s="48"/>
      <c r="E408" s="49"/>
      <c r="F408" s="48"/>
      <c r="G408" s="48"/>
      <c r="H408" s="48"/>
      <c r="I408" s="49"/>
      <c r="J408" s="48"/>
      <c r="K408" s="48"/>
      <c r="L408" s="48"/>
      <c r="M408" s="48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GA408" s="50"/>
    </row>
    <row r="409" spans="1:183" s="18" customFormat="1">
      <c r="A409" s="47"/>
      <c r="B409" s="48"/>
      <c r="C409" s="48"/>
      <c r="D409" s="48"/>
      <c r="E409" s="49"/>
      <c r="F409" s="48"/>
      <c r="G409" s="48"/>
      <c r="H409" s="48"/>
      <c r="I409" s="49"/>
      <c r="J409" s="48"/>
      <c r="K409" s="48"/>
      <c r="L409" s="48"/>
      <c r="M409" s="48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GA409" s="50"/>
    </row>
    <row r="410" spans="1:183" s="18" customFormat="1">
      <c r="A410" s="47"/>
      <c r="B410" s="48"/>
      <c r="C410" s="48"/>
      <c r="D410" s="48"/>
      <c r="E410" s="49"/>
      <c r="F410" s="48"/>
      <c r="G410" s="48"/>
      <c r="H410" s="48"/>
      <c r="I410" s="49"/>
      <c r="J410" s="48"/>
      <c r="K410" s="48"/>
      <c r="L410" s="48"/>
      <c r="M410" s="48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GA410" s="50"/>
    </row>
    <row r="411" spans="1:183" s="18" customFormat="1">
      <c r="A411" s="47"/>
      <c r="B411" s="48"/>
      <c r="C411" s="48"/>
      <c r="D411" s="48"/>
      <c r="E411" s="49"/>
      <c r="F411" s="48"/>
      <c r="G411" s="48"/>
      <c r="H411" s="48"/>
      <c r="I411" s="49"/>
      <c r="J411" s="48"/>
      <c r="K411" s="48"/>
      <c r="L411" s="48"/>
      <c r="M411" s="48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GA411" s="50"/>
    </row>
    <row r="412" spans="1:183" s="18" customFormat="1">
      <c r="A412" s="47"/>
      <c r="B412" s="48"/>
      <c r="C412" s="48"/>
      <c r="D412" s="48"/>
      <c r="E412" s="49"/>
      <c r="F412" s="48"/>
      <c r="G412" s="48"/>
      <c r="H412" s="48"/>
      <c r="I412" s="49"/>
      <c r="J412" s="48"/>
      <c r="K412" s="48"/>
      <c r="L412" s="48"/>
      <c r="M412" s="48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GA412" s="50"/>
    </row>
    <row r="413" spans="1:183" s="18" customFormat="1">
      <c r="A413" s="47"/>
      <c r="B413" s="48"/>
      <c r="C413" s="48"/>
      <c r="D413" s="48"/>
      <c r="E413" s="49"/>
      <c r="F413" s="48"/>
      <c r="G413" s="48"/>
      <c r="H413" s="48"/>
      <c r="I413" s="49"/>
      <c r="J413" s="48"/>
      <c r="K413" s="48"/>
      <c r="L413" s="48"/>
      <c r="M413" s="48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GA413" s="50"/>
    </row>
    <row r="414" spans="1:183" s="18" customFormat="1">
      <c r="A414" s="47"/>
      <c r="B414" s="48"/>
      <c r="C414" s="48"/>
      <c r="D414" s="48"/>
      <c r="E414" s="49"/>
      <c r="F414" s="48"/>
      <c r="G414" s="48"/>
      <c r="H414" s="48"/>
      <c r="I414" s="49"/>
      <c r="J414" s="48"/>
      <c r="K414" s="48"/>
      <c r="L414" s="48"/>
      <c r="M414" s="48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GA414" s="50"/>
    </row>
    <row r="415" spans="1:183" s="18" customFormat="1">
      <c r="A415" s="47"/>
      <c r="B415" s="48"/>
      <c r="C415" s="48"/>
      <c r="D415" s="48"/>
      <c r="E415" s="49"/>
      <c r="F415" s="48"/>
      <c r="G415" s="48"/>
      <c r="H415" s="48"/>
      <c r="I415" s="49"/>
      <c r="J415" s="48"/>
      <c r="K415" s="48"/>
      <c r="L415" s="48"/>
      <c r="M415" s="48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GA415" s="50"/>
    </row>
    <row r="416" spans="1:183" s="18" customFormat="1">
      <c r="A416" s="47"/>
      <c r="B416" s="48"/>
      <c r="C416" s="48"/>
      <c r="D416" s="48"/>
      <c r="E416" s="49"/>
      <c r="F416" s="48"/>
      <c r="G416" s="48"/>
      <c r="H416" s="48"/>
      <c r="I416" s="49"/>
      <c r="J416" s="48"/>
      <c r="K416" s="48"/>
      <c r="L416" s="48"/>
      <c r="M416" s="48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GA416" s="50"/>
    </row>
    <row r="417" spans="1:183" s="18" customFormat="1">
      <c r="A417" s="47"/>
      <c r="B417" s="48"/>
      <c r="C417" s="48"/>
      <c r="D417" s="48"/>
      <c r="E417" s="49"/>
      <c r="F417" s="48"/>
      <c r="G417" s="48"/>
      <c r="H417" s="48"/>
      <c r="I417" s="49"/>
      <c r="J417" s="48"/>
      <c r="K417" s="48"/>
      <c r="L417" s="48"/>
      <c r="M417" s="48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GA417" s="50"/>
    </row>
    <row r="418" spans="1:183" s="18" customFormat="1">
      <c r="A418" s="47"/>
      <c r="B418" s="48"/>
      <c r="C418" s="48"/>
      <c r="D418" s="48"/>
      <c r="E418" s="49"/>
      <c r="F418" s="48"/>
      <c r="G418" s="48"/>
      <c r="H418" s="48"/>
      <c r="I418" s="49"/>
      <c r="J418" s="48"/>
      <c r="K418" s="48"/>
      <c r="L418" s="48"/>
      <c r="M418" s="48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GA418" s="50"/>
    </row>
    <row r="419" spans="1:183" s="18" customFormat="1">
      <c r="A419" s="47"/>
      <c r="B419" s="48"/>
      <c r="C419" s="48"/>
      <c r="D419" s="48"/>
      <c r="E419" s="49"/>
      <c r="F419" s="48"/>
      <c r="G419" s="48"/>
      <c r="H419" s="48"/>
      <c r="I419" s="49"/>
      <c r="J419" s="48"/>
      <c r="K419" s="48"/>
      <c r="L419" s="48"/>
      <c r="M419" s="48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GA419" s="50"/>
    </row>
    <row r="420" spans="1:183" s="18" customFormat="1">
      <c r="A420" s="47"/>
      <c r="B420" s="48"/>
      <c r="C420" s="48"/>
      <c r="D420" s="48"/>
      <c r="E420" s="49"/>
      <c r="F420" s="48"/>
      <c r="G420" s="48"/>
      <c r="H420" s="48"/>
      <c r="I420" s="49"/>
      <c r="J420" s="48"/>
      <c r="K420" s="48"/>
      <c r="L420" s="48"/>
      <c r="M420" s="48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GA420" s="50"/>
    </row>
    <row r="421" spans="1:183" s="18" customFormat="1">
      <c r="A421" s="47"/>
      <c r="B421" s="48"/>
      <c r="C421" s="48"/>
      <c r="D421" s="48"/>
      <c r="E421" s="49"/>
      <c r="F421" s="48"/>
      <c r="G421" s="48"/>
      <c r="H421" s="48"/>
      <c r="I421" s="49"/>
      <c r="J421" s="48"/>
      <c r="K421" s="48"/>
      <c r="L421" s="48"/>
      <c r="M421" s="48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GA421" s="50"/>
    </row>
    <row r="422" spans="1:183" s="18" customFormat="1">
      <c r="A422" s="47"/>
      <c r="B422" s="48"/>
      <c r="C422" s="48"/>
      <c r="D422" s="48"/>
      <c r="E422" s="49"/>
      <c r="F422" s="48"/>
      <c r="G422" s="48"/>
      <c r="H422" s="48"/>
      <c r="I422" s="49"/>
      <c r="J422" s="48"/>
      <c r="K422" s="48"/>
      <c r="L422" s="48"/>
      <c r="M422" s="48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GA422" s="50"/>
    </row>
    <row r="423" spans="1:183" s="18" customFormat="1">
      <c r="A423" s="47"/>
      <c r="B423" s="48"/>
      <c r="C423" s="48"/>
      <c r="D423" s="48"/>
      <c r="E423" s="49"/>
      <c r="F423" s="48"/>
      <c r="G423" s="48"/>
      <c r="H423" s="48"/>
      <c r="I423" s="49"/>
      <c r="J423" s="48"/>
      <c r="K423" s="48"/>
      <c r="L423" s="48"/>
      <c r="M423" s="48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GA423" s="50"/>
    </row>
    <row r="424" spans="1:183" s="18" customFormat="1">
      <c r="A424" s="47"/>
      <c r="B424" s="48"/>
      <c r="C424" s="48"/>
      <c r="D424" s="48"/>
      <c r="E424" s="49"/>
      <c r="F424" s="48"/>
      <c r="G424" s="48"/>
      <c r="H424" s="48"/>
      <c r="I424" s="49"/>
      <c r="J424" s="48"/>
      <c r="K424" s="48"/>
      <c r="L424" s="48"/>
      <c r="M424" s="48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GA424" s="50"/>
    </row>
    <row r="425" spans="1:183" s="18" customFormat="1">
      <c r="A425" s="47"/>
      <c r="B425" s="48"/>
      <c r="C425" s="48"/>
      <c r="D425" s="48"/>
      <c r="E425" s="49"/>
      <c r="F425" s="48"/>
      <c r="G425" s="48"/>
      <c r="H425" s="48"/>
      <c r="I425" s="49"/>
      <c r="J425" s="48"/>
      <c r="K425" s="48"/>
      <c r="L425" s="48"/>
      <c r="M425" s="48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GA425" s="50"/>
    </row>
    <row r="426" spans="1:183" s="18" customFormat="1">
      <c r="A426" s="47"/>
      <c r="B426" s="48"/>
      <c r="C426" s="48"/>
      <c r="D426" s="48"/>
      <c r="E426" s="49"/>
      <c r="F426" s="48"/>
      <c r="G426" s="48"/>
      <c r="H426" s="48"/>
      <c r="I426" s="49"/>
      <c r="J426" s="48"/>
      <c r="K426" s="48"/>
      <c r="L426" s="48"/>
      <c r="M426" s="48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GA426" s="50"/>
    </row>
    <row r="427" spans="1:183" s="18" customFormat="1">
      <c r="A427" s="47"/>
      <c r="B427" s="48"/>
      <c r="C427" s="48"/>
      <c r="D427" s="48"/>
      <c r="E427" s="49"/>
      <c r="F427" s="48"/>
      <c r="G427" s="48"/>
      <c r="H427" s="48"/>
      <c r="I427" s="49"/>
      <c r="J427" s="48"/>
      <c r="K427" s="48"/>
      <c r="L427" s="48"/>
      <c r="M427" s="48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GA427" s="50"/>
    </row>
    <row r="428" spans="1:183" s="18" customFormat="1">
      <c r="A428" s="47"/>
      <c r="B428" s="48"/>
      <c r="C428" s="48"/>
      <c r="D428" s="48"/>
      <c r="E428" s="49"/>
      <c r="F428" s="48"/>
      <c r="G428" s="48"/>
      <c r="H428" s="48"/>
      <c r="I428" s="49"/>
      <c r="J428" s="48"/>
      <c r="K428" s="48"/>
      <c r="L428" s="48"/>
      <c r="M428" s="48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GA428" s="50"/>
    </row>
    <row r="429" spans="1:183" s="18" customFormat="1">
      <c r="A429" s="47"/>
      <c r="B429" s="48"/>
      <c r="C429" s="48"/>
      <c r="D429" s="48"/>
      <c r="E429" s="49"/>
      <c r="F429" s="48"/>
      <c r="G429" s="48"/>
      <c r="H429" s="48"/>
      <c r="I429" s="49"/>
      <c r="J429" s="48"/>
      <c r="K429" s="48"/>
      <c r="L429" s="48"/>
      <c r="M429" s="48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GA429" s="50"/>
    </row>
    <row r="430" spans="1:183" s="18" customFormat="1">
      <c r="A430" s="47"/>
      <c r="B430" s="48"/>
      <c r="C430" s="48"/>
      <c r="D430" s="48"/>
      <c r="E430" s="49"/>
      <c r="F430" s="48"/>
      <c r="G430" s="48"/>
      <c r="H430" s="48"/>
      <c r="I430" s="49"/>
      <c r="J430" s="48"/>
      <c r="K430" s="48"/>
      <c r="L430" s="48"/>
      <c r="M430" s="48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GA430" s="50"/>
    </row>
    <row r="431" spans="1:183" s="18" customFormat="1">
      <c r="A431" s="47"/>
      <c r="B431" s="48"/>
      <c r="C431" s="48"/>
      <c r="D431" s="48"/>
      <c r="E431" s="49"/>
      <c r="F431" s="48"/>
      <c r="G431" s="48"/>
      <c r="H431" s="48"/>
      <c r="I431" s="49"/>
      <c r="J431" s="48"/>
      <c r="K431" s="48"/>
      <c r="L431" s="48"/>
      <c r="M431" s="48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GA431" s="50"/>
    </row>
    <row r="432" spans="1:183" s="18" customFormat="1">
      <c r="A432" s="47"/>
      <c r="B432" s="48"/>
      <c r="C432" s="48"/>
      <c r="D432" s="48"/>
      <c r="E432" s="49"/>
      <c r="F432" s="48"/>
      <c r="G432" s="48"/>
      <c r="H432" s="48"/>
      <c r="I432" s="49"/>
      <c r="J432" s="48"/>
      <c r="K432" s="48"/>
      <c r="L432" s="48"/>
      <c r="M432" s="48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GA432" s="50"/>
    </row>
    <row r="433" spans="1:183" s="18" customFormat="1">
      <c r="A433" s="47"/>
      <c r="B433" s="48"/>
      <c r="C433" s="48"/>
      <c r="D433" s="48"/>
      <c r="E433" s="49"/>
      <c r="F433" s="48"/>
      <c r="G433" s="48"/>
      <c r="H433" s="48"/>
      <c r="I433" s="49"/>
      <c r="J433" s="48"/>
      <c r="K433" s="48"/>
      <c r="L433" s="48"/>
      <c r="M433" s="48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GA433" s="50"/>
    </row>
    <row r="434" spans="1:183" s="18" customFormat="1">
      <c r="A434" s="47"/>
      <c r="B434" s="48"/>
      <c r="C434" s="48"/>
      <c r="D434" s="48"/>
      <c r="E434" s="49"/>
      <c r="F434" s="48"/>
      <c r="G434" s="48"/>
      <c r="H434" s="48"/>
      <c r="I434" s="49"/>
      <c r="J434" s="48"/>
      <c r="K434" s="48"/>
      <c r="L434" s="48"/>
      <c r="M434" s="48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GA434" s="50"/>
    </row>
    <row r="435" spans="1:183" s="18" customFormat="1">
      <c r="A435" s="47"/>
      <c r="B435" s="48"/>
      <c r="C435" s="48"/>
      <c r="D435" s="48"/>
      <c r="E435" s="49"/>
      <c r="F435" s="48"/>
      <c r="G435" s="48"/>
      <c r="H435" s="48"/>
      <c r="I435" s="49"/>
      <c r="J435" s="48"/>
      <c r="K435" s="48"/>
      <c r="L435" s="48"/>
      <c r="M435" s="48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GA435" s="50"/>
    </row>
    <row r="436" spans="1:183" s="18" customFormat="1">
      <c r="A436" s="47"/>
      <c r="B436" s="48"/>
      <c r="C436" s="48"/>
      <c r="D436" s="48"/>
      <c r="E436" s="49"/>
      <c r="F436" s="48"/>
      <c r="G436" s="48"/>
      <c r="H436" s="48"/>
      <c r="I436" s="49"/>
      <c r="J436" s="48"/>
      <c r="K436" s="48"/>
      <c r="L436" s="48"/>
      <c r="M436" s="48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GA436" s="50"/>
    </row>
    <row r="437" spans="1:183" s="18" customFormat="1">
      <c r="A437" s="47"/>
      <c r="B437" s="48"/>
      <c r="C437" s="48"/>
      <c r="D437" s="48"/>
      <c r="E437" s="49"/>
      <c r="F437" s="48"/>
      <c r="G437" s="48"/>
      <c r="H437" s="48"/>
      <c r="I437" s="49"/>
      <c r="J437" s="48"/>
      <c r="K437" s="48"/>
      <c r="L437" s="48"/>
      <c r="M437" s="48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GA437" s="50"/>
    </row>
    <row r="438" spans="1:183" s="18" customFormat="1">
      <c r="A438" s="47"/>
      <c r="B438" s="48"/>
      <c r="C438" s="48"/>
      <c r="D438" s="48"/>
      <c r="E438" s="49"/>
      <c r="F438" s="48"/>
      <c r="G438" s="48"/>
      <c r="H438" s="48"/>
      <c r="I438" s="49"/>
      <c r="J438" s="48"/>
      <c r="K438" s="48"/>
      <c r="L438" s="48"/>
      <c r="M438" s="48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GA438" s="50"/>
    </row>
    <row r="439" spans="1:183" s="18" customFormat="1">
      <c r="A439" s="47"/>
      <c r="B439" s="48"/>
      <c r="C439" s="48"/>
      <c r="D439" s="48"/>
      <c r="E439" s="49"/>
      <c r="F439" s="48"/>
      <c r="G439" s="48"/>
      <c r="H439" s="48"/>
      <c r="I439" s="49"/>
      <c r="J439" s="48"/>
      <c r="K439" s="48"/>
      <c r="L439" s="48"/>
      <c r="M439" s="48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GA439" s="50"/>
    </row>
    <row r="440" spans="1:183" s="18" customFormat="1">
      <c r="A440" s="47"/>
      <c r="B440" s="48"/>
      <c r="C440" s="48"/>
      <c r="D440" s="48"/>
      <c r="E440" s="49"/>
      <c r="F440" s="48"/>
      <c r="G440" s="48"/>
      <c r="H440" s="48"/>
      <c r="I440" s="49"/>
      <c r="J440" s="48"/>
      <c r="K440" s="48"/>
      <c r="L440" s="48"/>
      <c r="M440" s="48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GA440" s="50"/>
    </row>
    <row r="441" spans="1:183" s="18" customFormat="1">
      <c r="A441" s="47"/>
      <c r="B441" s="48"/>
      <c r="C441" s="48"/>
      <c r="D441" s="48"/>
      <c r="E441" s="49"/>
      <c r="F441" s="48"/>
      <c r="G441" s="48"/>
      <c r="H441" s="48"/>
      <c r="I441" s="49"/>
      <c r="J441" s="48"/>
      <c r="K441" s="48"/>
      <c r="L441" s="48"/>
      <c r="M441" s="48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GA441" s="50"/>
    </row>
    <row r="442" spans="1:183" s="18" customFormat="1">
      <c r="A442" s="47"/>
      <c r="B442" s="48"/>
      <c r="C442" s="48"/>
      <c r="D442" s="48"/>
      <c r="E442" s="49"/>
      <c r="F442" s="48"/>
      <c r="G442" s="48"/>
      <c r="H442" s="48"/>
      <c r="I442" s="49"/>
      <c r="J442" s="48"/>
      <c r="K442" s="48"/>
      <c r="L442" s="48"/>
      <c r="M442" s="48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GA442" s="50"/>
    </row>
    <row r="443" spans="1:183" s="18" customFormat="1">
      <c r="A443" s="47"/>
      <c r="B443" s="48"/>
      <c r="C443" s="48"/>
      <c r="D443" s="48"/>
      <c r="E443" s="49"/>
      <c r="F443" s="48"/>
      <c r="G443" s="48"/>
      <c r="H443" s="48"/>
      <c r="I443" s="49"/>
      <c r="J443" s="48"/>
      <c r="K443" s="48"/>
      <c r="L443" s="48"/>
      <c r="M443" s="48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GA443" s="50"/>
    </row>
    <row r="444" spans="1:183" s="18" customFormat="1">
      <c r="A444" s="47"/>
      <c r="B444" s="48"/>
      <c r="C444" s="48"/>
      <c r="D444" s="48"/>
      <c r="E444" s="49"/>
      <c r="F444" s="48"/>
      <c r="G444" s="48"/>
      <c r="H444" s="48"/>
      <c r="I444" s="49"/>
      <c r="J444" s="48"/>
      <c r="K444" s="48"/>
      <c r="L444" s="48"/>
      <c r="M444" s="48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GA444" s="50"/>
    </row>
    <row r="445" spans="1:183" s="18" customFormat="1">
      <c r="A445" s="47"/>
      <c r="B445" s="48"/>
      <c r="C445" s="48"/>
      <c r="D445" s="48"/>
      <c r="E445" s="49"/>
      <c r="F445" s="48"/>
      <c r="G445" s="48"/>
      <c r="H445" s="48"/>
      <c r="I445" s="49"/>
      <c r="J445" s="48"/>
      <c r="K445" s="48"/>
      <c r="L445" s="48"/>
      <c r="M445" s="48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GA445" s="50"/>
    </row>
    <row r="446" spans="1:183" s="18" customFormat="1">
      <c r="A446" s="47"/>
      <c r="B446" s="48"/>
      <c r="C446" s="48"/>
      <c r="D446" s="48"/>
      <c r="E446" s="49"/>
      <c r="F446" s="48"/>
      <c r="G446" s="48"/>
      <c r="H446" s="48"/>
      <c r="I446" s="49"/>
      <c r="J446" s="48"/>
      <c r="K446" s="48"/>
      <c r="L446" s="48"/>
      <c r="M446" s="48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GA446" s="50"/>
    </row>
    <row r="447" spans="1:183" s="18" customFormat="1">
      <c r="A447" s="47"/>
      <c r="B447" s="48"/>
      <c r="C447" s="48"/>
      <c r="D447" s="48"/>
      <c r="E447" s="49"/>
      <c r="F447" s="48"/>
      <c r="G447" s="48"/>
      <c r="H447" s="48"/>
      <c r="I447" s="49"/>
      <c r="J447" s="48"/>
      <c r="K447" s="48"/>
      <c r="L447" s="48"/>
      <c r="M447" s="48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GA447" s="50"/>
    </row>
    <row r="448" spans="1:183" s="18" customFormat="1">
      <c r="A448" s="47"/>
      <c r="B448" s="48"/>
      <c r="C448" s="48"/>
      <c r="D448" s="48"/>
      <c r="E448" s="49"/>
      <c r="F448" s="48"/>
      <c r="G448" s="48"/>
      <c r="H448" s="48"/>
      <c r="I448" s="49"/>
      <c r="J448" s="48"/>
      <c r="K448" s="48"/>
      <c r="L448" s="48"/>
      <c r="M448" s="48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GA448" s="50"/>
    </row>
    <row r="449" spans="1:183" s="18" customFormat="1">
      <c r="A449" s="47"/>
      <c r="B449" s="48"/>
      <c r="C449" s="48"/>
      <c r="D449" s="48"/>
      <c r="E449" s="49"/>
      <c r="F449" s="48"/>
      <c r="G449" s="48"/>
      <c r="H449" s="48"/>
      <c r="I449" s="49"/>
      <c r="J449" s="48"/>
      <c r="K449" s="48"/>
      <c r="L449" s="48"/>
      <c r="M449" s="48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GA449" s="50"/>
    </row>
    <row r="450" spans="1:183" s="18" customFormat="1">
      <c r="A450" s="47"/>
      <c r="B450" s="48"/>
      <c r="C450" s="48"/>
      <c r="D450" s="48"/>
      <c r="E450" s="49"/>
      <c r="F450" s="48"/>
      <c r="G450" s="48"/>
      <c r="H450" s="48"/>
      <c r="I450" s="49"/>
      <c r="J450" s="48"/>
      <c r="K450" s="48"/>
      <c r="L450" s="48"/>
      <c r="M450" s="48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GA450" s="50"/>
    </row>
    <row r="451" spans="1:183" s="18" customFormat="1">
      <c r="A451" s="47"/>
      <c r="B451" s="48"/>
      <c r="C451" s="48"/>
      <c r="D451" s="48"/>
      <c r="E451" s="49"/>
      <c r="F451" s="48"/>
      <c r="G451" s="48"/>
      <c r="H451" s="48"/>
      <c r="I451" s="49"/>
      <c r="J451" s="48"/>
      <c r="K451" s="48"/>
      <c r="L451" s="48"/>
      <c r="M451" s="48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GA451" s="50"/>
    </row>
    <row r="452" spans="1:183" s="18" customFormat="1">
      <c r="A452" s="47"/>
      <c r="B452" s="48"/>
      <c r="C452" s="48"/>
      <c r="D452" s="48"/>
      <c r="E452" s="49"/>
      <c r="F452" s="48"/>
      <c r="G452" s="48"/>
      <c r="H452" s="48"/>
      <c r="I452" s="49"/>
      <c r="J452" s="48"/>
      <c r="K452" s="48"/>
      <c r="L452" s="48"/>
      <c r="M452" s="48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GA452" s="50"/>
    </row>
    <row r="453" spans="1:183" s="18" customFormat="1">
      <c r="A453" s="47"/>
      <c r="B453" s="48"/>
      <c r="C453" s="48"/>
      <c r="D453" s="48"/>
      <c r="E453" s="49"/>
      <c r="F453" s="48"/>
      <c r="G453" s="48"/>
      <c r="H453" s="48"/>
      <c r="I453" s="49"/>
      <c r="J453" s="48"/>
      <c r="K453" s="48"/>
      <c r="L453" s="48"/>
      <c r="M453" s="48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GA453" s="50"/>
    </row>
    <row r="454" spans="1:183" s="18" customFormat="1">
      <c r="A454" s="47"/>
      <c r="B454" s="48"/>
      <c r="C454" s="48"/>
      <c r="D454" s="48"/>
      <c r="E454" s="49"/>
      <c r="F454" s="48"/>
      <c r="G454" s="48"/>
      <c r="H454" s="48"/>
      <c r="I454" s="49"/>
      <c r="J454" s="48"/>
      <c r="K454" s="48"/>
      <c r="L454" s="48"/>
      <c r="M454" s="48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GA454" s="50"/>
    </row>
    <row r="455" spans="1:183" s="18" customFormat="1">
      <c r="A455" s="47"/>
      <c r="B455" s="48"/>
      <c r="C455" s="48"/>
      <c r="D455" s="48"/>
      <c r="E455" s="49"/>
      <c r="F455" s="48"/>
      <c r="G455" s="48"/>
      <c r="H455" s="48"/>
      <c r="I455" s="49"/>
      <c r="J455" s="48"/>
      <c r="K455" s="48"/>
      <c r="L455" s="48"/>
      <c r="M455" s="48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GA455" s="50"/>
    </row>
    <row r="456" spans="1:183" s="18" customFormat="1">
      <c r="A456" s="47"/>
      <c r="B456" s="48"/>
      <c r="C456" s="48"/>
      <c r="D456" s="48"/>
      <c r="E456" s="49"/>
      <c r="F456" s="48"/>
      <c r="G456" s="48"/>
      <c r="H456" s="48"/>
      <c r="I456" s="49"/>
      <c r="J456" s="48"/>
      <c r="K456" s="48"/>
      <c r="L456" s="48"/>
      <c r="M456" s="48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GA456" s="50"/>
    </row>
    <row r="457" spans="1:183" s="18" customFormat="1">
      <c r="A457" s="47"/>
      <c r="B457" s="48"/>
      <c r="C457" s="48"/>
      <c r="D457" s="48"/>
      <c r="E457" s="49"/>
      <c r="F457" s="48"/>
      <c r="G457" s="48"/>
      <c r="H457" s="48"/>
      <c r="I457" s="49"/>
      <c r="J457" s="48"/>
      <c r="K457" s="48"/>
      <c r="L457" s="48"/>
      <c r="M457" s="48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GA457" s="50"/>
    </row>
    <row r="458" spans="1:183" s="18" customFormat="1">
      <c r="A458" s="47"/>
      <c r="B458" s="48"/>
      <c r="C458" s="48"/>
      <c r="D458" s="48"/>
      <c r="E458" s="49"/>
      <c r="F458" s="48"/>
      <c r="G458" s="48"/>
      <c r="H458" s="48"/>
      <c r="I458" s="49"/>
      <c r="J458" s="48"/>
      <c r="K458" s="48"/>
      <c r="L458" s="48"/>
      <c r="M458" s="48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GA458" s="50"/>
    </row>
    <row r="459" spans="1:183" s="18" customFormat="1">
      <c r="A459" s="47"/>
      <c r="B459" s="48"/>
      <c r="C459" s="48"/>
      <c r="D459" s="48"/>
      <c r="E459" s="49"/>
      <c r="F459" s="48"/>
      <c r="G459" s="48"/>
      <c r="H459" s="48"/>
      <c r="I459" s="49"/>
      <c r="J459" s="48"/>
      <c r="K459" s="48"/>
      <c r="L459" s="48"/>
      <c r="M459" s="48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GA459" s="50"/>
    </row>
    <row r="460" spans="1:183" s="18" customFormat="1">
      <c r="A460" s="47"/>
      <c r="B460" s="48"/>
      <c r="C460" s="48"/>
      <c r="D460" s="48"/>
      <c r="E460" s="49"/>
      <c r="F460" s="48"/>
      <c r="G460" s="48"/>
      <c r="H460" s="48"/>
      <c r="I460" s="49"/>
      <c r="J460" s="48"/>
      <c r="K460" s="48"/>
      <c r="L460" s="48"/>
      <c r="M460" s="48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GA460" s="50"/>
    </row>
    <row r="461" spans="1:183" s="18" customFormat="1">
      <c r="A461" s="47"/>
      <c r="B461" s="48"/>
      <c r="C461" s="48"/>
      <c r="D461" s="48"/>
      <c r="E461" s="49"/>
      <c r="F461" s="48"/>
      <c r="G461" s="48"/>
      <c r="H461" s="48"/>
      <c r="I461" s="49"/>
      <c r="J461" s="48"/>
      <c r="K461" s="48"/>
      <c r="L461" s="48"/>
      <c r="M461" s="48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GA461" s="50"/>
    </row>
    <row r="462" spans="1:183" s="18" customFormat="1">
      <c r="A462" s="47"/>
      <c r="B462" s="48"/>
      <c r="C462" s="48"/>
      <c r="D462" s="48"/>
      <c r="E462" s="49"/>
      <c r="F462" s="48"/>
      <c r="G462" s="48"/>
      <c r="H462" s="48"/>
      <c r="I462" s="49"/>
      <c r="J462" s="48"/>
      <c r="K462" s="48"/>
      <c r="L462" s="48"/>
      <c r="M462" s="48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GA462" s="50"/>
    </row>
    <row r="463" spans="1:183" s="18" customFormat="1">
      <c r="A463" s="47"/>
      <c r="B463" s="48"/>
      <c r="C463" s="48"/>
      <c r="D463" s="48"/>
      <c r="E463" s="49"/>
      <c r="F463" s="48"/>
      <c r="G463" s="48"/>
      <c r="H463" s="48"/>
      <c r="I463" s="49"/>
      <c r="J463" s="48"/>
      <c r="K463" s="48"/>
      <c r="L463" s="48"/>
      <c r="M463" s="48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GA463" s="50"/>
    </row>
    <row r="464" spans="1:183" s="18" customFormat="1">
      <c r="A464" s="47"/>
      <c r="B464" s="48"/>
      <c r="C464" s="48"/>
      <c r="D464" s="48"/>
      <c r="E464" s="49"/>
      <c r="F464" s="48"/>
      <c r="G464" s="48"/>
      <c r="H464" s="48"/>
      <c r="I464" s="49"/>
      <c r="J464" s="48"/>
      <c r="K464" s="48"/>
      <c r="L464" s="48"/>
      <c r="M464" s="48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GA464" s="50"/>
    </row>
    <row r="465" spans="1:183" s="18" customFormat="1">
      <c r="A465" s="47"/>
      <c r="B465" s="48"/>
      <c r="C465" s="48"/>
      <c r="D465" s="48"/>
      <c r="E465" s="49"/>
      <c r="F465" s="48"/>
      <c r="G465" s="48"/>
      <c r="H465" s="48"/>
      <c r="I465" s="49"/>
      <c r="J465" s="48"/>
      <c r="K465" s="48"/>
      <c r="L465" s="48"/>
      <c r="M465" s="48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GA465" s="50"/>
    </row>
    <row r="466" spans="1:183" s="18" customFormat="1">
      <c r="A466" s="47"/>
      <c r="B466" s="48"/>
      <c r="C466" s="48"/>
      <c r="D466" s="48"/>
      <c r="E466" s="49"/>
      <c r="F466" s="48"/>
      <c r="G466" s="48"/>
      <c r="H466" s="48"/>
      <c r="I466" s="49"/>
      <c r="J466" s="48"/>
      <c r="K466" s="48"/>
      <c r="L466" s="48"/>
      <c r="M466" s="48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GA466" s="50"/>
    </row>
    <row r="467" spans="1:183" s="18" customFormat="1">
      <c r="A467" s="47"/>
      <c r="B467" s="48"/>
      <c r="C467" s="48"/>
      <c r="D467" s="48"/>
      <c r="E467" s="49"/>
      <c r="F467" s="48"/>
      <c r="G467" s="48"/>
      <c r="H467" s="48"/>
      <c r="I467" s="49"/>
      <c r="J467" s="48"/>
      <c r="K467" s="48"/>
      <c r="L467" s="48"/>
      <c r="M467" s="48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GA467" s="50"/>
    </row>
    <row r="468" spans="1:183" s="18" customFormat="1">
      <c r="A468" s="47"/>
      <c r="B468" s="48"/>
      <c r="C468" s="48"/>
      <c r="D468" s="48"/>
      <c r="E468" s="49"/>
      <c r="F468" s="48"/>
      <c r="G468" s="48"/>
      <c r="H468" s="48"/>
      <c r="I468" s="49"/>
      <c r="J468" s="48"/>
      <c r="K468" s="48"/>
      <c r="L468" s="48"/>
      <c r="M468" s="48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GA468" s="50"/>
    </row>
    <row r="469" spans="1:183" s="18" customFormat="1">
      <c r="A469" s="47"/>
      <c r="B469" s="48"/>
      <c r="C469" s="48"/>
      <c r="D469" s="48"/>
      <c r="E469" s="49"/>
      <c r="F469" s="48"/>
      <c r="G469" s="48"/>
      <c r="H469" s="48"/>
      <c r="I469" s="49"/>
      <c r="J469" s="48"/>
      <c r="K469" s="48"/>
      <c r="L469" s="48"/>
      <c r="M469" s="48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GA469" s="50"/>
    </row>
    <row r="470" spans="1:183" s="18" customFormat="1">
      <c r="A470" s="47"/>
      <c r="B470" s="48"/>
      <c r="C470" s="48"/>
      <c r="D470" s="48"/>
      <c r="E470" s="49"/>
      <c r="F470" s="48"/>
      <c r="G470" s="48"/>
      <c r="H470" s="48"/>
      <c r="I470" s="49"/>
      <c r="J470" s="48"/>
      <c r="K470" s="48"/>
      <c r="L470" s="48"/>
      <c r="M470" s="48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GA470" s="50"/>
    </row>
    <row r="471" spans="1:183" s="18" customFormat="1">
      <c r="A471" s="47"/>
      <c r="B471" s="48"/>
      <c r="C471" s="48"/>
      <c r="D471" s="48"/>
      <c r="E471" s="49"/>
      <c r="F471" s="48"/>
      <c r="G471" s="48"/>
      <c r="H471" s="48"/>
      <c r="I471" s="49"/>
      <c r="J471" s="48"/>
      <c r="K471" s="48"/>
      <c r="L471" s="48"/>
      <c r="M471" s="48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GA471" s="50"/>
    </row>
    <row r="472" spans="1:183" s="18" customFormat="1">
      <c r="A472" s="47"/>
      <c r="B472" s="48"/>
      <c r="C472" s="48"/>
      <c r="D472" s="48"/>
      <c r="E472" s="49"/>
      <c r="F472" s="48"/>
      <c r="G472" s="48"/>
      <c r="H472" s="48"/>
      <c r="I472" s="49"/>
      <c r="J472" s="48"/>
      <c r="K472" s="48"/>
      <c r="L472" s="48"/>
      <c r="M472" s="48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GA472" s="50"/>
    </row>
    <row r="473" spans="1:183" s="18" customFormat="1">
      <c r="A473" s="47"/>
      <c r="B473" s="48"/>
      <c r="C473" s="48"/>
      <c r="D473" s="48"/>
      <c r="E473" s="49"/>
      <c r="F473" s="48"/>
      <c r="G473" s="48"/>
      <c r="H473" s="48"/>
      <c r="I473" s="49"/>
      <c r="J473" s="48"/>
      <c r="K473" s="48"/>
      <c r="L473" s="48"/>
      <c r="M473" s="48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GA473" s="50"/>
    </row>
    <row r="474" spans="1:183" s="18" customFormat="1">
      <c r="A474" s="47"/>
      <c r="B474" s="48"/>
      <c r="C474" s="48"/>
      <c r="D474" s="48"/>
      <c r="E474" s="49"/>
      <c r="F474" s="48"/>
      <c r="G474" s="48"/>
      <c r="H474" s="48"/>
      <c r="I474" s="49"/>
      <c r="J474" s="48"/>
      <c r="K474" s="48"/>
      <c r="L474" s="48"/>
      <c r="M474" s="48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GA474" s="50"/>
    </row>
    <row r="475" spans="1:183" s="18" customFormat="1">
      <c r="A475" s="47"/>
      <c r="B475" s="48"/>
      <c r="C475" s="48"/>
      <c r="D475" s="48"/>
      <c r="E475" s="49"/>
      <c r="F475" s="48"/>
      <c r="G475" s="48"/>
      <c r="H475" s="48"/>
      <c r="I475" s="49"/>
      <c r="J475" s="48"/>
      <c r="K475" s="48"/>
      <c r="L475" s="48"/>
      <c r="M475" s="48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GA475" s="50"/>
    </row>
    <row r="476" spans="1:183" s="18" customFormat="1">
      <c r="A476" s="47"/>
      <c r="B476" s="48"/>
      <c r="C476" s="48"/>
      <c r="D476" s="48"/>
      <c r="E476" s="49"/>
      <c r="F476" s="48"/>
      <c r="G476" s="48"/>
      <c r="H476" s="48"/>
      <c r="I476" s="49"/>
      <c r="J476" s="48"/>
      <c r="K476" s="48"/>
      <c r="L476" s="48"/>
      <c r="M476" s="48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GA476" s="50"/>
    </row>
    <row r="477" spans="1:183" s="18" customFormat="1">
      <c r="A477" s="47"/>
      <c r="B477" s="48"/>
      <c r="C477" s="48"/>
      <c r="D477" s="48"/>
      <c r="E477" s="49"/>
      <c r="F477" s="48"/>
      <c r="G477" s="48"/>
      <c r="H477" s="48"/>
      <c r="I477" s="49"/>
      <c r="J477" s="48"/>
      <c r="K477" s="48"/>
      <c r="L477" s="48"/>
      <c r="M477" s="48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GA477" s="50"/>
    </row>
    <row r="478" spans="1:183" s="18" customFormat="1">
      <c r="A478" s="47"/>
      <c r="B478" s="48"/>
      <c r="C478" s="48"/>
      <c r="D478" s="48"/>
      <c r="E478" s="49"/>
      <c r="F478" s="48"/>
      <c r="G478" s="48"/>
      <c r="H478" s="48"/>
      <c r="I478" s="49"/>
      <c r="J478" s="48"/>
      <c r="K478" s="48"/>
      <c r="L478" s="48"/>
      <c r="M478" s="48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GA478" s="50"/>
    </row>
    <row r="479" spans="1:183" s="18" customFormat="1">
      <c r="A479" s="47"/>
      <c r="B479" s="48"/>
      <c r="C479" s="48"/>
      <c r="D479" s="48"/>
      <c r="E479" s="49"/>
      <c r="F479" s="48"/>
      <c r="G479" s="48"/>
      <c r="H479" s="48"/>
      <c r="I479" s="49"/>
      <c r="J479" s="48"/>
      <c r="K479" s="48"/>
      <c r="L479" s="48"/>
      <c r="M479" s="48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GA479" s="50"/>
    </row>
    <row r="480" spans="1:183" s="18" customFormat="1">
      <c r="A480" s="47"/>
      <c r="B480" s="48"/>
      <c r="C480" s="48"/>
      <c r="D480" s="48"/>
      <c r="E480" s="49"/>
      <c r="F480" s="48"/>
      <c r="G480" s="48"/>
      <c r="H480" s="48"/>
      <c r="I480" s="49"/>
      <c r="J480" s="48"/>
      <c r="K480" s="48"/>
      <c r="L480" s="48"/>
      <c r="M480" s="48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GA480" s="50"/>
    </row>
    <row r="481" spans="1:183" s="18" customFormat="1">
      <c r="A481" s="47"/>
      <c r="B481" s="48"/>
      <c r="C481" s="48"/>
      <c r="D481" s="48"/>
      <c r="E481" s="49"/>
      <c r="F481" s="48"/>
      <c r="G481" s="48"/>
      <c r="H481" s="48"/>
      <c r="I481" s="49"/>
      <c r="J481" s="48"/>
      <c r="K481" s="48"/>
      <c r="L481" s="48"/>
      <c r="M481" s="48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GA481" s="50"/>
    </row>
    <row r="482" spans="1:183" s="18" customFormat="1">
      <c r="A482" s="47"/>
      <c r="B482" s="48"/>
      <c r="C482" s="48"/>
      <c r="D482" s="48"/>
      <c r="E482" s="49"/>
      <c r="F482" s="48"/>
      <c r="G482" s="48"/>
      <c r="H482" s="48"/>
      <c r="I482" s="49"/>
      <c r="J482" s="48"/>
      <c r="K482" s="48"/>
      <c r="L482" s="48"/>
      <c r="M482" s="48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GA482" s="50"/>
    </row>
    <row r="483" spans="1:183" s="18" customFormat="1">
      <c r="A483" s="47"/>
      <c r="B483" s="48"/>
      <c r="C483" s="48"/>
      <c r="D483" s="48"/>
      <c r="E483" s="49"/>
      <c r="F483" s="48"/>
      <c r="G483" s="48"/>
      <c r="H483" s="48"/>
      <c r="I483" s="49"/>
      <c r="J483" s="48"/>
      <c r="K483" s="48"/>
      <c r="L483" s="48"/>
      <c r="M483" s="48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GA483" s="50"/>
    </row>
    <row r="484" spans="1:183" s="18" customFormat="1">
      <c r="A484" s="47"/>
      <c r="B484" s="48"/>
      <c r="C484" s="48"/>
      <c r="D484" s="48"/>
      <c r="E484" s="49"/>
      <c r="F484" s="48"/>
      <c r="G484" s="48"/>
      <c r="H484" s="48"/>
      <c r="I484" s="49"/>
      <c r="J484" s="48"/>
      <c r="K484" s="48"/>
      <c r="L484" s="48"/>
      <c r="M484" s="48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GA484" s="50"/>
    </row>
    <row r="485" spans="1:183" s="18" customFormat="1">
      <c r="A485" s="47"/>
      <c r="B485" s="48"/>
      <c r="C485" s="48"/>
      <c r="D485" s="48"/>
      <c r="E485" s="49"/>
      <c r="F485" s="48"/>
      <c r="G485" s="48"/>
      <c r="H485" s="48"/>
      <c r="I485" s="49"/>
      <c r="J485" s="48"/>
      <c r="K485" s="48"/>
      <c r="L485" s="48"/>
      <c r="M485" s="48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GA485" s="50"/>
    </row>
    <row r="486" spans="1:183" s="18" customFormat="1">
      <c r="A486" s="47"/>
      <c r="B486" s="48"/>
      <c r="C486" s="48"/>
      <c r="D486" s="48"/>
      <c r="E486" s="49"/>
      <c r="F486" s="48"/>
      <c r="G486" s="48"/>
      <c r="H486" s="48"/>
      <c r="I486" s="49"/>
      <c r="J486" s="48"/>
      <c r="K486" s="48"/>
      <c r="L486" s="48"/>
      <c r="M486" s="48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GA486" s="50"/>
    </row>
    <row r="487" spans="1:183" s="18" customFormat="1">
      <c r="A487" s="47"/>
      <c r="B487" s="48"/>
      <c r="C487" s="48"/>
      <c r="D487" s="48"/>
      <c r="E487" s="49"/>
      <c r="F487" s="48"/>
      <c r="G487" s="48"/>
      <c r="H487" s="48"/>
      <c r="I487" s="49"/>
      <c r="J487" s="48"/>
      <c r="K487" s="48"/>
      <c r="L487" s="48"/>
      <c r="M487" s="48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GA487" s="50"/>
    </row>
    <row r="488" spans="1:183" s="18" customFormat="1">
      <c r="A488" s="47"/>
      <c r="B488" s="48"/>
      <c r="C488" s="48"/>
      <c r="D488" s="48"/>
      <c r="E488" s="49"/>
      <c r="F488" s="48"/>
      <c r="G488" s="48"/>
      <c r="H488" s="48"/>
      <c r="I488" s="49"/>
      <c r="J488" s="48"/>
      <c r="K488" s="48"/>
      <c r="L488" s="48"/>
      <c r="M488" s="48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GA488" s="50"/>
    </row>
    <row r="489" spans="1:183" s="18" customFormat="1">
      <c r="A489" s="47"/>
      <c r="B489" s="48"/>
      <c r="C489" s="48"/>
      <c r="D489" s="48"/>
      <c r="E489" s="49"/>
      <c r="F489" s="48"/>
      <c r="G489" s="48"/>
      <c r="H489" s="48"/>
      <c r="I489" s="49"/>
      <c r="J489" s="48"/>
      <c r="K489" s="48"/>
      <c r="L489" s="48"/>
      <c r="M489" s="48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GA489" s="50"/>
    </row>
    <row r="490" spans="1:183" s="18" customFormat="1">
      <c r="A490" s="47"/>
      <c r="B490" s="48"/>
      <c r="C490" s="48"/>
      <c r="D490" s="48"/>
      <c r="E490" s="49"/>
      <c r="F490" s="48"/>
      <c r="G490" s="48"/>
      <c r="H490" s="48"/>
      <c r="I490" s="49"/>
      <c r="J490" s="48"/>
      <c r="K490" s="48"/>
      <c r="L490" s="48"/>
      <c r="M490" s="48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GA490" s="50"/>
    </row>
    <row r="491" spans="1:183" s="18" customFormat="1">
      <c r="A491" s="47"/>
      <c r="B491" s="48"/>
      <c r="C491" s="48"/>
      <c r="D491" s="48"/>
      <c r="E491" s="49"/>
      <c r="F491" s="48"/>
      <c r="G491" s="48"/>
      <c r="H491" s="48"/>
      <c r="I491" s="49"/>
      <c r="J491" s="48"/>
      <c r="K491" s="48"/>
      <c r="L491" s="48"/>
      <c r="M491" s="48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GA491" s="50"/>
    </row>
    <row r="492" spans="1:183" s="18" customFormat="1">
      <c r="A492" s="47"/>
      <c r="B492" s="48"/>
      <c r="C492" s="48"/>
      <c r="D492" s="48"/>
      <c r="E492" s="49"/>
      <c r="F492" s="48"/>
      <c r="G492" s="48"/>
      <c r="H492" s="48"/>
      <c r="I492" s="49"/>
      <c r="J492" s="48"/>
      <c r="K492" s="48"/>
      <c r="L492" s="48"/>
      <c r="M492" s="48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GA492" s="50"/>
    </row>
    <row r="493" spans="1:183" s="18" customFormat="1">
      <c r="A493" s="47"/>
      <c r="B493" s="48"/>
      <c r="C493" s="48"/>
      <c r="D493" s="48"/>
      <c r="E493" s="49"/>
      <c r="F493" s="48"/>
      <c r="G493" s="48"/>
      <c r="H493" s="48"/>
      <c r="I493" s="49"/>
      <c r="J493" s="48"/>
      <c r="K493" s="48"/>
      <c r="L493" s="48"/>
      <c r="M493" s="48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GA493" s="50"/>
    </row>
    <row r="494" spans="1:183" s="18" customFormat="1">
      <c r="A494" s="47"/>
      <c r="B494" s="48"/>
      <c r="C494" s="48"/>
      <c r="D494" s="48"/>
      <c r="E494" s="49"/>
      <c r="F494" s="48"/>
      <c r="G494" s="48"/>
      <c r="H494" s="48"/>
      <c r="I494" s="49"/>
      <c r="J494" s="48"/>
      <c r="K494" s="48"/>
      <c r="L494" s="48"/>
      <c r="M494" s="48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GA494" s="50"/>
    </row>
    <row r="495" spans="1:183" s="18" customFormat="1">
      <c r="A495" s="47"/>
      <c r="B495" s="48"/>
      <c r="C495" s="48"/>
      <c r="D495" s="48"/>
      <c r="E495" s="49"/>
      <c r="F495" s="48"/>
      <c r="G495" s="48"/>
      <c r="H495" s="48"/>
      <c r="I495" s="49"/>
      <c r="J495" s="48"/>
      <c r="K495" s="48"/>
      <c r="L495" s="48"/>
      <c r="M495" s="48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GA495" s="50"/>
    </row>
    <row r="496" spans="1:183" s="18" customFormat="1">
      <c r="A496" s="47"/>
      <c r="B496" s="48"/>
      <c r="C496" s="48"/>
      <c r="D496" s="48"/>
      <c r="E496" s="49"/>
      <c r="F496" s="48"/>
      <c r="G496" s="48"/>
      <c r="H496" s="48"/>
      <c r="I496" s="49"/>
      <c r="J496" s="48"/>
      <c r="K496" s="48"/>
      <c r="L496" s="48"/>
      <c r="M496" s="48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GA496" s="50"/>
    </row>
    <row r="497" spans="1:183" s="18" customFormat="1">
      <c r="A497" s="47"/>
      <c r="B497" s="48"/>
      <c r="C497" s="48"/>
      <c r="D497" s="48"/>
      <c r="E497" s="49"/>
      <c r="F497" s="48"/>
      <c r="G497" s="48"/>
      <c r="H497" s="48"/>
      <c r="I497" s="49"/>
      <c r="J497" s="48"/>
      <c r="K497" s="48"/>
      <c r="L497" s="48"/>
      <c r="M497" s="48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GA497" s="50"/>
    </row>
    <row r="498" spans="1:183" s="18" customFormat="1">
      <c r="A498" s="47"/>
      <c r="B498" s="48"/>
      <c r="C498" s="48"/>
      <c r="D498" s="48"/>
      <c r="E498" s="49"/>
      <c r="F498" s="48"/>
      <c r="G498" s="48"/>
      <c r="H498" s="48"/>
      <c r="I498" s="49"/>
      <c r="J498" s="48"/>
      <c r="K498" s="48"/>
      <c r="L498" s="48"/>
      <c r="M498" s="48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GA498" s="50"/>
    </row>
    <row r="499" spans="1:183" s="18" customFormat="1">
      <c r="A499" s="47"/>
      <c r="B499" s="48"/>
      <c r="C499" s="48"/>
      <c r="D499" s="48"/>
      <c r="E499" s="49"/>
      <c r="F499" s="48"/>
      <c r="G499" s="48"/>
      <c r="H499" s="48"/>
      <c r="I499" s="49"/>
      <c r="J499" s="48"/>
      <c r="K499" s="48"/>
      <c r="L499" s="48"/>
      <c r="M499" s="48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GA499" s="50"/>
    </row>
    <row r="500" spans="1:183" s="18" customFormat="1">
      <c r="A500" s="47"/>
      <c r="B500" s="48"/>
      <c r="C500" s="48"/>
      <c r="D500" s="48"/>
      <c r="E500" s="49"/>
      <c r="F500" s="48"/>
      <c r="G500" s="48"/>
      <c r="H500" s="48"/>
      <c r="I500" s="49"/>
      <c r="J500" s="48"/>
      <c r="K500" s="48"/>
      <c r="L500" s="48"/>
      <c r="M500" s="48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GA500" s="50"/>
    </row>
    <row r="501" spans="1:183" s="18" customFormat="1">
      <c r="A501" s="47"/>
      <c r="B501" s="48"/>
      <c r="C501" s="48"/>
      <c r="D501" s="48"/>
      <c r="E501" s="49"/>
      <c r="F501" s="48"/>
      <c r="G501" s="48"/>
      <c r="H501" s="48"/>
      <c r="I501" s="49"/>
      <c r="J501" s="48"/>
      <c r="K501" s="48"/>
      <c r="L501" s="48"/>
      <c r="M501" s="48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GA501" s="50"/>
    </row>
    <row r="502" spans="1:183" s="18" customFormat="1">
      <c r="A502" s="47"/>
      <c r="B502" s="48"/>
      <c r="C502" s="48"/>
      <c r="D502" s="48"/>
      <c r="E502" s="49"/>
      <c r="F502" s="48"/>
      <c r="G502" s="48"/>
      <c r="H502" s="48"/>
      <c r="I502" s="49"/>
      <c r="J502" s="48"/>
      <c r="K502" s="48"/>
      <c r="L502" s="48"/>
      <c r="M502" s="48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GA502" s="50"/>
    </row>
    <row r="503" spans="1:183" s="18" customFormat="1">
      <c r="A503" s="47"/>
      <c r="B503" s="48"/>
      <c r="C503" s="48"/>
      <c r="D503" s="48"/>
      <c r="E503" s="49"/>
      <c r="F503" s="48"/>
      <c r="G503" s="48"/>
      <c r="H503" s="48"/>
      <c r="I503" s="49"/>
      <c r="J503" s="48"/>
      <c r="K503" s="48"/>
      <c r="L503" s="48"/>
      <c r="M503" s="48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GA503" s="50"/>
    </row>
    <row r="504" spans="1:183" s="18" customFormat="1">
      <c r="A504" s="47"/>
      <c r="B504" s="48"/>
      <c r="C504" s="48"/>
      <c r="D504" s="48"/>
      <c r="E504" s="49"/>
      <c r="F504" s="48"/>
      <c r="G504" s="48"/>
      <c r="H504" s="48"/>
      <c r="I504" s="49"/>
      <c r="J504" s="48"/>
      <c r="K504" s="48"/>
      <c r="L504" s="48"/>
      <c r="M504" s="48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GA504" s="50"/>
    </row>
    <row r="505" spans="1:183" s="18" customFormat="1">
      <c r="A505" s="47"/>
      <c r="B505" s="48"/>
      <c r="C505" s="48"/>
      <c r="D505" s="48"/>
      <c r="E505" s="49"/>
      <c r="F505" s="48"/>
      <c r="G505" s="48"/>
      <c r="H505" s="48"/>
      <c r="I505" s="49"/>
      <c r="J505" s="48"/>
      <c r="K505" s="48"/>
      <c r="L505" s="48"/>
      <c r="M505" s="48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GA505" s="50"/>
    </row>
    <row r="506" spans="1:183" s="18" customFormat="1">
      <c r="A506" s="47"/>
      <c r="B506" s="48"/>
      <c r="C506" s="48"/>
      <c r="D506" s="48"/>
      <c r="E506" s="49"/>
      <c r="F506" s="48"/>
      <c r="G506" s="48"/>
      <c r="H506" s="48"/>
      <c r="I506" s="49"/>
      <c r="J506" s="48"/>
      <c r="K506" s="48"/>
      <c r="L506" s="48"/>
      <c r="M506" s="48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GA506" s="50"/>
    </row>
    <row r="507" spans="1:183" s="18" customFormat="1">
      <c r="A507" s="47"/>
      <c r="B507" s="48"/>
      <c r="C507" s="48"/>
      <c r="D507" s="48"/>
      <c r="E507" s="49"/>
      <c r="F507" s="48"/>
      <c r="G507" s="48"/>
      <c r="H507" s="48"/>
      <c r="I507" s="49"/>
      <c r="J507" s="48"/>
      <c r="K507" s="48"/>
      <c r="L507" s="48"/>
      <c r="M507" s="48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GA507" s="50"/>
    </row>
    <row r="508" spans="1:183" s="18" customFormat="1">
      <c r="A508" s="47"/>
      <c r="B508" s="48"/>
      <c r="C508" s="48"/>
      <c r="D508" s="48"/>
      <c r="E508" s="49"/>
      <c r="F508" s="48"/>
      <c r="G508" s="48"/>
      <c r="H508" s="48"/>
      <c r="I508" s="49"/>
      <c r="J508" s="48"/>
      <c r="K508" s="48"/>
      <c r="L508" s="48"/>
      <c r="M508" s="48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GA508" s="50"/>
    </row>
    <row r="509" spans="1:183" s="18" customFormat="1">
      <c r="A509" s="47"/>
      <c r="B509" s="48"/>
      <c r="C509" s="48"/>
      <c r="D509" s="48"/>
      <c r="E509" s="49"/>
      <c r="F509" s="48"/>
      <c r="G509" s="48"/>
      <c r="H509" s="48"/>
      <c r="I509" s="49"/>
      <c r="J509" s="48"/>
      <c r="K509" s="48"/>
      <c r="L509" s="48"/>
      <c r="M509" s="48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GA509" s="50"/>
    </row>
    <row r="510" spans="1:183" s="18" customFormat="1">
      <c r="A510" s="47"/>
      <c r="B510" s="48"/>
      <c r="C510" s="48"/>
      <c r="D510" s="48"/>
      <c r="E510" s="49"/>
      <c r="F510" s="48"/>
      <c r="G510" s="48"/>
      <c r="H510" s="48"/>
      <c r="I510" s="49"/>
      <c r="J510" s="48"/>
      <c r="K510" s="48"/>
      <c r="L510" s="48"/>
      <c r="M510" s="48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GA510" s="50"/>
    </row>
    <row r="511" spans="1:183" s="18" customFormat="1">
      <c r="A511" s="47"/>
      <c r="B511" s="48"/>
      <c r="C511" s="48"/>
      <c r="D511" s="48"/>
      <c r="E511" s="49"/>
      <c r="F511" s="48"/>
      <c r="G511" s="48"/>
      <c r="H511" s="48"/>
      <c r="I511" s="49"/>
      <c r="J511" s="48"/>
      <c r="K511" s="48"/>
      <c r="L511" s="48"/>
      <c r="M511" s="48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GA511" s="50"/>
    </row>
    <row r="512" spans="1:183" s="18" customFormat="1">
      <c r="A512" s="47"/>
      <c r="B512" s="48"/>
      <c r="C512" s="48"/>
      <c r="D512" s="48"/>
      <c r="E512" s="49"/>
      <c r="F512" s="48"/>
      <c r="G512" s="48"/>
      <c r="H512" s="48"/>
      <c r="I512" s="49"/>
      <c r="J512" s="48"/>
      <c r="K512" s="48"/>
      <c r="L512" s="48"/>
      <c r="M512" s="48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GA512" s="50"/>
    </row>
    <row r="513" spans="1:183" s="18" customFormat="1">
      <c r="A513" s="47"/>
      <c r="B513" s="48"/>
      <c r="C513" s="48"/>
      <c r="D513" s="48"/>
      <c r="E513" s="49"/>
      <c r="F513" s="48"/>
      <c r="G513" s="48"/>
      <c r="H513" s="48"/>
      <c r="I513" s="49"/>
      <c r="J513" s="48"/>
      <c r="K513" s="48"/>
      <c r="L513" s="48"/>
      <c r="M513" s="48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GA513" s="50"/>
    </row>
    <row r="514" spans="1:183" s="18" customFormat="1">
      <c r="A514" s="47"/>
      <c r="B514" s="48"/>
      <c r="C514" s="48"/>
      <c r="D514" s="48"/>
      <c r="E514" s="49"/>
      <c r="F514" s="48"/>
      <c r="G514" s="48"/>
      <c r="H514" s="48"/>
      <c r="I514" s="49"/>
      <c r="J514" s="48"/>
      <c r="K514" s="48"/>
      <c r="L514" s="48"/>
      <c r="M514" s="48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GA514" s="50"/>
    </row>
    <row r="515" spans="1:183" s="18" customFormat="1">
      <c r="A515" s="47"/>
      <c r="B515" s="48"/>
      <c r="C515" s="48"/>
      <c r="D515" s="48"/>
      <c r="E515" s="49"/>
      <c r="F515" s="48"/>
      <c r="G515" s="48"/>
      <c r="H515" s="48"/>
      <c r="I515" s="49"/>
      <c r="J515" s="48"/>
      <c r="K515" s="48"/>
      <c r="L515" s="48"/>
      <c r="M515" s="48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GA515" s="50"/>
    </row>
    <row r="516" spans="1:183" s="18" customFormat="1">
      <c r="A516" s="47"/>
      <c r="B516" s="48"/>
      <c r="C516" s="48"/>
      <c r="D516" s="48"/>
      <c r="E516" s="49"/>
      <c r="F516" s="48"/>
      <c r="G516" s="48"/>
      <c r="H516" s="48"/>
      <c r="I516" s="49"/>
      <c r="J516" s="48"/>
      <c r="K516" s="48"/>
      <c r="L516" s="48"/>
      <c r="M516" s="48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GA516" s="50"/>
    </row>
    <row r="517" spans="1:183" s="18" customFormat="1">
      <c r="A517" s="47"/>
      <c r="B517" s="48"/>
      <c r="C517" s="48"/>
      <c r="D517" s="48"/>
      <c r="E517" s="49"/>
      <c r="F517" s="48"/>
      <c r="G517" s="48"/>
      <c r="H517" s="48"/>
      <c r="I517" s="49"/>
      <c r="J517" s="48"/>
      <c r="K517" s="48"/>
      <c r="L517" s="48"/>
      <c r="M517" s="48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GA517" s="50"/>
    </row>
    <row r="518" spans="1:183" s="18" customFormat="1">
      <c r="A518" s="47"/>
      <c r="B518" s="48"/>
      <c r="C518" s="48"/>
      <c r="D518" s="48"/>
      <c r="E518" s="49"/>
      <c r="F518" s="48"/>
      <c r="G518" s="48"/>
      <c r="H518" s="48"/>
      <c r="I518" s="49"/>
      <c r="J518" s="48"/>
      <c r="K518" s="48"/>
      <c r="L518" s="48"/>
      <c r="M518" s="48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GA518" s="50"/>
    </row>
    <row r="519" spans="1:183" s="18" customFormat="1">
      <c r="A519" s="47"/>
      <c r="B519" s="48"/>
      <c r="C519" s="48"/>
      <c r="D519" s="48"/>
      <c r="E519" s="49"/>
      <c r="F519" s="48"/>
      <c r="G519" s="48"/>
      <c r="H519" s="48"/>
      <c r="I519" s="49"/>
      <c r="J519" s="48"/>
      <c r="K519" s="48"/>
      <c r="L519" s="48"/>
      <c r="M519" s="48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GA519" s="50"/>
    </row>
    <row r="520" spans="1:183" s="18" customFormat="1">
      <c r="A520" s="47"/>
      <c r="B520" s="48"/>
      <c r="C520" s="48"/>
      <c r="D520" s="48"/>
      <c r="E520" s="49"/>
      <c r="F520" s="48"/>
      <c r="G520" s="48"/>
      <c r="H520" s="48"/>
      <c r="I520" s="49"/>
      <c r="J520" s="48"/>
      <c r="K520" s="48"/>
      <c r="L520" s="48"/>
      <c r="M520" s="48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GA520" s="50"/>
    </row>
    <row r="521" spans="1:183" s="18" customFormat="1">
      <c r="A521" s="47"/>
      <c r="B521" s="48"/>
      <c r="C521" s="48"/>
      <c r="D521" s="48"/>
      <c r="E521" s="49"/>
      <c r="F521" s="48"/>
      <c r="G521" s="48"/>
      <c r="H521" s="48"/>
      <c r="I521" s="49"/>
      <c r="J521" s="48"/>
      <c r="K521" s="48"/>
      <c r="L521" s="48"/>
      <c r="M521" s="48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GA521" s="50"/>
    </row>
    <row r="522" spans="1:183" s="18" customFormat="1">
      <c r="A522" s="47"/>
      <c r="B522" s="48"/>
      <c r="C522" s="48"/>
      <c r="D522" s="48"/>
      <c r="E522" s="49"/>
      <c r="F522" s="48"/>
      <c r="G522" s="48"/>
      <c r="H522" s="48"/>
      <c r="I522" s="49"/>
      <c r="J522" s="48"/>
      <c r="K522" s="48"/>
      <c r="L522" s="48"/>
      <c r="M522" s="48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GA522" s="50"/>
    </row>
    <row r="523" spans="1:183" s="18" customFormat="1">
      <c r="A523" s="47"/>
      <c r="B523" s="48"/>
      <c r="C523" s="48"/>
      <c r="D523" s="48"/>
      <c r="E523" s="49"/>
      <c r="F523" s="48"/>
      <c r="G523" s="48"/>
      <c r="H523" s="48"/>
      <c r="I523" s="49"/>
      <c r="J523" s="48"/>
      <c r="K523" s="48"/>
      <c r="L523" s="48"/>
      <c r="M523" s="48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GA523" s="50"/>
    </row>
    <row r="524" spans="1:183" s="18" customFormat="1">
      <c r="A524" s="47"/>
      <c r="B524" s="48"/>
      <c r="C524" s="48"/>
      <c r="D524" s="48"/>
      <c r="E524" s="49"/>
      <c r="F524" s="48"/>
      <c r="G524" s="48"/>
      <c r="H524" s="48"/>
      <c r="I524" s="49"/>
      <c r="J524" s="48"/>
      <c r="K524" s="48"/>
      <c r="L524" s="48"/>
      <c r="M524" s="48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GA524" s="50"/>
    </row>
    <row r="525" spans="1:183" s="18" customFormat="1">
      <c r="A525" s="47"/>
      <c r="B525" s="48"/>
      <c r="C525" s="48"/>
      <c r="D525" s="48"/>
      <c r="E525" s="49"/>
      <c r="F525" s="48"/>
      <c r="G525" s="48"/>
      <c r="H525" s="48"/>
      <c r="I525" s="49"/>
      <c r="J525" s="48"/>
      <c r="K525" s="48"/>
      <c r="L525" s="48"/>
      <c r="M525" s="48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GA525" s="50"/>
    </row>
    <row r="526" spans="1:183" s="18" customFormat="1">
      <c r="A526" s="47"/>
      <c r="B526" s="48"/>
      <c r="C526" s="48"/>
      <c r="D526" s="48"/>
      <c r="E526" s="49"/>
      <c r="F526" s="48"/>
      <c r="G526" s="48"/>
      <c r="H526" s="48"/>
      <c r="I526" s="49"/>
      <c r="J526" s="48"/>
      <c r="K526" s="48"/>
      <c r="L526" s="48"/>
      <c r="M526" s="48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GA526" s="50"/>
    </row>
    <row r="527" spans="1:183" s="18" customFormat="1">
      <c r="A527" s="47"/>
      <c r="B527" s="48"/>
      <c r="C527" s="48"/>
      <c r="D527" s="48"/>
      <c r="E527" s="49"/>
      <c r="F527" s="48"/>
      <c r="G527" s="48"/>
      <c r="H527" s="48"/>
      <c r="I527" s="49"/>
      <c r="J527" s="48"/>
      <c r="K527" s="48"/>
      <c r="L527" s="48"/>
      <c r="M527" s="48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GA527" s="50"/>
    </row>
    <row r="528" spans="1:183" s="18" customFormat="1">
      <c r="A528" s="47"/>
      <c r="B528" s="48"/>
      <c r="C528" s="48"/>
      <c r="D528" s="48"/>
      <c r="E528" s="49"/>
      <c r="F528" s="48"/>
      <c r="G528" s="48"/>
      <c r="H528" s="48"/>
      <c r="I528" s="49"/>
      <c r="J528" s="48"/>
      <c r="K528" s="48"/>
      <c r="L528" s="48"/>
      <c r="M528" s="48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GA528" s="50"/>
    </row>
    <row r="529" spans="1:183" s="18" customFormat="1">
      <c r="A529" s="47"/>
      <c r="B529" s="48"/>
      <c r="C529" s="48"/>
      <c r="D529" s="48"/>
      <c r="E529" s="49"/>
      <c r="F529" s="48"/>
      <c r="G529" s="48"/>
      <c r="H529" s="48"/>
      <c r="I529" s="49"/>
      <c r="J529" s="48"/>
      <c r="K529" s="48"/>
      <c r="L529" s="48"/>
      <c r="M529" s="48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GA529" s="50"/>
    </row>
    <row r="530" spans="1:183" s="18" customFormat="1">
      <c r="A530" s="47"/>
      <c r="B530" s="48"/>
      <c r="C530" s="48"/>
      <c r="D530" s="48"/>
      <c r="E530" s="49"/>
      <c r="F530" s="48"/>
      <c r="G530" s="48"/>
      <c r="H530" s="48"/>
      <c r="I530" s="49"/>
      <c r="J530" s="48"/>
      <c r="K530" s="48"/>
      <c r="L530" s="48"/>
      <c r="M530" s="48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GA530" s="50"/>
    </row>
    <row r="531" spans="1:183" s="18" customFormat="1">
      <c r="A531" s="47"/>
      <c r="B531" s="48"/>
      <c r="C531" s="48"/>
      <c r="D531" s="48"/>
      <c r="E531" s="49"/>
      <c r="F531" s="48"/>
      <c r="G531" s="48"/>
      <c r="H531" s="48"/>
      <c r="I531" s="49"/>
      <c r="J531" s="48"/>
      <c r="K531" s="48"/>
      <c r="L531" s="48"/>
      <c r="M531" s="48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GA531" s="50"/>
    </row>
    <row r="532" spans="1:183" s="18" customFormat="1">
      <c r="A532" s="47"/>
      <c r="B532" s="48"/>
      <c r="C532" s="48"/>
      <c r="D532" s="48"/>
      <c r="E532" s="49"/>
      <c r="F532" s="48"/>
      <c r="G532" s="48"/>
      <c r="H532" s="48"/>
      <c r="I532" s="49"/>
      <c r="J532" s="48"/>
      <c r="K532" s="48"/>
      <c r="L532" s="48"/>
      <c r="M532" s="48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GA532" s="50"/>
    </row>
    <row r="533" spans="1:183" s="18" customFormat="1">
      <c r="A533" s="47"/>
      <c r="B533" s="48"/>
      <c r="C533" s="48"/>
      <c r="D533" s="48"/>
      <c r="E533" s="49"/>
      <c r="F533" s="48"/>
      <c r="G533" s="48"/>
      <c r="H533" s="48"/>
      <c r="I533" s="49"/>
      <c r="J533" s="48"/>
      <c r="K533" s="48"/>
      <c r="L533" s="48"/>
      <c r="M533" s="48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GA533" s="50"/>
    </row>
    <row r="534" spans="1:183" s="18" customFormat="1">
      <c r="A534" s="47"/>
      <c r="B534" s="48"/>
      <c r="C534" s="48"/>
      <c r="D534" s="48"/>
      <c r="E534" s="49"/>
      <c r="F534" s="48"/>
      <c r="G534" s="48"/>
      <c r="H534" s="48"/>
      <c r="I534" s="49"/>
      <c r="J534" s="48"/>
      <c r="K534" s="48"/>
      <c r="L534" s="48"/>
      <c r="M534" s="48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GA534" s="50"/>
    </row>
    <row r="535" spans="1:183" s="18" customFormat="1">
      <c r="A535" s="47"/>
      <c r="B535" s="48"/>
      <c r="C535" s="48"/>
      <c r="D535" s="48"/>
      <c r="E535" s="49"/>
      <c r="F535" s="48"/>
      <c r="G535" s="48"/>
      <c r="H535" s="48"/>
      <c r="I535" s="49"/>
      <c r="J535" s="48"/>
      <c r="K535" s="48"/>
      <c r="L535" s="48"/>
      <c r="M535" s="48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GA535" s="50"/>
    </row>
    <row r="536" spans="1:183" s="18" customFormat="1">
      <c r="A536" s="47"/>
      <c r="B536" s="48"/>
      <c r="C536" s="48"/>
      <c r="D536" s="48"/>
      <c r="E536" s="49"/>
      <c r="F536" s="48"/>
      <c r="G536" s="48"/>
      <c r="H536" s="48"/>
      <c r="I536" s="49"/>
      <c r="J536" s="48"/>
      <c r="K536" s="48"/>
      <c r="L536" s="48"/>
      <c r="M536" s="48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GA536" s="50"/>
    </row>
    <row r="537" spans="1:183" s="18" customFormat="1">
      <c r="A537" s="47"/>
      <c r="B537" s="48"/>
      <c r="C537" s="48"/>
      <c r="D537" s="48"/>
      <c r="E537" s="49"/>
      <c r="F537" s="48"/>
      <c r="G537" s="48"/>
      <c r="H537" s="48"/>
      <c r="I537" s="49"/>
      <c r="J537" s="48"/>
      <c r="K537" s="48"/>
      <c r="L537" s="48"/>
      <c r="M537" s="48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GA537" s="50"/>
    </row>
    <row r="538" spans="1:183" s="18" customFormat="1">
      <c r="A538" s="47"/>
      <c r="B538" s="48"/>
      <c r="C538" s="48"/>
      <c r="D538" s="48"/>
      <c r="E538" s="49"/>
      <c r="F538" s="48"/>
      <c r="G538" s="48"/>
      <c r="H538" s="48"/>
      <c r="I538" s="49"/>
      <c r="J538" s="48"/>
      <c r="K538" s="48"/>
      <c r="L538" s="48"/>
      <c r="M538" s="48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GA538" s="50"/>
    </row>
    <row r="539" spans="1:183" s="18" customFormat="1">
      <c r="A539" s="47"/>
      <c r="B539" s="48"/>
      <c r="C539" s="48"/>
      <c r="D539" s="48"/>
      <c r="E539" s="49"/>
      <c r="F539" s="48"/>
      <c r="G539" s="48"/>
      <c r="H539" s="48"/>
      <c r="I539" s="49"/>
      <c r="J539" s="48"/>
      <c r="K539" s="48"/>
      <c r="L539" s="48"/>
      <c r="M539" s="48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GA539" s="50"/>
    </row>
    <row r="540" spans="1:183" s="18" customFormat="1">
      <c r="A540" s="47"/>
      <c r="B540" s="48"/>
      <c r="C540" s="48"/>
      <c r="D540" s="48"/>
      <c r="E540" s="49"/>
      <c r="F540" s="48"/>
      <c r="G540" s="48"/>
      <c r="H540" s="48"/>
      <c r="I540" s="49"/>
      <c r="J540" s="48"/>
      <c r="K540" s="48"/>
      <c r="L540" s="48"/>
      <c r="M540" s="48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GA540" s="50"/>
    </row>
    <row r="541" spans="1:183" s="18" customFormat="1">
      <c r="A541" s="47"/>
      <c r="B541" s="48"/>
      <c r="C541" s="48"/>
      <c r="D541" s="48"/>
      <c r="E541" s="49"/>
      <c r="F541" s="48"/>
      <c r="G541" s="48"/>
      <c r="H541" s="48"/>
      <c r="I541" s="49"/>
      <c r="J541" s="48"/>
      <c r="K541" s="48"/>
      <c r="L541" s="48"/>
      <c r="M541" s="48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GA541" s="50"/>
    </row>
    <row r="542" spans="1:183" s="18" customFormat="1">
      <c r="A542" s="47"/>
      <c r="B542" s="48"/>
      <c r="C542" s="48"/>
      <c r="D542" s="48"/>
      <c r="E542" s="49"/>
      <c r="F542" s="48"/>
      <c r="G542" s="48"/>
      <c r="H542" s="48"/>
      <c r="I542" s="49"/>
      <c r="J542" s="48"/>
      <c r="K542" s="48"/>
      <c r="L542" s="48"/>
      <c r="M542" s="48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GA542" s="50"/>
    </row>
    <row r="543" spans="1:183" s="18" customFormat="1">
      <c r="A543" s="47"/>
      <c r="B543" s="48"/>
      <c r="C543" s="48"/>
      <c r="D543" s="48"/>
      <c r="E543" s="49"/>
      <c r="F543" s="48"/>
      <c r="G543" s="48"/>
      <c r="H543" s="48"/>
      <c r="I543" s="49"/>
      <c r="J543" s="48"/>
      <c r="K543" s="48"/>
      <c r="L543" s="48"/>
      <c r="M543" s="48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GA543" s="50"/>
    </row>
    <row r="544" spans="1:183" s="18" customFormat="1">
      <c r="A544" s="47"/>
      <c r="B544" s="48"/>
      <c r="C544" s="48"/>
      <c r="D544" s="48"/>
      <c r="E544" s="49"/>
      <c r="F544" s="48"/>
      <c r="G544" s="48"/>
      <c r="H544" s="48"/>
      <c r="I544" s="49"/>
      <c r="J544" s="48"/>
      <c r="K544" s="48"/>
      <c r="L544" s="48"/>
      <c r="M544" s="48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GA544" s="50"/>
    </row>
    <row r="545" spans="1:183" s="18" customFormat="1">
      <c r="A545" s="47"/>
      <c r="B545" s="48"/>
      <c r="C545" s="48"/>
      <c r="D545" s="48"/>
      <c r="E545" s="49"/>
      <c r="F545" s="48"/>
      <c r="G545" s="48"/>
      <c r="H545" s="48"/>
      <c r="I545" s="49"/>
      <c r="J545" s="48"/>
      <c r="K545" s="48"/>
      <c r="L545" s="48"/>
      <c r="M545" s="48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GA545" s="50"/>
    </row>
    <row r="546" spans="1:183" s="18" customFormat="1">
      <c r="A546" s="47"/>
      <c r="B546" s="48"/>
      <c r="C546" s="48"/>
      <c r="D546" s="48"/>
      <c r="E546" s="49"/>
      <c r="F546" s="48"/>
      <c r="G546" s="48"/>
      <c r="H546" s="48"/>
      <c r="I546" s="49"/>
      <c r="J546" s="48"/>
      <c r="K546" s="48"/>
      <c r="L546" s="48"/>
      <c r="M546" s="48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GA546" s="50"/>
    </row>
    <row r="547" spans="1:183" s="18" customFormat="1">
      <c r="A547" s="47"/>
      <c r="B547" s="48"/>
      <c r="C547" s="48"/>
      <c r="D547" s="48"/>
      <c r="E547" s="49"/>
      <c r="F547" s="48"/>
      <c r="G547" s="48"/>
      <c r="H547" s="48"/>
      <c r="I547" s="49"/>
      <c r="J547" s="48"/>
      <c r="K547" s="48"/>
      <c r="L547" s="48"/>
      <c r="M547" s="48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GA547" s="50"/>
    </row>
    <row r="548" spans="1:183" s="18" customFormat="1">
      <c r="A548" s="47"/>
      <c r="B548" s="48"/>
      <c r="C548" s="48"/>
      <c r="D548" s="48"/>
      <c r="E548" s="49"/>
      <c r="F548" s="48"/>
      <c r="G548" s="48"/>
      <c r="H548" s="48"/>
      <c r="I548" s="49"/>
      <c r="J548" s="48"/>
      <c r="K548" s="48"/>
      <c r="L548" s="48"/>
      <c r="M548" s="48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GA548" s="50"/>
    </row>
    <row r="549" spans="1:183" s="18" customFormat="1">
      <c r="A549" s="47"/>
      <c r="B549" s="48"/>
      <c r="C549" s="48"/>
      <c r="D549" s="48"/>
      <c r="E549" s="49"/>
      <c r="F549" s="48"/>
      <c r="G549" s="48"/>
      <c r="H549" s="48"/>
      <c r="I549" s="49"/>
      <c r="J549" s="48"/>
      <c r="K549" s="48"/>
      <c r="L549" s="48"/>
      <c r="M549" s="48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GA549" s="50"/>
    </row>
    <row r="550" spans="1:183" s="18" customFormat="1">
      <c r="A550" s="47"/>
      <c r="B550" s="48"/>
      <c r="C550" s="48"/>
      <c r="D550" s="48"/>
      <c r="E550" s="49"/>
      <c r="F550" s="48"/>
      <c r="G550" s="48"/>
      <c r="H550" s="48"/>
      <c r="I550" s="49"/>
      <c r="J550" s="48"/>
      <c r="K550" s="48"/>
      <c r="L550" s="48"/>
      <c r="M550" s="48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GA550" s="50"/>
    </row>
    <row r="551" spans="1:183" s="18" customFormat="1">
      <c r="A551" s="47"/>
      <c r="B551" s="48"/>
      <c r="C551" s="48"/>
      <c r="D551" s="48"/>
      <c r="E551" s="49"/>
      <c r="F551" s="48"/>
      <c r="G551" s="48"/>
      <c r="H551" s="48"/>
      <c r="I551" s="49"/>
      <c r="J551" s="48"/>
      <c r="K551" s="48"/>
      <c r="L551" s="48"/>
      <c r="M551" s="48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GA551" s="50"/>
    </row>
    <row r="552" spans="1:183" s="18" customFormat="1">
      <c r="A552" s="47"/>
      <c r="B552" s="48"/>
      <c r="C552" s="48"/>
      <c r="D552" s="48"/>
      <c r="E552" s="49"/>
      <c r="F552" s="48"/>
      <c r="G552" s="48"/>
      <c r="H552" s="48"/>
      <c r="I552" s="49"/>
      <c r="J552" s="48"/>
      <c r="K552" s="48"/>
      <c r="L552" s="48"/>
      <c r="M552" s="48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GA552" s="50"/>
    </row>
    <row r="553" spans="1:183" s="18" customFormat="1">
      <c r="A553" s="47"/>
      <c r="B553" s="48"/>
      <c r="C553" s="48"/>
      <c r="D553" s="48"/>
      <c r="E553" s="49"/>
      <c r="F553" s="48"/>
      <c r="G553" s="48"/>
      <c r="H553" s="48"/>
      <c r="I553" s="49"/>
      <c r="J553" s="48"/>
      <c r="K553" s="48"/>
      <c r="L553" s="48"/>
      <c r="M553" s="48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GA553" s="50"/>
    </row>
    <row r="554" spans="1:183" s="18" customFormat="1">
      <c r="A554" s="47"/>
      <c r="B554" s="48"/>
      <c r="C554" s="48"/>
      <c r="D554" s="48"/>
      <c r="E554" s="49"/>
      <c r="F554" s="48"/>
      <c r="G554" s="48"/>
      <c r="H554" s="48"/>
      <c r="I554" s="49"/>
      <c r="J554" s="48"/>
      <c r="K554" s="48"/>
      <c r="L554" s="48"/>
      <c r="M554" s="48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GA554" s="50"/>
    </row>
    <row r="555" spans="1:183" s="18" customFormat="1">
      <c r="A555" s="47"/>
      <c r="B555" s="48"/>
      <c r="C555" s="48"/>
      <c r="D555" s="48"/>
      <c r="E555" s="49"/>
      <c r="F555" s="48"/>
      <c r="G555" s="48"/>
      <c r="H555" s="48"/>
      <c r="I555" s="49"/>
      <c r="J555" s="48"/>
      <c r="K555" s="48"/>
      <c r="L555" s="48"/>
      <c r="M555" s="48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GA555" s="50"/>
    </row>
    <row r="556" spans="1:183" s="18" customFormat="1">
      <c r="A556" s="47"/>
      <c r="B556" s="48"/>
      <c r="C556" s="48"/>
      <c r="D556" s="48"/>
      <c r="E556" s="49"/>
      <c r="F556" s="48"/>
      <c r="G556" s="48"/>
      <c r="H556" s="48"/>
      <c r="I556" s="49"/>
      <c r="J556" s="48"/>
      <c r="K556" s="48"/>
      <c r="L556" s="48"/>
      <c r="M556" s="48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GA556" s="50"/>
    </row>
    <row r="557" spans="1:183" s="18" customFormat="1">
      <c r="A557" s="47"/>
      <c r="B557" s="48"/>
      <c r="C557" s="48"/>
      <c r="D557" s="48"/>
      <c r="E557" s="49"/>
      <c r="F557" s="48"/>
      <c r="G557" s="48"/>
      <c r="H557" s="48"/>
      <c r="I557" s="49"/>
      <c r="J557" s="48"/>
      <c r="K557" s="48"/>
      <c r="L557" s="48"/>
      <c r="M557" s="48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GA557" s="50"/>
    </row>
    <row r="558" spans="1:183" s="18" customFormat="1">
      <c r="A558" s="47"/>
      <c r="B558" s="48"/>
      <c r="C558" s="48"/>
      <c r="D558" s="48"/>
      <c r="E558" s="49"/>
      <c r="F558" s="48"/>
      <c r="G558" s="48"/>
      <c r="H558" s="48"/>
      <c r="I558" s="49"/>
      <c r="J558" s="48"/>
      <c r="K558" s="48"/>
      <c r="L558" s="48"/>
      <c r="M558" s="48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GA558" s="50"/>
    </row>
    <row r="559" spans="1:183" s="18" customFormat="1">
      <c r="A559" s="47"/>
      <c r="B559" s="48"/>
      <c r="C559" s="48"/>
      <c r="D559" s="48"/>
      <c r="E559" s="49"/>
      <c r="F559" s="48"/>
      <c r="G559" s="48"/>
      <c r="H559" s="48"/>
      <c r="I559" s="49"/>
      <c r="J559" s="48"/>
      <c r="K559" s="48"/>
      <c r="L559" s="48"/>
      <c r="M559" s="48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GA559" s="50"/>
    </row>
    <row r="560" spans="1:183" s="18" customFormat="1">
      <c r="A560" s="47"/>
      <c r="B560" s="48"/>
      <c r="C560" s="48"/>
      <c r="D560" s="48"/>
      <c r="E560" s="49"/>
      <c r="F560" s="48"/>
      <c r="G560" s="48"/>
      <c r="H560" s="48"/>
      <c r="I560" s="49"/>
      <c r="J560" s="48"/>
      <c r="K560" s="48"/>
      <c r="L560" s="48"/>
      <c r="M560" s="48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GA560" s="50"/>
    </row>
    <row r="561" spans="1:183" s="18" customFormat="1">
      <c r="A561" s="47"/>
      <c r="B561" s="48"/>
      <c r="C561" s="48"/>
      <c r="D561" s="48"/>
      <c r="E561" s="49"/>
      <c r="F561" s="48"/>
      <c r="G561" s="48"/>
      <c r="H561" s="48"/>
      <c r="I561" s="49"/>
      <c r="J561" s="48"/>
      <c r="K561" s="48"/>
      <c r="L561" s="48"/>
      <c r="M561" s="48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GA561" s="50"/>
    </row>
    <row r="562" spans="1:183" s="18" customFormat="1">
      <c r="A562" s="47"/>
      <c r="B562" s="48"/>
      <c r="C562" s="48"/>
      <c r="D562" s="48"/>
      <c r="E562" s="49"/>
      <c r="F562" s="48"/>
      <c r="G562" s="48"/>
      <c r="H562" s="48"/>
      <c r="I562" s="49"/>
      <c r="J562" s="48"/>
      <c r="K562" s="48"/>
      <c r="L562" s="48"/>
      <c r="M562" s="48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GA562" s="50"/>
    </row>
    <row r="563" spans="1:183" s="18" customFormat="1">
      <c r="A563" s="47"/>
      <c r="B563" s="48"/>
      <c r="C563" s="48"/>
      <c r="D563" s="48"/>
      <c r="E563" s="49"/>
      <c r="F563" s="48"/>
      <c r="G563" s="48"/>
      <c r="H563" s="48"/>
      <c r="I563" s="49"/>
      <c r="J563" s="48"/>
      <c r="K563" s="48"/>
      <c r="L563" s="48"/>
      <c r="M563" s="48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GA563" s="50"/>
    </row>
    <row r="564" spans="1:183" s="18" customFormat="1">
      <c r="A564" s="47"/>
      <c r="B564" s="48"/>
      <c r="C564" s="48"/>
      <c r="D564" s="48"/>
      <c r="E564" s="49"/>
      <c r="F564" s="48"/>
      <c r="G564" s="48"/>
      <c r="H564" s="48"/>
      <c r="I564" s="49"/>
      <c r="J564" s="48"/>
      <c r="K564" s="48"/>
      <c r="L564" s="48"/>
      <c r="M564" s="48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GA564" s="50"/>
    </row>
    <row r="565" spans="1:183" s="18" customFormat="1">
      <c r="A565" s="47"/>
      <c r="B565" s="48"/>
      <c r="C565" s="48"/>
      <c r="D565" s="48"/>
      <c r="E565" s="49"/>
      <c r="F565" s="48"/>
      <c r="G565" s="48"/>
      <c r="H565" s="48"/>
      <c r="I565" s="49"/>
      <c r="J565" s="48"/>
      <c r="K565" s="48"/>
      <c r="L565" s="48"/>
      <c r="M565" s="48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GA565" s="50"/>
    </row>
    <row r="566" spans="1:183" s="18" customFormat="1">
      <c r="A566" s="47"/>
      <c r="B566" s="48"/>
      <c r="C566" s="48"/>
      <c r="D566" s="48"/>
      <c r="E566" s="49"/>
      <c r="F566" s="48"/>
      <c r="G566" s="48"/>
      <c r="H566" s="48"/>
      <c r="I566" s="49"/>
      <c r="J566" s="48"/>
      <c r="K566" s="48"/>
      <c r="L566" s="48"/>
      <c r="M566" s="48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GA566" s="50"/>
    </row>
    <row r="567" spans="1:183" s="18" customFormat="1">
      <c r="A567" s="47"/>
      <c r="B567" s="48"/>
      <c r="C567" s="48"/>
      <c r="D567" s="48"/>
      <c r="E567" s="49"/>
      <c r="F567" s="48"/>
      <c r="G567" s="48"/>
      <c r="H567" s="48"/>
      <c r="I567" s="49"/>
      <c r="J567" s="48"/>
      <c r="K567" s="48"/>
      <c r="L567" s="48"/>
      <c r="M567" s="48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GA567" s="50"/>
    </row>
    <row r="568" spans="1:183" s="18" customFormat="1">
      <c r="A568" s="47"/>
      <c r="B568" s="48"/>
      <c r="C568" s="48"/>
      <c r="D568" s="48"/>
      <c r="E568" s="49"/>
      <c r="F568" s="48"/>
      <c r="G568" s="48"/>
      <c r="H568" s="48"/>
      <c r="I568" s="49"/>
      <c r="J568" s="48"/>
      <c r="K568" s="48"/>
      <c r="L568" s="48"/>
      <c r="M568" s="48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GA568" s="50"/>
    </row>
    <row r="569" spans="1:183" s="18" customFormat="1">
      <c r="A569" s="47"/>
      <c r="B569" s="48"/>
      <c r="C569" s="48"/>
      <c r="D569" s="48"/>
      <c r="E569" s="49"/>
      <c r="F569" s="48"/>
      <c r="G569" s="48"/>
      <c r="H569" s="48"/>
      <c r="I569" s="49"/>
      <c r="J569" s="48"/>
      <c r="K569" s="48"/>
      <c r="L569" s="48"/>
      <c r="M569" s="48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GA569" s="50"/>
    </row>
    <row r="570" spans="1:183" s="18" customFormat="1">
      <c r="A570" s="47"/>
      <c r="B570" s="48"/>
      <c r="C570" s="48"/>
      <c r="D570" s="48"/>
      <c r="E570" s="49"/>
      <c r="F570" s="48"/>
      <c r="G570" s="48"/>
      <c r="H570" s="48"/>
      <c r="I570" s="49"/>
      <c r="J570" s="48"/>
      <c r="K570" s="48"/>
      <c r="L570" s="48"/>
      <c r="M570" s="48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GA570" s="50"/>
    </row>
    <row r="571" spans="1:183" s="18" customFormat="1">
      <c r="A571" s="47"/>
      <c r="B571" s="48"/>
      <c r="C571" s="48"/>
      <c r="D571" s="48"/>
      <c r="E571" s="49"/>
      <c r="F571" s="48"/>
      <c r="G571" s="48"/>
      <c r="H571" s="48"/>
      <c r="I571" s="49"/>
      <c r="J571" s="48"/>
      <c r="K571" s="48"/>
      <c r="L571" s="48"/>
      <c r="M571" s="48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GA571" s="50"/>
    </row>
    <row r="572" spans="1:183" s="18" customFormat="1">
      <c r="A572" s="47"/>
      <c r="B572" s="48"/>
      <c r="C572" s="48"/>
      <c r="D572" s="48"/>
      <c r="E572" s="49"/>
      <c r="F572" s="48"/>
      <c r="G572" s="48"/>
      <c r="H572" s="48"/>
      <c r="I572" s="49"/>
      <c r="J572" s="48"/>
      <c r="K572" s="48"/>
      <c r="L572" s="48"/>
      <c r="M572" s="48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GA572" s="50"/>
    </row>
    <row r="573" spans="1:183" s="18" customFormat="1">
      <c r="A573" s="47"/>
      <c r="B573" s="48"/>
      <c r="C573" s="48"/>
      <c r="D573" s="48"/>
      <c r="E573" s="49"/>
      <c r="F573" s="48"/>
      <c r="G573" s="48"/>
      <c r="H573" s="48"/>
      <c r="I573" s="49"/>
      <c r="J573" s="48"/>
      <c r="K573" s="48"/>
      <c r="L573" s="48"/>
      <c r="M573" s="48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GA573" s="50"/>
    </row>
    <row r="574" spans="1:183" s="18" customFormat="1">
      <c r="A574" s="47"/>
      <c r="B574" s="48"/>
      <c r="C574" s="48"/>
      <c r="D574" s="48"/>
      <c r="E574" s="49"/>
      <c r="F574" s="48"/>
      <c r="G574" s="48"/>
      <c r="H574" s="48"/>
      <c r="I574" s="49"/>
      <c r="J574" s="48"/>
      <c r="K574" s="48"/>
      <c r="L574" s="48"/>
      <c r="M574" s="48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GA574" s="50"/>
    </row>
    <row r="575" spans="1:183" s="18" customFormat="1">
      <c r="A575" s="47"/>
      <c r="B575" s="48"/>
      <c r="C575" s="48"/>
      <c r="D575" s="48"/>
      <c r="E575" s="49"/>
      <c r="F575" s="48"/>
      <c r="G575" s="48"/>
      <c r="H575" s="48"/>
      <c r="I575" s="49"/>
      <c r="J575" s="48"/>
      <c r="K575" s="48"/>
      <c r="L575" s="48"/>
      <c r="M575" s="48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GA575" s="50"/>
    </row>
    <row r="576" spans="1:183" s="18" customFormat="1">
      <c r="A576" s="47"/>
      <c r="B576" s="48"/>
      <c r="C576" s="48"/>
      <c r="D576" s="48"/>
      <c r="E576" s="49"/>
      <c r="F576" s="48"/>
      <c r="G576" s="48"/>
      <c r="H576" s="48"/>
      <c r="I576" s="49"/>
      <c r="J576" s="48"/>
      <c r="K576" s="48"/>
      <c r="L576" s="48"/>
      <c r="M576" s="48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GA576" s="50"/>
    </row>
    <row r="577" spans="1:183" s="18" customFormat="1">
      <c r="A577" s="47"/>
      <c r="B577" s="48"/>
      <c r="C577" s="48"/>
      <c r="D577" s="48"/>
      <c r="E577" s="49"/>
      <c r="F577" s="48"/>
      <c r="G577" s="48"/>
      <c r="H577" s="48"/>
      <c r="I577" s="49"/>
      <c r="J577" s="48"/>
      <c r="K577" s="48"/>
      <c r="L577" s="48"/>
      <c r="M577" s="48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GA577" s="50"/>
    </row>
    <row r="578" spans="1:183" s="18" customFormat="1">
      <c r="A578" s="47"/>
      <c r="B578" s="48"/>
      <c r="C578" s="48"/>
      <c r="D578" s="48"/>
      <c r="E578" s="49"/>
      <c r="F578" s="48"/>
      <c r="G578" s="48"/>
      <c r="H578" s="48"/>
      <c r="I578" s="49"/>
      <c r="J578" s="48"/>
      <c r="K578" s="48"/>
      <c r="L578" s="48"/>
      <c r="M578" s="48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GA578" s="50"/>
    </row>
    <row r="579" spans="1:183" s="18" customFormat="1">
      <c r="A579" s="47"/>
      <c r="B579" s="48"/>
      <c r="C579" s="48"/>
      <c r="D579" s="48"/>
      <c r="E579" s="49"/>
      <c r="F579" s="48"/>
      <c r="G579" s="48"/>
      <c r="H579" s="48"/>
      <c r="I579" s="49"/>
      <c r="J579" s="48"/>
      <c r="K579" s="48"/>
      <c r="L579" s="48"/>
      <c r="M579" s="48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GA579" s="50"/>
    </row>
    <row r="580" spans="1:183" s="18" customFormat="1">
      <c r="A580" s="47"/>
      <c r="B580" s="48"/>
      <c r="C580" s="48"/>
      <c r="D580" s="48"/>
      <c r="E580" s="49"/>
      <c r="F580" s="48"/>
      <c r="G580" s="48"/>
      <c r="H580" s="48"/>
      <c r="I580" s="49"/>
      <c r="J580" s="48"/>
      <c r="K580" s="48"/>
      <c r="L580" s="48"/>
      <c r="M580" s="48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GA580" s="50"/>
    </row>
    <row r="581" spans="1:183" s="18" customFormat="1">
      <c r="A581" s="47"/>
      <c r="B581" s="48"/>
      <c r="C581" s="48"/>
      <c r="D581" s="48"/>
      <c r="E581" s="49"/>
      <c r="F581" s="48"/>
      <c r="G581" s="48"/>
      <c r="H581" s="48"/>
      <c r="I581" s="49"/>
      <c r="J581" s="48"/>
      <c r="K581" s="48"/>
      <c r="L581" s="48"/>
      <c r="M581" s="48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GA581" s="50"/>
    </row>
    <row r="582" spans="1:183" s="18" customFormat="1">
      <c r="A582" s="47"/>
      <c r="B582" s="48"/>
      <c r="C582" s="48"/>
      <c r="D582" s="48"/>
      <c r="E582" s="49"/>
      <c r="F582" s="48"/>
      <c r="G582" s="48"/>
      <c r="H582" s="48"/>
      <c r="I582" s="49"/>
      <c r="J582" s="48"/>
      <c r="K582" s="48"/>
      <c r="L582" s="48"/>
      <c r="M582" s="48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GA582" s="50"/>
    </row>
    <row r="583" spans="1:183" s="18" customFormat="1">
      <c r="A583" s="47"/>
      <c r="B583" s="48"/>
      <c r="C583" s="48"/>
      <c r="D583" s="48"/>
      <c r="E583" s="49"/>
      <c r="F583" s="48"/>
      <c r="G583" s="48"/>
      <c r="H583" s="48"/>
      <c r="I583" s="49"/>
      <c r="J583" s="48"/>
      <c r="K583" s="48"/>
      <c r="L583" s="48"/>
      <c r="M583" s="48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GA583" s="50"/>
    </row>
    <row r="584" spans="1:183" s="18" customFormat="1">
      <c r="A584" s="47"/>
      <c r="B584" s="48"/>
      <c r="C584" s="48"/>
      <c r="D584" s="48"/>
      <c r="E584" s="49"/>
      <c r="F584" s="48"/>
      <c r="G584" s="48"/>
      <c r="H584" s="48"/>
      <c r="I584" s="49"/>
      <c r="J584" s="48"/>
      <c r="K584" s="48"/>
      <c r="L584" s="48"/>
      <c r="M584" s="48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GA584" s="50"/>
    </row>
    <row r="585" spans="1:183" s="18" customFormat="1">
      <c r="A585" s="47"/>
      <c r="B585" s="48"/>
      <c r="C585" s="48"/>
      <c r="D585" s="48"/>
      <c r="E585" s="49"/>
      <c r="F585" s="48"/>
      <c r="G585" s="48"/>
      <c r="H585" s="48"/>
      <c r="I585" s="49"/>
      <c r="J585" s="48"/>
      <c r="K585" s="48"/>
      <c r="L585" s="48"/>
      <c r="M585" s="48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GA585" s="50"/>
    </row>
    <row r="586" spans="1:183" s="18" customFormat="1">
      <c r="A586" s="47"/>
      <c r="B586" s="48"/>
      <c r="C586" s="48"/>
      <c r="D586" s="48"/>
      <c r="E586" s="49"/>
      <c r="F586" s="48"/>
      <c r="G586" s="48"/>
      <c r="H586" s="48"/>
      <c r="I586" s="49"/>
      <c r="J586" s="48"/>
      <c r="K586" s="48"/>
      <c r="L586" s="48"/>
      <c r="M586" s="48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GA586" s="50"/>
    </row>
    <row r="587" spans="1:183" s="18" customFormat="1">
      <c r="A587" s="47"/>
      <c r="B587" s="48"/>
      <c r="C587" s="48"/>
      <c r="D587" s="48"/>
      <c r="E587" s="49"/>
      <c r="F587" s="48"/>
      <c r="G587" s="48"/>
      <c r="H587" s="48"/>
      <c r="I587" s="49"/>
      <c r="J587" s="48"/>
      <c r="K587" s="48"/>
      <c r="L587" s="48"/>
      <c r="M587" s="48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GA587" s="50"/>
    </row>
    <row r="588" spans="1:183" s="18" customFormat="1">
      <c r="A588" s="47"/>
      <c r="B588" s="48"/>
      <c r="C588" s="48"/>
      <c r="D588" s="48"/>
      <c r="E588" s="49"/>
      <c r="F588" s="48"/>
      <c r="G588" s="48"/>
      <c r="H588" s="48"/>
      <c r="I588" s="49"/>
      <c r="J588" s="48"/>
      <c r="K588" s="48"/>
      <c r="L588" s="48"/>
      <c r="M588" s="48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GA588" s="50"/>
    </row>
    <row r="589" spans="1:183" s="18" customFormat="1">
      <c r="A589" s="47"/>
      <c r="B589" s="48"/>
      <c r="C589" s="48"/>
      <c r="D589" s="48"/>
      <c r="E589" s="49"/>
      <c r="F589" s="48"/>
      <c r="G589" s="48"/>
      <c r="H589" s="48"/>
      <c r="I589" s="49"/>
      <c r="J589" s="48"/>
      <c r="K589" s="48"/>
      <c r="L589" s="48"/>
      <c r="M589" s="48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GA589" s="50"/>
    </row>
    <row r="590" spans="1:183" s="18" customFormat="1">
      <c r="A590" s="47"/>
      <c r="B590" s="48"/>
      <c r="C590" s="48"/>
      <c r="D590" s="48"/>
      <c r="E590" s="49"/>
      <c r="F590" s="48"/>
      <c r="G590" s="48"/>
      <c r="H590" s="48"/>
      <c r="I590" s="49"/>
      <c r="J590" s="48"/>
      <c r="K590" s="48"/>
      <c r="L590" s="48"/>
      <c r="M590" s="48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GA590" s="50"/>
    </row>
    <row r="591" spans="1:183" s="18" customFormat="1">
      <c r="A591" s="47"/>
      <c r="B591" s="48"/>
      <c r="C591" s="48"/>
      <c r="D591" s="48"/>
      <c r="E591" s="49"/>
      <c r="F591" s="48"/>
      <c r="G591" s="48"/>
      <c r="H591" s="48"/>
      <c r="I591" s="49"/>
      <c r="J591" s="48"/>
      <c r="K591" s="48"/>
      <c r="L591" s="48"/>
      <c r="M591" s="48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GA591" s="50"/>
    </row>
    <row r="592" spans="1:183" s="18" customFormat="1">
      <c r="A592" s="47"/>
      <c r="B592" s="48"/>
      <c r="C592" s="48"/>
      <c r="D592" s="48"/>
      <c r="E592" s="49"/>
      <c r="F592" s="48"/>
      <c r="G592" s="48"/>
      <c r="H592" s="48"/>
      <c r="I592" s="49"/>
      <c r="J592" s="48"/>
      <c r="K592" s="48"/>
      <c r="L592" s="48"/>
      <c r="M592" s="48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GA592" s="50"/>
    </row>
    <row r="593" spans="1:183" s="18" customFormat="1">
      <c r="A593" s="47"/>
      <c r="B593" s="48"/>
      <c r="C593" s="48"/>
      <c r="D593" s="48"/>
      <c r="E593" s="49"/>
      <c r="F593" s="48"/>
      <c r="G593" s="48"/>
      <c r="H593" s="48"/>
      <c r="I593" s="49"/>
      <c r="J593" s="48"/>
      <c r="K593" s="48"/>
      <c r="L593" s="48"/>
      <c r="M593" s="48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GA593" s="50"/>
    </row>
    <row r="594" spans="1:183" s="18" customFormat="1">
      <c r="A594" s="47"/>
      <c r="B594" s="48"/>
      <c r="C594" s="48"/>
      <c r="D594" s="48"/>
      <c r="E594" s="49"/>
      <c r="F594" s="48"/>
      <c r="G594" s="48"/>
      <c r="H594" s="48"/>
      <c r="I594" s="49"/>
      <c r="J594" s="48"/>
      <c r="K594" s="48"/>
      <c r="L594" s="48"/>
      <c r="M594" s="48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GA594" s="50"/>
    </row>
    <row r="595" spans="1:183" s="18" customFormat="1">
      <c r="A595" s="47"/>
      <c r="B595" s="48"/>
      <c r="C595" s="48"/>
      <c r="D595" s="48"/>
      <c r="E595" s="49"/>
      <c r="F595" s="48"/>
      <c r="G595" s="48"/>
      <c r="H595" s="48"/>
      <c r="I595" s="49"/>
      <c r="J595" s="48"/>
      <c r="K595" s="48"/>
      <c r="L595" s="48"/>
      <c r="M595" s="48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GA595" s="50"/>
    </row>
    <row r="596" spans="1:183" s="18" customFormat="1">
      <c r="A596" s="47"/>
      <c r="B596" s="48"/>
      <c r="C596" s="48"/>
      <c r="D596" s="48"/>
      <c r="E596" s="49"/>
      <c r="F596" s="48"/>
      <c r="G596" s="48"/>
      <c r="H596" s="48"/>
      <c r="I596" s="49"/>
      <c r="J596" s="48"/>
      <c r="K596" s="48"/>
      <c r="L596" s="48"/>
      <c r="M596" s="48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GA596" s="50"/>
    </row>
    <row r="597" spans="1:183" s="18" customFormat="1">
      <c r="A597" s="47"/>
      <c r="B597" s="48"/>
      <c r="C597" s="48"/>
      <c r="D597" s="48"/>
      <c r="E597" s="49"/>
      <c r="F597" s="48"/>
      <c r="G597" s="48"/>
      <c r="H597" s="48"/>
      <c r="I597" s="49"/>
      <c r="J597" s="48"/>
      <c r="K597" s="48"/>
      <c r="L597" s="48"/>
      <c r="M597" s="48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GA597" s="50"/>
    </row>
    <row r="598" spans="1:183" s="18" customFormat="1">
      <c r="A598" s="47"/>
      <c r="B598" s="48"/>
      <c r="C598" s="48"/>
      <c r="D598" s="48"/>
      <c r="E598" s="49"/>
      <c r="F598" s="48"/>
      <c r="G598" s="48"/>
      <c r="H598" s="48"/>
      <c r="I598" s="49"/>
      <c r="J598" s="48"/>
      <c r="K598" s="48"/>
      <c r="L598" s="48"/>
      <c r="M598" s="48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GA598" s="50"/>
    </row>
    <row r="599" spans="1:183" s="18" customFormat="1">
      <c r="A599" s="47"/>
      <c r="B599" s="48"/>
      <c r="C599" s="48"/>
      <c r="D599" s="48"/>
      <c r="E599" s="49"/>
      <c r="F599" s="48"/>
      <c r="G599" s="48"/>
      <c r="H599" s="48"/>
      <c r="I599" s="49"/>
      <c r="J599" s="48"/>
      <c r="K599" s="48"/>
      <c r="L599" s="48"/>
      <c r="M599" s="48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GA599" s="50"/>
    </row>
    <row r="600" spans="1:183" s="18" customFormat="1">
      <c r="A600" s="47"/>
      <c r="B600" s="48"/>
      <c r="C600" s="48"/>
      <c r="D600" s="48"/>
      <c r="E600" s="49"/>
      <c r="F600" s="48"/>
      <c r="G600" s="48"/>
      <c r="H600" s="48"/>
      <c r="I600" s="49"/>
      <c r="J600" s="48"/>
      <c r="K600" s="48"/>
      <c r="L600" s="48"/>
      <c r="M600" s="48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GA600" s="50"/>
    </row>
    <row r="601" spans="1:183" s="18" customFormat="1">
      <c r="A601" s="47"/>
      <c r="B601" s="48"/>
      <c r="C601" s="48"/>
      <c r="D601" s="48"/>
      <c r="E601" s="49"/>
      <c r="F601" s="48"/>
      <c r="G601" s="48"/>
      <c r="H601" s="48"/>
      <c r="I601" s="49"/>
      <c r="J601" s="48"/>
      <c r="K601" s="48"/>
      <c r="L601" s="48"/>
      <c r="M601" s="48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GA601" s="50"/>
    </row>
    <row r="602" spans="1:183" s="18" customFormat="1">
      <c r="A602" s="47"/>
      <c r="B602" s="48"/>
      <c r="C602" s="48"/>
      <c r="D602" s="48"/>
      <c r="E602" s="49"/>
      <c r="F602" s="48"/>
      <c r="G602" s="48"/>
      <c r="H602" s="48"/>
      <c r="I602" s="49"/>
      <c r="J602" s="48"/>
      <c r="K602" s="48"/>
      <c r="L602" s="48"/>
      <c r="M602" s="48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GA602" s="50"/>
    </row>
    <row r="603" spans="1:183" s="18" customFormat="1">
      <c r="A603" s="47"/>
      <c r="B603" s="48"/>
      <c r="C603" s="48"/>
      <c r="D603" s="48"/>
      <c r="E603" s="49"/>
      <c r="F603" s="48"/>
      <c r="G603" s="48"/>
      <c r="H603" s="48"/>
      <c r="I603" s="49"/>
      <c r="J603" s="48"/>
      <c r="K603" s="48"/>
      <c r="L603" s="48"/>
      <c r="M603" s="48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GA603" s="50"/>
    </row>
    <row r="604" spans="1:183" s="18" customFormat="1">
      <c r="A604" s="47"/>
      <c r="B604" s="48"/>
      <c r="C604" s="48"/>
      <c r="D604" s="48"/>
      <c r="E604" s="49"/>
      <c r="F604" s="48"/>
      <c r="G604" s="48"/>
      <c r="H604" s="48"/>
      <c r="I604" s="49"/>
      <c r="J604" s="48"/>
      <c r="K604" s="48"/>
      <c r="L604" s="48"/>
      <c r="M604" s="48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GA604" s="50"/>
    </row>
    <row r="605" spans="1:183" s="18" customFormat="1">
      <c r="A605" s="47"/>
      <c r="B605" s="48"/>
      <c r="C605" s="48"/>
      <c r="D605" s="48"/>
      <c r="E605" s="49"/>
      <c r="F605" s="48"/>
      <c r="G605" s="48"/>
      <c r="H605" s="48"/>
      <c r="I605" s="49"/>
      <c r="J605" s="48"/>
      <c r="K605" s="48"/>
      <c r="L605" s="48"/>
      <c r="M605" s="48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GA605" s="50"/>
    </row>
    <row r="606" spans="1:183" s="18" customFormat="1">
      <c r="A606" s="47"/>
      <c r="B606" s="48"/>
      <c r="C606" s="48"/>
      <c r="D606" s="48"/>
      <c r="E606" s="49"/>
      <c r="F606" s="48"/>
      <c r="G606" s="48"/>
      <c r="H606" s="48"/>
      <c r="I606" s="49"/>
      <c r="J606" s="48"/>
      <c r="K606" s="48"/>
      <c r="L606" s="48"/>
      <c r="M606" s="48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GA606" s="50"/>
    </row>
    <row r="607" spans="1:183" s="18" customFormat="1">
      <c r="A607" s="47"/>
      <c r="B607" s="48"/>
      <c r="C607" s="48"/>
      <c r="D607" s="48"/>
      <c r="E607" s="49"/>
      <c r="F607" s="48"/>
      <c r="G607" s="48"/>
      <c r="H607" s="48"/>
      <c r="I607" s="49"/>
      <c r="J607" s="48"/>
      <c r="K607" s="48"/>
      <c r="L607" s="48"/>
      <c r="M607" s="48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GA607" s="50"/>
    </row>
    <row r="608" spans="1:183" s="18" customFormat="1">
      <c r="A608" s="47"/>
      <c r="B608" s="48"/>
      <c r="C608" s="48"/>
      <c r="D608" s="48"/>
      <c r="E608" s="49"/>
      <c r="F608" s="48"/>
      <c r="G608" s="48"/>
      <c r="H608" s="48"/>
      <c r="I608" s="49"/>
      <c r="J608" s="48"/>
      <c r="K608" s="48"/>
      <c r="L608" s="48"/>
      <c r="M608" s="48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GA608" s="50"/>
    </row>
    <row r="609" spans="1:183" s="18" customFormat="1">
      <c r="A609" s="47"/>
      <c r="B609" s="48"/>
      <c r="C609" s="48"/>
      <c r="D609" s="48"/>
      <c r="E609" s="49"/>
      <c r="F609" s="48"/>
      <c r="G609" s="48"/>
      <c r="H609" s="48"/>
      <c r="I609" s="49"/>
      <c r="J609" s="48"/>
      <c r="K609" s="48"/>
      <c r="L609" s="48"/>
      <c r="M609" s="48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GA609" s="50"/>
    </row>
    <row r="610" spans="1:183" s="18" customFormat="1">
      <c r="A610" s="47"/>
      <c r="B610" s="48"/>
      <c r="C610" s="48"/>
      <c r="D610" s="48"/>
      <c r="E610" s="49"/>
      <c r="F610" s="48"/>
      <c r="G610" s="48"/>
      <c r="H610" s="48"/>
      <c r="I610" s="49"/>
      <c r="J610" s="48"/>
      <c r="K610" s="48"/>
      <c r="L610" s="48"/>
      <c r="M610" s="48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GA610" s="50"/>
    </row>
    <row r="611" spans="1:183" s="18" customFormat="1">
      <c r="A611" s="47"/>
      <c r="B611" s="48"/>
      <c r="C611" s="48"/>
      <c r="D611" s="48"/>
      <c r="E611" s="49"/>
      <c r="F611" s="48"/>
      <c r="G611" s="48"/>
      <c r="H611" s="48"/>
      <c r="I611" s="49"/>
      <c r="J611" s="48"/>
      <c r="K611" s="48"/>
      <c r="L611" s="48"/>
      <c r="M611" s="48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GA611" s="50"/>
    </row>
    <row r="612" spans="1:183" s="18" customFormat="1">
      <c r="A612" s="47"/>
      <c r="B612" s="48"/>
      <c r="C612" s="48"/>
      <c r="D612" s="48"/>
      <c r="E612" s="49"/>
      <c r="F612" s="48"/>
      <c r="G612" s="48"/>
      <c r="H612" s="48"/>
      <c r="I612" s="49"/>
      <c r="J612" s="48"/>
      <c r="K612" s="48"/>
      <c r="L612" s="48"/>
      <c r="M612" s="48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GA612" s="50"/>
    </row>
    <row r="613" spans="1:183" s="18" customFormat="1">
      <c r="A613" s="47"/>
      <c r="B613" s="48"/>
      <c r="C613" s="48"/>
      <c r="D613" s="48"/>
      <c r="E613" s="49"/>
      <c r="F613" s="48"/>
      <c r="G613" s="48"/>
      <c r="H613" s="48"/>
      <c r="I613" s="49"/>
      <c r="J613" s="48"/>
      <c r="K613" s="48"/>
      <c r="L613" s="48"/>
      <c r="M613" s="48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GA613" s="50"/>
    </row>
    <row r="614" spans="1:183" s="18" customFormat="1">
      <c r="A614" s="47"/>
      <c r="B614" s="48"/>
      <c r="C614" s="48"/>
      <c r="D614" s="48"/>
      <c r="E614" s="49"/>
      <c r="F614" s="48"/>
      <c r="G614" s="48"/>
      <c r="H614" s="48"/>
      <c r="I614" s="49"/>
      <c r="J614" s="48"/>
      <c r="K614" s="48"/>
      <c r="L614" s="48"/>
      <c r="M614" s="48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GA614" s="50"/>
    </row>
    <row r="615" spans="1:183" s="18" customFormat="1">
      <c r="A615" s="47"/>
      <c r="B615" s="48"/>
      <c r="C615" s="48"/>
      <c r="D615" s="48"/>
      <c r="E615" s="49"/>
      <c r="F615" s="48"/>
      <c r="G615" s="48"/>
      <c r="H615" s="48"/>
      <c r="I615" s="49"/>
      <c r="J615" s="48"/>
      <c r="K615" s="48"/>
      <c r="L615" s="48"/>
      <c r="M615" s="48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GA615" s="50"/>
    </row>
    <row r="616" spans="1:183" s="18" customFormat="1">
      <c r="A616" s="47"/>
      <c r="B616" s="48"/>
      <c r="C616" s="48"/>
      <c r="D616" s="48"/>
      <c r="E616" s="49"/>
      <c r="F616" s="48"/>
      <c r="G616" s="48"/>
      <c r="H616" s="48"/>
      <c r="I616" s="49"/>
      <c r="J616" s="48"/>
      <c r="K616" s="48"/>
      <c r="L616" s="48"/>
      <c r="M616" s="48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GA616" s="50"/>
    </row>
    <row r="617" spans="1:183" s="18" customFormat="1">
      <c r="A617" s="47"/>
      <c r="B617" s="48"/>
      <c r="C617" s="48"/>
      <c r="D617" s="48"/>
      <c r="E617" s="49"/>
      <c r="F617" s="48"/>
      <c r="G617" s="48"/>
      <c r="H617" s="48"/>
      <c r="I617" s="49"/>
      <c r="J617" s="48"/>
      <c r="K617" s="48"/>
      <c r="L617" s="48"/>
      <c r="M617" s="48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GA617" s="50"/>
    </row>
    <row r="618" spans="1:183" s="18" customFormat="1">
      <c r="A618" s="47"/>
      <c r="B618" s="48"/>
      <c r="C618" s="48"/>
      <c r="D618" s="48"/>
      <c r="E618" s="49"/>
      <c r="F618" s="48"/>
      <c r="G618" s="48"/>
      <c r="H618" s="48"/>
      <c r="I618" s="49"/>
      <c r="J618" s="48"/>
      <c r="K618" s="48"/>
      <c r="L618" s="48"/>
      <c r="M618" s="48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GA618" s="50"/>
    </row>
    <row r="619" spans="1:183" s="18" customFormat="1">
      <c r="A619" s="47"/>
      <c r="B619" s="48"/>
      <c r="C619" s="48"/>
      <c r="D619" s="48"/>
      <c r="E619" s="49"/>
      <c r="F619" s="48"/>
      <c r="G619" s="48"/>
      <c r="H619" s="48"/>
      <c r="I619" s="49"/>
      <c r="J619" s="48"/>
      <c r="K619" s="48"/>
      <c r="L619" s="48"/>
      <c r="M619" s="48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GA619" s="50"/>
    </row>
    <row r="620" spans="1:183" s="18" customFormat="1">
      <c r="A620" s="47"/>
      <c r="B620" s="48"/>
      <c r="C620" s="48"/>
      <c r="D620" s="48"/>
      <c r="E620" s="49"/>
      <c r="F620" s="48"/>
      <c r="G620" s="48"/>
      <c r="H620" s="48"/>
      <c r="I620" s="49"/>
      <c r="J620" s="48"/>
      <c r="K620" s="48"/>
      <c r="L620" s="48"/>
      <c r="M620" s="48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GA620" s="50"/>
    </row>
    <row r="621" spans="1:183" s="18" customFormat="1">
      <c r="A621" s="47"/>
      <c r="B621" s="48"/>
      <c r="C621" s="48"/>
      <c r="D621" s="48"/>
      <c r="E621" s="49"/>
      <c r="F621" s="48"/>
      <c r="G621" s="48"/>
      <c r="H621" s="48"/>
      <c r="I621" s="49"/>
      <c r="J621" s="48"/>
      <c r="K621" s="48"/>
      <c r="L621" s="48"/>
      <c r="M621" s="48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GA621" s="50"/>
    </row>
    <row r="622" spans="1:183" s="18" customFormat="1">
      <c r="A622" s="47"/>
      <c r="B622" s="48"/>
      <c r="C622" s="48"/>
      <c r="D622" s="48"/>
      <c r="E622" s="49"/>
      <c r="F622" s="48"/>
      <c r="G622" s="48"/>
      <c r="H622" s="48"/>
      <c r="I622" s="49"/>
      <c r="J622" s="48"/>
      <c r="K622" s="48"/>
      <c r="L622" s="48"/>
      <c r="M622" s="48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GA622" s="50"/>
    </row>
    <row r="623" spans="1:183" s="18" customFormat="1">
      <c r="A623" s="47"/>
      <c r="B623" s="48"/>
      <c r="C623" s="48"/>
      <c r="D623" s="48"/>
      <c r="E623" s="49"/>
      <c r="F623" s="48"/>
      <c r="G623" s="48"/>
      <c r="H623" s="48"/>
      <c r="I623" s="49"/>
      <c r="J623" s="48"/>
      <c r="K623" s="48"/>
      <c r="L623" s="48"/>
      <c r="M623" s="48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GA623" s="50"/>
    </row>
    <row r="624" spans="1:183" s="18" customFormat="1">
      <c r="A624" s="47"/>
      <c r="B624" s="48"/>
      <c r="C624" s="48"/>
      <c r="D624" s="48"/>
      <c r="E624" s="49"/>
      <c r="F624" s="48"/>
      <c r="G624" s="48"/>
      <c r="H624" s="48"/>
      <c r="I624" s="49"/>
      <c r="J624" s="48"/>
      <c r="K624" s="48"/>
      <c r="L624" s="48"/>
      <c r="M624" s="48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GA624" s="50"/>
    </row>
    <row r="625" spans="1:183" s="18" customFormat="1">
      <c r="A625" s="47"/>
      <c r="B625" s="48"/>
      <c r="C625" s="48"/>
      <c r="D625" s="48"/>
      <c r="E625" s="49"/>
      <c r="F625" s="48"/>
      <c r="G625" s="48"/>
      <c r="H625" s="48"/>
      <c r="I625" s="49"/>
      <c r="J625" s="48"/>
      <c r="K625" s="48"/>
      <c r="L625" s="48"/>
      <c r="M625" s="48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GA625" s="50"/>
    </row>
    <row r="626" spans="1:183" s="18" customFormat="1">
      <c r="A626" s="47"/>
      <c r="B626" s="48"/>
      <c r="C626" s="48"/>
      <c r="D626" s="48"/>
      <c r="E626" s="49"/>
      <c r="F626" s="48"/>
      <c r="G626" s="48"/>
      <c r="H626" s="48"/>
      <c r="I626" s="49"/>
      <c r="J626" s="48"/>
      <c r="K626" s="48"/>
      <c r="L626" s="48"/>
      <c r="M626" s="48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GA626" s="50"/>
    </row>
    <row r="627" spans="1:183" s="18" customFormat="1">
      <c r="A627" s="47"/>
      <c r="B627" s="48"/>
      <c r="C627" s="48"/>
      <c r="D627" s="48"/>
      <c r="E627" s="49"/>
      <c r="F627" s="48"/>
      <c r="G627" s="48"/>
      <c r="H627" s="48"/>
      <c r="I627" s="49"/>
      <c r="J627" s="48"/>
      <c r="K627" s="48"/>
      <c r="L627" s="48"/>
      <c r="M627" s="48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GA627" s="50"/>
    </row>
    <row r="628" spans="1:183" s="18" customFormat="1">
      <c r="A628" s="47"/>
      <c r="B628" s="48"/>
      <c r="C628" s="48"/>
      <c r="D628" s="48"/>
      <c r="E628" s="49"/>
      <c r="F628" s="48"/>
      <c r="G628" s="48"/>
      <c r="H628" s="48"/>
      <c r="I628" s="49"/>
      <c r="J628" s="48"/>
      <c r="K628" s="48"/>
      <c r="L628" s="48"/>
      <c r="M628" s="48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GA628" s="50"/>
    </row>
    <row r="629" spans="1:183" s="18" customFormat="1">
      <c r="A629" s="47"/>
      <c r="B629" s="48"/>
      <c r="C629" s="48"/>
      <c r="D629" s="48"/>
      <c r="E629" s="49"/>
      <c r="F629" s="48"/>
      <c r="G629" s="48"/>
      <c r="H629" s="48"/>
      <c r="I629" s="49"/>
      <c r="J629" s="48"/>
      <c r="K629" s="48"/>
      <c r="L629" s="48"/>
      <c r="M629" s="48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GA629" s="50"/>
    </row>
    <row r="630" spans="1:183" s="18" customFormat="1">
      <c r="A630" s="47"/>
      <c r="B630" s="48"/>
      <c r="C630" s="48"/>
      <c r="D630" s="48"/>
      <c r="E630" s="49"/>
      <c r="F630" s="48"/>
      <c r="G630" s="48"/>
      <c r="H630" s="48"/>
      <c r="I630" s="49"/>
      <c r="J630" s="48"/>
      <c r="K630" s="48"/>
      <c r="L630" s="48"/>
      <c r="M630" s="48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GA630" s="50"/>
    </row>
    <row r="631" spans="1:183" s="18" customFormat="1">
      <c r="A631" s="47"/>
      <c r="B631" s="48"/>
      <c r="C631" s="48"/>
      <c r="D631" s="48"/>
      <c r="E631" s="49"/>
      <c r="F631" s="48"/>
      <c r="G631" s="48"/>
      <c r="H631" s="48"/>
      <c r="I631" s="49"/>
      <c r="J631" s="48"/>
      <c r="K631" s="48"/>
      <c r="L631" s="48"/>
      <c r="M631" s="48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GA631" s="50"/>
    </row>
    <row r="632" spans="1:183" s="18" customFormat="1">
      <c r="A632" s="47"/>
      <c r="B632" s="48"/>
      <c r="C632" s="48"/>
      <c r="D632" s="48"/>
      <c r="E632" s="49"/>
      <c r="F632" s="48"/>
      <c r="G632" s="48"/>
      <c r="H632" s="48"/>
      <c r="I632" s="49"/>
      <c r="J632" s="48"/>
      <c r="K632" s="48"/>
      <c r="L632" s="48"/>
      <c r="M632" s="48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GA632" s="50"/>
    </row>
    <row r="633" spans="1:183" s="18" customFormat="1">
      <c r="A633" s="47"/>
      <c r="B633" s="48"/>
      <c r="C633" s="48"/>
      <c r="D633" s="48"/>
      <c r="E633" s="49"/>
      <c r="F633" s="48"/>
      <c r="G633" s="48"/>
      <c r="H633" s="48"/>
      <c r="I633" s="49"/>
      <c r="J633" s="48"/>
      <c r="K633" s="48"/>
      <c r="L633" s="48"/>
      <c r="M633" s="48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GA633" s="50"/>
    </row>
    <row r="634" spans="1:183" s="18" customFormat="1">
      <c r="A634" s="47"/>
      <c r="B634" s="48"/>
      <c r="C634" s="48"/>
      <c r="D634" s="48"/>
      <c r="E634" s="49"/>
      <c r="F634" s="48"/>
      <c r="G634" s="48"/>
      <c r="H634" s="48"/>
      <c r="I634" s="49"/>
      <c r="J634" s="48"/>
      <c r="K634" s="48"/>
      <c r="L634" s="48"/>
      <c r="M634" s="48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GA634" s="50"/>
    </row>
    <row r="635" spans="1:183" s="18" customFormat="1">
      <c r="A635" s="47"/>
      <c r="B635" s="48"/>
      <c r="C635" s="48"/>
      <c r="D635" s="48"/>
      <c r="E635" s="49"/>
      <c r="F635" s="48"/>
      <c r="G635" s="48"/>
      <c r="H635" s="48"/>
      <c r="I635" s="49"/>
      <c r="J635" s="48"/>
      <c r="K635" s="48"/>
      <c r="L635" s="48"/>
      <c r="M635" s="48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GA635" s="50"/>
    </row>
    <row r="636" spans="1:183" s="18" customFormat="1">
      <c r="A636" s="47"/>
      <c r="B636" s="48"/>
      <c r="C636" s="48"/>
      <c r="D636" s="48"/>
      <c r="E636" s="49"/>
      <c r="F636" s="48"/>
      <c r="G636" s="48"/>
      <c r="H636" s="48"/>
      <c r="I636" s="49"/>
      <c r="J636" s="48"/>
      <c r="K636" s="48"/>
      <c r="L636" s="48"/>
      <c r="M636" s="48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GA636" s="50"/>
    </row>
    <row r="637" spans="1:183" s="18" customFormat="1">
      <c r="A637" s="47"/>
      <c r="B637" s="48"/>
      <c r="C637" s="48"/>
      <c r="D637" s="48"/>
      <c r="E637" s="49"/>
      <c r="F637" s="48"/>
      <c r="G637" s="48"/>
      <c r="H637" s="48"/>
      <c r="I637" s="49"/>
      <c r="J637" s="48"/>
      <c r="K637" s="48"/>
      <c r="L637" s="48"/>
      <c r="M637" s="48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GA637" s="50"/>
    </row>
    <row r="638" spans="1:183" s="18" customFormat="1">
      <c r="A638" s="47"/>
      <c r="B638" s="48"/>
      <c r="C638" s="48"/>
      <c r="D638" s="48"/>
      <c r="E638" s="49"/>
      <c r="F638" s="48"/>
      <c r="G638" s="48"/>
      <c r="H638" s="48"/>
      <c r="I638" s="49"/>
      <c r="J638" s="48"/>
      <c r="K638" s="48"/>
      <c r="L638" s="48"/>
      <c r="M638" s="48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GA638" s="50"/>
    </row>
    <row r="639" spans="1:183" s="18" customFormat="1">
      <c r="A639" s="47"/>
      <c r="B639" s="48"/>
      <c r="C639" s="48"/>
      <c r="D639" s="48"/>
      <c r="E639" s="49"/>
      <c r="F639" s="48"/>
      <c r="G639" s="48"/>
      <c r="H639" s="48"/>
      <c r="I639" s="49"/>
      <c r="J639" s="48"/>
      <c r="K639" s="48"/>
      <c r="L639" s="48"/>
      <c r="M639" s="48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GA639" s="50"/>
    </row>
    <row r="640" spans="1:183" s="18" customFormat="1">
      <c r="A640" s="47"/>
      <c r="B640" s="48"/>
      <c r="C640" s="48"/>
      <c r="D640" s="48"/>
      <c r="E640" s="49"/>
      <c r="F640" s="48"/>
      <c r="G640" s="48"/>
      <c r="H640" s="48"/>
      <c r="I640" s="49"/>
      <c r="J640" s="48"/>
      <c r="K640" s="48"/>
      <c r="L640" s="48"/>
      <c r="M640" s="48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GA640" s="50"/>
    </row>
    <row r="641" spans="1:183" s="18" customFormat="1">
      <c r="A641" s="47"/>
      <c r="B641" s="48"/>
      <c r="C641" s="48"/>
      <c r="D641" s="48"/>
      <c r="E641" s="49"/>
      <c r="F641" s="48"/>
      <c r="G641" s="48"/>
      <c r="H641" s="48"/>
      <c r="I641" s="49"/>
      <c r="J641" s="48"/>
      <c r="K641" s="48"/>
      <c r="L641" s="48"/>
      <c r="M641" s="48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GA641" s="50"/>
    </row>
    <row r="642" spans="1:183" s="18" customFormat="1">
      <c r="A642" s="47"/>
      <c r="B642" s="48"/>
      <c r="C642" s="48"/>
      <c r="D642" s="48"/>
      <c r="E642" s="49"/>
      <c r="F642" s="48"/>
      <c r="G642" s="48"/>
      <c r="H642" s="48"/>
      <c r="I642" s="49"/>
      <c r="J642" s="48"/>
      <c r="K642" s="48"/>
      <c r="L642" s="48"/>
      <c r="M642" s="48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GA642" s="50"/>
    </row>
    <row r="643" spans="1:183" s="18" customFormat="1">
      <c r="A643" s="47"/>
      <c r="B643" s="48"/>
      <c r="C643" s="48"/>
      <c r="D643" s="48"/>
      <c r="E643" s="49"/>
      <c r="F643" s="48"/>
      <c r="G643" s="48"/>
      <c r="H643" s="48"/>
      <c r="I643" s="49"/>
      <c r="J643" s="48"/>
      <c r="K643" s="48"/>
      <c r="L643" s="48"/>
      <c r="M643" s="48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GA643" s="50"/>
    </row>
    <row r="644" spans="1:183" s="18" customFormat="1">
      <c r="A644" s="47"/>
      <c r="B644" s="48"/>
      <c r="C644" s="48"/>
      <c r="D644" s="48"/>
      <c r="E644" s="49"/>
      <c r="F644" s="48"/>
      <c r="G644" s="48"/>
      <c r="H644" s="48"/>
      <c r="I644" s="49"/>
      <c r="J644" s="48"/>
      <c r="K644" s="48"/>
      <c r="L644" s="48"/>
      <c r="M644" s="48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GA644" s="50"/>
    </row>
    <row r="645" spans="1:183" s="18" customFormat="1">
      <c r="A645" s="47"/>
      <c r="B645" s="48"/>
      <c r="C645" s="48"/>
      <c r="D645" s="48"/>
      <c r="E645" s="49"/>
      <c r="F645" s="48"/>
      <c r="G645" s="48"/>
      <c r="H645" s="48"/>
      <c r="I645" s="49"/>
      <c r="J645" s="48"/>
      <c r="K645" s="48"/>
      <c r="L645" s="48"/>
      <c r="M645" s="48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GA645" s="50"/>
    </row>
    <row r="646" spans="1:183" s="18" customFormat="1">
      <c r="A646" s="47"/>
      <c r="B646" s="48"/>
      <c r="C646" s="48"/>
      <c r="D646" s="48"/>
      <c r="E646" s="49"/>
      <c r="F646" s="48"/>
      <c r="G646" s="48"/>
      <c r="H646" s="48"/>
      <c r="I646" s="49"/>
      <c r="J646" s="48"/>
      <c r="K646" s="48"/>
      <c r="L646" s="48"/>
      <c r="M646" s="48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GA646" s="50"/>
    </row>
    <row r="647" spans="1:183" s="18" customFormat="1">
      <c r="A647" s="47"/>
      <c r="B647" s="48"/>
      <c r="C647" s="48"/>
      <c r="D647" s="48"/>
      <c r="E647" s="49"/>
      <c r="F647" s="48"/>
      <c r="G647" s="48"/>
      <c r="H647" s="48"/>
      <c r="I647" s="49"/>
      <c r="J647" s="48"/>
      <c r="K647" s="48"/>
      <c r="L647" s="48"/>
      <c r="M647" s="48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GA647" s="50"/>
    </row>
    <row r="648" spans="1:183" s="18" customFormat="1">
      <c r="A648" s="47"/>
      <c r="B648" s="48"/>
      <c r="C648" s="48"/>
      <c r="D648" s="48"/>
      <c r="E648" s="49"/>
      <c r="F648" s="48"/>
      <c r="G648" s="48"/>
      <c r="H648" s="48"/>
      <c r="I648" s="49"/>
      <c r="J648" s="48"/>
      <c r="K648" s="48"/>
      <c r="L648" s="48"/>
      <c r="M648" s="48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GA648" s="50"/>
    </row>
    <row r="649" spans="1:183" s="18" customFormat="1">
      <c r="A649" s="47"/>
      <c r="B649" s="48"/>
      <c r="C649" s="48"/>
      <c r="D649" s="48"/>
      <c r="E649" s="49"/>
      <c r="F649" s="48"/>
      <c r="G649" s="48"/>
      <c r="H649" s="48"/>
      <c r="I649" s="49"/>
      <c r="J649" s="48"/>
      <c r="K649" s="48"/>
      <c r="L649" s="48"/>
      <c r="M649" s="48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GA649" s="50"/>
    </row>
    <row r="650" spans="1:183" s="18" customFormat="1">
      <c r="A650" s="47"/>
      <c r="B650" s="48"/>
      <c r="C650" s="48"/>
      <c r="D650" s="48"/>
      <c r="E650" s="49"/>
      <c r="F650" s="48"/>
      <c r="G650" s="48"/>
      <c r="H650" s="48"/>
      <c r="I650" s="49"/>
      <c r="J650" s="48"/>
      <c r="K650" s="48"/>
      <c r="L650" s="48"/>
      <c r="M650" s="48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GA650" s="50"/>
    </row>
    <row r="651" spans="1:183" s="18" customFormat="1">
      <c r="A651" s="47"/>
      <c r="B651" s="48"/>
      <c r="C651" s="48"/>
      <c r="D651" s="48"/>
      <c r="E651" s="49"/>
      <c r="F651" s="48"/>
      <c r="G651" s="48"/>
      <c r="H651" s="48"/>
      <c r="I651" s="49"/>
      <c r="J651" s="48"/>
      <c r="K651" s="48"/>
      <c r="L651" s="48"/>
      <c r="M651" s="48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GA651" s="50"/>
    </row>
    <row r="652" spans="1:183" s="18" customFormat="1">
      <c r="A652" s="47"/>
      <c r="B652" s="48"/>
      <c r="C652" s="48"/>
      <c r="D652" s="48"/>
      <c r="E652" s="49"/>
      <c r="F652" s="48"/>
      <c r="G652" s="48"/>
      <c r="H652" s="48"/>
      <c r="I652" s="49"/>
      <c r="J652" s="48"/>
      <c r="K652" s="48"/>
      <c r="L652" s="48"/>
      <c r="M652" s="48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GA652" s="50"/>
    </row>
    <row r="653" spans="1:183" s="18" customFormat="1">
      <c r="A653" s="47"/>
      <c r="B653" s="48"/>
      <c r="C653" s="48"/>
      <c r="D653" s="48"/>
      <c r="E653" s="49"/>
      <c r="F653" s="48"/>
      <c r="G653" s="48"/>
      <c r="H653" s="48"/>
      <c r="I653" s="49"/>
      <c r="J653" s="48"/>
      <c r="K653" s="48"/>
      <c r="L653" s="48"/>
      <c r="M653" s="48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GA653" s="50"/>
    </row>
    <row r="654" spans="1:183" s="18" customFormat="1">
      <c r="A654" s="47"/>
      <c r="B654" s="48"/>
      <c r="C654" s="48"/>
      <c r="D654" s="48"/>
      <c r="E654" s="49"/>
      <c r="F654" s="48"/>
      <c r="G654" s="48"/>
      <c r="H654" s="48"/>
      <c r="I654" s="49"/>
      <c r="J654" s="48"/>
      <c r="K654" s="48"/>
      <c r="L654" s="48"/>
      <c r="M654" s="48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GA654" s="50"/>
    </row>
    <row r="655" spans="1:183" s="18" customFormat="1">
      <c r="A655" s="47"/>
      <c r="B655" s="48"/>
      <c r="C655" s="48"/>
      <c r="D655" s="48"/>
      <c r="E655" s="49"/>
      <c r="F655" s="48"/>
      <c r="G655" s="48"/>
      <c r="H655" s="48"/>
      <c r="I655" s="49"/>
      <c r="J655" s="48"/>
      <c r="K655" s="48"/>
      <c r="L655" s="48"/>
      <c r="M655" s="48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GA655" s="50"/>
    </row>
    <row r="656" spans="1:183" s="18" customFormat="1">
      <c r="A656" s="47"/>
      <c r="B656" s="48"/>
      <c r="C656" s="48"/>
      <c r="D656" s="48"/>
      <c r="E656" s="49"/>
      <c r="F656" s="48"/>
      <c r="G656" s="48"/>
      <c r="H656" s="48"/>
      <c r="I656" s="49"/>
      <c r="J656" s="48"/>
      <c r="K656" s="48"/>
      <c r="L656" s="48"/>
      <c r="M656" s="48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GA656" s="50"/>
    </row>
    <row r="657" spans="1:183" s="18" customFormat="1">
      <c r="A657" s="47"/>
      <c r="B657" s="48"/>
      <c r="C657" s="48"/>
      <c r="D657" s="48"/>
      <c r="E657" s="49"/>
      <c r="F657" s="48"/>
      <c r="G657" s="48"/>
      <c r="H657" s="48"/>
      <c r="I657" s="49"/>
      <c r="J657" s="48"/>
      <c r="K657" s="48"/>
      <c r="L657" s="48"/>
      <c r="M657" s="48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GA657" s="50"/>
    </row>
    <row r="658" spans="1:183" s="18" customFormat="1">
      <c r="A658" s="47"/>
      <c r="B658" s="48"/>
      <c r="C658" s="48"/>
      <c r="D658" s="48"/>
      <c r="E658" s="49"/>
      <c r="F658" s="48"/>
      <c r="G658" s="48"/>
      <c r="H658" s="48"/>
      <c r="I658" s="49"/>
      <c r="J658" s="48"/>
      <c r="K658" s="48"/>
      <c r="L658" s="48"/>
      <c r="M658" s="48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GA658" s="50"/>
    </row>
    <row r="659" spans="1:183" s="18" customFormat="1">
      <c r="A659" s="47"/>
      <c r="B659" s="48"/>
      <c r="C659" s="48"/>
      <c r="D659" s="48"/>
      <c r="E659" s="49"/>
      <c r="F659" s="48"/>
      <c r="G659" s="48"/>
      <c r="H659" s="48"/>
      <c r="I659" s="49"/>
      <c r="J659" s="48"/>
      <c r="K659" s="48"/>
      <c r="L659" s="48"/>
      <c r="M659" s="48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GA659" s="50"/>
    </row>
    <row r="660" spans="1:183" s="18" customFormat="1">
      <c r="A660" s="47"/>
      <c r="B660" s="48"/>
      <c r="C660" s="48"/>
      <c r="D660" s="48"/>
      <c r="E660" s="49"/>
      <c r="F660" s="48"/>
      <c r="G660" s="48"/>
      <c r="H660" s="48"/>
      <c r="I660" s="49"/>
      <c r="J660" s="48"/>
      <c r="K660" s="48"/>
      <c r="L660" s="48"/>
      <c r="M660" s="48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GA660" s="50"/>
    </row>
    <row r="661" spans="1:183" s="18" customFormat="1">
      <c r="A661" s="47"/>
      <c r="B661" s="48"/>
      <c r="C661" s="48"/>
      <c r="D661" s="48"/>
      <c r="E661" s="49"/>
      <c r="F661" s="48"/>
      <c r="G661" s="48"/>
      <c r="H661" s="48"/>
      <c r="I661" s="49"/>
      <c r="J661" s="48"/>
      <c r="K661" s="48"/>
      <c r="L661" s="48"/>
      <c r="M661" s="48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GA661" s="50"/>
    </row>
    <row r="662" spans="1:183" s="18" customFormat="1">
      <c r="A662" s="47"/>
      <c r="B662" s="48"/>
      <c r="C662" s="48"/>
      <c r="D662" s="48"/>
      <c r="E662" s="49"/>
      <c r="F662" s="48"/>
      <c r="G662" s="48"/>
      <c r="H662" s="48"/>
      <c r="I662" s="49"/>
      <c r="J662" s="48"/>
      <c r="K662" s="48"/>
      <c r="L662" s="48"/>
      <c r="M662" s="48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GA662" s="50"/>
    </row>
    <row r="663" spans="1:183" s="18" customFormat="1">
      <c r="A663" s="47"/>
      <c r="B663" s="48"/>
      <c r="C663" s="48"/>
      <c r="D663" s="48"/>
      <c r="E663" s="49"/>
      <c r="F663" s="48"/>
      <c r="G663" s="48"/>
      <c r="H663" s="48"/>
      <c r="I663" s="49"/>
      <c r="J663" s="48"/>
      <c r="K663" s="48"/>
      <c r="L663" s="48"/>
      <c r="M663" s="48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GA663" s="50"/>
    </row>
    <row r="664" spans="1:183" s="18" customFormat="1">
      <c r="A664" s="47"/>
      <c r="B664" s="48"/>
      <c r="C664" s="48"/>
      <c r="D664" s="48"/>
      <c r="E664" s="49"/>
      <c r="F664" s="48"/>
      <c r="G664" s="48"/>
      <c r="H664" s="48"/>
      <c r="I664" s="49"/>
      <c r="J664" s="48"/>
      <c r="K664" s="48"/>
      <c r="L664" s="48"/>
      <c r="M664" s="48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GA664" s="50"/>
    </row>
    <row r="665" spans="1:183" s="18" customFormat="1">
      <c r="A665" s="47"/>
      <c r="B665" s="48"/>
      <c r="C665" s="48"/>
      <c r="D665" s="48"/>
      <c r="E665" s="49"/>
      <c r="F665" s="48"/>
      <c r="G665" s="48"/>
      <c r="H665" s="48"/>
      <c r="I665" s="49"/>
      <c r="J665" s="48"/>
      <c r="K665" s="48"/>
      <c r="L665" s="48"/>
      <c r="M665" s="48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GA665" s="50"/>
    </row>
    <row r="666" spans="1:183" s="18" customFormat="1">
      <c r="A666" s="47"/>
      <c r="B666" s="48"/>
      <c r="C666" s="48"/>
      <c r="D666" s="48"/>
      <c r="E666" s="49"/>
      <c r="F666" s="48"/>
      <c r="G666" s="48"/>
      <c r="H666" s="48"/>
      <c r="I666" s="49"/>
      <c r="J666" s="48"/>
      <c r="K666" s="48"/>
      <c r="L666" s="48"/>
      <c r="M666" s="48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GA666" s="50"/>
    </row>
    <row r="667" spans="1:183" s="18" customFormat="1">
      <c r="A667" s="47"/>
      <c r="B667" s="48"/>
      <c r="C667" s="48"/>
      <c r="D667" s="48"/>
      <c r="E667" s="49"/>
      <c r="F667" s="48"/>
      <c r="G667" s="48"/>
      <c r="H667" s="48"/>
      <c r="I667" s="49"/>
      <c r="J667" s="48"/>
      <c r="K667" s="48"/>
      <c r="L667" s="48"/>
      <c r="M667" s="48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GA667" s="50"/>
    </row>
    <row r="668" spans="1:183" s="18" customFormat="1">
      <c r="A668" s="47"/>
      <c r="B668" s="48"/>
      <c r="C668" s="48"/>
      <c r="D668" s="48"/>
      <c r="E668" s="49"/>
      <c r="F668" s="48"/>
      <c r="G668" s="48"/>
      <c r="H668" s="48"/>
      <c r="I668" s="49"/>
      <c r="J668" s="48"/>
      <c r="K668" s="48"/>
      <c r="L668" s="48"/>
      <c r="M668" s="48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GA668" s="50"/>
    </row>
    <row r="669" spans="1:183" s="18" customFormat="1">
      <c r="A669" s="47"/>
      <c r="B669" s="48"/>
      <c r="C669" s="48"/>
      <c r="D669" s="48"/>
      <c r="E669" s="49"/>
      <c r="F669" s="48"/>
      <c r="G669" s="48"/>
      <c r="H669" s="48"/>
      <c r="I669" s="49"/>
      <c r="J669" s="48"/>
      <c r="K669" s="48"/>
      <c r="L669" s="48"/>
      <c r="M669" s="48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GA669" s="50"/>
    </row>
    <row r="670" spans="1:183" s="18" customFormat="1">
      <c r="A670" s="47"/>
      <c r="B670" s="48"/>
      <c r="C670" s="48"/>
      <c r="D670" s="48"/>
      <c r="E670" s="49"/>
      <c r="F670" s="48"/>
      <c r="G670" s="48"/>
      <c r="H670" s="48"/>
      <c r="I670" s="49"/>
      <c r="J670" s="48"/>
      <c r="K670" s="48"/>
      <c r="L670" s="48"/>
      <c r="M670" s="48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GA670" s="50"/>
    </row>
    <row r="671" spans="1:183" s="18" customFormat="1">
      <c r="A671" s="47"/>
      <c r="B671" s="48"/>
      <c r="C671" s="48"/>
      <c r="D671" s="48"/>
      <c r="E671" s="49"/>
      <c r="F671" s="48"/>
      <c r="G671" s="48"/>
      <c r="H671" s="48"/>
      <c r="I671" s="49"/>
      <c r="J671" s="48"/>
      <c r="K671" s="48"/>
      <c r="L671" s="48"/>
      <c r="M671" s="48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GA671" s="50"/>
    </row>
    <row r="672" spans="1:183" s="18" customFormat="1">
      <c r="A672" s="47"/>
      <c r="B672" s="48"/>
      <c r="C672" s="48"/>
      <c r="D672" s="48"/>
      <c r="E672" s="49"/>
      <c r="F672" s="48"/>
      <c r="G672" s="48"/>
      <c r="H672" s="48"/>
      <c r="I672" s="49"/>
      <c r="J672" s="48"/>
      <c r="K672" s="48"/>
      <c r="L672" s="48"/>
      <c r="M672" s="48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GA672" s="50"/>
    </row>
    <row r="673" spans="1:183" s="18" customFormat="1">
      <c r="A673" s="47"/>
      <c r="B673" s="48"/>
      <c r="C673" s="48"/>
      <c r="D673" s="48"/>
      <c r="E673" s="49"/>
      <c r="F673" s="48"/>
      <c r="G673" s="48"/>
      <c r="H673" s="48"/>
      <c r="I673" s="49"/>
      <c r="J673" s="48"/>
      <c r="K673" s="48"/>
      <c r="L673" s="48"/>
      <c r="M673" s="48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GA673" s="50"/>
    </row>
    <row r="674" spans="1:183" s="18" customFormat="1">
      <c r="A674" s="47"/>
      <c r="B674" s="48"/>
      <c r="C674" s="48"/>
      <c r="D674" s="48"/>
      <c r="E674" s="49"/>
      <c r="F674" s="48"/>
      <c r="G674" s="48"/>
      <c r="H674" s="48"/>
      <c r="I674" s="49"/>
      <c r="J674" s="48"/>
      <c r="K674" s="48"/>
      <c r="L674" s="48"/>
      <c r="M674" s="48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GA674" s="50"/>
    </row>
    <row r="675" spans="1:183" s="18" customFormat="1">
      <c r="A675" s="47"/>
      <c r="B675" s="48"/>
      <c r="C675" s="48"/>
      <c r="D675" s="48"/>
      <c r="E675" s="49"/>
      <c r="F675" s="48"/>
      <c r="G675" s="48"/>
      <c r="H675" s="48"/>
      <c r="I675" s="49"/>
      <c r="J675" s="48"/>
      <c r="K675" s="48"/>
      <c r="L675" s="48"/>
      <c r="M675" s="48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GA675" s="50"/>
    </row>
    <row r="676" spans="1:183" s="18" customFormat="1">
      <c r="A676" s="47"/>
      <c r="B676" s="48"/>
      <c r="C676" s="48"/>
      <c r="D676" s="48"/>
      <c r="E676" s="49"/>
      <c r="F676" s="48"/>
      <c r="G676" s="48"/>
      <c r="H676" s="48"/>
      <c r="I676" s="49"/>
      <c r="J676" s="48"/>
      <c r="K676" s="48"/>
      <c r="L676" s="48"/>
      <c r="M676" s="48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GA676" s="50"/>
    </row>
    <row r="677" spans="1:183" s="18" customFormat="1">
      <c r="A677" s="47"/>
      <c r="B677" s="48"/>
      <c r="C677" s="48"/>
      <c r="D677" s="48"/>
      <c r="E677" s="49"/>
      <c r="F677" s="48"/>
      <c r="G677" s="48"/>
      <c r="H677" s="48"/>
      <c r="I677" s="49"/>
      <c r="J677" s="48"/>
      <c r="K677" s="48"/>
      <c r="L677" s="48"/>
      <c r="M677" s="48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GA677" s="50"/>
    </row>
    <row r="678" spans="1:183" s="18" customFormat="1">
      <c r="A678" s="47"/>
      <c r="B678" s="48"/>
      <c r="C678" s="48"/>
      <c r="D678" s="48"/>
      <c r="E678" s="49"/>
      <c r="F678" s="48"/>
      <c r="G678" s="48"/>
      <c r="H678" s="48"/>
      <c r="I678" s="49"/>
      <c r="J678" s="48"/>
      <c r="K678" s="48"/>
      <c r="L678" s="48"/>
      <c r="M678" s="48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GA678" s="50"/>
    </row>
    <row r="679" spans="1:183" s="18" customFormat="1">
      <c r="A679" s="47"/>
      <c r="B679" s="48"/>
      <c r="C679" s="48"/>
      <c r="D679" s="48"/>
      <c r="E679" s="49"/>
      <c r="F679" s="48"/>
      <c r="G679" s="48"/>
      <c r="H679" s="48"/>
      <c r="I679" s="49"/>
      <c r="J679" s="48"/>
      <c r="K679" s="48"/>
      <c r="L679" s="48"/>
      <c r="M679" s="48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GA679" s="50"/>
    </row>
    <row r="680" spans="1:183" s="18" customFormat="1">
      <c r="A680" s="47"/>
      <c r="B680" s="48"/>
      <c r="C680" s="48"/>
      <c r="D680" s="48"/>
      <c r="E680" s="49"/>
      <c r="F680" s="48"/>
      <c r="G680" s="48"/>
      <c r="H680" s="48"/>
      <c r="I680" s="49"/>
      <c r="J680" s="48"/>
      <c r="K680" s="48"/>
      <c r="L680" s="48"/>
      <c r="M680" s="48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GA680" s="50"/>
    </row>
    <row r="681" spans="1:183" s="18" customFormat="1">
      <c r="A681" s="47"/>
      <c r="B681" s="48"/>
      <c r="C681" s="48"/>
      <c r="D681" s="48"/>
      <c r="E681" s="49"/>
      <c r="F681" s="48"/>
      <c r="G681" s="48"/>
      <c r="H681" s="48"/>
      <c r="I681" s="49"/>
      <c r="J681" s="48"/>
      <c r="K681" s="48"/>
      <c r="L681" s="48"/>
      <c r="M681" s="48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GA681" s="50"/>
    </row>
    <row r="682" spans="1:183" s="18" customFormat="1">
      <c r="A682" s="47"/>
      <c r="B682" s="48"/>
      <c r="C682" s="48"/>
      <c r="D682" s="48"/>
      <c r="E682" s="49"/>
      <c r="F682" s="48"/>
      <c r="G682" s="48"/>
      <c r="H682" s="48"/>
      <c r="I682" s="49"/>
      <c r="J682" s="48"/>
      <c r="K682" s="48"/>
      <c r="L682" s="48"/>
      <c r="M682" s="48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GA682" s="50"/>
    </row>
    <row r="683" spans="1:183" s="18" customFormat="1">
      <c r="A683" s="47"/>
      <c r="B683" s="48"/>
      <c r="C683" s="48"/>
      <c r="D683" s="48"/>
      <c r="E683" s="49"/>
      <c r="F683" s="48"/>
      <c r="G683" s="48"/>
      <c r="H683" s="48"/>
      <c r="I683" s="49"/>
      <c r="J683" s="48"/>
      <c r="K683" s="48"/>
      <c r="L683" s="48"/>
      <c r="M683" s="48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GA683" s="50"/>
    </row>
    <row r="684" spans="1:183" s="18" customFormat="1">
      <c r="A684" s="47"/>
      <c r="B684" s="48"/>
      <c r="C684" s="48"/>
      <c r="D684" s="48"/>
      <c r="E684" s="49"/>
      <c r="F684" s="48"/>
      <c r="G684" s="48"/>
      <c r="H684" s="48"/>
      <c r="I684" s="49"/>
      <c r="J684" s="48"/>
      <c r="K684" s="48"/>
      <c r="L684" s="48"/>
      <c r="M684" s="48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GA684" s="50"/>
    </row>
    <row r="685" spans="1:183" s="18" customFormat="1">
      <c r="A685" s="47"/>
      <c r="B685" s="48"/>
      <c r="C685" s="48"/>
      <c r="D685" s="48"/>
      <c r="E685" s="49"/>
      <c r="F685" s="48"/>
      <c r="G685" s="48"/>
      <c r="H685" s="48"/>
      <c r="I685" s="49"/>
      <c r="J685" s="48"/>
      <c r="K685" s="48"/>
      <c r="L685" s="48"/>
      <c r="M685" s="48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GA685" s="50"/>
    </row>
    <row r="686" spans="1:183" s="18" customFormat="1">
      <c r="A686" s="47"/>
      <c r="B686" s="48"/>
      <c r="C686" s="48"/>
      <c r="D686" s="48"/>
      <c r="E686" s="49"/>
      <c r="F686" s="48"/>
      <c r="G686" s="48"/>
      <c r="H686" s="48"/>
      <c r="I686" s="49"/>
      <c r="J686" s="48"/>
      <c r="K686" s="48"/>
      <c r="L686" s="48"/>
      <c r="M686" s="48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GA686" s="50"/>
    </row>
    <row r="687" spans="1:183" s="18" customFormat="1">
      <c r="A687" s="47"/>
      <c r="B687" s="48"/>
      <c r="C687" s="48"/>
      <c r="D687" s="48"/>
      <c r="E687" s="49"/>
      <c r="F687" s="48"/>
      <c r="G687" s="48"/>
      <c r="H687" s="48"/>
      <c r="I687" s="49"/>
      <c r="J687" s="48"/>
      <c r="K687" s="48"/>
      <c r="L687" s="48"/>
      <c r="M687" s="48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GA687" s="50"/>
    </row>
    <row r="688" spans="1:183" s="18" customFormat="1">
      <c r="A688" s="47"/>
      <c r="B688" s="48"/>
      <c r="C688" s="48"/>
      <c r="D688" s="48"/>
      <c r="E688" s="49"/>
      <c r="F688" s="48"/>
      <c r="G688" s="48"/>
      <c r="H688" s="48"/>
      <c r="I688" s="49"/>
      <c r="J688" s="48"/>
      <c r="K688" s="48"/>
      <c r="L688" s="48"/>
      <c r="M688" s="48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GA688" s="50"/>
    </row>
    <row r="689" spans="1:183" s="18" customFormat="1">
      <c r="A689" s="47"/>
      <c r="B689" s="48"/>
      <c r="C689" s="48"/>
      <c r="D689" s="48"/>
      <c r="E689" s="49"/>
      <c r="F689" s="48"/>
      <c r="G689" s="48"/>
      <c r="H689" s="48"/>
      <c r="I689" s="49"/>
      <c r="J689" s="48"/>
      <c r="K689" s="48"/>
      <c r="L689" s="48"/>
      <c r="M689" s="48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GA689" s="50"/>
    </row>
    <row r="690" spans="1:183" s="18" customFormat="1">
      <c r="A690" s="47"/>
      <c r="B690" s="48"/>
      <c r="C690" s="48"/>
      <c r="D690" s="48"/>
      <c r="E690" s="49"/>
      <c r="F690" s="48"/>
      <c r="G690" s="48"/>
      <c r="H690" s="48"/>
      <c r="I690" s="49"/>
      <c r="J690" s="48"/>
      <c r="K690" s="48"/>
      <c r="L690" s="48"/>
      <c r="M690" s="48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GA690" s="50"/>
    </row>
    <row r="691" spans="1:183" s="18" customFormat="1">
      <c r="A691" s="47"/>
      <c r="B691" s="48"/>
      <c r="C691" s="48"/>
      <c r="D691" s="48"/>
      <c r="E691" s="49"/>
      <c r="F691" s="48"/>
      <c r="G691" s="48"/>
      <c r="H691" s="48"/>
      <c r="I691" s="49"/>
      <c r="J691" s="48"/>
      <c r="K691" s="48"/>
      <c r="L691" s="48"/>
      <c r="M691" s="48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GA691" s="50"/>
    </row>
    <row r="692" spans="1:183" s="18" customFormat="1">
      <c r="A692" s="47"/>
      <c r="B692" s="48"/>
      <c r="C692" s="48"/>
      <c r="D692" s="48"/>
      <c r="E692" s="49"/>
      <c r="F692" s="48"/>
      <c r="G692" s="48"/>
      <c r="H692" s="48"/>
      <c r="I692" s="49"/>
      <c r="J692" s="48"/>
      <c r="K692" s="48"/>
      <c r="L692" s="48"/>
      <c r="M692" s="48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GA692" s="50"/>
    </row>
    <row r="693" spans="1:183" s="18" customFormat="1">
      <c r="A693" s="47"/>
      <c r="B693" s="48"/>
      <c r="C693" s="48"/>
      <c r="D693" s="48"/>
      <c r="E693" s="49"/>
      <c r="F693" s="48"/>
      <c r="G693" s="48"/>
      <c r="H693" s="48"/>
      <c r="I693" s="49"/>
      <c r="J693" s="48"/>
      <c r="K693" s="48"/>
      <c r="L693" s="48"/>
      <c r="M693" s="48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GA693" s="50"/>
    </row>
    <row r="694" spans="1:183" s="18" customFormat="1">
      <c r="A694" s="47"/>
      <c r="B694" s="48"/>
      <c r="C694" s="48"/>
      <c r="D694" s="48"/>
      <c r="E694" s="49"/>
      <c r="F694" s="48"/>
      <c r="G694" s="48"/>
      <c r="H694" s="48"/>
      <c r="I694" s="49"/>
      <c r="J694" s="48"/>
      <c r="K694" s="48"/>
      <c r="L694" s="48"/>
      <c r="M694" s="48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GA694" s="50"/>
    </row>
    <row r="695" spans="1:183" s="18" customFormat="1">
      <c r="A695" s="47"/>
      <c r="B695" s="48"/>
      <c r="C695" s="48"/>
      <c r="D695" s="48"/>
      <c r="E695" s="49"/>
      <c r="F695" s="48"/>
      <c r="G695" s="48"/>
      <c r="H695" s="48"/>
      <c r="I695" s="49"/>
      <c r="J695" s="48"/>
      <c r="K695" s="48"/>
      <c r="L695" s="48"/>
      <c r="M695" s="48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GA695" s="50"/>
    </row>
    <row r="696" spans="1:183" s="18" customFormat="1">
      <c r="A696" s="47"/>
      <c r="B696" s="48"/>
      <c r="C696" s="48"/>
      <c r="D696" s="48"/>
      <c r="E696" s="49"/>
      <c r="F696" s="48"/>
      <c r="G696" s="48"/>
      <c r="H696" s="48"/>
      <c r="I696" s="49"/>
      <c r="J696" s="48"/>
      <c r="K696" s="48"/>
      <c r="L696" s="48"/>
      <c r="M696" s="48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GA696" s="50"/>
    </row>
    <row r="697" spans="1:183" s="18" customFormat="1">
      <c r="A697" s="47"/>
      <c r="B697" s="48"/>
      <c r="C697" s="48"/>
      <c r="D697" s="48"/>
      <c r="E697" s="49"/>
      <c r="F697" s="48"/>
      <c r="G697" s="48"/>
      <c r="H697" s="48"/>
      <c r="I697" s="49"/>
      <c r="J697" s="48"/>
      <c r="K697" s="48"/>
      <c r="L697" s="48"/>
      <c r="M697" s="48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GA697" s="50"/>
    </row>
    <row r="698" spans="1:183" s="18" customFormat="1">
      <c r="A698" s="47"/>
      <c r="B698" s="48"/>
      <c r="C698" s="48"/>
      <c r="D698" s="48"/>
      <c r="E698" s="49"/>
      <c r="F698" s="48"/>
      <c r="G698" s="48"/>
      <c r="H698" s="48"/>
      <c r="I698" s="49"/>
      <c r="J698" s="48"/>
      <c r="K698" s="48"/>
      <c r="L698" s="48"/>
      <c r="M698" s="48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GA698" s="50"/>
    </row>
    <row r="699" spans="1:183" s="18" customFormat="1">
      <c r="A699" s="47"/>
      <c r="B699" s="48"/>
      <c r="C699" s="48"/>
      <c r="D699" s="48"/>
      <c r="E699" s="49"/>
      <c r="F699" s="48"/>
      <c r="G699" s="48"/>
      <c r="H699" s="48"/>
      <c r="I699" s="49"/>
      <c r="J699" s="48"/>
      <c r="K699" s="48"/>
      <c r="L699" s="48"/>
      <c r="M699" s="48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GA699" s="50"/>
    </row>
    <row r="700" spans="1:183" s="18" customFormat="1">
      <c r="A700" s="47"/>
      <c r="B700" s="48"/>
      <c r="C700" s="48"/>
      <c r="D700" s="48"/>
      <c r="E700" s="49"/>
      <c r="F700" s="48"/>
      <c r="G700" s="48"/>
      <c r="H700" s="48"/>
      <c r="I700" s="49"/>
      <c r="J700" s="48"/>
      <c r="K700" s="48"/>
      <c r="L700" s="48"/>
      <c r="M700" s="48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GA700" s="50"/>
    </row>
    <row r="701" spans="1:183" s="18" customFormat="1">
      <c r="A701" s="47"/>
      <c r="B701" s="48"/>
      <c r="C701" s="48"/>
      <c r="D701" s="48"/>
      <c r="E701" s="49"/>
      <c r="F701" s="48"/>
      <c r="G701" s="48"/>
      <c r="H701" s="48"/>
      <c r="I701" s="49"/>
      <c r="J701" s="48"/>
      <c r="K701" s="48"/>
      <c r="L701" s="48"/>
      <c r="M701" s="48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GA701" s="50"/>
    </row>
    <row r="702" spans="1:183" s="18" customFormat="1">
      <c r="A702" s="47"/>
      <c r="B702" s="48"/>
      <c r="C702" s="48"/>
      <c r="D702" s="48"/>
      <c r="E702" s="49"/>
      <c r="F702" s="48"/>
      <c r="G702" s="48"/>
      <c r="H702" s="48"/>
      <c r="I702" s="49"/>
      <c r="J702" s="48"/>
      <c r="K702" s="48"/>
      <c r="L702" s="48"/>
      <c r="M702" s="48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GA702" s="50"/>
    </row>
    <row r="703" spans="1:183" s="18" customFormat="1">
      <c r="A703" s="47"/>
      <c r="B703" s="48"/>
      <c r="C703" s="48"/>
      <c r="D703" s="48"/>
      <c r="E703" s="49"/>
      <c r="F703" s="48"/>
      <c r="G703" s="48"/>
      <c r="H703" s="48"/>
      <c r="I703" s="49"/>
      <c r="J703" s="48"/>
      <c r="K703" s="48"/>
      <c r="L703" s="48"/>
      <c r="M703" s="48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GA703" s="50"/>
    </row>
    <row r="704" spans="1:183" s="18" customFormat="1">
      <c r="A704" s="47"/>
      <c r="B704" s="48"/>
      <c r="C704" s="48"/>
      <c r="D704" s="48"/>
      <c r="E704" s="49"/>
      <c r="F704" s="48"/>
      <c r="G704" s="48"/>
      <c r="H704" s="48"/>
      <c r="I704" s="49"/>
      <c r="J704" s="48"/>
      <c r="K704" s="48"/>
      <c r="L704" s="48"/>
      <c r="M704" s="48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GA704" s="50"/>
    </row>
    <row r="705" spans="1:183" s="18" customFormat="1">
      <c r="A705" s="47"/>
      <c r="B705" s="48"/>
      <c r="C705" s="48"/>
      <c r="D705" s="48"/>
      <c r="E705" s="49"/>
      <c r="F705" s="48"/>
      <c r="G705" s="48"/>
      <c r="H705" s="48"/>
      <c r="I705" s="49"/>
      <c r="J705" s="48"/>
      <c r="K705" s="48"/>
      <c r="L705" s="48"/>
      <c r="M705" s="48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GA705" s="50"/>
    </row>
    <row r="706" spans="1:183" s="18" customFormat="1">
      <c r="A706" s="47"/>
      <c r="B706" s="48"/>
      <c r="C706" s="48"/>
      <c r="D706" s="48"/>
      <c r="E706" s="49"/>
      <c r="F706" s="48"/>
      <c r="G706" s="48"/>
      <c r="H706" s="48"/>
      <c r="I706" s="49"/>
      <c r="J706" s="48"/>
      <c r="K706" s="48"/>
      <c r="L706" s="48"/>
      <c r="M706" s="48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GA706" s="50"/>
    </row>
    <row r="707" spans="1:183" s="18" customFormat="1">
      <c r="A707" s="47"/>
      <c r="B707" s="48"/>
      <c r="C707" s="48"/>
      <c r="D707" s="48"/>
      <c r="E707" s="49"/>
      <c r="F707" s="48"/>
      <c r="G707" s="48"/>
      <c r="H707" s="48"/>
      <c r="I707" s="49"/>
      <c r="J707" s="48"/>
      <c r="K707" s="48"/>
      <c r="L707" s="48"/>
      <c r="M707" s="48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GA707" s="50"/>
    </row>
    <row r="708" spans="1:183" s="18" customFormat="1">
      <c r="A708" s="47"/>
      <c r="B708" s="48"/>
      <c r="C708" s="48"/>
      <c r="D708" s="48"/>
      <c r="E708" s="49"/>
      <c r="F708" s="48"/>
      <c r="G708" s="48"/>
      <c r="H708" s="48"/>
      <c r="I708" s="49"/>
      <c r="J708" s="48"/>
      <c r="K708" s="48"/>
      <c r="L708" s="48"/>
      <c r="M708" s="48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GA708" s="50"/>
    </row>
    <row r="709" spans="1:183" s="18" customFormat="1">
      <c r="A709" s="47"/>
      <c r="B709" s="48"/>
      <c r="C709" s="48"/>
      <c r="D709" s="48"/>
      <c r="E709" s="49"/>
      <c r="F709" s="48"/>
      <c r="G709" s="48"/>
      <c r="H709" s="48"/>
      <c r="I709" s="49"/>
      <c r="J709" s="48"/>
      <c r="K709" s="48"/>
      <c r="L709" s="48"/>
      <c r="M709" s="48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GA709" s="50"/>
    </row>
    <row r="710" spans="1:183" s="18" customFormat="1">
      <c r="A710" s="47"/>
      <c r="B710" s="48"/>
      <c r="C710" s="48"/>
      <c r="D710" s="48"/>
      <c r="E710" s="49"/>
      <c r="F710" s="48"/>
      <c r="G710" s="48"/>
      <c r="H710" s="48"/>
      <c r="I710" s="49"/>
      <c r="J710" s="48"/>
      <c r="K710" s="48"/>
      <c r="L710" s="48"/>
      <c r="M710" s="48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GA710" s="50"/>
    </row>
    <row r="711" spans="1:183" s="18" customFormat="1">
      <c r="A711" s="47"/>
      <c r="B711" s="48"/>
      <c r="C711" s="48"/>
      <c r="D711" s="48"/>
      <c r="E711" s="49"/>
      <c r="F711" s="48"/>
      <c r="G711" s="48"/>
      <c r="H711" s="48"/>
      <c r="I711" s="49"/>
      <c r="J711" s="48"/>
      <c r="K711" s="48"/>
      <c r="L711" s="48"/>
      <c r="M711" s="48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GA711" s="50"/>
    </row>
    <row r="712" spans="1:183" s="18" customFormat="1">
      <c r="A712" s="47"/>
      <c r="B712" s="48"/>
      <c r="C712" s="48"/>
      <c r="D712" s="48"/>
      <c r="E712" s="49"/>
      <c r="F712" s="48"/>
      <c r="G712" s="48"/>
      <c r="H712" s="48"/>
      <c r="I712" s="49"/>
      <c r="J712" s="48"/>
      <c r="K712" s="48"/>
      <c r="L712" s="48"/>
      <c r="M712" s="48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GA712" s="50"/>
    </row>
    <row r="713" spans="1:183" s="18" customFormat="1">
      <c r="A713" s="47"/>
      <c r="B713" s="48"/>
      <c r="C713" s="48"/>
      <c r="D713" s="48"/>
      <c r="E713" s="49"/>
      <c r="F713" s="48"/>
      <c r="G713" s="48"/>
      <c r="H713" s="48"/>
      <c r="I713" s="49"/>
      <c r="J713" s="48"/>
      <c r="K713" s="48"/>
      <c r="L713" s="48"/>
      <c r="M713" s="48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GA713" s="50"/>
    </row>
    <row r="714" spans="1:183" s="18" customFormat="1">
      <c r="A714" s="47"/>
      <c r="B714" s="48"/>
      <c r="C714" s="48"/>
      <c r="D714" s="48"/>
      <c r="E714" s="49"/>
      <c r="F714" s="48"/>
      <c r="G714" s="48"/>
      <c r="H714" s="48"/>
      <c r="I714" s="49"/>
      <c r="J714" s="48"/>
      <c r="K714" s="48"/>
      <c r="L714" s="48"/>
      <c r="M714" s="48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GA714" s="50"/>
    </row>
    <row r="715" spans="1:183" s="18" customFormat="1">
      <c r="A715" s="47"/>
      <c r="B715" s="48"/>
      <c r="C715" s="48"/>
      <c r="D715" s="48"/>
      <c r="E715" s="49"/>
      <c r="F715" s="48"/>
      <c r="G715" s="48"/>
      <c r="H715" s="48"/>
      <c r="I715" s="49"/>
      <c r="J715" s="48"/>
      <c r="K715" s="48"/>
      <c r="L715" s="48"/>
      <c r="M715" s="48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GA715" s="50"/>
    </row>
    <row r="716" spans="1:183" s="18" customFormat="1">
      <c r="A716" s="47"/>
      <c r="B716" s="48"/>
      <c r="C716" s="48"/>
      <c r="D716" s="48"/>
      <c r="E716" s="49"/>
      <c r="F716" s="48"/>
      <c r="G716" s="48"/>
      <c r="H716" s="48"/>
      <c r="I716" s="49"/>
      <c r="J716" s="48"/>
      <c r="K716" s="48"/>
      <c r="L716" s="48"/>
      <c r="M716" s="48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GA716" s="50"/>
    </row>
    <row r="717" spans="1:183" s="18" customFormat="1">
      <c r="A717" s="47"/>
      <c r="B717" s="48"/>
      <c r="C717" s="48"/>
      <c r="D717" s="48"/>
      <c r="E717" s="49"/>
      <c r="F717" s="48"/>
      <c r="G717" s="48"/>
      <c r="H717" s="48"/>
      <c r="I717" s="49"/>
      <c r="J717" s="48"/>
      <c r="K717" s="48"/>
      <c r="L717" s="48"/>
      <c r="M717" s="48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GA717" s="50"/>
    </row>
    <row r="718" spans="1:183" s="18" customFormat="1">
      <c r="A718" s="47"/>
      <c r="B718" s="48"/>
      <c r="C718" s="48"/>
      <c r="D718" s="48"/>
      <c r="E718" s="49"/>
      <c r="F718" s="48"/>
      <c r="G718" s="48"/>
      <c r="H718" s="48"/>
      <c r="I718" s="49"/>
      <c r="J718" s="48"/>
      <c r="K718" s="48"/>
      <c r="L718" s="48"/>
      <c r="M718" s="48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GA718" s="50"/>
    </row>
    <row r="719" spans="1:183" s="18" customFormat="1">
      <c r="A719" s="47"/>
      <c r="B719" s="48"/>
      <c r="C719" s="48"/>
      <c r="D719" s="48"/>
      <c r="E719" s="49"/>
      <c r="F719" s="48"/>
      <c r="G719" s="48"/>
      <c r="H719" s="48"/>
      <c r="I719" s="49"/>
      <c r="J719" s="48"/>
      <c r="K719" s="48"/>
      <c r="L719" s="48"/>
      <c r="M719" s="48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GA719" s="50"/>
    </row>
    <row r="720" spans="1:183" s="18" customFormat="1">
      <c r="A720" s="47"/>
      <c r="B720" s="48"/>
      <c r="C720" s="48"/>
      <c r="D720" s="48"/>
      <c r="E720" s="49"/>
      <c r="F720" s="48"/>
      <c r="G720" s="48"/>
      <c r="H720" s="48"/>
      <c r="I720" s="49"/>
      <c r="J720" s="48"/>
      <c r="K720" s="48"/>
      <c r="L720" s="48"/>
      <c r="M720" s="48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GA720" s="50"/>
    </row>
    <row r="721" spans="1:183" s="18" customFormat="1">
      <c r="A721" s="47"/>
      <c r="B721" s="48"/>
      <c r="C721" s="48"/>
      <c r="D721" s="48"/>
      <c r="E721" s="49"/>
      <c r="F721" s="48"/>
      <c r="G721" s="48"/>
      <c r="H721" s="48"/>
      <c r="I721" s="49"/>
      <c r="J721" s="48"/>
      <c r="K721" s="48"/>
      <c r="L721" s="48"/>
      <c r="M721" s="48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GA721" s="50"/>
    </row>
    <row r="722" spans="1:183" s="18" customFormat="1">
      <c r="A722" s="47"/>
      <c r="B722" s="48"/>
      <c r="C722" s="48"/>
      <c r="D722" s="48"/>
      <c r="E722" s="49"/>
      <c r="F722" s="48"/>
      <c r="G722" s="48"/>
      <c r="H722" s="48"/>
      <c r="I722" s="49"/>
      <c r="J722" s="48"/>
      <c r="K722" s="48"/>
      <c r="L722" s="48"/>
      <c r="M722" s="48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GA722" s="50"/>
    </row>
    <row r="723" spans="1:183" s="18" customFormat="1">
      <c r="A723" s="47"/>
      <c r="B723" s="48"/>
      <c r="C723" s="48"/>
      <c r="D723" s="48"/>
      <c r="E723" s="49"/>
      <c r="F723" s="48"/>
      <c r="G723" s="48"/>
      <c r="H723" s="48"/>
      <c r="I723" s="49"/>
      <c r="J723" s="48"/>
      <c r="K723" s="48"/>
      <c r="L723" s="48"/>
      <c r="M723" s="48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GA723" s="50"/>
    </row>
    <row r="724" spans="1:183" s="18" customFormat="1">
      <c r="A724" s="47"/>
      <c r="B724" s="48"/>
      <c r="C724" s="48"/>
      <c r="D724" s="48"/>
      <c r="E724" s="49"/>
      <c r="F724" s="48"/>
      <c r="G724" s="48"/>
      <c r="H724" s="48"/>
      <c r="I724" s="49"/>
      <c r="J724" s="48"/>
      <c r="K724" s="48"/>
      <c r="L724" s="48"/>
      <c r="M724" s="48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GA724" s="50"/>
    </row>
    <row r="725" spans="1:183" s="18" customFormat="1">
      <c r="A725" s="47"/>
      <c r="B725" s="48"/>
      <c r="C725" s="48"/>
      <c r="D725" s="48"/>
      <c r="E725" s="49"/>
      <c r="F725" s="48"/>
      <c r="G725" s="48"/>
      <c r="H725" s="48"/>
      <c r="I725" s="49"/>
      <c r="J725" s="48"/>
      <c r="K725" s="48"/>
      <c r="L725" s="48"/>
      <c r="M725" s="48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GA725" s="50"/>
    </row>
    <row r="726" spans="1:183" s="18" customFormat="1">
      <c r="A726" s="47"/>
      <c r="B726" s="48"/>
      <c r="C726" s="48"/>
      <c r="D726" s="48"/>
      <c r="E726" s="49"/>
      <c r="F726" s="48"/>
      <c r="G726" s="48"/>
      <c r="H726" s="48"/>
      <c r="I726" s="49"/>
      <c r="J726" s="48"/>
      <c r="K726" s="48"/>
      <c r="L726" s="48"/>
      <c r="M726" s="48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GA726" s="50"/>
    </row>
    <row r="727" spans="1:183" s="18" customFormat="1">
      <c r="A727" s="47"/>
      <c r="B727" s="48"/>
      <c r="C727" s="48"/>
      <c r="D727" s="48"/>
      <c r="E727" s="49"/>
      <c r="F727" s="48"/>
      <c r="G727" s="48"/>
      <c r="H727" s="48"/>
      <c r="I727" s="49"/>
      <c r="J727" s="48"/>
      <c r="K727" s="48"/>
      <c r="L727" s="48"/>
      <c r="M727" s="48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GA727" s="50"/>
    </row>
    <row r="728" spans="1:183" s="18" customFormat="1">
      <c r="A728" s="47"/>
      <c r="B728" s="48"/>
      <c r="C728" s="48"/>
      <c r="D728" s="48"/>
      <c r="E728" s="49"/>
      <c r="F728" s="48"/>
      <c r="G728" s="48"/>
      <c r="H728" s="48"/>
      <c r="I728" s="49"/>
      <c r="J728" s="48"/>
      <c r="K728" s="48"/>
      <c r="L728" s="48"/>
      <c r="M728" s="48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GA728" s="50"/>
    </row>
    <row r="729" spans="1:183" s="18" customFormat="1">
      <c r="A729" s="47"/>
      <c r="B729" s="48"/>
      <c r="C729" s="48"/>
      <c r="D729" s="48"/>
      <c r="E729" s="49"/>
      <c r="F729" s="48"/>
      <c r="G729" s="48"/>
      <c r="H729" s="48"/>
      <c r="I729" s="49"/>
      <c r="J729" s="48"/>
      <c r="K729" s="48"/>
      <c r="L729" s="48"/>
      <c r="M729" s="48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GA729" s="50"/>
    </row>
    <row r="730" spans="1:183" s="18" customFormat="1">
      <c r="A730" s="47"/>
      <c r="B730" s="48"/>
      <c r="C730" s="48"/>
      <c r="D730" s="48"/>
      <c r="E730" s="49"/>
      <c r="F730" s="48"/>
      <c r="G730" s="48"/>
      <c r="H730" s="48"/>
      <c r="I730" s="49"/>
      <c r="J730" s="48"/>
      <c r="K730" s="48"/>
      <c r="L730" s="48"/>
      <c r="M730" s="48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GA730" s="50"/>
    </row>
    <row r="731" spans="1:183" s="18" customFormat="1">
      <c r="A731" s="47"/>
      <c r="B731" s="48"/>
      <c r="C731" s="48"/>
      <c r="D731" s="48"/>
      <c r="E731" s="49"/>
      <c r="F731" s="48"/>
      <c r="G731" s="48"/>
      <c r="H731" s="48"/>
      <c r="I731" s="49"/>
      <c r="J731" s="48"/>
      <c r="K731" s="48"/>
      <c r="L731" s="48"/>
      <c r="M731" s="48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GA731" s="50"/>
    </row>
    <row r="732" spans="1:183" s="18" customFormat="1">
      <c r="A732" s="47"/>
      <c r="B732" s="48"/>
      <c r="C732" s="48"/>
      <c r="D732" s="48"/>
      <c r="E732" s="49"/>
      <c r="F732" s="48"/>
      <c r="G732" s="48"/>
      <c r="H732" s="48"/>
      <c r="I732" s="49"/>
      <c r="J732" s="48"/>
      <c r="K732" s="48"/>
      <c r="L732" s="48"/>
      <c r="M732" s="48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GA732" s="50"/>
    </row>
    <row r="733" spans="1:183" s="18" customFormat="1">
      <c r="A733" s="47"/>
      <c r="B733" s="48"/>
      <c r="C733" s="48"/>
      <c r="D733" s="48"/>
      <c r="E733" s="49"/>
      <c r="F733" s="48"/>
      <c r="G733" s="48"/>
      <c r="H733" s="48"/>
      <c r="I733" s="49"/>
      <c r="J733" s="48"/>
      <c r="K733" s="48"/>
      <c r="L733" s="48"/>
      <c r="M733" s="48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GA733" s="50"/>
    </row>
    <row r="734" spans="1:183" s="18" customFormat="1">
      <c r="A734" s="47"/>
      <c r="B734" s="48"/>
      <c r="C734" s="48"/>
      <c r="D734" s="48"/>
      <c r="E734" s="49"/>
      <c r="F734" s="48"/>
      <c r="G734" s="48"/>
      <c r="H734" s="48"/>
      <c r="I734" s="49"/>
      <c r="J734" s="48"/>
      <c r="K734" s="48"/>
      <c r="L734" s="48"/>
      <c r="M734" s="48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GA734" s="50"/>
    </row>
    <row r="735" spans="1:183" s="18" customFormat="1">
      <c r="A735" s="47"/>
      <c r="B735" s="48"/>
      <c r="C735" s="48"/>
      <c r="D735" s="48"/>
      <c r="E735" s="49"/>
      <c r="F735" s="48"/>
      <c r="G735" s="48"/>
      <c r="H735" s="48"/>
      <c r="I735" s="49"/>
      <c r="J735" s="48"/>
      <c r="K735" s="48"/>
      <c r="L735" s="48"/>
      <c r="M735" s="48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GA735" s="50"/>
    </row>
    <row r="736" spans="1:183" s="18" customFormat="1">
      <c r="A736" s="47"/>
      <c r="B736" s="48"/>
      <c r="C736" s="48"/>
      <c r="D736" s="48"/>
      <c r="E736" s="49"/>
      <c r="F736" s="48"/>
      <c r="G736" s="48"/>
      <c r="H736" s="48"/>
      <c r="I736" s="49"/>
      <c r="J736" s="48"/>
      <c r="K736" s="48"/>
      <c r="L736" s="48"/>
      <c r="M736" s="48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GA736" s="50"/>
    </row>
    <row r="737" spans="1:183" s="18" customFormat="1">
      <c r="A737" s="47"/>
      <c r="B737" s="48"/>
      <c r="C737" s="48"/>
      <c r="D737" s="48"/>
      <c r="E737" s="49"/>
      <c r="F737" s="48"/>
      <c r="G737" s="48"/>
      <c r="H737" s="48"/>
      <c r="I737" s="49"/>
      <c r="J737" s="48"/>
      <c r="K737" s="48"/>
      <c r="L737" s="48"/>
      <c r="M737" s="48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GA737" s="50"/>
    </row>
    <row r="738" spans="1:183" s="18" customFormat="1">
      <c r="A738" s="47"/>
      <c r="B738" s="48"/>
      <c r="C738" s="48"/>
      <c r="D738" s="48"/>
      <c r="E738" s="49"/>
      <c r="F738" s="48"/>
      <c r="G738" s="48"/>
      <c r="H738" s="48"/>
      <c r="I738" s="49"/>
      <c r="J738" s="48"/>
      <c r="K738" s="48"/>
      <c r="L738" s="48"/>
      <c r="M738" s="48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GA738" s="50"/>
    </row>
    <row r="739" spans="1:183" s="18" customFormat="1">
      <c r="A739" s="47"/>
      <c r="B739" s="48"/>
      <c r="C739" s="48"/>
      <c r="D739" s="48"/>
      <c r="E739" s="49"/>
      <c r="F739" s="48"/>
      <c r="G739" s="48"/>
      <c r="H739" s="48"/>
      <c r="I739" s="49"/>
      <c r="J739" s="48"/>
      <c r="K739" s="48"/>
      <c r="L739" s="48"/>
      <c r="M739" s="48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GA739" s="50"/>
    </row>
    <row r="740" spans="1:183" s="18" customFormat="1">
      <c r="A740" s="47"/>
      <c r="B740" s="48"/>
      <c r="C740" s="48"/>
      <c r="D740" s="48"/>
      <c r="E740" s="49"/>
      <c r="F740" s="48"/>
      <c r="G740" s="48"/>
      <c r="H740" s="48"/>
      <c r="I740" s="49"/>
      <c r="J740" s="48"/>
      <c r="K740" s="48"/>
      <c r="L740" s="48"/>
      <c r="M740" s="48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GA740" s="50"/>
    </row>
    <row r="741" spans="1:183" s="18" customFormat="1">
      <c r="A741" s="47"/>
      <c r="B741" s="48"/>
      <c r="C741" s="48"/>
      <c r="D741" s="48"/>
      <c r="E741" s="49"/>
      <c r="F741" s="48"/>
      <c r="G741" s="48"/>
      <c r="H741" s="48"/>
      <c r="I741" s="49"/>
      <c r="J741" s="48"/>
      <c r="K741" s="48"/>
      <c r="L741" s="48"/>
      <c r="M741" s="48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GA741" s="50"/>
    </row>
    <row r="742" spans="1:183" s="18" customFormat="1">
      <c r="A742" s="47"/>
      <c r="B742" s="48"/>
      <c r="C742" s="48"/>
      <c r="D742" s="48"/>
      <c r="E742" s="49"/>
      <c r="F742" s="48"/>
      <c r="G742" s="48"/>
      <c r="H742" s="48"/>
      <c r="I742" s="49"/>
      <c r="J742" s="48"/>
      <c r="K742" s="48"/>
      <c r="L742" s="48"/>
      <c r="M742" s="48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GA742" s="50"/>
    </row>
    <row r="743" spans="1:183" s="18" customFormat="1">
      <c r="A743" s="47"/>
      <c r="B743" s="48"/>
      <c r="C743" s="48"/>
      <c r="D743" s="48"/>
      <c r="E743" s="49"/>
      <c r="F743" s="48"/>
      <c r="G743" s="48"/>
      <c r="H743" s="48"/>
      <c r="I743" s="49"/>
      <c r="J743" s="48"/>
      <c r="K743" s="48"/>
      <c r="L743" s="48"/>
      <c r="M743" s="48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GA743" s="50"/>
    </row>
    <row r="744" spans="1:183" s="18" customFormat="1">
      <c r="A744" s="47"/>
      <c r="B744" s="48"/>
      <c r="C744" s="48"/>
      <c r="D744" s="48"/>
      <c r="E744" s="49"/>
      <c r="F744" s="48"/>
      <c r="G744" s="48"/>
      <c r="H744" s="48"/>
      <c r="I744" s="49"/>
      <c r="J744" s="48"/>
      <c r="K744" s="48"/>
      <c r="L744" s="48"/>
      <c r="M744" s="48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GA744" s="50"/>
    </row>
    <row r="745" spans="1:183" s="18" customFormat="1">
      <c r="A745" s="47"/>
      <c r="B745" s="48"/>
      <c r="C745" s="48"/>
      <c r="D745" s="48"/>
      <c r="E745" s="49"/>
      <c r="F745" s="48"/>
      <c r="G745" s="48"/>
      <c r="H745" s="48"/>
      <c r="I745" s="49"/>
      <c r="J745" s="48"/>
      <c r="K745" s="48"/>
      <c r="L745" s="48"/>
      <c r="M745" s="48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GA745" s="50"/>
    </row>
    <row r="746" spans="1:183" s="18" customFormat="1">
      <c r="A746" s="47"/>
      <c r="B746" s="48"/>
      <c r="C746" s="48"/>
      <c r="D746" s="48"/>
      <c r="E746" s="49"/>
      <c r="F746" s="48"/>
      <c r="G746" s="48"/>
      <c r="H746" s="48"/>
      <c r="I746" s="49"/>
      <c r="J746" s="48"/>
      <c r="K746" s="48"/>
      <c r="L746" s="48"/>
      <c r="M746" s="48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GA746" s="50"/>
    </row>
    <row r="747" spans="1:183" s="18" customFormat="1">
      <c r="A747" s="47"/>
      <c r="B747" s="48"/>
      <c r="C747" s="48"/>
      <c r="D747" s="48"/>
      <c r="E747" s="49"/>
      <c r="F747" s="48"/>
      <c r="G747" s="48"/>
      <c r="H747" s="48"/>
      <c r="I747" s="49"/>
      <c r="J747" s="48"/>
      <c r="K747" s="48"/>
      <c r="L747" s="48"/>
      <c r="M747" s="48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GA747" s="50"/>
    </row>
    <row r="748" spans="1:183" s="18" customFormat="1">
      <c r="A748" s="47"/>
      <c r="B748" s="48"/>
      <c r="C748" s="48"/>
      <c r="D748" s="48"/>
      <c r="E748" s="49"/>
      <c r="F748" s="48"/>
      <c r="G748" s="48"/>
      <c r="H748" s="48"/>
      <c r="I748" s="49"/>
      <c r="J748" s="48"/>
      <c r="K748" s="48"/>
      <c r="L748" s="48"/>
      <c r="M748" s="48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GA748" s="50"/>
    </row>
    <row r="749" spans="1:183" s="18" customFormat="1">
      <c r="A749" s="47"/>
      <c r="B749" s="48"/>
      <c r="C749" s="48"/>
      <c r="D749" s="48"/>
      <c r="E749" s="49"/>
      <c r="F749" s="48"/>
      <c r="G749" s="48"/>
      <c r="H749" s="48"/>
      <c r="I749" s="49"/>
      <c r="J749" s="48"/>
      <c r="K749" s="48"/>
      <c r="L749" s="48"/>
      <c r="M749" s="48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GA749" s="50"/>
    </row>
    <row r="750" spans="1:183" s="18" customFormat="1">
      <c r="A750" s="47"/>
      <c r="B750" s="48"/>
      <c r="C750" s="48"/>
      <c r="D750" s="48"/>
      <c r="E750" s="49"/>
      <c r="F750" s="48"/>
      <c r="G750" s="48"/>
      <c r="H750" s="48"/>
      <c r="I750" s="49"/>
      <c r="J750" s="48"/>
      <c r="K750" s="48"/>
      <c r="L750" s="48"/>
      <c r="M750" s="48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GA750" s="50"/>
    </row>
    <row r="751" spans="1:183" s="18" customFormat="1">
      <c r="A751" s="47"/>
      <c r="B751" s="48"/>
      <c r="C751" s="48"/>
      <c r="D751" s="48"/>
      <c r="E751" s="49"/>
      <c r="F751" s="48"/>
      <c r="G751" s="48"/>
      <c r="H751" s="48"/>
      <c r="I751" s="49"/>
      <c r="J751" s="48"/>
      <c r="K751" s="48"/>
      <c r="L751" s="48"/>
      <c r="M751" s="48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GA751" s="50"/>
    </row>
    <row r="752" spans="1:183" s="18" customFormat="1">
      <c r="A752" s="47"/>
      <c r="B752" s="48"/>
      <c r="C752" s="48"/>
      <c r="D752" s="48"/>
      <c r="E752" s="49"/>
      <c r="F752" s="48"/>
      <c r="G752" s="48"/>
      <c r="H752" s="48"/>
      <c r="I752" s="49"/>
      <c r="J752" s="48"/>
      <c r="K752" s="48"/>
      <c r="L752" s="48"/>
      <c r="M752" s="48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GA752" s="50"/>
    </row>
    <row r="753" spans="1:183" s="18" customFormat="1">
      <c r="A753" s="47"/>
      <c r="B753" s="48"/>
      <c r="C753" s="48"/>
      <c r="D753" s="48"/>
      <c r="E753" s="49"/>
      <c r="F753" s="48"/>
      <c r="G753" s="48"/>
      <c r="H753" s="48"/>
      <c r="I753" s="49"/>
      <c r="J753" s="48"/>
      <c r="K753" s="48"/>
      <c r="L753" s="48"/>
      <c r="M753" s="48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GA753" s="50"/>
    </row>
    <row r="754" spans="1:183" s="18" customFormat="1">
      <c r="A754" s="47"/>
      <c r="B754" s="48"/>
      <c r="C754" s="48"/>
      <c r="D754" s="48"/>
      <c r="E754" s="49"/>
      <c r="F754" s="48"/>
      <c r="G754" s="48"/>
      <c r="H754" s="48"/>
      <c r="I754" s="49"/>
      <c r="J754" s="48"/>
      <c r="K754" s="48"/>
      <c r="L754" s="48"/>
      <c r="M754" s="48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GA754" s="50"/>
    </row>
    <row r="755" spans="1:183" s="18" customFormat="1">
      <c r="A755" s="47"/>
      <c r="B755" s="48"/>
      <c r="C755" s="48"/>
      <c r="D755" s="48"/>
      <c r="E755" s="49"/>
      <c r="F755" s="48"/>
      <c r="G755" s="48"/>
      <c r="H755" s="48"/>
      <c r="I755" s="49"/>
      <c r="J755" s="48"/>
      <c r="K755" s="48"/>
      <c r="L755" s="48"/>
      <c r="M755" s="48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GA755" s="50"/>
    </row>
    <row r="756" spans="1:183" s="18" customFormat="1">
      <c r="A756" s="47"/>
      <c r="B756" s="48"/>
      <c r="C756" s="48"/>
      <c r="D756" s="48"/>
      <c r="E756" s="49"/>
      <c r="F756" s="48"/>
      <c r="G756" s="48"/>
      <c r="H756" s="48"/>
      <c r="I756" s="49"/>
      <c r="J756" s="48"/>
      <c r="K756" s="48"/>
      <c r="L756" s="48"/>
      <c r="M756" s="48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GA756" s="50"/>
    </row>
    <row r="757" spans="1:183" s="18" customFormat="1">
      <c r="A757" s="47"/>
      <c r="B757" s="48"/>
      <c r="C757" s="48"/>
      <c r="D757" s="48"/>
      <c r="E757" s="49"/>
      <c r="F757" s="48"/>
      <c r="G757" s="48"/>
      <c r="H757" s="48"/>
      <c r="I757" s="49"/>
      <c r="J757" s="48"/>
      <c r="K757" s="48"/>
      <c r="L757" s="48"/>
      <c r="M757" s="48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GA757" s="50"/>
    </row>
    <row r="758" spans="1:183" s="18" customFormat="1">
      <c r="A758" s="47"/>
      <c r="B758" s="48"/>
      <c r="C758" s="48"/>
      <c r="D758" s="48"/>
      <c r="E758" s="49"/>
      <c r="F758" s="48"/>
      <c r="G758" s="48"/>
      <c r="H758" s="48"/>
      <c r="I758" s="49"/>
      <c r="J758" s="48"/>
      <c r="K758" s="48"/>
      <c r="L758" s="48"/>
      <c r="M758" s="48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GA758" s="50"/>
    </row>
    <row r="759" spans="1:183" s="18" customFormat="1">
      <c r="A759" s="47"/>
      <c r="B759" s="48"/>
      <c r="C759" s="48"/>
      <c r="D759" s="48"/>
      <c r="E759" s="49"/>
      <c r="F759" s="48"/>
      <c r="G759" s="48"/>
      <c r="H759" s="48"/>
      <c r="I759" s="49"/>
      <c r="J759" s="48"/>
      <c r="K759" s="48"/>
      <c r="L759" s="48"/>
      <c r="M759" s="48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GA759" s="50"/>
    </row>
    <row r="760" spans="1:183" s="18" customFormat="1">
      <c r="A760" s="47"/>
      <c r="B760" s="48"/>
      <c r="C760" s="48"/>
      <c r="D760" s="48"/>
      <c r="E760" s="49"/>
      <c r="F760" s="48"/>
      <c r="G760" s="48"/>
      <c r="H760" s="48"/>
      <c r="I760" s="49"/>
      <c r="J760" s="48"/>
      <c r="K760" s="48"/>
      <c r="L760" s="48"/>
      <c r="M760" s="48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GA760" s="50"/>
    </row>
    <row r="761" spans="1:183" s="18" customFormat="1">
      <c r="A761" s="47"/>
      <c r="B761" s="48"/>
      <c r="C761" s="48"/>
      <c r="D761" s="48"/>
      <c r="E761" s="49"/>
      <c r="F761" s="48"/>
      <c r="G761" s="48"/>
      <c r="H761" s="48"/>
      <c r="I761" s="49"/>
      <c r="J761" s="48"/>
      <c r="K761" s="48"/>
      <c r="L761" s="48"/>
      <c r="M761" s="48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GA761" s="50"/>
    </row>
    <row r="762" spans="1:183" s="18" customFormat="1">
      <c r="A762" s="47"/>
      <c r="B762" s="48"/>
      <c r="C762" s="48"/>
      <c r="D762" s="48"/>
      <c r="E762" s="49"/>
      <c r="F762" s="48"/>
      <c r="G762" s="48"/>
      <c r="H762" s="48"/>
      <c r="I762" s="49"/>
      <c r="J762" s="48"/>
      <c r="K762" s="48"/>
      <c r="L762" s="48"/>
      <c r="M762" s="48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GA762" s="50"/>
    </row>
    <row r="763" spans="1:183" s="18" customFormat="1">
      <c r="A763" s="47"/>
      <c r="B763" s="48"/>
      <c r="C763" s="48"/>
      <c r="D763" s="48"/>
      <c r="E763" s="49"/>
      <c r="F763" s="48"/>
      <c r="G763" s="48"/>
      <c r="H763" s="48"/>
      <c r="I763" s="49"/>
      <c r="J763" s="48"/>
      <c r="K763" s="48"/>
      <c r="L763" s="48"/>
      <c r="M763" s="48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GA763" s="50"/>
    </row>
    <row r="764" spans="1:183" s="18" customFormat="1">
      <c r="A764" s="47"/>
      <c r="B764" s="48"/>
      <c r="C764" s="48"/>
      <c r="D764" s="48"/>
      <c r="E764" s="49"/>
      <c r="F764" s="48"/>
      <c r="G764" s="48"/>
      <c r="H764" s="48"/>
      <c r="I764" s="49"/>
      <c r="J764" s="48"/>
      <c r="K764" s="48"/>
      <c r="L764" s="48"/>
      <c r="M764" s="48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GA764" s="50"/>
    </row>
    <row r="765" spans="1:183" s="18" customFormat="1">
      <c r="A765" s="47"/>
      <c r="B765" s="48"/>
      <c r="C765" s="48"/>
      <c r="D765" s="48"/>
      <c r="E765" s="49"/>
      <c r="F765" s="48"/>
      <c r="G765" s="48"/>
      <c r="H765" s="48"/>
      <c r="I765" s="49"/>
      <c r="J765" s="48"/>
      <c r="K765" s="48"/>
      <c r="L765" s="48"/>
      <c r="M765" s="48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GA765" s="50"/>
    </row>
    <row r="766" spans="1:183" s="18" customFormat="1">
      <c r="A766" s="47"/>
      <c r="B766" s="48"/>
      <c r="C766" s="48"/>
      <c r="D766" s="48"/>
      <c r="E766" s="49"/>
      <c r="F766" s="48"/>
      <c r="G766" s="48"/>
      <c r="H766" s="48"/>
      <c r="I766" s="49"/>
      <c r="J766" s="48"/>
      <c r="K766" s="48"/>
      <c r="L766" s="48"/>
      <c r="M766" s="48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GA766" s="50"/>
    </row>
    <row r="767" spans="1:183" s="18" customFormat="1">
      <c r="A767" s="47"/>
      <c r="B767" s="48"/>
      <c r="C767" s="48"/>
      <c r="D767" s="48"/>
      <c r="E767" s="49"/>
      <c r="F767" s="48"/>
      <c r="G767" s="48"/>
      <c r="H767" s="48"/>
      <c r="I767" s="49"/>
      <c r="J767" s="48"/>
      <c r="K767" s="48"/>
      <c r="L767" s="48"/>
      <c r="M767" s="48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GA767" s="50"/>
    </row>
    <row r="768" spans="1:183" s="18" customFormat="1">
      <c r="A768" s="47"/>
      <c r="B768" s="48"/>
      <c r="C768" s="48"/>
      <c r="D768" s="48"/>
      <c r="E768" s="49"/>
      <c r="F768" s="48"/>
      <c r="G768" s="48"/>
      <c r="H768" s="48"/>
      <c r="I768" s="49"/>
      <c r="J768" s="48"/>
      <c r="K768" s="48"/>
      <c r="L768" s="48"/>
      <c r="M768" s="48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GA768" s="50"/>
    </row>
    <row r="769" spans="1:183" s="18" customFormat="1">
      <c r="A769" s="47"/>
      <c r="B769" s="48"/>
      <c r="C769" s="48"/>
      <c r="D769" s="48"/>
      <c r="E769" s="49"/>
      <c r="F769" s="48"/>
      <c r="G769" s="48"/>
      <c r="H769" s="48"/>
      <c r="I769" s="49"/>
      <c r="J769" s="48"/>
      <c r="K769" s="48"/>
      <c r="L769" s="48"/>
      <c r="M769" s="48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GA769" s="50"/>
    </row>
    <row r="770" spans="1:183" s="18" customFormat="1">
      <c r="A770" s="47"/>
      <c r="B770" s="48"/>
      <c r="C770" s="48"/>
      <c r="D770" s="48"/>
      <c r="E770" s="49"/>
      <c r="F770" s="48"/>
      <c r="G770" s="48"/>
      <c r="H770" s="48"/>
      <c r="I770" s="49"/>
      <c r="J770" s="48"/>
      <c r="K770" s="48"/>
      <c r="L770" s="48"/>
      <c r="M770" s="48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GA770" s="50"/>
    </row>
    <row r="771" spans="1:183" s="18" customFormat="1">
      <c r="A771" s="47"/>
      <c r="B771" s="48"/>
      <c r="C771" s="48"/>
      <c r="D771" s="48"/>
      <c r="E771" s="49"/>
      <c r="F771" s="48"/>
      <c r="G771" s="48"/>
      <c r="H771" s="48"/>
      <c r="I771" s="49"/>
      <c r="J771" s="48"/>
      <c r="K771" s="48"/>
      <c r="L771" s="48"/>
      <c r="M771" s="48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GA771" s="50"/>
    </row>
    <row r="772" spans="1:183" s="18" customFormat="1">
      <c r="A772" s="47"/>
      <c r="B772" s="48"/>
      <c r="C772" s="48"/>
      <c r="D772" s="48"/>
      <c r="E772" s="49"/>
      <c r="F772" s="48"/>
      <c r="G772" s="48"/>
      <c r="H772" s="48"/>
      <c r="I772" s="49"/>
      <c r="J772" s="48"/>
      <c r="K772" s="48"/>
      <c r="L772" s="48"/>
      <c r="M772" s="48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GA772" s="50"/>
    </row>
    <row r="773" spans="1:183" s="18" customFormat="1">
      <c r="A773" s="47"/>
      <c r="B773" s="48"/>
      <c r="C773" s="48"/>
      <c r="D773" s="48"/>
      <c r="E773" s="49"/>
      <c r="F773" s="48"/>
      <c r="G773" s="48"/>
      <c r="H773" s="48"/>
      <c r="I773" s="49"/>
      <c r="J773" s="48"/>
      <c r="K773" s="48"/>
      <c r="L773" s="48"/>
      <c r="M773" s="48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GA773" s="50"/>
    </row>
    <row r="774" spans="1:183" s="18" customFormat="1">
      <c r="A774" s="47"/>
      <c r="B774" s="48"/>
      <c r="C774" s="48"/>
      <c r="D774" s="48"/>
      <c r="E774" s="49"/>
      <c r="F774" s="48"/>
      <c r="G774" s="48"/>
      <c r="H774" s="48"/>
      <c r="I774" s="49"/>
      <c r="J774" s="48"/>
      <c r="K774" s="48"/>
      <c r="L774" s="48"/>
      <c r="M774" s="48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GA774" s="50"/>
    </row>
    <row r="775" spans="1:183" s="18" customFormat="1">
      <c r="A775" s="47"/>
      <c r="B775" s="48"/>
      <c r="C775" s="48"/>
      <c r="D775" s="48"/>
      <c r="E775" s="49"/>
      <c r="F775" s="48"/>
      <c r="G775" s="48"/>
      <c r="H775" s="48"/>
      <c r="I775" s="49"/>
      <c r="J775" s="48"/>
      <c r="K775" s="48"/>
      <c r="L775" s="48"/>
      <c r="M775" s="48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GA775" s="50"/>
    </row>
    <row r="776" spans="1:183" s="18" customFormat="1">
      <c r="A776" s="47"/>
      <c r="B776" s="48"/>
      <c r="C776" s="48"/>
      <c r="D776" s="48"/>
      <c r="E776" s="49"/>
      <c r="F776" s="48"/>
      <c r="G776" s="48"/>
      <c r="H776" s="48"/>
      <c r="I776" s="49"/>
      <c r="J776" s="48"/>
      <c r="K776" s="48"/>
      <c r="L776" s="48"/>
      <c r="M776" s="48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GA776" s="50"/>
    </row>
    <row r="777" spans="1:183" s="18" customFormat="1">
      <c r="A777" s="47"/>
      <c r="B777" s="48"/>
      <c r="C777" s="48"/>
      <c r="D777" s="48"/>
      <c r="E777" s="49"/>
      <c r="F777" s="48"/>
      <c r="G777" s="48"/>
      <c r="H777" s="48"/>
      <c r="I777" s="49"/>
      <c r="J777" s="48"/>
      <c r="K777" s="48"/>
      <c r="L777" s="48"/>
      <c r="M777" s="48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GA777" s="50"/>
    </row>
    <row r="778" spans="1:183" s="18" customFormat="1">
      <c r="A778" s="47"/>
      <c r="B778" s="48"/>
      <c r="C778" s="48"/>
      <c r="D778" s="48"/>
      <c r="E778" s="49"/>
      <c r="F778" s="48"/>
      <c r="G778" s="48"/>
      <c r="H778" s="48"/>
      <c r="I778" s="49"/>
      <c r="J778" s="48"/>
      <c r="K778" s="48"/>
      <c r="L778" s="48"/>
      <c r="M778" s="48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GA778" s="50"/>
    </row>
    <row r="779" spans="1:183" s="18" customFormat="1">
      <c r="A779" s="47"/>
      <c r="B779" s="48"/>
      <c r="C779" s="48"/>
      <c r="D779" s="48"/>
      <c r="E779" s="49"/>
      <c r="F779" s="48"/>
      <c r="G779" s="48"/>
      <c r="H779" s="48"/>
      <c r="I779" s="49"/>
      <c r="J779" s="48"/>
      <c r="K779" s="48"/>
      <c r="L779" s="48"/>
      <c r="M779" s="48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GA779" s="50"/>
    </row>
    <row r="780" spans="1:183" s="18" customFormat="1">
      <c r="A780" s="47"/>
      <c r="B780" s="48"/>
      <c r="C780" s="48"/>
      <c r="D780" s="48"/>
      <c r="E780" s="49"/>
      <c r="F780" s="48"/>
      <c r="G780" s="48"/>
      <c r="H780" s="48"/>
      <c r="I780" s="49"/>
      <c r="J780" s="48"/>
      <c r="K780" s="48"/>
      <c r="L780" s="48"/>
      <c r="M780" s="48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GA780" s="50"/>
    </row>
    <row r="781" spans="1:183" s="18" customFormat="1">
      <c r="A781" s="47"/>
      <c r="B781" s="48"/>
      <c r="C781" s="48"/>
      <c r="D781" s="48"/>
      <c r="E781" s="49"/>
      <c r="F781" s="48"/>
      <c r="G781" s="48"/>
      <c r="H781" s="48"/>
      <c r="I781" s="49"/>
      <c r="J781" s="48"/>
      <c r="K781" s="48"/>
      <c r="L781" s="48"/>
      <c r="M781" s="48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GA781" s="50"/>
    </row>
    <row r="782" spans="1:183" s="18" customFormat="1">
      <c r="A782" s="47"/>
      <c r="B782" s="48"/>
      <c r="C782" s="48"/>
      <c r="D782" s="48"/>
      <c r="E782" s="49"/>
      <c r="F782" s="48"/>
      <c r="G782" s="48"/>
      <c r="H782" s="48"/>
      <c r="I782" s="49"/>
      <c r="J782" s="48"/>
      <c r="K782" s="48"/>
      <c r="L782" s="48"/>
      <c r="M782" s="48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GA782" s="50"/>
    </row>
    <row r="783" spans="1:183" s="18" customFormat="1">
      <c r="A783" s="47"/>
      <c r="B783" s="48"/>
      <c r="C783" s="48"/>
      <c r="D783" s="48"/>
      <c r="E783" s="49"/>
      <c r="F783" s="48"/>
      <c r="G783" s="48"/>
      <c r="H783" s="48"/>
      <c r="I783" s="49"/>
      <c r="J783" s="48"/>
      <c r="K783" s="48"/>
      <c r="L783" s="48"/>
      <c r="M783" s="48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GA783" s="50"/>
    </row>
    <row r="784" spans="1:183" s="18" customFormat="1">
      <c r="A784" s="47"/>
      <c r="B784" s="48"/>
      <c r="C784" s="48"/>
      <c r="D784" s="48"/>
      <c r="E784" s="49"/>
      <c r="F784" s="48"/>
      <c r="G784" s="48"/>
      <c r="H784" s="48"/>
      <c r="I784" s="49"/>
      <c r="J784" s="48"/>
      <c r="K784" s="48"/>
      <c r="L784" s="48"/>
      <c r="M784" s="48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GA784" s="50"/>
    </row>
    <row r="785" spans="1:183" s="18" customFormat="1">
      <c r="A785" s="47"/>
      <c r="B785" s="48"/>
      <c r="C785" s="48"/>
      <c r="D785" s="48"/>
      <c r="E785" s="49"/>
      <c r="F785" s="48"/>
      <c r="G785" s="48"/>
      <c r="H785" s="48"/>
      <c r="I785" s="49"/>
      <c r="J785" s="48"/>
      <c r="K785" s="48"/>
      <c r="L785" s="48"/>
      <c r="M785" s="48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GA785" s="50"/>
    </row>
    <row r="786" spans="1:183" s="18" customFormat="1">
      <c r="A786" s="47"/>
      <c r="B786" s="48"/>
      <c r="C786" s="48"/>
      <c r="D786" s="48"/>
      <c r="E786" s="49"/>
      <c r="F786" s="48"/>
      <c r="G786" s="48"/>
      <c r="H786" s="48"/>
      <c r="I786" s="49"/>
      <c r="J786" s="48"/>
      <c r="K786" s="48"/>
      <c r="L786" s="48"/>
      <c r="M786" s="48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GA786" s="50"/>
    </row>
    <row r="787" spans="1:183" s="18" customFormat="1">
      <c r="A787" s="47"/>
      <c r="B787" s="48"/>
      <c r="C787" s="48"/>
      <c r="D787" s="48"/>
      <c r="E787" s="49"/>
      <c r="F787" s="48"/>
      <c r="G787" s="48"/>
      <c r="H787" s="48"/>
      <c r="I787" s="49"/>
      <c r="J787" s="48"/>
      <c r="K787" s="48"/>
      <c r="L787" s="48"/>
      <c r="M787" s="48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GA787" s="50"/>
    </row>
    <row r="788" spans="1:183" s="18" customFormat="1">
      <c r="A788" s="47"/>
      <c r="B788" s="48"/>
      <c r="C788" s="48"/>
      <c r="D788" s="48"/>
      <c r="E788" s="49"/>
      <c r="F788" s="48"/>
      <c r="G788" s="48"/>
      <c r="H788" s="48"/>
      <c r="I788" s="49"/>
      <c r="J788" s="48"/>
      <c r="K788" s="48"/>
      <c r="L788" s="48"/>
      <c r="M788" s="48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GA788" s="50"/>
    </row>
    <row r="789" spans="1:183" s="18" customFormat="1">
      <c r="A789" s="47"/>
      <c r="B789" s="48"/>
      <c r="C789" s="48"/>
      <c r="D789" s="48"/>
      <c r="E789" s="49"/>
      <c r="F789" s="48"/>
      <c r="G789" s="48"/>
      <c r="H789" s="48"/>
      <c r="I789" s="49"/>
      <c r="J789" s="48"/>
      <c r="K789" s="48"/>
      <c r="L789" s="48"/>
      <c r="M789" s="48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GA789" s="50"/>
    </row>
    <row r="790" spans="1:183" s="18" customFormat="1">
      <c r="A790" s="47"/>
      <c r="B790" s="48"/>
      <c r="C790" s="48"/>
      <c r="D790" s="48"/>
      <c r="E790" s="49"/>
      <c r="F790" s="48"/>
      <c r="G790" s="48"/>
      <c r="H790" s="48"/>
      <c r="I790" s="49"/>
      <c r="J790" s="48"/>
      <c r="K790" s="48"/>
      <c r="L790" s="48"/>
      <c r="M790" s="48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GA790" s="50"/>
    </row>
    <row r="791" spans="1:183" s="18" customFormat="1">
      <c r="A791" s="47"/>
      <c r="B791" s="48"/>
      <c r="C791" s="48"/>
      <c r="D791" s="48"/>
      <c r="E791" s="49"/>
      <c r="F791" s="48"/>
      <c r="G791" s="48"/>
      <c r="H791" s="48"/>
      <c r="I791" s="49"/>
      <c r="J791" s="48"/>
      <c r="K791" s="48"/>
      <c r="L791" s="48"/>
      <c r="M791" s="48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GA791" s="50"/>
    </row>
    <row r="792" spans="1:183" s="18" customFormat="1">
      <c r="A792" s="47"/>
      <c r="B792" s="48"/>
      <c r="C792" s="48"/>
      <c r="D792" s="48"/>
      <c r="E792" s="49"/>
      <c r="F792" s="48"/>
      <c r="G792" s="48"/>
      <c r="H792" s="48"/>
      <c r="I792" s="49"/>
      <c r="J792" s="48"/>
      <c r="K792" s="48"/>
      <c r="L792" s="48"/>
      <c r="M792" s="48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GA792" s="50"/>
    </row>
    <row r="793" spans="1:183" s="18" customFormat="1">
      <c r="A793" s="47"/>
      <c r="B793" s="48"/>
      <c r="C793" s="48"/>
      <c r="D793" s="48"/>
      <c r="E793" s="49"/>
      <c r="F793" s="48"/>
      <c r="G793" s="48"/>
      <c r="H793" s="48"/>
      <c r="I793" s="49"/>
      <c r="J793" s="48"/>
      <c r="K793" s="48"/>
      <c r="L793" s="48"/>
      <c r="M793" s="48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GA793" s="50"/>
    </row>
    <row r="794" spans="1:183" s="18" customFormat="1">
      <c r="A794" s="47"/>
      <c r="B794" s="48"/>
      <c r="C794" s="48"/>
      <c r="D794" s="48"/>
      <c r="E794" s="49"/>
      <c r="F794" s="48"/>
      <c r="G794" s="48"/>
      <c r="H794" s="48"/>
      <c r="I794" s="49"/>
      <c r="J794" s="48"/>
      <c r="K794" s="48"/>
      <c r="L794" s="48"/>
      <c r="M794" s="48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GA794" s="50"/>
    </row>
    <row r="795" spans="1:183" s="18" customFormat="1">
      <c r="A795" s="47"/>
      <c r="B795" s="48"/>
      <c r="C795" s="48"/>
      <c r="D795" s="48"/>
      <c r="E795" s="49"/>
      <c r="F795" s="48"/>
      <c r="G795" s="48"/>
      <c r="H795" s="48"/>
      <c r="I795" s="49"/>
      <c r="J795" s="48"/>
      <c r="K795" s="48"/>
      <c r="L795" s="48"/>
      <c r="M795" s="48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GA795" s="50"/>
    </row>
    <row r="796" spans="1:183" s="18" customFormat="1">
      <c r="A796" s="47"/>
      <c r="B796" s="48"/>
      <c r="C796" s="48"/>
      <c r="D796" s="48"/>
      <c r="E796" s="49"/>
      <c r="F796" s="48"/>
      <c r="G796" s="48"/>
      <c r="H796" s="48"/>
      <c r="I796" s="49"/>
      <c r="J796" s="48"/>
      <c r="K796" s="48"/>
      <c r="L796" s="48"/>
      <c r="M796" s="48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GA796" s="50"/>
    </row>
    <row r="797" spans="1:183" s="18" customFormat="1">
      <c r="A797" s="47"/>
      <c r="B797" s="48"/>
      <c r="C797" s="48"/>
      <c r="D797" s="48"/>
      <c r="E797" s="49"/>
      <c r="F797" s="48"/>
      <c r="G797" s="48"/>
      <c r="H797" s="48"/>
      <c r="I797" s="49"/>
      <c r="J797" s="48"/>
      <c r="K797" s="48"/>
      <c r="L797" s="48"/>
      <c r="M797" s="48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GA797" s="50"/>
    </row>
    <row r="798" spans="1:183" s="18" customFormat="1">
      <c r="A798" s="47"/>
      <c r="B798" s="48"/>
      <c r="C798" s="48"/>
      <c r="D798" s="48"/>
      <c r="E798" s="49"/>
      <c r="F798" s="48"/>
      <c r="G798" s="48"/>
      <c r="H798" s="48"/>
      <c r="I798" s="49"/>
      <c r="J798" s="48"/>
      <c r="K798" s="48"/>
      <c r="L798" s="48"/>
      <c r="M798" s="48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GA798" s="50"/>
    </row>
    <row r="799" spans="1:183" s="18" customFormat="1">
      <c r="A799" s="47"/>
      <c r="B799" s="48"/>
      <c r="C799" s="48"/>
      <c r="D799" s="48"/>
      <c r="E799" s="49"/>
      <c r="F799" s="48"/>
      <c r="G799" s="48"/>
      <c r="H799" s="48"/>
      <c r="I799" s="49"/>
      <c r="J799" s="48"/>
      <c r="K799" s="48"/>
      <c r="L799" s="48"/>
      <c r="M799" s="48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GA799" s="50"/>
    </row>
    <row r="800" spans="1:183" s="18" customFormat="1">
      <c r="A800" s="47"/>
      <c r="B800" s="48"/>
      <c r="C800" s="48"/>
      <c r="D800" s="48"/>
      <c r="E800" s="49"/>
      <c r="F800" s="48"/>
      <c r="G800" s="48"/>
      <c r="H800" s="48"/>
      <c r="I800" s="49"/>
      <c r="J800" s="48"/>
      <c r="K800" s="48"/>
      <c r="L800" s="48"/>
      <c r="M800" s="48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GA800" s="50"/>
    </row>
    <row r="801" spans="1:183" s="18" customFormat="1">
      <c r="A801" s="47"/>
      <c r="B801" s="48"/>
      <c r="C801" s="48"/>
      <c r="D801" s="48"/>
      <c r="E801" s="49"/>
      <c r="F801" s="48"/>
      <c r="G801" s="48"/>
      <c r="H801" s="48"/>
      <c r="I801" s="49"/>
      <c r="J801" s="48"/>
      <c r="K801" s="48"/>
      <c r="L801" s="48"/>
      <c r="M801" s="48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GA801" s="50"/>
    </row>
    <row r="802" spans="1:183" s="18" customFormat="1">
      <c r="A802" s="47"/>
      <c r="B802" s="48"/>
      <c r="C802" s="48"/>
      <c r="D802" s="48"/>
      <c r="E802" s="49"/>
      <c r="F802" s="48"/>
      <c r="G802" s="48"/>
      <c r="H802" s="48"/>
      <c r="I802" s="49"/>
      <c r="J802" s="48"/>
      <c r="K802" s="48"/>
      <c r="L802" s="48"/>
      <c r="M802" s="48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GA802" s="50"/>
    </row>
    <row r="803" spans="1:183" s="18" customFormat="1">
      <c r="A803" s="47"/>
      <c r="B803" s="48"/>
      <c r="C803" s="48"/>
      <c r="D803" s="48"/>
      <c r="E803" s="49"/>
      <c r="F803" s="48"/>
      <c r="G803" s="48"/>
      <c r="H803" s="48"/>
      <c r="I803" s="49"/>
      <c r="J803" s="48"/>
      <c r="K803" s="48"/>
      <c r="L803" s="48"/>
      <c r="M803" s="48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GA803" s="50"/>
    </row>
    <row r="804" spans="1:183" s="18" customFormat="1">
      <c r="A804" s="47"/>
      <c r="B804" s="48"/>
      <c r="C804" s="48"/>
      <c r="D804" s="48"/>
      <c r="E804" s="49"/>
      <c r="F804" s="48"/>
      <c r="G804" s="48"/>
      <c r="H804" s="48"/>
      <c r="I804" s="49"/>
      <c r="J804" s="48"/>
      <c r="K804" s="48"/>
      <c r="L804" s="48"/>
      <c r="M804" s="48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GA804" s="50"/>
    </row>
    <row r="805" spans="1:183" s="18" customFormat="1">
      <c r="A805" s="47"/>
      <c r="B805" s="48"/>
      <c r="C805" s="48"/>
      <c r="D805" s="48"/>
      <c r="E805" s="49"/>
      <c r="F805" s="48"/>
      <c r="G805" s="48"/>
      <c r="H805" s="48"/>
      <c r="I805" s="49"/>
      <c r="J805" s="48"/>
      <c r="K805" s="48"/>
      <c r="L805" s="48"/>
      <c r="M805" s="48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GA805" s="50"/>
    </row>
    <row r="806" spans="1:183" s="18" customFormat="1">
      <c r="A806" s="47"/>
      <c r="B806" s="48"/>
      <c r="C806" s="48"/>
      <c r="D806" s="48"/>
      <c r="E806" s="49"/>
      <c r="F806" s="48"/>
      <c r="G806" s="48"/>
      <c r="H806" s="48"/>
      <c r="I806" s="49"/>
      <c r="J806" s="48"/>
      <c r="K806" s="48"/>
      <c r="L806" s="48"/>
      <c r="M806" s="48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GA806" s="50"/>
    </row>
    <row r="807" spans="1:183" s="18" customFormat="1">
      <c r="A807" s="47"/>
      <c r="B807" s="48"/>
      <c r="C807" s="48"/>
      <c r="D807" s="48"/>
      <c r="E807" s="49"/>
      <c r="F807" s="48"/>
      <c r="G807" s="48"/>
      <c r="H807" s="48"/>
      <c r="I807" s="49"/>
      <c r="J807" s="48"/>
      <c r="K807" s="48"/>
      <c r="L807" s="48"/>
      <c r="M807" s="48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GA807" s="50"/>
    </row>
    <row r="808" spans="1:183" s="18" customFormat="1">
      <c r="A808" s="47"/>
      <c r="B808" s="48"/>
      <c r="C808" s="48"/>
      <c r="D808" s="48"/>
      <c r="E808" s="49"/>
      <c r="F808" s="48"/>
      <c r="G808" s="48"/>
      <c r="H808" s="48"/>
      <c r="I808" s="49"/>
      <c r="J808" s="48"/>
      <c r="K808" s="48"/>
      <c r="L808" s="48"/>
      <c r="M808" s="48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GA808" s="50"/>
    </row>
    <row r="809" spans="1:183" s="18" customFormat="1">
      <c r="A809" s="47"/>
      <c r="B809" s="48"/>
      <c r="C809" s="48"/>
      <c r="D809" s="48"/>
      <c r="E809" s="49"/>
      <c r="F809" s="48"/>
      <c r="G809" s="48"/>
      <c r="H809" s="48"/>
      <c r="I809" s="49"/>
      <c r="J809" s="48"/>
      <c r="K809" s="48"/>
      <c r="L809" s="48"/>
      <c r="M809" s="48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GA809" s="50"/>
    </row>
    <row r="810" spans="1:183" s="18" customFormat="1">
      <c r="A810" s="47"/>
      <c r="B810" s="48"/>
      <c r="C810" s="48"/>
      <c r="D810" s="48"/>
      <c r="E810" s="49"/>
      <c r="F810" s="48"/>
      <c r="G810" s="48"/>
      <c r="H810" s="48"/>
      <c r="I810" s="49"/>
      <c r="J810" s="48"/>
      <c r="K810" s="48"/>
      <c r="L810" s="48"/>
      <c r="M810" s="48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GA810" s="50"/>
    </row>
    <row r="811" spans="1:183" s="18" customFormat="1">
      <c r="A811" s="47"/>
      <c r="B811" s="48"/>
      <c r="C811" s="48"/>
      <c r="D811" s="48"/>
      <c r="E811" s="49"/>
      <c r="F811" s="48"/>
      <c r="G811" s="48"/>
      <c r="H811" s="48"/>
      <c r="I811" s="49"/>
      <c r="J811" s="48"/>
      <c r="K811" s="48"/>
      <c r="L811" s="48"/>
      <c r="M811" s="48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GA811" s="50"/>
    </row>
    <row r="812" spans="1:183" s="18" customFormat="1">
      <c r="A812" s="47"/>
      <c r="B812" s="48"/>
      <c r="C812" s="48"/>
      <c r="D812" s="48"/>
      <c r="E812" s="49"/>
      <c r="F812" s="48"/>
      <c r="G812" s="48"/>
      <c r="H812" s="48"/>
      <c r="I812" s="49"/>
      <c r="J812" s="48"/>
      <c r="K812" s="48"/>
      <c r="L812" s="48"/>
      <c r="M812" s="48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GA812" s="50"/>
    </row>
    <row r="813" spans="1:183" s="18" customFormat="1">
      <c r="A813" s="47"/>
      <c r="B813" s="48"/>
      <c r="C813" s="48"/>
      <c r="D813" s="48"/>
      <c r="E813" s="49"/>
      <c r="F813" s="48"/>
      <c r="G813" s="48"/>
      <c r="H813" s="48"/>
      <c r="I813" s="49"/>
      <c r="J813" s="48"/>
      <c r="K813" s="48"/>
      <c r="L813" s="48"/>
      <c r="M813" s="48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GA813" s="50"/>
    </row>
    <row r="814" spans="1:183" s="18" customFormat="1">
      <c r="A814" s="47"/>
      <c r="B814" s="48"/>
      <c r="C814" s="48"/>
      <c r="D814" s="48"/>
      <c r="E814" s="49"/>
      <c r="F814" s="48"/>
      <c r="G814" s="48"/>
      <c r="H814" s="48"/>
      <c r="I814" s="49"/>
      <c r="J814" s="48"/>
      <c r="K814" s="48"/>
      <c r="L814" s="48"/>
      <c r="M814" s="48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GA814" s="50"/>
    </row>
    <row r="815" spans="1:183" s="18" customFormat="1">
      <c r="A815" s="47"/>
      <c r="B815" s="48"/>
      <c r="C815" s="48"/>
      <c r="D815" s="48"/>
      <c r="E815" s="49"/>
      <c r="F815" s="48"/>
      <c r="G815" s="48"/>
      <c r="H815" s="48"/>
      <c r="I815" s="49"/>
      <c r="J815" s="48"/>
      <c r="K815" s="48"/>
      <c r="L815" s="48"/>
      <c r="M815" s="48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GA815" s="50"/>
    </row>
    <row r="816" spans="1:183" s="18" customFormat="1">
      <c r="A816" s="47"/>
      <c r="B816" s="48"/>
      <c r="C816" s="48"/>
      <c r="D816" s="48"/>
      <c r="E816" s="49"/>
      <c r="F816" s="48"/>
      <c r="G816" s="48"/>
      <c r="H816" s="48"/>
      <c r="I816" s="49"/>
      <c r="J816" s="48"/>
      <c r="K816" s="48"/>
      <c r="L816" s="48"/>
      <c r="M816" s="48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GA816" s="50"/>
    </row>
    <row r="817" spans="1:183" s="18" customFormat="1">
      <c r="A817" s="47"/>
      <c r="B817" s="48"/>
      <c r="C817" s="48"/>
      <c r="D817" s="48"/>
      <c r="E817" s="49"/>
      <c r="F817" s="48"/>
      <c r="G817" s="48"/>
      <c r="H817" s="48"/>
      <c r="I817" s="49"/>
      <c r="J817" s="48"/>
      <c r="K817" s="48"/>
      <c r="L817" s="48"/>
      <c r="M817" s="48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GA817" s="50"/>
    </row>
    <row r="818" spans="1:183" s="18" customFormat="1">
      <c r="A818" s="47"/>
      <c r="B818" s="48"/>
      <c r="C818" s="48"/>
      <c r="D818" s="48"/>
      <c r="E818" s="49"/>
      <c r="F818" s="48"/>
      <c r="G818" s="48"/>
      <c r="H818" s="48"/>
      <c r="I818" s="49"/>
      <c r="J818" s="48"/>
      <c r="K818" s="48"/>
      <c r="L818" s="48"/>
      <c r="M818" s="48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GA818" s="50"/>
    </row>
    <row r="819" spans="1:183" s="18" customFormat="1">
      <c r="A819" s="47"/>
      <c r="B819" s="48"/>
      <c r="C819" s="48"/>
      <c r="D819" s="48"/>
      <c r="E819" s="49"/>
      <c r="F819" s="48"/>
      <c r="G819" s="48"/>
      <c r="H819" s="48"/>
      <c r="I819" s="49"/>
      <c r="J819" s="48"/>
      <c r="K819" s="48"/>
      <c r="L819" s="48"/>
      <c r="M819" s="48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GA819" s="50"/>
    </row>
    <row r="820" spans="1:183" s="18" customFormat="1">
      <c r="A820" s="47"/>
      <c r="B820" s="48"/>
      <c r="C820" s="48"/>
      <c r="D820" s="48"/>
      <c r="E820" s="49"/>
      <c r="F820" s="48"/>
      <c r="G820" s="48"/>
      <c r="H820" s="48"/>
      <c r="I820" s="49"/>
      <c r="J820" s="48"/>
      <c r="K820" s="48"/>
      <c r="L820" s="48"/>
      <c r="M820" s="48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GA820" s="50"/>
    </row>
    <row r="821" spans="1:183" s="18" customFormat="1">
      <c r="A821" s="47"/>
      <c r="B821" s="48"/>
      <c r="C821" s="48"/>
      <c r="D821" s="48"/>
      <c r="E821" s="49"/>
      <c r="F821" s="48"/>
      <c r="G821" s="48"/>
      <c r="H821" s="48"/>
      <c r="I821" s="49"/>
      <c r="J821" s="48"/>
      <c r="K821" s="48"/>
      <c r="L821" s="48"/>
      <c r="M821" s="48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GA821" s="50"/>
    </row>
    <row r="822" spans="1:183" s="18" customFormat="1">
      <c r="A822" s="47"/>
      <c r="B822" s="48"/>
      <c r="C822" s="48"/>
      <c r="D822" s="48"/>
      <c r="E822" s="49"/>
      <c r="F822" s="48"/>
      <c r="G822" s="48"/>
      <c r="H822" s="48"/>
      <c r="I822" s="49"/>
      <c r="J822" s="48"/>
      <c r="K822" s="48"/>
      <c r="L822" s="48"/>
      <c r="M822" s="48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GA822" s="50"/>
    </row>
    <row r="823" spans="1:183" s="18" customFormat="1">
      <c r="A823" s="47"/>
      <c r="B823" s="48"/>
      <c r="C823" s="48"/>
      <c r="D823" s="48"/>
      <c r="E823" s="49"/>
      <c r="F823" s="48"/>
      <c r="G823" s="48"/>
      <c r="H823" s="48"/>
      <c r="I823" s="49"/>
      <c r="J823" s="48"/>
      <c r="K823" s="48"/>
      <c r="L823" s="48"/>
      <c r="M823" s="48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GA823" s="50"/>
    </row>
    <row r="824" spans="1:183" s="18" customFormat="1">
      <c r="A824" s="47"/>
      <c r="B824" s="48"/>
      <c r="C824" s="48"/>
      <c r="D824" s="48"/>
      <c r="E824" s="49"/>
      <c r="F824" s="48"/>
      <c r="G824" s="48"/>
      <c r="H824" s="48"/>
      <c r="I824" s="49"/>
      <c r="J824" s="48"/>
      <c r="K824" s="48"/>
      <c r="L824" s="48"/>
      <c r="M824" s="48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GA824" s="50"/>
    </row>
    <row r="825" spans="1:183" s="18" customFormat="1">
      <c r="A825" s="47"/>
      <c r="B825" s="48"/>
      <c r="C825" s="48"/>
      <c r="D825" s="48"/>
      <c r="E825" s="49"/>
      <c r="F825" s="48"/>
      <c r="G825" s="48"/>
      <c r="H825" s="48"/>
      <c r="I825" s="49"/>
      <c r="J825" s="48"/>
      <c r="K825" s="48"/>
      <c r="L825" s="48"/>
      <c r="M825" s="48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GA825" s="50"/>
    </row>
    <row r="826" spans="1:183" s="18" customFormat="1">
      <c r="A826" s="47"/>
      <c r="B826" s="48"/>
      <c r="C826" s="48"/>
      <c r="D826" s="48"/>
      <c r="E826" s="49"/>
      <c r="F826" s="48"/>
      <c r="G826" s="48"/>
      <c r="H826" s="48"/>
      <c r="I826" s="49"/>
      <c r="J826" s="48"/>
      <c r="K826" s="48"/>
      <c r="L826" s="48"/>
      <c r="M826" s="48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GA826" s="50"/>
    </row>
    <row r="827" spans="1:183" s="18" customFormat="1">
      <c r="A827" s="47"/>
      <c r="B827" s="48"/>
      <c r="C827" s="48"/>
      <c r="D827" s="48"/>
      <c r="E827" s="49"/>
      <c r="F827" s="48"/>
      <c r="G827" s="48"/>
      <c r="H827" s="48"/>
      <c r="I827" s="49"/>
      <c r="J827" s="48"/>
      <c r="K827" s="48"/>
      <c r="L827" s="48"/>
      <c r="M827" s="48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GA827" s="50"/>
    </row>
    <row r="828" spans="1:183" s="18" customFormat="1">
      <c r="A828" s="47"/>
      <c r="B828" s="48"/>
      <c r="C828" s="48"/>
      <c r="D828" s="48"/>
      <c r="E828" s="49"/>
      <c r="F828" s="48"/>
      <c r="G828" s="48"/>
      <c r="H828" s="48"/>
      <c r="I828" s="49"/>
      <c r="J828" s="48"/>
      <c r="K828" s="48"/>
      <c r="L828" s="48"/>
      <c r="M828" s="48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GA828" s="50"/>
    </row>
    <row r="829" spans="1:183" s="18" customFormat="1">
      <c r="A829" s="47"/>
      <c r="B829" s="48"/>
      <c r="C829" s="48"/>
      <c r="D829" s="48"/>
      <c r="E829" s="49"/>
      <c r="F829" s="48"/>
      <c r="G829" s="48"/>
      <c r="H829" s="48"/>
      <c r="I829" s="49"/>
      <c r="J829" s="48"/>
      <c r="K829" s="48"/>
      <c r="L829" s="48"/>
      <c r="M829" s="48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GA829" s="50"/>
    </row>
    <row r="830" spans="1:183" s="18" customFormat="1">
      <c r="A830" s="47"/>
      <c r="B830" s="48"/>
      <c r="C830" s="48"/>
      <c r="D830" s="48"/>
      <c r="E830" s="49"/>
      <c r="F830" s="48"/>
      <c r="G830" s="48"/>
      <c r="H830" s="48"/>
      <c r="I830" s="49"/>
      <c r="J830" s="48"/>
      <c r="K830" s="48"/>
      <c r="L830" s="48"/>
      <c r="M830" s="48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GA830" s="50"/>
    </row>
    <row r="831" spans="1:183" s="18" customFormat="1">
      <c r="A831" s="47"/>
      <c r="B831" s="48"/>
      <c r="C831" s="48"/>
      <c r="D831" s="48"/>
      <c r="E831" s="49"/>
      <c r="F831" s="48"/>
      <c r="G831" s="48"/>
      <c r="H831" s="48"/>
      <c r="I831" s="49"/>
      <c r="J831" s="48"/>
      <c r="K831" s="48"/>
      <c r="L831" s="48"/>
      <c r="M831" s="48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GA831" s="50"/>
    </row>
    <row r="832" spans="1:183" s="18" customFormat="1">
      <c r="A832" s="47"/>
      <c r="B832" s="48"/>
      <c r="C832" s="48"/>
      <c r="D832" s="48"/>
      <c r="E832" s="49"/>
      <c r="F832" s="48"/>
      <c r="G832" s="48"/>
      <c r="H832" s="48"/>
      <c r="I832" s="49"/>
      <c r="J832" s="48"/>
      <c r="K832" s="48"/>
      <c r="L832" s="48"/>
      <c r="M832" s="48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GA832" s="50"/>
    </row>
    <row r="833" spans="1:183" s="18" customFormat="1">
      <c r="A833" s="47"/>
      <c r="B833" s="48"/>
      <c r="C833" s="48"/>
      <c r="D833" s="48"/>
      <c r="E833" s="49"/>
      <c r="F833" s="48"/>
      <c r="G833" s="48"/>
      <c r="H833" s="48"/>
      <c r="I833" s="49"/>
      <c r="J833" s="48"/>
      <c r="K833" s="48"/>
      <c r="L833" s="48"/>
      <c r="M833" s="48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GA833" s="50"/>
    </row>
    <row r="834" spans="1:183" s="18" customFormat="1">
      <c r="A834" s="47"/>
      <c r="B834" s="48"/>
      <c r="C834" s="48"/>
      <c r="D834" s="48"/>
      <c r="E834" s="49"/>
      <c r="F834" s="48"/>
      <c r="G834" s="48"/>
      <c r="H834" s="48"/>
      <c r="I834" s="49"/>
      <c r="J834" s="48"/>
      <c r="K834" s="48"/>
      <c r="L834" s="48"/>
      <c r="M834" s="48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GA834" s="50"/>
    </row>
    <row r="835" spans="1:183" s="18" customFormat="1">
      <c r="A835" s="47"/>
      <c r="B835" s="48"/>
      <c r="C835" s="48"/>
      <c r="D835" s="48"/>
      <c r="E835" s="49"/>
      <c r="F835" s="48"/>
      <c r="G835" s="48"/>
      <c r="H835" s="48"/>
      <c r="I835" s="49"/>
      <c r="J835" s="48"/>
      <c r="K835" s="48"/>
      <c r="L835" s="48"/>
      <c r="M835" s="48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GA835" s="50"/>
    </row>
    <row r="836" spans="1:183" s="18" customFormat="1">
      <c r="A836" s="47"/>
      <c r="B836" s="48"/>
      <c r="C836" s="48"/>
      <c r="D836" s="48"/>
      <c r="E836" s="49"/>
      <c r="F836" s="48"/>
      <c r="G836" s="48"/>
      <c r="H836" s="48"/>
      <c r="I836" s="49"/>
      <c r="J836" s="48"/>
      <c r="K836" s="48"/>
      <c r="L836" s="48"/>
      <c r="M836" s="48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GA836" s="50"/>
    </row>
    <row r="837" spans="1:183" s="18" customFormat="1">
      <c r="A837" s="47"/>
      <c r="B837" s="48"/>
      <c r="C837" s="48"/>
      <c r="D837" s="48"/>
      <c r="E837" s="49"/>
      <c r="F837" s="48"/>
      <c r="G837" s="48"/>
      <c r="H837" s="48"/>
      <c r="I837" s="49"/>
      <c r="J837" s="48"/>
      <c r="K837" s="48"/>
      <c r="L837" s="48"/>
      <c r="M837" s="48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GA837" s="50"/>
    </row>
    <row r="838" spans="1:183" s="18" customFormat="1">
      <c r="A838" s="47"/>
      <c r="B838" s="48"/>
      <c r="C838" s="48"/>
      <c r="D838" s="48"/>
      <c r="E838" s="49"/>
      <c r="F838" s="48"/>
      <c r="G838" s="48"/>
      <c r="H838" s="48"/>
      <c r="I838" s="49"/>
      <c r="J838" s="48"/>
      <c r="K838" s="48"/>
      <c r="L838" s="48"/>
      <c r="M838" s="48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GA838" s="50"/>
    </row>
    <row r="839" spans="1:183" s="18" customFormat="1">
      <c r="A839" s="47"/>
      <c r="B839" s="48"/>
      <c r="C839" s="48"/>
      <c r="D839" s="48"/>
      <c r="E839" s="49"/>
      <c r="F839" s="48"/>
      <c r="G839" s="48"/>
      <c r="H839" s="48"/>
      <c r="I839" s="49"/>
      <c r="J839" s="48"/>
      <c r="K839" s="48"/>
      <c r="L839" s="48"/>
      <c r="M839" s="48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GA839" s="50"/>
    </row>
    <row r="840" spans="1:183" s="18" customFormat="1">
      <c r="A840" s="47"/>
      <c r="B840" s="48"/>
      <c r="C840" s="48"/>
      <c r="D840" s="48"/>
      <c r="E840" s="49"/>
      <c r="F840" s="48"/>
      <c r="G840" s="48"/>
      <c r="H840" s="48"/>
      <c r="I840" s="49"/>
      <c r="J840" s="48"/>
      <c r="K840" s="48"/>
      <c r="L840" s="48"/>
      <c r="M840" s="48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GA840" s="50"/>
    </row>
    <row r="841" spans="1:183" s="18" customFormat="1">
      <c r="A841" s="47"/>
      <c r="B841" s="48"/>
      <c r="C841" s="48"/>
      <c r="D841" s="48"/>
      <c r="E841" s="49"/>
      <c r="F841" s="48"/>
      <c r="G841" s="48"/>
      <c r="H841" s="48"/>
      <c r="I841" s="49"/>
      <c r="J841" s="48"/>
      <c r="K841" s="48"/>
      <c r="L841" s="48"/>
      <c r="M841" s="48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GA841" s="50"/>
    </row>
    <row r="842" spans="1:183" s="18" customFormat="1">
      <c r="A842" s="47"/>
      <c r="B842" s="48"/>
      <c r="C842" s="48"/>
      <c r="D842" s="48"/>
      <c r="E842" s="49"/>
      <c r="F842" s="48"/>
      <c r="G842" s="48"/>
      <c r="H842" s="48"/>
      <c r="I842" s="49"/>
      <c r="J842" s="48"/>
      <c r="K842" s="48"/>
      <c r="L842" s="48"/>
      <c r="M842" s="48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GA842" s="50"/>
    </row>
    <row r="843" spans="1:183" s="18" customFormat="1">
      <c r="A843" s="47"/>
      <c r="B843" s="48"/>
      <c r="C843" s="48"/>
      <c r="D843" s="48"/>
      <c r="E843" s="49"/>
      <c r="F843" s="48"/>
      <c r="G843" s="48"/>
      <c r="H843" s="48"/>
      <c r="I843" s="49"/>
      <c r="J843" s="48"/>
      <c r="K843" s="48"/>
      <c r="L843" s="48"/>
      <c r="M843" s="48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GA843" s="50"/>
    </row>
    <row r="844" spans="1:183" s="18" customFormat="1">
      <c r="A844" s="47"/>
      <c r="B844" s="48"/>
      <c r="C844" s="48"/>
      <c r="D844" s="48"/>
      <c r="E844" s="49"/>
      <c r="F844" s="48"/>
      <c r="G844" s="48"/>
      <c r="H844" s="48"/>
      <c r="I844" s="49"/>
      <c r="J844" s="48"/>
      <c r="K844" s="48"/>
      <c r="L844" s="48"/>
      <c r="M844" s="48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GA844" s="50"/>
    </row>
    <row r="845" spans="1:183" s="18" customFormat="1">
      <c r="A845" s="47"/>
      <c r="B845" s="48"/>
      <c r="C845" s="48"/>
      <c r="D845" s="48"/>
      <c r="E845" s="49"/>
      <c r="F845" s="48"/>
      <c r="G845" s="48"/>
      <c r="H845" s="48"/>
      <c r="I845" s="49"/>
      <c r="J845" s="48"/>
      <c r="K845" s="48"/>
      <c r="L845" s="48"/>
      <c r="M845" s="48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GA845" s="50"/>
    </row>
    <row r="846" spans="1:183" s="18" customFormat="1">
      <c r="A846" s="47"/>
      <c r="B846" s="48"/>
      <c r="C846" s="48"/>
      <c r="D846" s="48"/>
      <c r="E846" s="49"/>
      <c r="F846" s="48"/>
      <c r="G846" s="48"/>
      <c r="H846" s="48"/>
      <c r="I846" s="49"/>
      <c r="J846" s="48"/>
      <c r="K846" s="48"/>
      <c r="L846" s="48"/>
      <c r="M846" s="48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GA846" s="50"/>
    </row>
    <row r="847" spans="1:183" s="18" customFormat="1">
      <c r="A847" s="47"/>
      <c r="B847" s="48"/>
      <c r="C847" s="48"/>
      <c r="D847" s="48"/>
      <c r="E847" s="49"/>
      <c r="F847" s="48"/>
      <c r="G847" s="48"/>
      <c r="H847" s="48"/>
      <c r="I847" s="49"/>
      <c r="J847" s="48"/>
      <c r="K847" s="48"/>
      <c r="L847" s="48"/>
      <c r="M847" s="48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GA847" s="50"/>
    </row>
    <row r="848" spans="1:183" s="18" customFormat="1">
      <c r="A848" s="47"/>
      <c r="B848" s="48"/>
      <c r="C848" s="48"/>
      <c r="D848" s="48"/>
      <c r="E848" s="49"/>
      <c r="F848" s="48"/>
      <c r="G848" s="48"/>
      <c r="H848" s="48"/>
      <c r="I848" s="49"/>
      <c r="J848" s="48"/>
      <c r="K848" s="48"/>
      <c r="L848" s="48"/>
      <c r="M848" s="48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GA848" s="50"/>
    </row>
    <row r="849" spans="1:183" s="18" customFormat="1">
      <c r="A849" s="47"/>
      <c r="B849" s="48"/>
      <c r="C849" s="48"/>
      <c r="D849" s="48"/>
      <c r="E849" s="49"/>
      <c r="F849" s="48"/>
      <c r="G849" s="48"/>
      <c r="H849" s="48"/>
      <c r="I849" s="49"/>
      <c r="J849" s="48"/>
      <c r="K849" s="48"/>
      <c r="L849" s="48"/>
      <c r="M849" s="48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GA849" s="50"/>
    </row>
    <row r="850" spans="1:183" s="18" customFormat="1">
      <c r="A850" s="47"/>
      <c r="B850" s="48"/>
      <c r="C850" s="48"/>
      <c r="D850" s="48"/>
      <c r="E850" s="49"/>
      <c r="F850" s="48"/>
      <c r="G850" s="48"/>
      <c r="H850" s="48"/>
      <c r="I850" s="49"/>
      <c r="J850" s="48"/>
      <c r="K850" s="48"/>
      <c r="L850" s="48"/>
      <c r="M850" s="48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GA850" s="50"/>
    </row>
    <row r="851" spans="1:183" s="18" customFormat="1">
      <c r="A851" s="47"/>
      <c r="B851" s="48"/>
      <c r="C851" s="48"/>
      <c r="D851" s="48"/>
      <c r="E851" s="49"/>
      <c r="F851" s="48"/>
      <c r="G851" s="48"/>
      <c r="H851" s="48"/>
      <c r="I851" s="49"/>
      <c r="J851" s="48"/>
      <c r="K851" s="48"/>
      <c r="L851" s="48"/>
      <c r="M851" s="48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GA851" s="50"/>
    </row>
    <row r="852" spans="1:183" s="18" customFormat="1">
      <c r="A852" s="47"/>
      <c r="B852" s="48"/>
      <c r="C852" s="48"/>
      <c r="D852" s="48"/>
      <c r="E852" s="49"/>
      <c r="F852" s="48"/>
      <c r="G852" s="48"/>
      <c r="H852" s="48"/>
      <c r="I852" s="49"/>
      <c r="J852" s="48"/>
      <c r="K852" s="48"/>
      <c r="L852" s="48"/>
      <c r="M852" s="48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GA852" s="50"/>
    </row>
    <row r="853" spans="1:183" s="18" customFormat="1">
      <c r="A853" s="47"/>
      <c r="B853" s="48"/>
      <c r="C853" s="48"/>
      <c r="D853" s="48"/>
      <c r="E853" s="49"/>
      <c r="F853" s="48"/>
      <c r="G853" s="48"/>
      <c r="H853" s="48"/>
      <c r="I853" s="49"/>
      <c r="J853" s="48"/>
      <c r="K853" s="48"/>
      <c r="L853" s="48"/>
      <c r="M853" s="48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GA853" s="50"/>
    </row>
    <row r="854" spans="1:183" s="18" customFormat="1">
      <c r="A854" s="47"/>
      <c r="B854" s="48"/>
      <c r="C854" s="48"/>
      <c r="D854" s="48"/>
      <c r="E854" s="49"/>
      <c r="F854" s="48"/>
      <c r="G854" s="48"/>
      <c r="H854" s="48"/>
      <c r="I854" s="49"/>
      <c r="J854" s="48"/>
      <c r="K854" s="48"/>
      <c r="L854" s="48"/>
      <c r="M854" s="48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GA854" s="50"/>
    </row>
    <row r="855" spans="1:183" s="18" customFormat="1">
      <c r="A855" s="47"/>
      <c r="B855" s="48"/>
      <c r="C855" s="48"/>
      <c r="D855" s="48"/>
      <c r="E855" s="49"/>
      <c r="F855" s="48"/>
      <c r="G855" s="48"/>
      <c r="H855" s="48"/>
      <c r="I855" s="49"/>
      <c r="J855" s="48"/>
      <c r="K855" s="48"/>
      <c r="L855" s="48"/>
      <c r="M855" s="48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GA855" s="50"/>
    </row>
    <row r="856" spans="1:183" s="18" customFormat="1">
      <c r="A856" s="47"/>
      <c r="B856" s="48"/>
      <c r="C856" s="48"/>
      <c r="D856" s="48"/>
      <c r="E856" s="49"/>
      <c r="F856" s="48"/>
      <c r="G856" s="48"/>
      <c r="H856" s="48"/>
      <c r="I856" s="49"/>
      <c r="J856" s="48"/>
      <c r="K856" s="48"/>
      <c r="L856" s="48"/>
      <c r="M856" s="48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GA856" s="50"/>
    </row>
    <row r="857" spans="1:183" s="18" customFormat="1">
      <c r="A857" s="47"/>
      <c r="B857" s="48"/>
      <c r="C857" s="48"/>
      <c r="D857" s="48"/>
      <c r="E857" s="49"/>
      <c r="F857" s="48"/>
      <c r="G857" s="48"/>
      <c r="H857" s="48"/>
      <c r="I857" s="49"/>
      <c r="J857" s="48"/>
      <c r="K857" s="48"/>
      <c r="L857" s="48"/>
      <c r="M857" s="48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GA857" s="50"/>
    </row>
    <row r="858" spans="1:183" s="18" customFormat="1">
      <c r="A858" s="47"/>
      <c r="B858" s="48"/>
      <c r="C858" s="48"/>
      <c r="D858" s="48"/>
      <c r="E858" s="49"/>
      <c r="F858" s="48"/>
      <c r="G858" s="48"/>
      <c r="H858" s="48"/>
      <c r="I858" s="49"/>
      <c r="J858" s="48"/>
      <c r="K858" s="48"/>
      <c r="L858" s="48"/>
      <c r="M858" s="48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GA858" s="50"/>
    </row>
    <row r="859" spans="1:183" s="18" customFormat="1">
      <c r="A859" s="47"/>
      <c r="B859" s="48"/>
      <c r="C859" s="48"/>
      <c r="D859" s="48"/>
      <c r="E859" s="49"/>
      <c r="F859" s="48"/>
      <c r="G859" s="48"/>
      <c r="H859" s="48"/>
      <c r="I859" s="49"/>
      <c r="J859" s="48"/>
      <c r="K859" s="48"/>
      <c r="L859" s="48"/>
      <c r="M859" s="48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GA859" s="50"/>
    </row>
    <row r="860" spans="1:183" s="18" customFormat="1">
      <c r="A860" s="47"/>
      <c r="B860" s="48"/>
      <c r="C860" s="48"/>
      <c r="D860" s="48"/>
      <c r="E860" s="49"/>
      <c r="F860" s="48"/>
      <c r="G860" s="48"/>
      <c r="H860" s="48"/>
      <c r="I860" s="49"/>
      <c r="J860" s="48"/>
      <c r="K860" s="48"/>
      <c r="L860" s="48"/>
      <c r="M860" s="48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GA860" s="50"/>
    </row>
    <row r="861" spans="1:183" s="18" customFormat="1">
      <c r="A861" s="47"/>
      <c r="B861" s="48"/>
      <c r="C861" s="48"/>
      <c r="D861" s="48"/>
      <c r="E861" s="49"/>
      <c r="F861" s="48"/>
      <c r="G861" s="48"/>
      <c r="H861" s="48"/>
      <c r="I861" s="49"/>
      <c r="J861" s="48"/>
      <c r="K861" s="48"/>
      <c r="L861" s="48"/>
      <c r="M861" s="48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GA861" s="50"/>
    </row>
    <row r="862" spans="1:183" s="18" customFormat="1">
      <c r="A862" s="47"/>
      <c r="B862" s="48"/>
      <c r="C862" s="48"/>
      <c r="D862" s="48"/>
      <c r="E862" s="49"/>
      <c r="F862" s="48"/>
      <c r="G862" s="48"/>
      <c r="H862" s="48"/>
      <c r="I862" s="49"/>
      <c r="J862" s="48"/>
      <c r="K862" s="48"/>
      <c r="L862" s="48"/>
      <c r="M862" s="48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GA862" s="50"/>
    </row>
    <row r="863" spans="1:183" s="18" customFormat="1">
      <c r="A863" s="47"/>
      <c r="B863" s="48"/>
      <c r="C863" s="48"/>
      <c r="D863" s="48"/>
      <c r="E863" s="49"/>
      <c r="F863" s="48"/>
      <c r="G863" s="48"/>
      <c r="H863" s="48"/>
      <c r="I863" s="49"/>
      <c r="J863" s="48"/>
      <c r="K863" s="48"/>
      <c r="L863" s="48"/>
      <c r="M863" s="48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GA863" s="50"/>
    </row>
    <row r="864" spans="1:183" s="18" customFormat="1">
      <c r="A864" s="47"/>
      <c r="B864" s="48"/>
      <c r="C864" s="48"/>
      <c r="D864" s="48"/>
      <c r="E864" s="49"/>
      <c r="F864" s="48"/>
      <c r="G864" s="48"/>
      <c r="H864" s="48"/>
      <c r="I864" s="49"/>
      <c r="J864" s="48"/>
      <c r="K864" s="48"/>
      <c r="L864" s="48"/>
      <c r="M864" s="48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GA864" s="50"/>
    </row>
    <row r="865" spans="1:183" s="18" customFormat="1">
      <c r="A865" s="47"/>
      <c r="B865" s="48"/>
      <c r="C865" s="48"/>
      <c r="D865" s="48"/>
      <c r="E865" s="49"/>
      <c r="F865" s="48"/>
      <c r="G865" s="48"/>
      <c r="H865" s="48"/>
      <c r="I865" s="49"/>
      <c r="J865" s="48"/>
      <c r="K865" s="48"/>
      <c r="L865" s="48"/>
      <c r="M865" s="48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GA865" s="50"/>
    </row>
    <row r="866" spans="1:183" s="18" customFormat="1">
      <c r="A866" s="47"/>
      <c r="B866" s="48"/>
      <c r="C866" s="48"/>
      <c r="D866" s="48"/>
      <c r="E866" s="49"/>
      <c r="F866" s="48"/>
      <c r="G866" s="48"/>
      <c r="H866" s="48"/>
      <c r="I866" s="49"/>
      <c r="J866" s="48"/>
      <c r="K866" s="48"/>
      <c r="L866" s="48"/>
      <c r="M866" s="48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GA866" s="50"/>
    </row>
    <row r="867" spans="1:183" s="18" customFormat="1">
      <c r="A867" s="47"/>
      <c r="B867" s="48"/>
      <c r="C867" s="48"/>
      <c r="D867" s="48"/>
      <c r="E867" s="49"/>
      <c r="F867" s="48"/>
      <c r="G867" s="48"/>
      <c r="H867" s="48"/>
      <c r="I867" s="49"/>
      <c r="J867" s="48"/>
      <c r="K867" s="48"/>
      <c r="L867" s="48"/>
      <c r="M867" s="48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GA867" s="50"/>
    </row>
    <row r="868" spans="1:183" s="18" customFormat="1">
      <c r="A868" s="47"/>
      <c r="B868" s="48"/>
      <c r="C868" s="48"/>
      <c r="D868" s="48"/>
      <c r="E868" s="49"/>
      <c r="F868" s="48"/>
      <c r="G868" s="48"/>
      <c r="H868" s="48"/>
      <c r="I868" s="49"/>
      <c r="J868" s="48"/>
      <c r="K868" s="48"/>
      <c r="L868" s="48"/>
      <c r="M868" s="48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GA868" s="50"/>
    </row>
    <row r="869" spans="1:183" s="18" customFormat="1">
      <c r="A869" s="47"/>
      <c r="B869" s="48"/>
      <c r="C869" s="48"/>
      <c r="D869" s="48"/>
      <c r="E869" s="49"/>
      <c r="F869" s="48"/>
      <c r="G869" s="48"/>
      <c r="H869" s="48"/>
      <c r="I869" s="49"/>
      <c r="J869" s="48"/>
      <c r="K869" s="48"/>
      <c r="L869" s="48"/>
      <c r="M869" s="48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GA869" s="50"/>
    </row>
    <row r="870" spans="1:183" s="18" customFormat="1">
      <c r="A870" s="47"/>
      <c r="B870" s="48"/>
      <c r="C870" s="48"/>
      <c r="D870" s="48"/>
      <c r="E870" s="49"/>
      <c r="F870" s="48"/>
      <c r="G870" s="48"/>
      <c r="H870" s="48"/>
      <c r="I870" s="49"/>
      <c r="J870" s="48"/>
      <c r="K870" s="48"/>
      <c r="L870" s="48"/>
      <c r="M870" s="48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GA870" s="50"/>
    </row>
    <row r="871" spans="1:183" s="18" customFormat="1">
      <c r="A871" s="47"/>
      <c r="B871" s="48"/>
      <c r="C871" s="48"/>
      <c r="D871" s="48"/>
      <c r="E871" s="49"/>
      <c r="F871" s="48"/>
      <c r="G871" s="48"/>
      <c r="H871" s="48"/>
      <c r="I871" s="49"/>
      <c r="J871" s="48"/>
      <c r="K871" s="48"/>
      <c r="L871" s="48"/>
      <c r="M871" s="48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GA871" s="50"/>
    </row>
    <row r="872" spans="1:183" s="18" customFormat="1">
      <c r="A872" s="47"/>
      <c r="B872" s="48"/>
      <c r="C872" s="48"/>
      <c r="D872" s="48"/>
      <c r="E872" s="49"/>
      <c r="F872" s="48"/>
      <c r="G872" s="48"/>
      <c r="H872" s="48"/>
      <c r="I872" s="49"/>
      <c r="J872" s="48"/>
      <c r="K872" s="48"/>
      <c r="L872" s="48"/>
      <c r="M872" s="48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GA872" s="50"/>
    </row>
    <row r="873" spans="1:183" s="18" customFormat="1">
      <c r="A873" s="47"/>
      <c r="B873" s="48"/>
      <c r="C873" s="48"/>
      <c r="D873" s="48"/>
      <c r="E873" s="49"/>
      <c r="F873" s="48"/>
      <c r="G873" s="48"/>
      <c r="H873" s="48"/>
      <c r="I873" s="49"/>
      <c r="J873" s="48"/>
      <c r="K873" s="48"/>
      <c r="L873" s="48"/>
      <c r="M873" s="48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GA873" s="50"/>
    </row>
    <row r="874" spans="1:183" s="18" customFormat="1">
      <c r="A874" s="47"/>
      <c r="B874" s="48"/>
      <c r="C874" s="48"/>
      <c r="D874" s="48"/>
      <c r="E874" s="49"/>
      <c r="F874" s="48"/>
      <c r="G874" s="48"/>
      <c r="H874" s="48"/>
      <c r="I874" s="49"/>
      <c r="J874" s="48"/>
      <c r="K874" s="48"/>
      <c r="L874" s="48"/>
      <c r="M874" s="48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GA874" s="50"/>
    </row>
    <row r="875" spans="1:183" s="18" customFormat="1">
      <c r="A875" s="47"/>
      <c r="B875" s="48"/>
      <c r="C875" s="48"/>
      <c r="D875" s="48"/>
      <c r="E875" s="49"/>
      <c r="F875" s="48"/>
      <c r="G875" s="48"/>
      <c r="H875" s="48"/>
      <c r="I875" s="49"/>
      <c r="J875" s="48"/>
      <c r="K875" s="48"/>
      <c r="L875" s="48"/>
      <c r="M875" s="48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GA875" s="50"/>
    </row>
    <row r="876" spans="1:183" s="18" customFormat="1">
      <c r="A876" s="47"/>
      <c r="B876" s="48"/>
      <c r="C876" s="48"/>
      <c r="D876" s="48"/>
      <c r="E876" s="49"/>
      <c r="F876" s="48"/>
      <c r="G876" s="48"/>
      <c r="H876" s="48"/>
      <c r="I876" s="49"/>
      <c r="J876" s="48"/>
      <c r="K876" s="48"/>
      <c r="L876" s="48"/>
      <c r="M876" s="48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GA876" s="50"/>
    </row>
    <row r="877" spans="1:183" s="18" customFormat="1">
      <c r="A877" s="47"/>
      <c r="B877" s="48"/>
      <c r="C877" s="48"/>
      <c r="D877" s="48"/>
      <c r="E877" s="49"/>
      <c r="F877" s="48"/>
      <c r="G877" s="48"/>
      <c r="H877" s="48"/>
      <c r="I877" s="49"/>
      <c r="J877" s="48"/>
      <c r="K877" s="48"/>
      <c r="L877" s="48"/>
      <c r="M877" s="48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GA877" s="50"/>
    </row>
    <row r="878" spans="1:183" s="18" customFormat="1">
      <c r="A878" s="47"/>
      <c r="B878" s="48"/>
      <c r="C878" s="48"/>
      <c r="D878" s="48"/>
      <c r="E878" s="49"/>
      <c r="F878" s="48"/>
      <c r="G878" s="48"/>
      <c r="H878" s="48"/>
      <c r="I878" s="49"/>
      <c r="J878" s="48"/>
      <c r="K878" s="48"/>
      <c r="L878" s="48"/>
      <c r="M878" s="48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GA878" s="50"/>
    </row>
    <row r="879" spans="1:183" s="18" customFormat="1">
      <c r="A879" s="47"/>
      <c r="B879" s="48"/>
      <c r="C879" s="48"/>
      <c r="D879" s="48"/>
      <c r="E879" s="49"/>
      <c r="F879" s="48"/>
      <c r="G879" s="48"/>
      <c r="H879" s="48"/>
      <c r="I879" s="49"/>
      <c r="J879" s="48"/>
      <c r="K879" s="48"/>
      <c r="L879" s="48"/>
      <c r="M879" s="48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GA879" s="50"/>
    </row>
    <row r="880" spans="1:183" s="18" customFormat="1">
      <c r="A880" s="47"/>
      <c r="B880" s="48"/>
      <c r="C880" s="48"/>
      <c r="D880" s="48"/>
      <c r="E880" s="49"/>
      <c r="F880" s="48"/>
      <c r="G880" s="48"/>
      <c r="H880" s="48"/>
      <c r="I880" s="49"/>
      <c r="J880" s="48"/>
      <c r="K880" s="48"/>
      <c r="L880" s="48"/>
      <c r="M880" s="48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GA880" s="50"/>
    </row>
    <row r="881" spans="1:183" s="18" customFormat="1">
      <c r="A881" s="47"/>
      <c r="B881" s="48"/>
      <c r="C881" s="48"/>
      <c r="D881" s="48"/>
      <c r="E881" s="49"/>
      <c r="F881" s="48"/>
      <c r="G881" s="48"/>
      <c r="H881" s="48"/>
      <c r="I881" s="49"/>
      <c r="J881" s="48"/>
      <c r="K881" s="48"/>
      <c r="L881" s="48"/>
      <c r="M881" s="48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GA881" s="50"/>
    </row>
    <row r="882" spans="1:183" s="18" customFormat="1">
      <c r="A882" s="47"/>
      <c r="B882" s="48"/>
      <c r="C882" s="48"/>
      <c r="D882" s="48"/>
      <c r="E882" s="49"/>
      <c r="F882" s="48"/>
      <c r="G882" s="48"/>
      <c r="H882" s="48"/>
      <c r="I882" s="49"/>
      <c r="J882" s="48"/>
      <c r="K882" s="48"/>
      <c r="L882" s="48"/>
      <c r="M882" s="48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GA882" s="50"/>
    </row>
    <row r="883" spans="1:183" s="18" customFormat="1">
      <c r="A883" s="47"/>
      <c r="B883" s="48"/>
      <c r="C883" s="48"/>
      <c r="D883" s="48"/>
      <c r="E883" s="49"/>
      <c r="F883" s="48"/>
      <c r="G883" s="48"/>
      <c r="H883" s="48"/>
      <c r="I883" s="49"/>
      <c r="J883" s="48"/>
      <c r="K883" s="48"/>
      <c r="L883" s="48"/>
      <c r="M883" s="48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GA883" s="50"/>
    </row>
    <row r="884" spans="1:183" s="18" customFormat="1">
      <c r="A884" s="47"/>
      <c r="B884" s="48"/>
      <c r="C884" s="48"/>
      <c r="D884" s="48"/>
      <c r="E884" s="49"/>
      <c r="F884" s="48"/>
      <c r="G884" s="48"/>
      <c r="H884" s="48"/>
      <c r="I884" s="49"/>
      <c r="J884" s="48"/>
      <c r="K884" s="48"/>
      <c r="L884" s="48"/>
      <c r="M884" s="48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GA884" s="50"/>
    </row>
    <row r="885" spans="1:183" s="18" customFormat="1">
      <c r="A885" s="47"/>
      <c r="B885" s="48"/>
      <c r="C885" s="48"/>
      <c r="D885" s="48"/>
      <c r="E885" s="49"/>
      <c r="F885" s="48"/>
      <c r="G885" s="48"/>
      <c r="H885" s="48"/>
      <c r="I885" s="49"/>
      <c r="J885" s="48"/>
      <c r="K885" s="48"/>
      <c r="L885" s="48"/>
      <c r="M885" s="48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GA885" s="50"/>
    </row>
    <row r="886" spans="1:183" s="18" customFormat="1">
      <c r="A886" s="47"/>
      <c r="B886" s="48"/>
      <c r="C886" s="48"/>
      <c r="D886" s="48"/>
      <c r="E886" s="49"/>
      <c r="F886" s="48"/>
      <c r="G886" s="48"/>
      <c r="H886" s="48"/>
      <c r="I886" s="49"/>
      <c r="J886" s="48"/>
      <c r="K886" s="48"/>
      <c r="L886" s="48"/>
      <c r="M886" s="48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GA886" s="50"/>
    </row>
    <row r="887" spans="1:183" s="18" customFormat="1">
      <c r="A887" s="47"/>
      <c r="B887" s="48"/>
      <c r="C887" s="48"/>
      <c r="D887" s="48"/>
      <c r="E887" s="49"/>
      <c r="F887" s="48"/>
      <c r="G887" s="48"/>
      <c r="H887" s="48"/>
      <c r="I887" s="49"/>
      <c r="J887" s="48"/>
      <c r="K887" s="48"/>
      <c r="L887" s="48"/>
      <c r="M887" s="48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GA887" s="50"/>
    </row>
    <row r="888" spans="1:183" s="18" customFormat="1">
      <c r="A888" s="47"/>
      <c r="B888" s="48"/>
      <c r="C888" s="48"/>
      <c r="D888" s="48"/>
      <c r="E888" s="49"/>
      <c r="F888" s="48"/>
      <c r="G888" s="48"/>
      <c r="H888" s="48"/>
      <c r="I888" s="49"/>
      <c r="J888" s="48"/>
      <c r="K888" s="48"/>
      <c r="L888" s="48"/>
      <c r="M888" s="48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GA888" s="50"/>
    </row>
    <row r="889" spans="1:183" s="18" customFormat="1">
      <c r="A889" s="47"/>
      <c r="B889" s="48"/>
      <c r="C889" s="48"/>
      <c r="D889" s="48"/>
      <c r="E889" s="49"/>
      <c r="F889" s="48"/>
      <c r="G889" s="48"/>
      <c r="H889" s="48"/>
      <c r="I889" s="49"/>
      <c r="J889" s="48"/>
      <c r="K889" s="48"/>
      <c r="L889" s="48"/>
      <c r="M889" s="48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GA889" s="50"/>
    </row>
    <row r="890" spans="1:183" s="18" customFormat="1">
      <c r="A890" s="47"/>
      <c r="B890" s="48"/>
      <c r="C890" s="48"/>
      <c r="D890" s="48"/>
      <c r="E890" s="49"/>
      <c r="F890" s="48"/>
      <c r="G890" s="48"/>
      <c r="H890" s="48"/>
      <c r="I890" s="49"/>
      <c r="J890" s="48"/>
      <c r="K890" s="48"/>
      <c r="L890" s="48"/>
      <c r="M890" s="48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GA890" s="50"/>
    </row>
    <row r="891" spans="1:183" s="18" customFormat="1">
      <c r="A891" s="47"/>
      <c r="B891" s="48"/>
      <c r="C891" s="48"/>
      <c r="D891" s="48"/>
      <c r="E891" s="49"/>
      <c r="F891" s="48"/>
      <c r="G891" s="48"/>
      <c r="H891" s="48"/>
      <c r="I891" s="49"/>
      <c r="J891" s="48"/>
      <c r="K891" s="48"/>
      <c r="L891" s="48"/>
      <c r="M891" s="48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GA891" s="50"/>
    </row>
    <row r="892" spans="1:183" s="18" customFormat="1">
      <c r="A892" s="47"/>
      <c r="B892" s="48"/>
      <c r="C892" s="48"/>
      <c r="D892" s="48"/>
      <c r="E892" s="49"/>
      <c r="F892" s="48"/>
      <c r="G892" s="48"/>
      <c r="H892" s="48"/>
      <c r="I892" s="49"/>
      <c r="J892" s="48"/>
      <c r="K892" s="48"/>
      <c r="L892" s="48"/>
      <c r="M892" s="48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GA892" s="50"/>
    </row>
    <row r="893" spans="1:183" s="18" customFormat="1">
      <c r="A893" s="47"/>
      <c r="B893" s="48"/>
      <c r="C893" s="48"/>
      <c r="D893" s="48"/>
      <c r="E893" s="49"/>
      <c r="F893" s="48"/>
      <c r="G893" s="48"/>
      <c r="H893" s="48"/>
      <c r="I893" s="49"/>
      <c r="J893" s="48"/>
      <c r="K893" s="48"/>
      <c r="L893" s="48"/>
      <c r="M893" s="48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GA893" s="50"/>
    </row>
    <row r="894" spans="1:183" s="18" customFormat="1">
      <c r="A894" s="47"/>
      <c r="B894" s="48"/>
      <c r="C894" s="48"/>
      <c r="D894" s="48"/>
      <c r="E894" s="49"/>
      <c r="F894" s="48"/>
      <c r="G894" s="48"/>
      <c r="H894" s="48"/>
      <c r="I894" s="49"/>
      <c r="J894" s="48"/>
      <c r="K894" s="48"/>
      <c r="L894" s="48"/>
      <c r="M894" s="48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GA894" s="50"/>
    </row>
    <row r="895" spans="1:183" s="18" customFormat="1">
      <c r="A895" s="47"/>
      <c r="B895" s="48"/>
      <c r="C895" s="48"/>
      <c r="D895" s="48"/>
      <c r="E895" s="49"/>
      <c r="F895" s="48"/>
      <c r="G895" s="48"/>
      <c r="H895" s="48"/>
      <c r="I895" s="49"/>
      <c r="J895" s="48"/>
      <c r="K895" s="48"/>
      <c r="L895" s="48"/>
      <c r="M895" s="48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GA895" s="50"/>
    </row>
    <row r="896" spans="1:183" s="18" customFormat="1">
      <c r="A896" s="47"/>
      <c r="B896" s="48"/>
      <c r="C896" s="48"/>
      <c r="D896" s="48"/>
      <c r="E896" s="49"/>
      <c r="F896" s="48"/>
      <c r="G896" s="48"/>
      <c r="H896" s="48"/>
      <c r="I896" s="49"/>
      <c r="J896" s="48"/>
      <c r="K896" s="48"/>
      <c r="L896" s="48"/>
      <c r="M896" s="48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GA896" s="50"/>
    </row>
    <row r="897" spans="1:183" s="18" customFormat="1">
      <c r="A897" s="47"/>
      <c r="B897" s="48"/>
      <c r="C897" s="48"/>
      <c r="D897" s="48"/>
      <c r="E897" s="49"/>
      <c r="F897" s="48"/>
      <c r="G897" s="48"/>
      <c r="H897" s="48"/>
      <c r="I897" s="49"/>
      <c r="J897" s="48"/>
      <c r="K897" s="48"/>
      <c r="L897" s="48"/>
      <c r="M897" s="48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GA897" s="50"/>
    </row>
    <row r="898" spans="1:183" s="18" customFormat="1">
      <c r="A898" s="47"/>
      <c r="B898" s="48"/>
      <c r="C898" s="48"/>
      <c r="D898" s="48"/>
      <c r="E898" s="49"/>
      <c r="F898" s="48"/>
      <c r="G898" s="48"/>
      <c r="H898" s="48"/>
      <c r="I898" s="49"/>
      <c r="J898" s="48"/>
      <c r="K898" s="48"/>
      <c r="L898" s="48"/>
      <c r="M898" s="48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GA898" s="50"/>
    </row>
    <row r="899" spans="1:183" s="18" customFormat="1">
      <c r="A899" s="47"/>
      <c r="B899" s="48"/>
      <c r="C899" s="48"/>
      <c r="D899" s="48"/>
      <c r="E899" s="49"/>
      <c r="F899" s="48"/>
      <c r="G899" s="48"/>
      <c r="H899" s="48"/>
      <c r="I899" s="49"/>
      <c r="J899" s="48"/>
      <c r="K899" s="48"/>
      <c r="L899" s="48"/>
      <c r="M899" s="48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GA899" s="50"/>
    </row>
    <row r="900" spans="1:183" s="18" customFormat="1">
      <c r="A900" s="47"/>
      <c r="B900" s="48"/>
      <c r="C900" s="48"/>
      <c r="D900" s="48"/>
      <c r="E900" s="49"/>
      <c r="F900" s="48"/>
      <c r="G900" s="48"/>
      <c r="H900" s="48"/>
      <c r="I900" s="49"/>
      <c r="J900" s="48"/>
      <c r="K900" s="48"/>
      <c r="L900" s="48"/>
      <c r="M900" s="48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GA900" s="50"/>
    </row>
    <row r="901" spans="1:183" s="18" customFormat="1">
      <c r="A901" s="47"/>
      <c r="B901" s="48"/>
      <c r="C901" s="48"/>
      <c r="D901" s="48"/>
      <c r="E901" s="49"/>
      <c r="F901" s="48"/>
      <c r="G901" s="48"/>
      <c r="H901" s="48"/>
      <c r="I901" s="49"/>
      <c r="J901" s="48"/>
      <c r="K901" s="48"/>
      <c r="L901" s="48"/>
      <c r="M901" s="48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GA901" s="50"/>
    </row>
    <row r="902" spans="1:183" s="18" customFormat="1">
      <c r="A902" s="47"/>
      <c r="B902" s="48"/>
      <c r="C902" s="48"/>
      <c r="D902" s="48"/>
      <c r="E902" s="49"/>
      <c r="F902" s="48"/>
      <c r="G902" s="48"/>
      <c r="H902" s="48"/>
      <c r="I902" s="49"/>
      <c r="J902" s="48"/>
      <c r="K902" s="48"/>
      <c r="L902" s="48"/>
      <c r="M902" s="48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GA902" s="50"/>
    </row>
    <row r="903" spans="1:183" s="18" customFormat="1">
      <c r="A903" s="47"/>
      <c r="B903" s="48"/>
      <c r="C903" s="48"/>
      <c r="D903" s="48"/>
      <c r="E903" s="49"/>
      <c r="F903" s="48"/>
      <c r="G903" s="48"/>
      <c r="H903" s="48"/>
      <c r="I903" s="49"/>
      <c r="J903" s="48"/>
      <c r="K903" s="48"/>
      <c r="L903" s="48"/>
      <c r="M903" s="48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GA903" s="50"/>
    </row>
    <row r="904" spans="1:183" s="18" customFormat="1">
      <c r="A904" s="47"/>
      <c r="B904" s="48"/>
      <c r="C904" s="48"/>
      <c r="D904" s="48"/>
      <c r="E904" s="49"/>
      <c r="F904" s="48"/>
      <c r="G904" s="48"/>
      <c r="H904" s="48"/>
      <c r="I904" s="49"/>
      <c r="J904" s="48"/>
      <c r="K904" s="48"/>
      <c r="L904" s="48"/>
      <c r="M904" s="48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GA904" s="50"/>
    </row>
    <row r="905" spans="1:183" s="18" customFormat="1">
      <c r="A905" s="47"/>
      <c r="B905" s="48"/>
      <c r="C905" s="48"/>
      <c r="D905" s="48"/>
      <c r="E905" s="49"/>
      <c r="F905" s="48"/>
      <c r="G905" s="48"/>
      <c r="H905" s="48"/>
      <c r="I905" s="49"/>
      <c r="J905" s="48"/>
      <c r="K905" s="48"/>
      <c r="L905" s="48"/>
      <c r="M905" s="48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GA905" s="50"/>
    </row>
    <row r="906" spans="1:183" s="18" customFormat="1">
      <c r="A906" s="47"/>
      <c r="B906" s="48"/>
      <c r="C906" s="48"/>
      <c r="D906" s="48"/>
      <c r="E906" s="49"/>
      <c r="F906" s="48"/>
      <c r="G906" s="48"/>
      <c r="H906" s="48"/>
      <c r="I906" s="49"/>
      <c r="J906" s="48"/>
      <c r="K906" s="48"/>
      <c r="L906" s="48"/>
      <c r="M906" s="48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GA906" s="50"/>
    </row>
    <row r="907" spans="1:183" s="18" customFormat="1">
      <c r="A907" s="47"/>
      <c r="B907" s="48"/>
      <c r="C907" s="48"/>
      <c r="D907" s="48"/>
      <c r="E907" s="49"/>
      <c r="F907" s="48"/>
      <c r="G907" s="48"/>
      <c r="H907" s="48"/>
      <c r="I907" s="49"/>
      <c r="J907" s="48"/>
      <c r="K907" s="48"/>
      <c r="L907" s="48"/>
      <c r="M907" s="48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GA907" s="50"/>
    </row>
    <row r="908" spans="1:183" s="18" customFormat="1">
      <c r="A908" s="47"/>
      <c r="B908" s="48"/>
      <c r="C908" s="48"/>
      <c r="D908" s="48"/>
      <c r="E908" s="49"/>
      <c r="F908" s="48"/>
      <c r="G908" s="48"/>
      <c r="H908" s="48"/>
      <c r="I908" s="49"/>
      <c r="J908" s="48"/>
      <c r="K908" s="48"/>
      <c r="L908" s="48"/>
      <c r="M908" s="48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GA908" s="50"/>
    </row>
    <row r="909" spans="1:183" s="18" customFormat="1">
      <c r="A909" s="47"/>
      <c r="B909" s="48"/>
      <c r="C909" s="48"/>
      <c r="D909" s="48"/>
      <c r="E909" s="49"/>
      <c r="F909" s="48"/>
      <c r="G909" s="48"/>
      <c r="H909" s="48"/>
      <c r="I909" s="49"/>
      <c r="J909" s="48"/>
      <c r="K909" s="48"/>
      <c r="L909" s="48"/>
      <c r="M909" s="48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GA909" s="50"/>
    </row>
    <row r="910" spans="1:183" s="18" customFormat="1">
      <c r="A910" s="47"/>
      <c r="B910" s="48"/>
      <c r="C910" s="48"/>
      <c r="D910" s="48"/>
      <c r="E910" s="49"/>
      <c r="F910" s="48"/>
      <c r="G910" s="48"/>
      <c r="H910" s="48"/>
      <c r="I910" s="49"/>
      <c r="J910" s="48"/>
      <c r="K910" s="48"/>
      <c r="L910" s="48"/>
      <c r="M910" s="48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GA910" s="50"/>
    </row>
    <row r="911" spans="1:183" s="18" customFormat="1">
      <c r="A911" s="47"/>
      <c r="B911" s="48"/>
      <c r="C911" s="48"/>
      <c r="D911" s="48"/>
      <c r="E911" s="49"/>
      <c r="F911" s="48"/>
      <c r="G911" s="48"/>
      <c r="H911" s="48"/>
      <c r="I911" s="49"/>
      <c r="J911" s="48"/>
      <c r="K911" s="48"/>
      <c r="L911" s="48"/>
      <c r="M911" s="48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GA911" s="50"/>
    </row>
    <row r="912" spans="1:183" s="18" customFormat="1">
      <c r="A912" s="47"/>
      <c r="B912" s="48"/>
      <c r="C912" s="48"/>
      <c r="D912" s="48"/>
      <c r="E912" s="49"/>
      <c r="F912" s="48"/>
      <c r="G912" s="48"/>
      <c r="H912" s="48"/>
      <c r="I912" s="49"/>
      <c r="J912" s="48"/>
      <c r="K912" s="48"/>
      <c r="L912" s="48"/>
      <c r="M912" s="48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GA912" s="50"/>
    </row>
    <row r="913" spans="1:183" s="18" customFormat="1">
      <c r="A913" s="47"/>
      <c r="B913" s="48"/>
      <c r="C913" s="48"/>
      <c r="D913" s="48"/>
      <c r="E913" s="49"/>
      <c r="F913" s="48"/>
      <c r="G913" s="48"/>
      <c r="H913" s="48"/>
      <c r="I913" s="49"/>
      <c r="J913" s="48"/>
      <c r="K913" s="48"/>
      <c r="L913" s="48"/>
      <c r="M913" s="48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GA913" s="50"/>
    </row>
    <row r="914" spans="1:183" s="18" customFormat="1">
      <c r="A914" s="47"/>
      <c r="B914" s="48"/>
      <c r="C914" s="48"/>
      <c r="D914" s="48"/>
      <c r="E914" s="49"/>
      <c r="F914" s="48"/>
      <c r="G914" s="48"/>
      <c r="H914" s="48"/>
      <c r="I914" s="49"/>
      <c r="J914" s="48"/>
      <c r="K914" s="48"/>
      <c r="L914" s="48"/>
      <c r="M914" s="48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GA914" s="50"/>
    </row>
    <row r="915" spans="1:183" s="18" customFormat="1">
      <c r="A915" s="47"/>
      <c r="B915" s="48"/>
      <c r="C915" s="48"/>
      <c r="D915" s="48"/>
      <c r="E915" s="49"/>
      <c r="F915" s="48"/>
      <c r="G915" s="48"/>
      <c r="H915" s="48"/>
      <c r="I915" s="49"/>
      <c r="J915" s="48"/>
      <c r="K915" s="48"/>
      <c r="L915" s="48"/>
      <c r="M915" s="48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GA915" s="50"/>
    </row>
    <row r="916" spans="1:183" s="18" customFormat="1">
      <c r="A916" s="47"/>
      <c r="B916" s="48"/>
      <c r="C916" s="48"/>
      <c r="D916" s="48"/>
      <c r="E916" s="49"/>
      <c r="F916" s="48"/>
      <c r="G916" s="48"/>
      <c r="H916" s="48"/>
      <c r="I916" s="49"/>
      <c r="J916" s="48"/>
      <c r="K916" s="48"/>
      <c r="L916" s="48"/>
      <c r="M916" s="48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GA916" s="50"/>
    </row>
    <row r="917" spans="1:183" s="18" customFormat="1">
      <c r="A917" s="47"/>
      <c r="B917" s="48"/>
      <c r="C917" s="48"/>
      <c r="D917" s="48"/>
      <c r="E917" s="49"/>
      <c r="F917" s="48"/>
      <c r="G917" s="48"/>
      <c r="H917" s="48"/>
      <c r="I917" s="49"/>
      <c r="J917" s="48"/>
      <c r="K917" s="48"/>
      <c r="L917" s="48"/>
      <c r="M917" s="48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GA917" s="50"/>
    </row>
    <row r="918" spans="1:183" s="18" customFormat="1">
      <c r="A918" s="47"/>
      <c r="B918" s="48"/>
      <c r="C918" s="48"/>
      <c r="D918" s="48"/>
      <c r="E918" s="49"/>
      <c r="F918" s="48"/>
      <c r="G918" s="48"/>
      <c r="H918" s="48"/>
      <c r="I918" s="49"/>
      <c r="J918" s="48"/>
      <c r="K918" s="48"/>
      <c r="L918" s="48"/>
      <c r="M918" s="48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GA918" s="50"/>
    </row>
    <row r="919" spans="1:183" s="18" customFormat="1">
      <c r="A919" s="47"/>
      <c r="B919" s="48"/>
      <c r="C919" s="48"/>
      <c r="D919" s="48"/>
      <c r="E919" s="49"/>
      <c r="F919" s="48"/>
      <c r="G919" s="48"/>
      <c r="H919" s="48"/>
      <c r="I919" s="49"/>
      <c r="J919" s="48"/>
      <c r="K919" s="48"/>
      <c r="L919" s="48"/>
      <c r="M919" s="48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GA919" s="50"/>
    </row>
    <row r="920" spans="1:183" s="18" customFormat="1">
      <c r="A920" s="47"/>
      <c r="B920" s="48"/>
      <c r="C920" s="48"/>
      <c r="D920" s="48"/>
      <c r="E920" s="49"/>
      <c r="F920" s="48"/>
      <c r="G920" s="48"/>
      <c r="H920" s="48"/>
      <c r="I920" s="49"/>
      <c r="J920" s="48"/>
      <c r="K920" s="48"/>
      <c r="L920" s="48"/>
      <c r="M920" s="48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GA920" s="50"/>
    </row>
    <row r="921" spans="1:183" s="18" customFormat="1">
      <c r="A921" s="47"/>
      <c r="B921" s="48"/>
      <c r="C921" s="48"/>
      <c r="D921" s="48"/>
      <c r="E921" s="49"/>
      <c r="F921" s="48"/>
      <c r="G921" s="48"/>
      <c r="H921" s="48"/>
      <c r="I921" s="49"/>
      <c r="J921" s="48"/>
      <c r="K921" s="48"/>
      <c r="L921" s="48"/>
      <c r="M921" s="48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GA921" s="50"/>
    </row>
    <row r="922" spans="1:183" s="18" customFormat="1">
      <c r="A922" s="47"/>
      <c r="B922" s="48"/>
      <c r="C922" s="48"/>
      <c r="D922" s="48"/>
      <c r="E922" s="49"/>
      <c r="F922" s="48"/>
      <c r="G922" s="48"/>
      <c r="H922" s="48"/>
      <c r="I922" s="49"/>
      <c r="J922" s="48"/>
      <c r="K922" s="48"/>
      <c r="L922" s="48"/>
      <c r="M922" s="48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GA922" s="50"/>
    </row>
    <row r="923" spans="1:183" s="18" customFormat="1">
      <c r="A923" s="47"/>
      <c r="B923" s="48"/>
      <c r="C923" s="48"/>
      <c r="D923" s="48"/>
      <c r="E923" s="49"/>
      <c r="F923" s="48"/>
      <c r="G923" s="48"/>
      <c r="H923" s="48"/>
      <c r="I923" s="49"/>
      <c r="J923" s="48"/>
      <c r="K923" s="48"/>
      <c r="L923" s="48"/>
      <c r="M923" s="48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GA923" s="50"/>
    </row>
    <row r="924" spans="1:183" s="18" customFormat="1">
      <c r="A924" s="47"/>
      <c r="B924" s="48"/>
      <c r="C924" s="48"/>
      <c r="D924" s="48"/>
      <c r="E924" s="49"/>
      <c r="F924" s="48"/>
      <c r="G924" s="48"/>
      <c r="H924" s="48"/>
      <c r="I924" s="49"/>
      <c r="J924" s="48"/>
      <c r="K924" s="48"/>
      <c r="L924" s="48"/>
      <c r="M924" s="48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GA924" s="50"/>
    </row>
    <row r="925" spans="1:183" s="18" customFormat="1">
      <c r="A925" s="47"/>
      <c r="B925" s="48"/>
      <c r="C925" s="48"/>
      <c r="D925" s="48"/>
      <c r="E925" s="49"/>
      <c r="F925" s="48"/>
      <c r="G925" s="48"/>
      <c r="H925" s="48"/>
      <c r="I925" s="49"/>
      <c r="J925" s="48"/>
      <c r="K925" s="48"/>
      <c r="L925" s="48"/>
      <c r="M925" s="48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GA925" s="50"/>
    </row>
    <row r="926" spans="1:183" s="18" customFormat="1">
      <c r="A926" s="47"/>
      <c r="B926" s="48"/>
      <c r="C926" s="48"/>
      <c r="D926" s="48"/>
      <c r="E926" s="49"/>
      <c r="F926" s="48"/>
      <c r="G926" s="48"/>
      <c r="H926" s="48"/>
      <c r="I926" s="49"/>
      <c r="J926" s="48"/>
      <c r="K926" s="48"/>
      <c r="L926" s="48"/>
      <c r="M926" s="48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GA926" s="50"/>
    </row>
    <row r="927" spans="1:183" s="18" customFormat="1">
      <c r="A927" s="47"/>
      <c r="B927" s="48"/>
      <c r="C927" s="48"/>
      <c r="D927" s="48"/>
      <c r="E927" s="49"/>
      <c r="F927" s="48"/>
      <c r="G927" s="48"/>
      <c r="H927" s="48"/>
      <c r="I927" s="49"/>
      <c r="J927" s="48"/>
      <c r="K927" s="48"/>
      <c r="L927" s="48"/>
      <c r="M927" s="48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GA927" s="50"/>
    </row>
    <row r="928" spans="1:183" s="18" customFormat="1">
      <c r="A928" s="47"/>
      <c r="B928" s="48"/>
      <c r="C928" s="48"/>
      <c r="D928" s="48"/>
      <c r="E928" s="49"/>
      <c r="F928" s="48"/>
      <c r="G928" s="48"/>
      <c r="H928" s="48"/>
      <c r="I928" s="49"/>
      <c r="J928" s="48"/>
      <c r="K928" s="48"/>
      <c r="L928" s="48"/>
      <c r="M928" s="48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GA928" s="50"/>
    </row>
    <row r="929" spans="1:183" s="18" customFormat="1">
      <c r="A929" s="47"/>
      <c r="B929" s="48"/>
      <c r="C929" s="48"/>
      <c r="D929" s="48"/>
      <c r="E929" s="49"/>
      <c r="F929" s="48"/>
      <c r="G929" s="48"/>
      <c r="H929" s="48"/>
      <c r="I929" s="49"/>
      <c r="J929" s="48"/>
      <c r="K929" s="48"/>
      <c r="L929" s="48"/>
      <c r="M929" s="48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GA929" s="50"/>
    </row>
    <row r="930" spans="1:183" s="18" customFormat="1">
      <c r="A930" s="47"/>
      <c r="B930" s="48"/>
      <c r="C930" s="48"/>
      <c r="D930" s="48"/>
      <c r="E930" s="49"/>
      <c r="F930" s="48"/>
      <c r="G930" s="48"/>
      <c r="H930" s="48"/>
      <c r="I930" s="49"/>
      <c r="J930" s="48"/>
      <c r="K930" s="48"/>
      <c r="L930" s="48"/>
      <c r="M930" s="48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GA930" s="50"/>
    </row>
    <row r="931" spans="1:183" s="18" customFormat="1">
      <c r="A931" s="47"/>
      <c r="B931" s="48"/>
      <c r="C931" s="48"/>
      <c r="D931" s="48"/>
      <c r="E931" s="49"/>
      <c r="F931" s="48"/>
      <c r="G931" s="48"/>
      <c r="H931" s="48"/>
      <c r="I931" s="49"/>
      <c r="J931" s="48"/>
      <c r="K931" s="48"/>
      <c r="L931" s="48"/>
      <c r="M931" s="48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GA931" s="50"/>
    </row>
    <row r="932" spans="1:183" s="18" customFormat="1">
      <c r="A932" s="47"/>
      <c r="B932" s="48"/>
      <c r="C932" s="48"/>
      <c r="D932" s="48"/>
      <c r="E932" s="49"/>
      <c r="F932" s="48"/>
      <c r="G932" s="48"/>
      <c r="H932" s="48"/>
      <c r="I932" s="49"/>
      <c r="J932" s="48"/>
      <c r="K932" s="48"/>
      <c r="L932" s="48"/>
      <c r="M932" s="48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GA932" s="50"/>
    </row>
    <row r="933" spans="1:183" s="18" customFormat="1">
      <c r="A933" s="47"/>
      <c r="B933" s="48"/>
      <c r="C933" s="48"/>
      <c r="D933" s="48"/>
      <c r="E933" s="49"/>
      <c r="F933" s="48"/>
      <c r="G933" s="48"/>
      <c r="H933" s="48"/>
      <c r="I933" s="49"/>
      <c r="J933" s="48"/>
      <c r="K933" s="48"/>
      <c r="L933" s="48"/>
      <c r="M933" s="48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GA933" s="50"/>
    </row>
    <row r="934" spans="1:183" s="18" customFormat="1">
      <c r="A934" s="47"/>
      <c r="B934" s="48"/>
      <c r="C934" s="48"/>
      <c r="D934" s="48"/>
      <c r="E934" s="49"/>
      <c r="F934" s="48"/>
      <c r="G934" s="48"/>
      <c r="H934" s="48"/>
      <c r="I934" s="49"/>
      <c r="J934" s="48"/>
      <c r="K934" s="48"/>
      <c r="L934" s="48"/>
      <c r="M934" s="48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GA934" s="50"/>
    </row>
    <row r="935" spans="1:183" s="18" customFormat="1">
      <c r="A935" s="47"/>
      <c r="B935" s="48"/>
      <c r="C935" s="48"/>
      <c r="D935" s="48"/>
      <c r="E935" s="49"/>
      <c r="F935" s="48"/>
      <c r="G935" s="48"/>
      <c r="H935" s="48"/>
      <c r="I935" s="49"/>
      <c r="J935" s="48"/>
      <c r="K935" s="48"/>
      <c r="L935" s="48"/>
      <c r="M935" s="48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GA935" s="50"/>
    </row>
    <row r="936" spans="1:183" s="18" customFormat="1">
      <c r="A936" s="47"/>
      <c r="B936" s="48"/>
      <c r="C936" s="48"/>
      <c r="D936" s="48"/>
      <c r="E936" s="49"/>
      <c r="F936" s="48"/>
      <c r="G936" s="48"/>
      <c r="H936" s="48"/>
      <c r="I936" s="49"/>
      <c r="J936" s="48"/>
      <c r="K936" s="48"/>
      <c r="L936" s="48"/>
      <c r="M936" s="48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GA936" s="50"/>
    </row>
    <row r="937" spans="1:183" s="18" customFormat="1">
      <c r="A937" s="47"/>
      <c r="B937" s="48"/>
      <c r="C937" s="48"/>
      <c r="D937" s="48"/>
      <c r="E937" s="49"/>
      <c r="F937" s="48"/>
      <c r="G937" s="48"/>
      <c r="H937" s="48"/>
      <c r="I937" s="49"/>
      <c r="J937" s="48"/>
      <c r="K937" s="48"/>
      <c r="L937" s="48"/>
      <c r="M937" s="48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GA937" s="50"/>
    </row>
    <row r="938" spans="1:183" s="18" customFormat="1">
      <c r="A938" s="47"/>
      <c r="B938" s="48"/>
      <c r="C938" s="48"/>
      <c r="D938" s="48"/>
      <c r="E938" s="49"/>
      <c r="F938" s="48"/>
      <c r="G938" s="48"/>
      <c r="H938" s="48"/>
      <c r="I938" s="49"/>
      <c r="J938" s="48"/>
      <c r="K938" s="48"/>
      <c r="L938" s="48"/>
      <c r="M938" s="48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GA938" s="50"/>
    </row>
    <row r="939" spans="1:183" s="18" customFormat="1">
      <c r="A939" s="47"/>
      <c r="B939" s="48"/>
      <c r="C939" s="48"/>
      <c r="D939" s="48"/>
      <c r="E939" s="49"/>
      <c r="F939" s="48"/>
      <c r="G939" s="48"/>
      <c r="H939" s="48"/>
      <c r="I939" s="49"/>
      <c r="J939" s="48"/>
      <c r="K939" s="48"/>
      <c r="L939" s="48"/>
      <c r="M939" s="48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GA939" s="50"/>
    </row>
    <row r="940" spans="1:183" s="18" customFormat="1">
      <c r="A940" s="47"/>
      <c r="B940" s="48"/>
      <c r="C940" s="48"/>
      <c r="D940" s="48"/>
      <c r="E940" s="49"/>
      <c r="F940" s="48"/>
      <c r="G940" s="48"/>
      <c r="H940" s="48"/>
      <c r="I940" s="49"/>
      <c r="J940" s="48"/>
      <c r="K940" s="48"/>
      <c r="L940" s="48"/>
      <c r="M940" s="48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GA940" s="50"/>
    </row>
    <row r="941" spans="1:183" s="18" customFormat="1">
      <c r="A941" s="47"/>
      <c r="B941" s="48"/>
      <c r="C941" s="48"/>
      <c r="D941" s="48"/>
      <c r="E941" s="49"/>
      <c r="F941" s="48"/>
      <c r="G941" s="48"/>
      <c r="H941" s="48"/>
      <c r="I941" s="49"/>
      <c r="J941" s="48"/>
      <c r="K941" s="48"/>
      <c r="L941" s="48"/>
      <c r="M941" s="48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GA941" s="50"/>
    </row>
    <row r="942" spans="1:183" s="18" customFormat="1">
      <c r="A942" s="47"/>
      <c r="B942" s="48"/>
      <c r="C942" s="48"/>
      <c r="D942" s="48"/>
      <c r="E942" s="49"/>
      <c r="F942" s="48"/>
      <c r="G942" s="48"/>
      <c r="H942" s="48"/>
      <c r="I942" s="49"/>
      <c r="J942" s="48"/>
      <c r="K942" s="48"/>
      <c r="L942" s="48"/>
      <c r="M942" s="48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GA942" s="50"/>
    </row>
    <row r="943" spans="1:183" s="18" customFormat="1">
      <c r="A943" s="47"/>
      <c r="B943" s="48"/>
      <c r="C943" s="48"/>
      <c r="D943" s="48"/>
      <c r="E943" s="49"/>
      <c r="F943" s="48"/>
      <c r="G943" s="48"/>
      <c r="H943" s="48"/>
      <c r="I943" s="49"/>
      <c r="J943" s="48"/>
      <c r="K943" s="48"/>
      <c r="L943" s="48"/>
      <c r="M943" s="48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GA943" s="50"/>
    </row>
    <row r="944" spans="1:183" s="18" customFormat="1">
      <c r="A944" s="47"/>
      <c r="B944" s="48"/>
      <c r="C944" s="48"/>
      <c r="D944" s="48"/>
      <c r="E944" s="49"/>
      <c r="F944" s="48"/>
      <c r="G944" s="48"/>
      <c r="H944" s="48"/>
      <c r="I944" s="49"/>
      <c r="J944" s="48"/>
      <c r="K944" s="48"/>
      <c r="L944" s="48"/>
      <c r="M944" s="48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GA944" s="50"/>
    </row>
    <row r="945" spans="1:183" s="18" customFormat="1">
      <c r="A945" s="47"/>
      <c r="B945" s="48"/>
      <c r="C945" s="48"/>
      <c r="D945" s="48"/>
      <c r="E945" s="49"/>
      <c r="F945" s="48"/>
      <c r="G945" s="48"/>
      <c r="H945" s="48"/>
      <c r="I945" s="49"/>
      <c r="J945" s="48"/>
      <c r="K945" s="48"/>
      <c r="L945" s="48"/>
      <c r="M945" s="48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GA945" s="50"/>
    </row>
    <row r="946" spans="1:183" s="18" customFormat="1">
      <c r="A946" s="47"/>
      <c r="B946" s="48"/>
      <c r="C946" s="48"/>
      <c r="D946" s="48"/>
      <c r="E946" s="49"/>
      <c r="F946" s="48"/>
      <c r="G946" s="48"/>
      <c r="H946" s="48"/>
      <c r="I946" s="49"/>
      <c r="J946" s="48"/>
      <c r="K946" s="48"/>
      <c r="L946" s="48"/>
      <c r="M946" s="48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GA946" s="50"/>
    </row>
    <row r="947" spans="1:183" s="18" customFormat="1">
      <c r="A947" s="47"/>
      <c r="B947" s="48"/>
      <c r="C947" s="48"/>
      <c r="D947" s="48"/>
      <c r="E947" s="49"/>
      <c r="F947" s="48"/>
      <c r="G947" s="48"/>
      <c r="H947" s="48"/>
      <c r="I947" s="49"/>
      <c r="J947" s="48"/>
      <c r="K947" s="48"/>
      <c r="L947" s="48"/>
      <c r="M947" s="48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GA947" s="50"/>
    </row>
    <row r="948" spans="1:183" s="18" customFormat="1">
      <c r="A948" s="47"/>
      <c r="B948" s="48"/>
      <c r="C948" s="48"/>
      <c r="D948" s="48"/>
      <c r="E948" s="49"/>
      <c r="F948" s="48"/>
      <c r="G948" s="48"/>
      <c r="H948" s="48"/>
      <c r="I948" s="49"/>
      <c r="J948" s="48"/>
      <c r="K948" s="48"/>
      <c r="L948" s="48"/>
      <c r="M948" s="48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GA948" s="50"/>
    </row>
    <row r="949" spans="1:183" s="18" customFormat="1">
      <c r="A949" s="47"/>
      <c r="B949" s="48"/>
      <c r="C949" s="48"/>
      <c r="D949" s="48"/>
      <c r="E949" s="49"/>
      <c r="F949" s="48"/>
      <c r="G949" s="48"/>
      <c r="H949" s="48"/>
      <c r="I949" s="49"/>
      <c r="J949" s="48"/>
      <c r="K949" s="48"/>
      <c r="L949" s="48"/>
      <c r="M949" s="48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GA949" s="50"/>
    </row>
    <row r="950" spans="1:183" s="18" customFormat="1">
      <c r="A950" s="47"/>
      <c r="B950" s="48"/>
      <c r="C950" s="48"/>
      <c r="D950" s="48"/>
      <c r="E950" s="49"/>
      <c r="F950" s="48"/>
      <c r="G950" s="48"/>
      <c r="H950" s="48"/>
      <c r="I950" s="49"/>
      <c r="J950" s="48"/>
      <c r="K950" s="48"/>
      <c r="L950" s="48"/>
      <c r="M950" s="48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GA950" s="50"/>
    </row>
    <row r="951" spans="1:183" s="18" customFormat="1">
      <c r="A951" s="47"/>
      <c r="B951" s="48"/>
      <c r="C951" s="48"/>
      <c r="D951" s="48"/>
      <c r="E951" s="49"/>
      <c r="F951" s="48"/>
      <c r="G951" s="48"/>
      <c r="H951" s="48"/>
      <c r="I951" s="49"/>
      <c r="J951" s="48"/>
      <c r="K951" s="48"/>
      <c r="L951" s="48"/>
      <c r="M951" s="48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GA951" s="50"/>
    </row>
    <row r="952" spans="1:183" s="18" customFormat="1">
      <c r="A952" s="47"/>
      <c r="B952" s="48"/>
      <c r="C952" s="48"/>
      <c r="D952" s="48"/>
      <c r="E952" s="49"/>
      <c r="F952" s="48"/>
      <c r="G952" s="48"/>
      <c r="H952" s="48"/>
      <c r="I952" s="49"/>
      <c r="J952" s="48"/>
      <c r="K952" s="48"/>
      <c r="L952" s="48"/>
      <c r="M952" s="48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GA952" s="50"/>
    </row>
    <row r="953" spans="1:183" s="18" customFormat="1">
      <c r="A953" s="47"/>
      <c r="B953" s="48"/>
      <c r="C953" s="48"/>
      <c r="D953" s="48"/>
      <c r="E953" s="49"/>
      <c r="F953" s="48"/>
      <c r="G953" s="48"/>
      <c r="H953" s="48"/>
      <c r="I953" s="49"/>
      <c r="J953" s="48"/>
      <c r="K953" s="48"/>
      <c r="L953" s="48"/>
      <c r="M953" s="48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GA953" s="50"/>
    </row>
    <row r="954" spans="1:183" s="18" customFormat="1">
      <c r="A954" s="47"/>
      <c r="B954" s="48"/>
      <c r="C954" s="48"/>
      <c r="D954" s="48"/>
      <c r="E954" s="49"/>
      <c r="F954" s="48"/>
      <c r="G954" s="48"/>
      <c r="H954" s="48"/>
      <c r="I954" s="49"/>
      <c r="J954" s="48"/>
      <c r="K954" s="48"/>
      <c r="L954" s="48"/>
      <c r="M954" s="48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GA954" s="50"/>
    </row>
    <row r="955" spans="1:183" s="18" customFormat="1">
      <c r="A955" s="47"/>
      <c r="B955" s="48"/>
      <c r="C955" s="48"/>
      <c r="D955" s="48"/>
      <c r="E955" s="49"/>
      <c r="F955" s="48"/>
      <c r="G955" s="48"/>
      <c r="H955" s="48"/>
      <c r="I955" s="49"/>
      <c r="J955" s="48"/>
      <c r="K955" s="48"/>
      <c r="L955" s="48"/>
      <c r="M955" s="48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GA955" s="50"/>
    </row>
    <row r="956" spans="1:183" s="18" customFormat="1">
      <c r="A956" s="47"/>
      <c r="B956" s="48"/>
      <c r="C956" s="48"/>
      <c r="D956" s="48"/>
      <c r="E956" s="49"/>
      <c r="F956" s="48"/>
      <c r="G956" s="48"/>
      <c r="H956" s="48"/>
      <c r="I956" s="49"/>
      <c r="J956" s="48"/>
      <c r="K956" s="48"/>
      <c r="L956" s="48"/>
      <c r="M956" s="48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GA956" s="50"/>
    </row>
    <row r="957" spans="1:183" s="18" customFormat="1">
      <c r="A957" s="47"/>
      <c r="B957" s="48"/>
      <c r="C957" s="48"/>
      <c r="D957" s="48"/>
      <c r="E957" s="49"/>
      <c r="F957" s="48"/>
      <c r="G957" s="48"/>
      <c r="H957" s="48"/>
      <c r="I957" s="49"/>
      <c r="J957" s="48"/>
      <c r="K957" s="48"/>
      <c r="L957" s="48"/>
      <c r="M957" s="48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GA957" s="50"/>
    </row>
    <row r="958" spans="1:183" s="18" customFormat="1">
      <c r="A958" s="47"/>
      <c r="B958" s="48"/>
      <c r="C958" s="48"/>
      <c r="D958" s="48"/>
      <c r="E958" s="49"/>
      <c r="F958" s="48"/>
      <c r="G958" s="48"/>
      <c r="H958" s="48"/>
      <c r="I958" s="49"/>
      <c r="J958" s="48"/>
      <c r="K958" s="48"/>
      <c r="L958" s="48"/>
      <c r="M958" s="48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GA958" s="50"/>
    </row>
    <row r="959" spans="1:183" s="18" customFormat="1">
      <c r="A959" s="47"/>
      <c r="B959" s="48"/>
      <c r="C959" s="48"/>
      <c r="D959" s="48"/>
      <c r="E959" s="49"/>
      <c r="F959" s="48"/>
      <c r="G959" s="48"/>
      <c r="H959" s="48"/>
      <c r="I959" s="49"/>
      <c r="J959" s="48"/>
      <c r="K959" s="48"/>
      <c r="L959" s="48"/>
      <c r="M959" s="48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GA959" s="50"/>
    </row>
    <row r="960" spans="1:183" s="18" customFormat="1">
      <c r="A960" s="47"/>
      <c r="B960" s="48"/>
      <c r="C960" s="48"/>
      <c r="D960" s="48"/>
      <c r="E960" s="49"/>
      <c r="F960" s="48"/>
      <c r="G960" s="48"/>
      <c r="H960" s="48"/>
      <c r="I960" s="49"/>
      <c r="J960" s="48"/>
      <c r="K960" s="48"/>
      <c r="L960" s="48"/>
      <c r="M960" s="48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GA960" s="50"/>
    </row>
    <row r="961" spans="1:183" s="18" customFormat="1">
      <c r="A961" s="47"/>
      <c r="B961" s="48"/>
      <c r="C961" s="48"/>
      <c r="D961" s="48"/>
      <c r="E961" s="49"/>
      <c r="F961" s="48"/>
      <c r="G961" s="48"/>
      <c r="H961" s="48"/>
      <c r="I961" s="49"/>
      <c r="J961" s="48"/>
      <c r="K961" s="48"/>
      <c r="L961" s="48"/>
      <c r="M961" s="48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GA961" s="50"/>
    </row>
    <row r="962" spans="1:183" s="18" customFormat="1">
      <c r="A962" s="47"/>
      <c r="B962" s="48"/>
      <c r="C962" s="48"/>
      <c r="D962" s="48"/>
      <c r="E962" s="49"/>
      <c r="F962" s="48"/>
      <c r="G962" s="48"/>
      <c r="H962" s="48"/>
      <c r="I962" s="49"/>
      <c r="J962" s="48"/>
      <c r="K962" s="48"/>
      <c r="L962" s="48"/>
      <c r="M962" s="48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GA962" s="50"/>
    </row>
    <row r="963" spans="1:183" s="18" customFormat="1">
      <c r="A963" s="47"/>
      <c r="B963" s="48"/>
      <c r="C963" s="48"/>
      <c r="D963" s="48"/>
      <c r="E963" s="49"/>
      <c r="F963" s="48"/>
      <c r="G963" s="48"/>
      <c r="H963" s="48"/>
      <c r="I963" s="49"/>
      <c r="J963" s="48"/>
      <c r="K963" s="48"/>
      <c r="L963" s="48"/>
      <c r="M963" s="48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GA963" s="50"/>
    </row>
    <row r="964" spans="1:183" s="18" customFormat="1">
      <c r="A964" s="47"/>
      <c r="B964" s="48"/>
      <c r="C964" s="48"/>
      <c r="D964" s="48"/>
      <c r="E964" s="49"/>
      <c r="F964" s="48"/>
      <c r="G964" s="48"/>
      <c r="H964" s="48"/>
      <c r="I964" s="49"/>
      <c r="J964" s="48"/>
      <c r="K964" s="48"/>
      <c r="L964" s="48"/>
      <c r="M964" s="48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GA964" s="50"/>
    </row>
    <row r="965" spans="1:183" s="18" customFormat="1">
      <c r="A965" s="47"/>
      <c r="B965" s="48"/>
      <c r="C965" s="48"/>
      <c r="D965" s="48"/>
      <c r="E965" s="49"/>
      <c r="F965" s="48"/>
      <c r="G965" s="48"/>
      <c r="H965" s="48"/>
      <c r="I965" s="49"/>
      <c r="J965" s="48"/>
      <c r="K965" s="48"/>
      <c r="L965" s="48"/>
      <c r="M965" s="48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GA965" s="50"/>
    </row>
    <row r="966" spans="1:183" s="18" customFormat="1">
      <c r="A966" s="47"/>
      <c r="B966" s="48"/>
      <c r="C966" s="48"/>
      <c r="D966" s="48"/>
      <c r="E966" s="49"/>
      <c r="F966" s="48"/>
      <c r="G966" s="48"/>
      <c r="H966" s="48"/>
      <c r="I966" s="49"/>
      <c r="J966" s="48"/>
      <c r="K966" s="48"/>
      <c r="L966" s="48"/>
      <c r="M966" s="48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GA966" s="50"/>
    </row>
    <row r="967" spans="1:183" s="18" customFormat="1">
      <c r="A967" s="47"/>
      <c r="B967" s="48"/>
      <c r="C967" s="48"/>
      <c r="D967" s="48"/>
      <c r="E967" s="49"/>
      <c r="F967" s="48"/>
      <c r="G967" s="48"/>
      <c r="H967" s="48"/>
      <c r="I967" s="49"/>
      <c r="J967" s="48"/>
      <c r="K967" s="48"/>
      <c r="L967" s="48"/>
      <c r="M967" s="48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GA967" s="50"/>
    </row>
    <row r="968" spans="1:183" s="18" customFormat="1">
      <c r="A968" s="47"/>
      <c r="B968" s="48"/>
      <c r="C968" s="48"/>
      <c r="D968" s="48"/>
      <c r="E968" s="49"/>
      <c r="F968" s="48"/>
      <c r="G968" s="48"/>
      <c r="H968" s="48"/>
      <c r="I968" s="49"/>
      <c r="J968" s="48"/>
      <c r="K968" s="48"/>
      <c r="L968" s="48"/>
      <c r="M968" s="48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GA968" s="50"/>
    </row>
    <row r="969" spans="1:183" s="18" customFormat="1">
      <c r="A969" s="47"/>
      <c r="B969" s="48"/>
      <c r="C969" s="48"/>
      <c r="D969" s="48"/>
      <c r="E969" s="49"/>
      <c r="F969" s="48"/>
      <c r="G969" s="48"/>
      <c r="H969" s="48"/>
      <c r="I969" s="49"/>
      <c r="J969" s="48"/>
      <c r="K969" s="48"/>
      <c r="L969" s="48"/>
      <c r="M969" s="48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GA969" s="50"/>
    </row>
    <row r="970" spans="1:183" s="18" customFormat="1">
      <c r="A970" s="47"/>
      <c r="B970" s="48"/>
      <c r="C970" s="48"/>
      <c r="D970" s="48"/>
      <c r="E970" s="49"/>
      <c r="F970" s="48"/>
      <c r="G970" s="48"/>
      <c r="H970" s="48"/>
      <c r="I970" s="49"/>
      <c r="J970" s="48"/>
      <c r="K970" s="48"/>
      <c r="L970" s="48"/>
      <c r="M970" s="48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GA970" s="50"/>
    </row>
    <row r="971" spans="1:183" s="18" customFormat="1">
      <c r="A971" s="47"/>
      <c r="B971" s="48"/>
      <c r="C971" s="48"/>
      <c r="D971" s="48"/>
      <c r="E971" s="49"/>
      <c r="F971" s="48"/>
      <c r="G971" s="48"/>
      <c r="H971" s="48"/>
      <c r="I971" s="49"/>
      <c r="J971" s="48"/>
      <c r="K971" s="48"/>
      <c r="L971" s="48"/>
      <c r="M971" s="48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GA971" s="50"/>
    </row>
    <row r="972" spans="1:183" s="18" customFormat="1">
      <c r="A972" s="47"/>
      <c r="B972" s="48"/>
      <c r="C972" s="48"/>
      <c r="D972" s="48"/>
      <c r="E972" s="49"/>
      <c r="F972" s="48"/>
      <c r="G972" s="48"/>
      <c r="H972" s="48"/>
      <c r="I972" s="49"/>
      <c r="J972" s="48"/>
      <c r="K972" s="48"/>
      <c r="L972" s="48"/>
      <c r="M972" s="48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GA972" s="50"/>
    </row>
    <row r="973" spans="1:183" s="18" customFormat="1">
      <c r="A973" s="47"/>
      <c r="B973" s="48"/>
      <c r="C973" s="48"/>
      <c r="D973" s="48"/>
      <c r="E973" s="49"/>
      <c r="F973" s="48"/>
      <c r="G973" s="48"/>
      <c r="H973" s="48"/>
      <c r="I973" s="49"/>
      <c r="J973" s="48"/>
      <c r="K973" s="48"/>
      <c r="L973" s="48"/>
      <c r="M973" s="48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GA973" s="50"/>
    </row>
    <row r="974" spans="1:183" s="18" customFormat="1">
      <c r="A974" s="47"/>
      <c r="B974" s="48"/>
      <c r="C974" s="48"/>
      <c r="D974" s="48"/>
      <c r="E974" s="49"/>
      <c r="F974" s="48"/>
      <c r="G974" s="48"/>
      <c r="H974" s="48"/>
      <c r="I974" s="49"/>
      <c r="J974" s="48"/>
      <c r="K974" s="48"/>
      <c r="L974" s="48"/>
      <c r="M974" s="48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GA974" s="50"/>
    </row>
    <row r="975" spans="1:183" s="18" customFormat="1">
      <c r="A975" s="47"/>
      <c r="B975" s="48"/>
      <c r="C975" s="48"/>
      <c r="D975" s="48"/>
      <c r="E975" s="49"/>
      <c r="F975" s="48"/>
      <c r="G975" s="48"/>
      <c r="H975" s="48"/>
      <c r="I975" s="49"/>
      <c r="J975" s="48"/>
      <c r="K975" s="48"/>
      <c r="L975" s="48"/>
      <c r="M975" s="48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GA975" s="50"/>
    </row>
    <row r="976" spans="1:183" s="18" customFormat="1">
      <c r="A976" s="47"/>
      <c r="B976" s="48"/>
      <c r="C976" s="48"/>
      <c r="D976" s="48"/>
      <c r="E976" s="49"/>
      <c r="F976" s="48"/>
      <c r="G976" s="48"/>
      <c r="H976" s="48"/>
      <c r="I976" s="49"/>
      <c r="J976" s="48"/>
      <c r="K976" s="48"/>
      <c r="L976" s="48"/>
      <c r="M976" s="48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GA976" s="50"/>
    </row>
    <row r="977" spans="1:183" s="18" customFormat="1">
      <c r="A977" s="47"/>
      <c r="B977" s="48"/>
      <c r="C977" s="48"/>
      <c r="D977" s="48"/>
      <c r="E977" s="49"/>
      <c r="F977" s="48"/>
      <c r="G977" s="48"/>
      <c r="H977" s="48"/>
      <c r="I977" s="49"/>
      <c r="J977" s="48"/>
      <c r="K977" s="48"/>
      <c r="L977" s="48"/>
      <c r="M977" s="48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GA977" s="50"/>
    </row>
    <row r="978" spans="1:183" s="18" customFormat="1">
      <c r="A978" s="47"/>
      <c r="B978" s="48"/>
      <c r="C978" s="48"/>
      <c r="D978" s="48"/>
      <c r="E978" s="49"/>
      <c r="F978" s="48"/>
      <c r="G978" s="48"/>
      <c r="H978" s="48"/>
      <c r="I978" s="49"/>
      <c r="J978" s="48"/>
      <c r="K978" s="48"/>
      <c r="L978" s="48"/>
      <c r="M978" s="48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GA978" s="50"/>
    </row>
    <row r="979" spans="1:183" s="18" customFormat="1">
      <c r="A979" s="47"/>
      <c r="B979" s="48"/>
      <c r="C979" s="48"/>
      <c r="D979" s="48"/>
      <c r="E979" s="49"/>
      <c r="F979" s="48"/>
      <c r="G979" s="48"/>
      <c r="H979" s="48"/>
      <c r="I979" s="49"/>
      <c r="J979" s="48"/>
      <c r="K979" s="48"/>
      <c r="L979" s="48"/>
      <c r="M979" s="48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GA979" s="50"/>
    </row>
    <row r="980" spans="1:183" s="18" customFormat="1">
      <c r="A980" s="47"/>
      <c r="B980" s="48"/>
      <c r="C980" s="48"/>
      <c r="D980" s="48"/>
      <c r="E980" s="49"/>
      <c r="F980" s="48"/>
      <c r="G980" s="48"/>
      <c r="H980" s="48"/>
      <c r="I980" s="49"/>
      <c r="J980" s="48"/>
      <c r="K980" s="48"/>
      <c r="L980" s="48"/>
      <c r="M980" s="48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GA980" s="50"/>
    </row>
    <row r="981" spans="1:183" s="18" customFormat="1">
      <c r="A981" s="47"/>
      <c r="B981" s="48"/>
      <c r="C981" s="48"/>
      <c r="D981" s="48"/>
      <c r="E981" s="49"/>
      <c r="F981" s="48"/>
      <c r="G981" s="48"/>
      <c r="H981" s="48"/>
      <c r="I981" s="49"/>
      <c r="J981" s="48"/>
      <c r="K981" s="48"/>
      <c r="L981" s="48"/>
      <c r="M981" s="48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GA981" s="50"/>
    </row>
    <row r="982" spans="1:183" s="18" customFormat="1">
      <c r="A982" s="47"/>
      <c r="B982" s="48"/>
      <c r="C982" s="48"/>
      <c r="D982" s="48"/>
      <c r="E982" s="49"/>
      <c r="F982" s="48"/>
      <c r="G982" s="48"/>
      <c r="H982" s="48"/>
      <c r="I982" s="49"/>
      <c r="J982" s="48"/>
      <c r="K982" s="48"/>
      <c r="L982" s="48"/>
      <c r="M982" s="48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GA982" s="50"/>
    </row>
    <row r="983" spans="1:183" s="18" customFormat="1">
      <c r="A983" s="47"/>
      <c r="B983" s="48"/>
      <c r="C983" s="48"/>
      <c r="D983" s="48"/>
      <c r="E983" s="49"/>
      <c r="F983" s="48"/>
      <c r="G983" s="48"/>
      <c r="H983" s="48"/>
      <c r="I983" s="49"/>
      <c r="J983" s="48"/>
      <c r="K983" s="48"/>
      <c r="L983" s="48"/>
      <c r="M983" s="48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GA983" s="50"/>
    </row>
    <row r="984" spans="1:183" s="18" customFormat="1">
      <c r="A984" s="47"/>
      <c r="B984" s="48"/>
      <c r="C984" s="48"/>
      <c r="D984" s="48"/>
      <c r="E984" s="49"/>
      <c r="F984" s="48"/>
      <c r="G984" s="48"/>
      <c r="H984" s="48"/>
      <c r="I984" s="49"/>
      <c r="J984" s="48"/>
      <c r="K984" s="48"/>
      <c r="L984" s="48"/>
      <c r="M984" s="48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GA984" s="50"/>
    </row>
    <row r="985" spans="1:183" s="18" customFormat="1">
      <c r="A985" s="47"/>
      <c r="B985" s="48"/>
      <c r="C985" s="48"/>
      <c r="D985" s="48"/>
      <c r="E985" s="49"/>
      <c r="F985" s="48"/>
      <c r="G985" s="48"/>
      <c r="H985" s="48"/>
      <c r="I985" s="49"/>
      <c r="J985" s="48"/>
      <c r="K985" s="48"/>
      <c r="L985" s="48"/>
      <c r="M985" s="48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GA985" s="50"/>
    </row>
    <row r="986" spans="1:183" s="18" customFormat="1">
      <c r="A986" s="47"/>
      <c r="B986" s="48"/>
      <c r="C986" s="48"/>
      <c r="D986" s="48"/>
      <c r="E986" s="49"/>
      <c r="F986" s="48"/>
      <c r="G986" s="48"/>
      <c r="H986" s="48"/>
      <c r="I986" s="49"/>
      <c r="J986" s="48"/>
      <c r="K986" s="48"/>
      <c r="L986" s="48"/>
      <c r="M986" s="48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GA986" s="50"/>
    </row>
    <row r="987" spans="1:183" s="18" customFormat="1">
      <c r="A987" s="47"/>
      <c r="B987" s="48"/>
      <c r="C987" s="48"/>
      <c r="D987" s="48"/>
      <c r="E987" s="49"/>
      <c r="F987" s="48"/>
      <c r="G987" s="48"/>
      <c r="H987" s="48"/>
      <c r="I987" s="49"/>
      <c r="J987" s="48"/>
      <c r="K987" s="48"/>
      <c r="L987" s="48"/>
      <c r="M987" s="48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GA987" s="50"/>
    </row>
    <row r="988" spans="1:183" s="18" customFormat="1">
      <c r="A988" s="47"/>
      <c r="B988" s="48"/>
      <c r="C988" s="48"/>
      <c r="D988" s="48"/>
      <c r="E988" s="49"/>
      <c r="F988" s="48"/>
      <c r="G988" s="48"/>
      <c r="H988" s="48"/>
      <c r="I988" s="49"/>
      <c r="J988" s="48"/>
      <c r="K988" s="48"/>
      <c r="L988" s="48"/>
      <c r="M988" s="48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GA988" s="50"/>
    </row>
    <row r="989" spans="1:183" s="18" customFormat="1">
      <c r="A989" s="47"/>
      <c r="B989" s="48"/>
      <c r="C989" s="48"/>
      <c r="D989" s="48"/>
      <c r="E989" s="49"/>
      <c r="F989" s="48"/>
      <c r="G989" s="48"/>
      <c r="H989" s="48"/>
      <c r="I989" s="49"/>
      <c r="J989" s="48"/>
      <c r="K989" s="48"/>
      <c r="L989" s="48"/>
      <c r="M989" s="48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GA989" s="50"/>
    </row>
    <row r="990" spans="1:183" s="18" customFormat="1">
      <c r="A990" s="47"/>
      <c r="B990" s="48"/>
      <c r="C990" s="48"/>
      <c r="D990" s="48"/>
      <c r="E990" s="49"/>
      <c r="F990" s="48"/>
      <c r="G990" s="48"/>
      <c r="H990" s="48"/>
      <c r="I990" s="49"/>
      <c r="J990" s="48"/>
      <c r="K990" s="48"/>
      <c r="L990" s="48"/>
      <c r="M990" s="48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GA990" s="50"/>
    </row>
    <row r="991" spans="1:183" s="18" customFormat="1">
      <c r="A991" s="47"/>
      <c r="B991" s="48"/>
      <c r="C991" s="48"/>
      <c r="D991" s="48"/>
      <c r="E991" s="49"/>
      <c r="F991" s="48"/>
      <c r="G991" s="48"/>
      <c r="H991" s="48"/>
      <c r="I991" s="49"/>
      <c r="J991" s="48"/>
      <c r="K991" s="48"/>
      <c r="L991" s="48"/>
      <c r="M991" s="48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GA991" s="50"/>
    </row>
    <row r="992" spans="1:183" s="18" customFormat="1">
      <c r="A992" s="47"/>
      <c r="B992" s="48"/>
      <c r="C992" s="48"/>
      <c r="D992" s="48"/>
      <c r="E992" s="49"/>
      <c r="F992" s="48"/>
      <c r="G992" s="48"/>
      <c r="H992" s="48"/>
      <c r="I992" s="49"/>
      <c r="J992" s="48"/>
      <c r="K992" s="48"/>
      <c r="L992" s="48"/>
      <c r="M992" s="48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GA992" s="50"/>
    </row>
    <row r="993" spans="1:183" s="18" customFormat="1">
      <c r="A993" s="47"/>
      <c r="B993" s="48"/>
      <c r="C993" s="48"/>
      <c r="D993" s="48"/>
      <c r="E993" s="49"/>
      <c r="F993" s="48"/>
      <c r="G993" s="48"/>
      <c r="H993" s="48"/>
      <c r="I993" s="49"/>
      <c r="J993" s="48"/>
      <c r="K993" s="48"/>
      <c r="L993" s="48"/>
      <c r="M993" s="48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GA993" s="50"/>
    </row>
    <row r="994" spans="1:183" s="18" customFormat="1">
      <c r="A994" s="47"/>
      <c r="B994" s="48"/>
      <c r="C994" s="48"/>
      <c r="D994" s="48"/>
      <c r="E994" s="49"/>
      <c r="F994" s="48"/>
      <c r="G994" s="48"/>
      <c r="H994" s="48"/>
      <c r="I994" s="49"/>
      <c r="J994" s="48"/>
      <c r="K994" s="48"/>
      <c r="L994" s="48"/>
      <c r="M994" s="48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GA994" s="50"/>
    </row>
    <row r="995" spans="1:183" s="18" customFormat="1">
      <c r="A995" s="47"/>
      <c r="B995" s="48"/>
      <c r="C995" s="48"/>
      <c r="D995" s="48"/>
      <c r="E995" s="49"/>
      <c r="F995" s="48"/>
      <c r="G995" s="48"/>
      <c r="H995" s="48"/>
      <c r="I995" s="49"/>
      <c r="J995" s="48"/>
      <c r="K995" s="48"/>
      <c r="L995" s="48"/>
      <c r="M995" s="48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GA995" s="50"/>
    </row>
    <row r="996" spans="1:183" s="18" customFormat="1">
      <c r="A996" s="47"/>
      <c r="B996" s="48"/>
      <c r="C996" s="48"/>
      <c r="D996" s="48"/>
      <c r="E996" s="49"/>
      <c r="F996" s="48"/>
      <c r="G996" s="48"/>
      <c r="H996" s="48"/>
      <c r="I996" s="49"/>
      <c r="J996" s="48"/>
      <c r="K996" s="48"/>
      <c r="L996" s="48"/>
      <c r="M996" s="48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GA996" s="50"/>
    </row>
    <row r="997" spans="1:183" s="18" customFormat="1">
      <c r="A997" s="47"/>
      <c r="B997" s="48"/>
      <c r="C997" s="48"/>
      <c r="D997" s="48"/>
      <c r="E997" s="49"/>
      <c r="F997" s="48"/>
      <c r="G997" s="48"/>
      <c r="H997" s="48"/>
      <c r="I997" s="49"/>
      <c r="J997" s="48"/>
      <c r="K997" s="48"/>
      <c r="L997" s="48"/>
      <c r="M997" s="48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GA997" s="50"/>
    </row>
    <row r="998" spans="1:183" s="18" customFormat="1">
      <c r="A998" s="47"/>
      <c r="B998" s="48"/>
      <c r="C998" s="48"/>
      <c r="D998" s="48"/>
      <c r="E998" s="49"/>
      <c r="F998" s="48"/>
      <c r="G998" s="48"/>
      <c r="H998" s="48"/>
      <c r="I998" s="49"/>
      <c r="J998" s="48"/>
      <c r="K998" s="48"/>
      <c r="L998" s="48"/>
      <c r="M998" s="48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GA998" s="50"/>
    </row>
    <row r="999" spans="1:183" s="18" customFormat="1">
      <c r="A999" s="47"/>
      <c r="B999" s="48"/>
      <c r="C999" s="48"/>
      <c r="D999" s="48"/>
      <c r="E999" s="49"/>
      <c r="F999" s="48"/>
      <c r="G999" s="48"/>
      <c r="H999" s="48"/>
      <c r="I999" s="49"/>
      <c r="J999" s="48"/>
      <c r="K999" s="48"/>
      <c r="L999" s="48"/>
      <c r="M999" s="48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GA999" s="50"/>
    </row>
    <row r="1000" spans="1:183" s="18" customFormat="1">
      <c r="A1000" s="47"/>
      <c r="B1000" s="48"/>
      <c r="C1000" s="48"/>
      <c r="D1000" s="48"/>
      <c r="E1000" s="49"/>
      <c r="F1000" s="48"/>
      <c r="G1000" s="48"/>
      <c r="H1000" s="48"/>
      <c r="I1000" s="49"/>
      <c r="J1000" s="48"/>
      <c r="K1000" s="48"/>
      <c r="L1000" s="48"/>
      <c r="M1000" s="48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GA1000" s="50"/>
    </row>
    <row r="1001" spans="1:183" s="18" customFormat="1">
      <c r="A1001" s="47"/>
      <c r="B1001" s="48"/>
      <c r="C1001" s="48"/>
      <c r="D1001" s="48"/>
      <c r="E1001" s="49"/>
      <c r="F1001" s="48"/>
      <c r="G1001" s="48"/>
      <c r="H1001" s="48"/>
      <c r="I1001" s="49"/>
      <c r="J1001" s="48"/>
      <c r="K1001" s="48"/>
      <c r="L1001" s="48"/>
      <c r="M1001" s="48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19"/>
      <c r="GA1001" s="50"/>
    </row>
    <row r="1002" spans="1:183" s="18" customFormat="1">
      <c r="A1002" s="47"/>
      <c r="B1002" s="48"/>
      <c r="C1002" s="48"/>
      <c r="D1002" s="48"/>
      <c r="E1002" s="49"/>
      <c r="F1002" s="48"/>
      <c r="G1002" s="48"/>
      <c r="H1002" s="48"/>
      <c r="I1002" s="49"/>
      <c r="J1002" s="48"/>
      <c r="K1002" s="48"/>
      <c r="L1002" s="48"/>
      <c r="M1002" s="48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GA1002" s="50"/>
    </row>
    <row r="1003" spans="1:183" s="18" customFormat="1">
      <c r="A1003" s="47"/>
      <c r="B1003" s="48"/>
      <c r="C1003" s="48"/>
      <c r="D1003" s="48"/>
      <c r="E1003" s="49"/>
      <c r="F1003" s="48"/>
      <c r="G1003" s="48"/>
      <c r="H1003" s="48"/>
      <c r="I1003" s="49"/>
      <c r="J1003" s="48"/>
      <c r="K1003" s="48"/>
      <c r="L1003" s="48"/>
      <c r="M1003" s="48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  <c r="AI1003" s="19"/>
      <c r="AJ1003" s="19"/>
      <c r="AK1003" s="19"/>
      <c r="AL1003" s="19"/>
      <c r="AM1003" s="19"/>
      <c r="AN1003" s="19"/>
      <c r="AO1003" s="19"/>
      <c r="AP1003" s="19"/>
      <c r="AQ1003" s="19"/>
      <c r="AR1003" s="19"/>
      <c r="AS1003" s="19"/>
      <c r="AT1003" s="19"/>
      <c r="AU1003" s="19"/>
      <c r="AV1003" s="19"/>
      <c r="AW1003" s="19"/>
      <c r="AX1003" s="19"/>
      <c r="GA1003" s="50"/>
    </row>
    <row r="1004" spans="1:183" s="18" customFormat="1">
      <c r="A1004" s="47"/>
      <c r="B1004" s="48"/>
      <c r="C1004" s="48"/>
      <c r="D1004" s="48"/>
      <c r="E1004" s="49"/>
      <c r="F1004" s="48"/>
      <c r="G1004" s="48"/>
      <c r="H1004" s="48"/>
      <c r="I1004" s="49"/>
      <c r="J1004" s="48"/>
      <c r="K1004" s="48"/>
      <c r="L1004" s="48"/>
      <c r="M1004" s="48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 s="19"/>
      <c r="AK1004" s="19"/>
      <c r="AL1004" s="19"/>
      <c r="AM1004" s="19"/>
      <c r="AN1004" s="19"/>
      <c r="AO1004" s="19"/>
      <c r="AP1004" s="19"/>
      <c r="AQ1004" s="19"/>
      <c r="AR1004" s="19"/>
      <c r="AS1004" s="19"/>
      <c r="AT1004" s="19"/>
      <c r="AU1004" s="19"/>
      <c r="AV1004" s="19"/>
      <c r="AW1004" s="19"/>
      <c r="AX1004" s="19"/>
      <c r="GA1004" s="50"/>
    </row>
    <row r="1005" spans="1:183" s="18" customFormat="1">
      <c r="A1005" s="47"/>
      <c r="B1005" s="48"/>
      <c r="C1005" s="48"/>
      <c r="D1005" s="48"/>
      <c r="E1005" s="49"/>
      <c r="F1005" s="48"/>
      <c r="G1005" s="48"/>
      <c r="H1005" s="48"/>
      <c r="I1005" s="49"/>
      <c r="J1005" s="48"/>
      <c r="K1005" s="48"/>
      <c r="L1005" s="48"/>
      <c r="M1005" s="48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  <c r="AJ1005" s="19"/>
      <c r="AK1005" s="19"/>
      <c r="AL1005" s="19"/>
      <c r="AM1005" s="19"/>
      <c r="AN1005" s="19"/>
      <c r="AO1005" s="19"/>
      <c r="AP1005" s="19"/>
      <c r="AQ1005" s="19"/>
      <c r="AR1005" s="19"/>
      <c r="AS1005" s="19"/>
      <c r="AT1005" s="19"/>
      <c r="AU1005" s="19"/>
      <c r="AV1005" s="19"/>
      <c r="AW1005" s="19"/>
      <c r="AX1005" s="19"/>
      <c r="GA1005" s="50"/>
    </row>
    <row r="1006" spans="1:183" s="18" customFormat="1">
      <c r="A1006" s="47"/>
      <c r="B1006" s="48"/>
      <c r="C1006" s="48"/>
      <c r="D1006" s="48"/>
      <c r="E1006" s="49"/>
      <c r="F1006" s="48"/>
      <c r="G1006" s="48"/>
      <c r="H1006" s="48"/>
      <c r="I1006" s="49"/>
      <c r="J1006" s="48"/>
      <c r="K1006" s="48"/>
      <c r="L1006" s="48"/>
      <c r="M1006" s="48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AK1006" s="19"/>
      <c r="AL1006" s="19"/>
      <c r="AM1006" s="19"/>
      <c r="AN1006" s="19"/>
      <c r="AO1006" s="19"/>
      <c r="AP1006" s="19"/>
      <c r="AQ1006" s="19"/>
      <c r="AR1006" s="19"/>
      <c r="AS1006" s="19"/>
      <c r="AT1006" s="19"/>
      <c r="AU1006" s="19"/>
      <c r="AV1006" s="19"/>
      <c r="AW1006" s="19"/>
      <c r="AX1006" s="19"/>
      <c r="GA1006" s="50"/>
    </row>
    <row r="1007" spans="1:183" s="18" customFormat="1">
      <c r="A1007" s="47"/>
      <c r="B1007" s="48"/>
      <c r="C1007" s="48"/>
      <c r="D1007" s="48"/>
      <c r="E1007" s="49"/>
      <c r="F1007" s="48"/>
      <c r="G1007" s="48"/>
      <c r="H1007" s="48"/>
      <c r="I1007" s="49"/>
      <c r="J1007" s="48"/>
      <c r="K1007" s="48"/>
      <c r="L1007" s="48"/>
      <c r="M1007" s="48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AK1007" s="19"/>
      <c r="AL1007" s="19"/>
      <c r="AM1007" s="19"/>
      <c r="AN1007" s="19"/>
      <c r="AO1007" s="19"/>
      <c r="AP1007" s="19"/>
      <c r="AQ1007" s="19"/>
      <c r="AR1007" s="19"/>
      <c r="AS1007" s="19"/>
      <c r="AT1007" s="19"/>
      <c r="AU1007" s="19"/>
      <c r="AV1007" s="19"/>
      <c r="AW1007" s="19"/>
      <c r="AX1007" s="19"/>
      <c r="GA1007" s="50"/>
    </row>
    <row r="1008" spans="1:183" s="18" customFormat="1">
      <c r="A1008" s="47"/>
      <c r="B1008" s="48"/>
      <c r="C1008" s="48"/>
      <c r="D1008" s="48"/>
      <c r="E1008" s="49"/>
      <c r="F1008" s="48"/>
      <c r="G1008" s="48"/>
      <c r="H1008" s="48"/>
      <c r="I1008" s="49"/>
      <c r="J1008" s="48"/>
      <c r="K1008" s="48"/>
      <c r="L1008" s="48"/>
      <c r="M1008" s="48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AK1008" s="19"/>
      <c r="AL1008" s="19"/>
      <c r="AM1008" s="19"/>
      <c r="AN1008" s="19"/>
      <c r="AO1008" s="19"/>
      <c r="AP1008" s="19"/>
      <c r="AQ1008" s="19"/>
      <c r="AR1008" s="19"/>
      <c r="AS1008" s="19"/>
      <c r="AT1008" s="19"/>
      <c r="AU1008" s="19"/>
      <c r="AV1008" s="19"/>
      <c r="AW1008" s="19"/>
      <c r="AX1008" s="19"/>
      <c r="GA1008" s="50"/>
    </row>
    <row r="1009" spans="1:183" s="18" customFormat="1">
      <c r="A1009" s="47"/>
      <c r="B1009" s="48"/>
      <c r="C1009" s="48"/>
      <c r="D1009" s="48"/>
      <c r="E1009" s="49"/>
      <c r="F1009" s="48"/>
      <c r="G1009" s="48"/>
      <c r="H1009" s="48"/>
      <c r="I1009" s="49"/>
      <c r="J1009" s="48"/>
      <c r="K1009" s="48"/>
      <c r="L1009" s="48"/>
      <c r="M1009" s="48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AK1009" s="19"/>
      <c r="AL1009" s="19"/>
      <c r="AM1009" s="19"/>
      <c r="AN1009" s="19"/>
      <c r="AO1009" s="19"/>
      <c r="AP1009" s="19"/>
      <c r="AQ1009" s="19"/>
      <c r="AR1009" s="19"/>
      <c r="AS1009" s="19"/>
      <c r="AT1009" s="19"/>
      <c r="AU1009" s="19"/>
      <c r="AV1009" s="19"/>
      <c r="AW1009" s="19"/>
      <c r="AX1009" s="19"/>
      <c r="GA1009" s="50"/>
    </row>
    <row r="1010" spans="1:183" s="18" customFormat="1">
      <c r="A1010" s="47"/>
      <c r="B1010" s="48"/>
      <c r="C1010" s="48"/>
      <c r="D1010" s="48"/>
      <c r="E1010" s="49"/>
      <c r="F1010" s="48"/>
      <c r="G1010" s="48"/>
      <c r="H1010" s="48"/>
      <c r="I1010" s="49"/>
      <c r="J1010" s="48"/>
      <c r="K1010" s="48"/>
      <c r="L1010" s="48"/>
      <c r="M1010" s="48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/>
      <c r="AI1010" s="19"/>
      <c r="AJ1010" s="19"/>
      <c r="AK1010" s="19"/>
      <c r="AL1010" s="19"/>
      <c r="AM1010" s="19"/>
      <c r="AN1010" s="19"/>
      <c r="AO1010" s="19"/>
      <c r="AP1010" s="19"/>
      <c r="AQ1010" s="19"/>
      <c r="AR1010" s="19"/>
      <c r="AS1010" s="19"/>
      <c r="AT1010" s="19"/>
      <c r="AU1010" s="19"/>
      <c r="AV1010" s="19"/>
      <c r="AW1010" s="19"/>
      <c r="AX1010" s="19"/>
      <c r="GA1010" s="50"/>
    </row>
    <row r="1011" spans="1:183" s="18" customFormat="1">
      <c r="A1011" s="47"/>
      <c r="B1011" s="48"/>
      <c r="C1011" s="48"/>
      <c r="D1011" s="48"/>
      <c r="E1011" s="49"/>
      <c r="F1011" s="48"/>
      <c r="G1011" s="48"/>
      <c r="H1011" s="48"/>
      <c r="I1011" s="49"/>
      <c r="J1011" s="48"/>
      <c r="K1011" s="48"/>
      <c r="L1011" s="48"/>
      <c r="M1011" s="48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  <c r="AI1011" s="19"/>
      <c r="AJ1011" s="19"/>
      <c r="AK1011" s="19"/>
      <c r="AL1011" s="19"/>
      <c r="AM1011" s="19"/>
      <c r="AN1011" s="19"/>
      <c r="AO1011" s="19"/>
      <c r="AP1011" s="19"/>
      <c r="AQ1011" s="19"/>
      <c r="AR1011" s="19"/>
      <c r="AS1011" s="19"/>
      <c r="AT1011" s="19"/>
      <c r="AU1011" s="19"/>
      <c r="AV1011" s="19"/>
      <c r="AW1011" s="19"/>
      <c r="AX1011" s="19"/>
      <c r="GA1011" s="50"/>
    </row>
    <row r="1012" spans="1:183" s="18" customFormat="1">
      <c r="A1012" s="47"/>
      <c r="B1012" s="48"/>
      <c r="C1012" s="48"/>
      <c r="D1012" s="48"/>
      <c r="E1012" s="49"/>
      <c r="F1012" s="48"/>
      <c r="G1012" s="48"/>
      <c r="H1012" s="48"/>
      <c r="I1012" s="49"/>
      <c r="J1012" s="48"/>
      <c r="K1012" s="48"/>
      <c r="L1012" s="48"/>
      <c r="M1012" s="48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  <c r="AI1012" s="19"/>
      <c r="AJ1012" s="19"/>
      <c r="AK1012" s="19"/>
      <c r="AL1012" s="19"/>
      <c r="AM1012" s="19"/>
      <c r="AN1012" s="19"/>
      <c r="AO1012" s="19"/>
      <c r="AP1012" s="19"/>
      <c r="AQ1012" s="19"/>
      <c r="AR1012" s="19"/>
      <c r="AS1012" s="19"/>
      <c r="AT1012" s="19"/>
      <c r="AU1012" s="19"/>
      <c r="AV1012" s="19"/>
      <c r="AW1012" s="19"/>
      <c r="AX1012" s="19"/>
      <c r="GA1012" s="50"/>
    </row>
    <row r="1013" spans="1:183" s="18" customFormat="1">
      <c r="A1013" s="47"/>
      <c r="B1013" s="48"/>
      <c r="C1013" s="48"/>
      <c r="D1013" s="48"/>
      <c r="E1013" s="49"/>
      <c r="F1013" s="48"/>
      <c r="G1013" s="48"/>
      <c r="H1013" s="48"/>
      <c r="I1013" s="49"/>
      <c r="J1013" s="48"/>
      <c r="K1013" s="48"/>
      <c r="L1013" s="48"/>
      <c r="M1013" s="48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  <c r="AJ1013" s="19"/>
      <c r="AK1013" s="19"/>
      <c r="AL1013" s="19"/>
      <c r="AM1013" s="19"/>
      <c r="AN1013" s="19"/>
      <c r="AO1013" s="19"/>
      <c r="AP1013" s="19"/>
      <c r="AQ1013" s="19"/>
      <c r="AR1013" s="19"/>
      <c r="AS1013" s="19"/>
      <c r="AT1013" s="19"/>
      <c r="AU1013" s="19"/>
      <c r="AV1013" s="19"/>
      <c r="AW1013" s="19"/>
      <c r="AX1013" s="19"/>
      <c r="GA1013" s="50"/>
    </row>
    <row r="1014" spans="1:183" s="18" customFormat="1">
      <c r="A1014" s="47"/>
      <c r="B1014" s="48"/>
      <c r="C1014" s="48"/>
      <c r="D1014" s="48"/>
      <c r="E1014" s="49"/>
      <c r="F1014" s="48"/>
      <c r="G1014" s="48"/>
      <c r="H1014" s="48"/>
      <c r="I1014" s="49"/>
      <c r="J1014" s="48"/>
      <c r="K1014" s="48"/>
      <c r="L1014" s="48"/>
      <c r="M1014" s="48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GA1014" s="50"/>
    </row>
    <row r="1015" spans="1:183" s="18" customFormat="1">
      <c r="A1015" s="47"/>
      <c r="B1015" s="48"/>
      <c r="C1015" s="48"/>
      <c r="D1015" s="48"/>
      <c r="E1015" s="49"/>
      <c r="F1015" s="48"/>
      <c r="G1015" s="48"/>
      <c r="H1015" s="48"/>
      <c r="I1015" s="49"/>
      <c r="J1015" s="48"/>
      <c r="K1015" s="48"/>
      <c r="L1015" s="48"/>
      <c r="M1015" s="48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  <c r="AI1015" s="19"/>
      <c r="AJ1015" s="19"/>
      <c r="AK1015" s="19"/>
      <c r="AL1015" s="19"/>
      <c r="AM1015" s="19"/>
      <c r="AN1015" s="19"/>
      <c r="AO1015" s="19"/>
      <c r="AP1015" s="19"/>
      <c r="AQ1015" s="19"/>
      <c r="AR1015" s="19"/>
      <c r="AS1015" s="19"/>
      <c r="AT1015" s="19"/>
      <c r="AU1015" s="19"/>
      <c r="AV1015" s="19"/>
      <c r="AW1015" s="19"/>
      <c r="AX1015" s="19"/>
      <c r="GA1015" s="50"/>
    </row>
    <row r="1016" spans="1:183" s="18" customFormat="1">
      <c r="A1016" s="47"/>
      <c r="B1016" s="48"/>
      <c r="C1016" s="48"/>
      <c r="D1016" s="48"/>
      <c r="E1016" s="49"/>
      <c r="F1016" s="48"/>
      <c r="G1016" s="48"/>
      <c r="H1016" s="48"/>
      <c r="I1016" s="49"/>
      <c r="J1016" s="48"/>
      <c r="K1016" s="48"/>
      <c r="L1016" s="48"/>
      <c r="M1016" s="48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AK1016" s="19"/>
      <c r="AL1016" s="19"/>
      <c r="AM1016" s="19"/>
      <c r="AN1016" s="19"/>
      <c r="AO1016" s="19"/>
      <c r="AP1016" s="19"/>
      <c r="AQ1016" s="19"/>
      <c r="AR1016" s="19"/>
      <c r="AS1016" s="19"/>
      <c r="AT1016" s="19"/>
      <c r="AU1016" s="19"/>
      <c r="AV1016" s="19"/>
      <c r="AW1016" s="19"/>
      <c r="AX1016" s="19"/>
      <c r="GA1016" s="50"/>
    </row>
    <row r="1017" spans="1:183" s="18" customFormat="1">
      <c r="A1017" s="47"/>
      <c r="B1017" s="48"/>
      <c r="C1017" s="48"/>
      <c r="D1017" s="48"/>
      <c r="E1017" s="49"/>
      <c r="F1017" s="48"/>
      <c r="G1017" s="48"/>
      <c r="H1017" s="48"/>
      <c r="I1017" s="49"/>
      <c r="J1017" s="48"/>
      <c r="K1017" s="48"/>
      <c r="L1017" s="48"/>
      <c r="M1017" s="48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19"/>
      <c r="AI1017" s="19"/>
      <c r="AJ1017" s="19"/>
      <c r="AK1017" s="19"/>
      <c r="AL1017" s="19"/>
      <c r="AM1017" s="19"/>
      <c r="AN1017" s="19"/>
      <c r="AO1017" s="19"/>
      <c r="AP1017" s="19"/>
      <c r="AQ1017" s="19"/>
      <c r="AR1017" s="19"/>
      <c r="AS1017" s="19"/>
      <c r="AT1017" s="19"/>
      <c r="AU1017" s="19"/>
      <c r="AV1017" s="19"/>
      <c r="AW1017" s="19"/>
      <c r="AX1017" s="19"/>
      <c r="GA1017" s="50"/>
    </row>
    <row r="1018" spans="1:183" s="18" customFormat="1">
      <c r="A1018" s="47"/>
      <c r="B1018" s="48"/>
      <c r="C1018" s="48"/>
      <c r="D1018" s="48"/>
      <c r="E1018" s="49"/>
      <c r="F1018" s="48"/>
      <c r="G1018" s="48"/>
      <c r="H1018" s="48"/>
      <c r="I1018" s="49"/>
      <c r="J1018" s="48"/>
      <c r="K1018" s="48"/>
      <c r="L1018" s="48"/>
      <c r="M1018" s="48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  <c r="AH1018" s="19"/>
      <c r="AI1018" s="19"/>
      <c r="AJ1018" s="19"/>
      <c r="AK1018" s="19"/>
      <c r="AL1018" s="19"/>
      <c r="AM1018" s="19"/>
      <c r="AN1018" s="19"/>
      <c r="AO1018" s="19"/>
      <c r="AP1018" s="19"/>
      <c r="AQ1018" s="19"/>
      <c r="AR1018" s="19"/>
      <c r="AS1018" s="19"/>
      <c r="AT1018" s="19"/>
      <c r="AU1018" s="19"/>
      <c r="AV1018" s="19"/>
      <c r="AW1018" s="19"/>
      <c r="AX1018" s="19"/>
      <c r="GA1018" s="50"/>
    </row>
    <row r="1019" spans="1:183" s="18" customFormat="1">
      <c r="A1019" s="47"/>
      <c r="B1019" s="48"/>
      <c r="C1019" s="48"/>
      <c r="D1019" s="48"/>
      <c r="E1019" s="49"/>
      <c r="F1019" s="48"/>
      <c r="G1019" s="48"/>
      <c r="H1019" s="48"/>
      <c r="I1019" s="49"/>
      <c r="J1019" s="48"/>
      <c r="K1019" s="48"/>
      <c r="L1019" s="48"/>
      <c r="M1019" s="48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  <c r="AH1019" s="19"/>
      <c r="AI1019" s="19"/>
      <c r="AJ1019" s="19"/>
      <c r="AK1019" s="19"/>
      <c r="AL1019" s="19"/>
      <c r="AM1019" s="19"/>
      <c r="AN1019" s="19"/>
      <c r="AO1019" s="19"/>
      <c r="AP1019" s="19"/>
      <c r="AQ1019" s="19"/>
      <c r="AR1019" s="19"/>
      <c r="AS1019" s="19"/>
      <c r="AT1019" s="19"/>
      <c r="AU1019" s="19"/>
      <c r="AV1019" s="19"/>
      <c r="AW1019" s="19"/>
      <c r="AX1019" s="19"/>
      <c r="GA1019" s="50"/>
    </row>
    <row r="1020" spans="1:183" s="18" customFormat="1">
      <c r="A1020" s="47"/>
      <c r="B1020" s="48"/>
      <c r="C1020" s="48"/>
      <c r="D1020" s="48"/>
      <c r="E1020" s="49"/>
      <c r="F1020" s="48"/>
      <c r="G1020" s="48"/>
      <c r="H1020" s="48"/>
      <c r="I1020" s="49"/>
      <c r="J1020" s="48"/>
      <c r="K1020" s="48"/>
      <c r="L1020" s="48"/>
      <c r="M1020" s="48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GA1020" s="50"/>
    </row>
    <row r="1021" spans="1:183" s="18" customFormat="1">
      <c r="A1021" s="47"/>
      <c r="B1021" s="48"/>
      <c r="C1021" s="48"/>
      <c r="D1021" s="48"/>
      <c r="E1021" s="49"/>
      <c r="F1021" s="48"/>
      <c r="G1021" s="48"/>
      <c r="H1021" s="48"/>
      <c r="I1021" s="49"/>
      <c r="J1021" s="48"/>
      <c r="K1021" s="48"/>
      <c r="L1021" s="48"/>
      <c r="M1021" s="48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  <c r="AE1021" s="19"/>
      <c r="AF1021" s="19"/>
      <c r="AG1021" s="19"/>
      <c r="AH1021" s="19"/>
      <c r="AI1021" s="19"/>
      <c r="AJ1021" s="19"/>
      <c r="AK1021" s="19"/>
      <c r="AL1021" s="19"/>
      <c r="AM1021" s="19"/>
      <c r="AN1021" s="19"/>
      <c r="AO1021" s="19"/>
      <c r="AP1021" s="19"/>
      <c r="AQ1021" s="19"/>
      <c r="AR1021" s="19"/>
      <c r="AS1021" s="19"/>
      <c r="AT1021" s="19"/>
      <c r="AU1021" s="19"/>
      <c r="AV1021" s="19"/>
      <c r="AW1021" s="19"/>
      <c r="AX1021" s="19"/>
      <c r="GA1021" s="50"/>
    </row>
    <row r="1022" spans="1:183" s="18" customFormat="1">
      <c r="A1022" s="47"/>
      <c r="B1022" s="48"/>
      <c r="C1022" s="48"/>
      <c r="D1022" s="48"/>
      <c r="E1022" s="49"/>
      <c r="F1022" s="48"/>
      <c r="G1022" s="48"/>
      <c r="H1022" s="48"/>
      <c r="I1022" s="49"/>
      <c r="J1022" s="48"/>
      <c r="K1022" s="48"/>
      <c r="L1022" s="48"/>
      <c r="M1022" s="48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19"/>
      <c r="GA1022" s="50"/>
    </row>
    <row r="1023" spans="1:183" s="18" customFormat="1">
      <c r="A1023" s="47"/>
      <c r="B1023" s="48"/>
      <c r="C1023" s="48"/>
      <c r="D1023" s="48"/>
      <c r="E1023" s="49"/>
      <c r="F1023" s="48"/>
      <c r="G1023" s="48"/>
      <c r="H1023" s="48"/>
      <c r="I1023" s="49"/>
      <c r="J1023" s="48"/>
      <c r="K1023" s="48"/>
      <c r="L1023" s="48"/>
      <c r="M1023" s="48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19"/>
      <c r="AH1023" s="19"/>
      <c r="AI1023" s="19"/>
      <c r="AJ1023" s="19"/>
      <c r="AK1023" s="19"/>
      <c r="AL1023" s="19"/>
      <c r="AM1023" s="19"/>
      <c r="AN1023" s="19"/>
      <c r="AO1023" s="19"/>
      <c r="AP1023" s="19"/>
      <c r="AQ1023" s="19"/>
      <c r="AR1023" s="19"/>
      <c r="AS1023" s="19"/>
      <c r="AT1023" s="19"/>
      <c r="AU1023" s="19"/>
      <c r="AV1023" s="19"/>
      <c r="AW1023" s="19"/>
      <c r="AX1023" s="19"/>
      <c r="GA1023" s="50"/>
    </row>
    <row r="1024" spans="1:183" s="18" customFormat="1">
      <c r="A1024" s="47"/>
      <c r="B1024" s="48"/>
      <c r="C1024" s="48"/>
      <c r="D1024" s="48"/>
      <c r="E1024" s="49"/>
      <c r="F1024" s="48"/>
      <c r="G1024" s="48"/>
      <c r="H1024" s="48"/>
      <c r="I1024" s="49"/>
      <c r="J1024" s="48"/>
      <c r="K1024" s="48"/>
      <c r="L1024" s="48"/>
      <c r="M1024" s="48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19"/>
      <c r="GA1024" s="50"/>
    </row>
    <row r="1025" spans="1:183" s="18" customFormat="1">
      <c r="A1025" s="47"/>
      <c r="B1025" s="48"/>
      <c r="C1025" s="48"/>
      <c r="D1025" s="48"/>
      <c r="E1025" s="49"/>
      <c r="F1025" s="48"/>
      <c r="G1025" s="48"/>
      <c r="H1025" s="48"/>
      <c r="I1025" s="49"/>
      <c r="J1025" s="48"/>
      <c r="K1025" s="48"/>
      <c r="L1025" s="48"/>
      <c r="M1025" s="48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19"/>
      <c r="AH1025" s="19"/>
      <c r="AI1025" s="19"/>
      <c r="AJ1025" s="19"/>
      <c r="AK1025" s="19"/>
      <c r="AL1025" s="19"/>
      <c r="AM1025" s="19"/>
      <c r="AN1025" s="19"/>
      <c r="AO1025" s="19"/>
      <c r="AP1025" s="19"/>
      <c r="AQ1025" s="19"/>
      <c r="AR1025" s="19"/>
      <c r="AS1025" s="19"/>
      <c r="AT1025" s="19"/>
      <c r="AU1025" s="19"/>
      <c r="AV1025" s="19"/>
      <c r="AW1025" s="19"/>
      <c r="AX1025" s="19"/>
      <c r="GA1025" s="50"/>
    </row>
    <row r="1026" spans="1:183" s="18" customFormat="1">
      <c r="A1026" s="47"/>
      <c r="B1026" s="48"/>
      <c r="C1026" s="48"/>
      <c r="D1026" s="48"/>
      <c r="E1026" s="49"/>
      <c r="F1026" s="48"/>
      <c r="G1026" s="48"/>
      <c r="H1026" s="48"/>
      <c r="I1026" s="49"/>
      <c r="J1026" s="48"/>
      <c r="K1026" s="48"/>
      <c r="L1026" s="48"/>
      <c r="M1026" s="48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19"/>
      <c r="GA1026" s="50"/>
    </row>
    <row r="1027" spans="1:183" s="18" customFormat="1">
      <c r="A1027" s="47"/>
      <c r="B1027" s="48"/>
      <c r="C1027" s="48"/>
      <c r="D1027" s="48"/>
      <c r="E1027" s="49"/>
      <c r="F1027" s="48"/>
      <c r="G1027" s="48"/>
      <c r="H1027" s="48"/>
      <c r="I1027" s="49"/>
      <c r="J1027" s="48"/>
      <c r="K1027" s="48"/>
      <c r="L1027" s="48"/>
      <c r="M1027" s="48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  <c r="AE1027" s="19"/>
      <c r="AF1027" s="19"/>
      <c r="AG1027" s="19"/>
      <c r="AH1027" s="19"/>
      <c r="AI1027" s="19"/>
      <c r="AJ1027" s="19"/>
      <c r="AK1027" s="19"/>
      <c r="AL1027" s="19"/>
      <c r="AM1027" s="19"/>
      <c r="AN1027" s="19"/>
      <c r="AO1027" s="19"/>
      <c r="AP1027" s="19"/>
      <c r="AQ1027" s="19"/>
      <c r="AR1027" s="19"/>
      <c r="AS1027" s="19"/>
      <c r="AT1027" s="19"/>
      <c r="AU1027" s="19"/>
      <c r="AV1027" s="19"/>
      <c r="AW1027" s="19"/>
      <c r="AX1027" s="19"/>
      <c r="GA1027" s="50"/>
    </row>
    <row r="1028" spans="1:183" s="18" customFormat="1">
      <c r="A1028" s="47"/>
      <c r="B1028" s="48"/>
      <c r="C1028" s="48"/>
      <c r="D1028" s="48"/>
      <c r="E1028" s="49"/>
      <c r="F1028" s="48"/>
      <c r="G1028" s="48"/>
      <c r="H1028" s="48"/>
      <c r="I1028" s="49"/>
      <c r="J1028" s="48"/>
      <c r="K1028" s="48"/>
      <c r="L1028" s="48"/>
      <c r="M1028" s="48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  <c r="AE1028" s="19"/>
      <c r="AF1028" s="19"/>
      <c r="AG1028" s="19"/>
      <c r="AH1028" s="19"/>
      <c r="AI1028" s="19"/>
      <c r="AJ1028" s="19"/>
      <c r="AK1028" s="19"/>
      <c r="AL1028" s="19"/>
      <c r="AM1028" s="19"/>
      <c r="AN1028" s="19"/>
      <c r="AO1028" s="19"/>
      <c r="AP1028" s="19"/>
      <c r="AQ1028" s="19"/>
      <c r="AR1028" s="19"/>
      <c r="AS1028" s="19"/>
      <c r="AT1028" s="19"/>
      <c r="AU1028" s="19"/>
      <c r="AV1028" s="19"/>
      <c r="AW1028" s="19"/>
      <c r="AX1028" s="19"/>
      <c r="GA1028" s="50"/>
    </row>
    <row r="1029" spans="1:183" s="18" customFormat="1">
      <c r="A1029" s="47"/>
      <c r="B1029" s="48"/>
      <c r="C1029" s="48"/>
      <c r="D1029" s="48"/>
      <c r="E1029" s="49"/>
      <c r="F1029" s="48"/>
      <c r="G1029" s="48"/>
      <c r="H1029" s="48"/>
      <c r="I1029" s="49"/>
      <c r="J1029" s="48"/>
      <c r="K1029" s="48"/>
      <c r="L1029" s="48"/>
      <c r="M1029" s="48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9"/>
      <c r="AG1029" s="19"/>
      <c r="AH1029" s="19"/>
      <c r="AI1029" s="19"/>
      <c r="AJ1029" s="19"/>
      <c r="AK1029" s="19"/>
      <c r="AL1029" s="19"/>
      <c r="AM1029" s="19"/>
      <c r="AN1029" s="19"/>
      <c r="AO1029" s="19"/>
      <c r="AP1029" s="19"/>
      <c r="AQ1029" s="19"/>
      <c r="AR1029" s="19"/>
      <c r="AS1029" s="19"/>
      <c r="AT1029" s="19"/>
      <c r="AU1029" s="19"/>
      <c r="AV1029" s="19"/>
      <c r="AW1029" s="19"/>
      <c r="AX1029" s="19"/>
      <c r="GA1029" s="50"/>
    </row>
    <row r="1030" spans="1:183" s="18" customFormat="1">
      <c r="A1030" s="47"/>
      <c r="B1030" s="48"/>
      <c r="C1030" s="48"/>
      <c r="D1030" s="48"/>
      <c r="E1030" s="49"/>
      <c r="F1030" s="48"/>
      <c r="G1030" s="48"/>
      <c r="H1030" s="48"/>
      <c r="I1030" s="49"/>
      <c r="J1030" s="48"/>
      <c r="K1030" s="48"/>
      <c r="L1030" s="48"/>
      <c r="M1030" s="48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  <c r="AH1030" s="19"/>
      <c r="AI1030" s="19"/>
      <c r="AJ1030" s="19"/>
      <c r="AK1030" s="19"/>
      <c r="AL1030" s="19"/>
      <c r="AM1030" s="19"/>
      <c r="AN1030" s="19"/>
      <c r="AO1030" s="19"/>
      <c r="AP1030" s="19"/>
      <c r="AQ1030" s="19"/>
      <c r="AR1030" s="19"/>
      <c r="AS1030" s="19"/>
      <c r="AT1030" s="19"/>
      <c r="AU1030" s="19"/>
      <c r="AV1030" s="19"/>
      <c r="AW1030" s="19"/>
      <c r="AX1030" s="19"/>
      <c r="GA1030" s="50"/>
    </row>
    <row r="1031" spans="1:183" s="18" customFormat="1">
      <c r="A1031" s="47"/>
      <c r="B1031" s="48"/>
      <c r="C1031" s="48"/>
      <c r="D1031" s="48"/>
      <c r="E1031" s="49"/>
      <c r="F1031" s="48"/>
      <c r="G1031" s="48"/>
      <c r="H1031" s="48"/>
      <c r="I1031" s="49"/>
      <c r="J1031" s="48"/>
      <c r="K1031" s="48"/>
      <c r="L1031" s="48"/>
      <c r="M1031" s="48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  <c r="AE1031" s="19"/>
      <c r="AF1031" s="19"/>
      <c r="AG1031" s="19"/>
      <c r="AH1031" s="19"/>
      <c r="AI1031" s="19"/>
      <c r="AJ1031" s="19"/>
      <c r="AK1031" s="19"/>
      <c r="AL1031" s="19"/>
      <c r="AM1031" s="19"/>
      <c r="AN1031" s="19"/>
      <c r="AO1031" s="19"/>
      <c r="AP1031" s="19"/>
      <c r="AQ1031" s="19"/>
      <c r="AR1031" s="19"/>
      <c r="AS1031" s="19"/>
      <c r="AT1031" s="19"/>
      <c r="AU1031" s="19"/>
      <c r="AV1031" s="19"/>
      <c r="AW1031" s="19"/>
      <c r="AX1031" s="19"/>
      <c r="GA1031" s="50"/>
    </row>
    <row r="1032" spans="1:183" s="18" customFormat="1">
      <c r="A1032" s="47"/>
      <c r="B1032" s="48"/>
      <c r="C1032" s="48"/>
      <c r="D1032" s="48"/>
      <c r="E1032" s="49"/>
      <c r="F1032" s="48"/>
      <c r="G1032" s="48"/>
      <c r="H1032" s="48"/>
      <c r="I1032" s="49"/>
      <c r="J1032" s="48"/>
      <c r="K1032" s="48"/>
      <c r="L1032" s="48"/>
      <c r="M1032" s="48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19"/>
      <c r="AH1032" s="19"/>
      <c r="AI1032" s="19"/>
      <c r="AJ1032" s="19"/>
      <c r="AK1032" s="19"/>
      <c r="AL1032" s="19"/>
      <c r="AM1032" s="19"/>
      <c r="AN1032" s="19"/>
      <c r="AO1032" s="19"/>
      <c r="AP1032" s="19"/>
      <c r="AQ1032" s="19"/>
      <c r="AR1032" s="19"/>
      <c r="AS1032" s="19"/>
      <c r="AT1032" s="19"/>
      <c r="AU1032" s="19"/>
      <c r="AV1032" s="19"/>
      <c r="AW1032" s="19"/>
      <c r="AX1032" s="19"/>
      <c r="GA1032" s="50"/>
    </row>
    <row r="1033" spans="1:183" s="18" customFormat="1">
      <c r="A1033" s="47"/>
      <c r="B1033" s="48"/>
      <c r="C1033" s="48"/>
      <c r="D1033" s="48"/>
      <c r="E1033" s="49"/>
      <c r="F1033" s="48"/>
      <c r="G1033" s="48"/>
      <c r="H1033" s="48"/>
      <c r="I1033" s="49"/>
      <c r="J1033" s="48"/>
      <c r="K1033" s="48"/>
      <c r="L1033" s="48"/>
      <c r="M1033" s="48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19"/>
      <c r="AH1033" s="19"/>
      <c r="AI1033" s="19"/>
      <c r="AJ1033" s="19"/>
      <c r="AK1033" s="19"/>
      <c r="AL1033" s="19"/>
      <c r="AM1033" s="19"/>
      <c r="AN1033" s="19"/>
      <c r="AO1033" s="19"/>
      <c r="AP1033" s="19"/>
      <c r="AQ1033" s="19"/>
      <c r="AR1033" s="19"/>
      <c r="AS1033" s="19"/>
      <c r="AT1033" s="19"/>
      <c r="AU1033" s="19"/>
      <c r="AV1033" s="19"/>
      <c r="AW1033" s="19"/>
      <c r="AX1033" s="19"/>
      <c r="GA1033" s="50"/>
    </row>
    <row r="1034" spans="1:183" s="18" customFormat="1">
      <c r="A1034" s="47"/>
      <c r="B1034" s="48"/>
      <c r="C1034" s="48"/>
      <c r="D1034" s="48"/>
      <c r="E1034" s="49"/>
      <c r="F1034" s="48"/>
      <c r="G1034" s="48"/>
      <c r="H1034" s="48"/>
      <c r="I1034" s="49"/>
      <c r="J1034" s="48"/>
      <c r="K1034" s="48"/>
      <c r="L1034" s="48"/>
      <c r="M1034" s="48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  <c r="AH1034" s="19"/>
      <c r="AI1034" s="19"/>
      <c r="AJ1034" s="19"/>
      <c r="AK1034" s="19"/>
      <c r="AL1034" s="19"/>
      <c r="AM1034" s="19"/>
      <c r="AN1034" s="19"/>
      <c r="AO1034" s="19"/>
      <c r="AP1034" s="19"/>
      <c r="AQ1034" s="19"/>
      <c r="AR1034" s="19"/>
      <c r="AS1034" s="19"/>
      <c r="AT1034" s="19"/>
      <c r="AU1034" s="19"/>
      <c r="AV1034" s="19"/>
      <c r="AW1034" s="19"/>
      <c r="AX1034" s="19"/>
      <c r="GA1034" s="50"/>
    </row>
    <row r="1035" spans="1:183" s="18" customFormat="1">
      <c r="A1035" s="47"/>
      <c r="B1035" s="48"/>
      <c r="C1035" s="48"/>
      <c r="D1035" s="48"/>
      <c r="E1035" s="49"/>
      <c r="F1035" s="48"/>
      <c r="G1035" s="48"/>
      <c r="H1035" s="48"/>
      <c r="I1035" s="49"/>
      <c r="J1035" s="48"/>
      <c r="K1035" s="48"/>
      <c r="L1035" s="48"/>
      <c r="M1035" s="48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  <c r="AH1035" s="19"/>
      <c r="AI1035" s="19"/>
      <c r="AJ1035" s="19"/>
      <c r="AK1035" s="19"/>
      <c r="AL1035" s="19"/>
      <c r="AM1035" s="19"/>
      <c r="AN1035" s="19"/>
      <c r="AO1035" s="19"/>
      <c r="AP1035" s="19"/>
      <c r="AQ1035" s="19"/>
      <c r="AR1035" s="19"/>
      <c r="AS1035" s="19"/>
      <c r="AT1035" s="19"/>
      <c r="AU1035" s="19"/>
      <c r="AV1035" s="19"/>
      <c r="AW1035" s="19"/>
      <c r="AX1035" s="19"/>
      <c r="GA1035" s="50"/>
    </row>
    <row r="1036" spans="1:183" s="18" customFormat="1">
      <c r="A1036" s="47"/>
      <c r="B1036" s="48"/>
      <c r="C1036" s="48"/>
      <c r="D1036" s="48"/>
      <c r="E1036" s="49"/>
      <c r="F1036" s="48"/>
      <c r="G1036" s="48"/>
      <c r="H1036" s="48"/>
      <c r="I1036" s="49"/>
      <c r="J1036" s="48"/>
      <c r="K1036" s="48"/>
      <c r="L1036" s="48"/>
      <c r="M1036" s="48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19"/>
      <c r="AI1036" s="19"/>
      <c r="AJ1036" s="19"/>
      <c r="AK1036" s="19"/>
      <c r="AL1036" s="19"/>
      <c r="AM1036" s="19"/>
      <c r="AN1036" s="19"/>
      <c r="AO1036" s="19"/>
      <c r="AP1036" s="19"/>
      <c r="AQ1036" s="19"/>
      <c r="AR1036" s="19"/>
      <c r="AS1036" s="19"/>
      <c r="AT1036" s="19"/>
      <c r="AU1036" s="19"/>
      <c r="AV1036" s="19"/>
      <c r="AW1036" s="19"/>
      <c r="AX1036" s="19"/>
      <c r="GA1036" s="50"/>
    </row>
    <row r="1037" spans="1:183" s="18" customFormat="1">
      <c r="A1037" s="47"/>
      <c r="B1037" s="48"/>
      <c r="C1037" s="48"/>
      <c r="D1037" s="48"/>
      <c r="E1037" s="49"/>
      <c r="F1037" s="48"/>
      <c r="G1037" s="48"/>
      <c r="H1037" s="48"/>
      <c r="I1037" s="49"/>
      <c r="J1037" s="48"/>
      <c r="K1037" s="48"/>
      <c r="L1037" s="48"/>
      <c r="M1037" s="48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  <c r="AH1037" s="19"/>
      <c r="AI1037" s="19"/>
      <c r="AJ1037" s="19"/>
      <c r="AK1037" s="19"/>
      <c r="AL1037" s="19"/>
      <c r="AM1037" s="19"/>
      <c r="AN1037" s="19"/>
      <c r="AO1037" s="19"/>
      <c r="AP1037" s="19"/>
      <c r="AQ1037" s="19"/>
      <c r="AR1037" s="19"/>
      <c r="AS1037" s="19"/>
      <c r="AT1037" s="19"/>
      <c r="AU1037" s="19"/>
      <c r="AV1037" s="19"/>
      <c r="AW1037" s="19"/>
      <c r="AX1037" s="19"/>
      <c r="GA1037" s="50"/>
    </row>
    <row r="1038" spans="1:183" s="18" customFormat="1">
      <c r="A1038" s="47"/>
      <c r="B1038" s="48"/>
      <c r="C1038" s="48"/>
      <c r="D1038" s="48"/>
      <c r="E1038" s="49"/>
      <c r="F1038" s="48"/>
      <c r="G1038" s="48"/>
      <c r="H1038" s="48"/>
      <c r="I1038" s="49"/>
      <c r="J1038" s="48"/>
      <c r="K1038" s="48"/>
      <c r="L1038" s="48"/>
      <c r="M1038" s="48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19"/>
      <c r="AH1038" s="19"/>
      <c r="AI1038" s="19"/>
      <c r="AJ1038" s="19"/>
      <c r="AK1038" s="19"/>
      <c r="AL1038" s="19"/>
      <c r="AM1038" s="19"/>
      <c r="AN1038" s="19"/>
      <c r="AO1038" s="19"/>
      <c r="AP1038" s="19"/>
      <c r="AQ1038" s="19"/>
      <c r="AR1038" s="19"/>
      <c r="AS1038" s="19"/>
      <c r="AT1038" s="19"/>
      <c r="AU1038" s="19"/>
      <c r="AV1038" s="19"/>
      <c r="AW1038" s="19"/>
      <c r="AX1038" s="19"/>
      <c r="GA1038" s="50"/>
    </row>
    <row r="1039" spans="1:183" s="18" customFormat="1">
      <c r="A1039" s="47"/>
      <c r="B1039" s="48"/>
      <c r="C1039" s="48"/>
      <c r="D1039" s="48"/>
      <c r="E1039" s="49"/>
      <c r="F1039" s="48"/>
      <c r="G1039" s="48"/>
      <c r="H1039" s="48"/>
      <c r="I1039" s="49"/>
      <c r="J1039" s="48"/>
      <c r="K1039" s="48"/>
      <c r="L1039" s="48"/>
      <c r="M1039" s="48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19"/>
      <c r="AH1039" s="19"/>
      <c r="AI1039" s="19"/>
      <c r="AJ1039" s="19"/>
      <c r="AK1039" s="19"/>
      <c r="AL1039" s="19"/>
      <c r="AM1039" s="19"/>
      <c r="AN1039" s="19"/>
      <c r="AO1039" s="19"/>
      <c r="AP1039" s="19"/>
      <c r="AQ1039" s="19"/>
      <c r="AR1039" s="19"/>
      <c r="AS1039" s="19"/>
      <c r="AT1039" s="19"/>
      <c r="AU1039" s="19"/>
      <c r="AV1039" s="19"/>
      <c r="AW1039" s="19"/>
      <c r="AX1039" s="19"/>
      <c r="GA1039" s="50"/>
    </row>
    <row r="1040" spans="1:183" s="18" customFormat="1">
      <c r="A1040" s="47"/>
      <c r="B1040" s="48"/>
      <c r="C1040" s="48"/>
      <c r="D1040" s="48"/>
      <c r="E1040" s="49"/>
      <c r="F1040" s="48"/>
      <c r="G1040" s="48"/>
      <c r="H1040" s="48"/>
      <c r="I1040" s="49"/>
      <c r="J1040" s="48"/>
      <c r="K1040" s="48"/>
      <c r="L1040" s="48"/>
      <c r="M1040" s="48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9"/>
      <c r="AE1040" s="19"/>
      <c r="AF1040" s="19"/>
      <c r="AG1040" s="19"/>
      <c r="AH1040" s="19"/>
      <c r="AI1040" s="19"/>
      <c r="AJ1040" s="19"/>
      <c r="AK1040" s="19"/>
      <c r="AL1040" s="19"/>
      <c r="AM1040" s="19"/>
      <c r="AN1040" s="19"/>
      <c r="AO1040" s="19"/>
      <c r="AP1040" s="19"/>
      <c r="AQ1040" s="19"/>
      <c r="AR1040" s="19"/>
      <c r="AS1040" s="19"/>
      <c r="AT1040" s="19"/>
      <c r="AU1040" s="19"/>
      <c r="AV1040" s="19"/>
      <c r="AW1040" s="19"/>
      <c r="AX1040" s="19"/>
      <c r="GA1040" s="50"/>
    </row>
    <row r="1041" spans="1:183" s="18" customFormat="1">
      <c r="A1041" s="47"/>
      <c r="B1041" s="48"/>
      <c r="C1041" s="48"/>
      <c r="D1041" s="48"/>
      <c r="E1041" s="49"/>
      <c r="F1041" s="48"/>
      <c r="G1041" s="48"/>
      <c r="H1041" s="48"/>
      <c r="I1041" s="49"/>
      <c r="J1041" s="48"/>
      <c r="K1041" s="48"/>
      <c r="L1041" s="48"/>
      <c r="M1041" s="48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  <c r="AE1041" s="19"/>
      <c r="AF1041" s="19"/>
      <c r="AG1041" s="19"/>
      <c r="AH1041" s="19"/>
      <c r="AI1041" s="19"/>
      <c r="AJ1041" s="19"/>
      <c r="AK1041" s="19"/>
      <c r="AL1041" s="19"/>
      <c r="AM1041" s="19"/>
      <c r="AN1041" s="19"/>
      <c r="AO1041" s="19"/>
      <c r="AP1041" s="19"/>
      <c r="AQ1041" s="19"/>
      <c r="AR1041" s="19"/>
      <c r="AS1041" s="19"/>
      <c r="AT1041" s="19"/>
      <c r="AU1041" s="19"/>
      <c r="AV1041" s="19"/>
      <c r="AW1041" s="19"/>
      <c r="AX1041" s="19"/>
      <c r="GA1041" s="50"/>
    </row>
    <row r="1042" spans="1:183" s="18" customFormat="1">
      <c r="A1042" s="47"/>
      <c r="B1042" s="48"/>
      <c r="C1042" s="48"/>
      <c r="D1042" s="48"/>
      <c r="E1042" s="49"/>
      <c r="F1042" s="48"/>
      <c r="G1042" s="48"/>
      <c r="H1042" s="48"/>
      <c r="I1042" s="49"/>
      <c r="J1042" s="48"/>
      <c r="K1042" s="48"/>
      <c r="L1042" s="48"/>
      <c r="M1042" s="48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9"/>
      <c r="AI1042" s="19"/>
      <c r="AJ1042" s="19"/>
      <c r="AK1042" s="19"/>
      <c r="AL1042" s="19"/>
      <c r="AM1042" s="19"/>
      <c r="AN1042" s="19"/>
      <c r="AO1042" s="19"/>
      <c r="AP1042" s="19"/>
      <c r="AQ1042" s="19"/>
      <c r="AR1042" s="19"/>
      <c r="AS1042" s="19"/>
      <c r="AT1042" s="19"/>
      <c r="AU1042" s="19"/>
      <c r="AV1042" s="19"/>
      <c r="AW1042" s="19"/>
      <c r="AX1042" s="19"/>
      <c r="GA1042" s="50"/>
    </row>
    <row r="1043" spans="1:183" s="18" customFormat="1">
      <c r="A1043" s="47"/>
      <c r="B1043" s="48"/>
      <c r="C1043" s="48"/>
      <c r="D1043" s="48"/>
      <c r="E1043" s="49"/>
      <c r="F1043" s="48"/>
      <c r="G1043" s="48"/>
      <c r="H1043" s="48"/>
      <c r="I1043" s="49"/>
      <c r="J1043" s="48"/>
      <c r="K1043" s="48"/>
      <c r="L1043" s="48"/>
      <c r="M1043" s="48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19"/>
      <c r="AI1043" s="19"/>
      <c r="AJ1043" s="19"/>
      <c r="AK1043" s="19"/>
      <c r="AL1043" s="19"/>
      <c r="AM1043" s="19"/>
      <c r="AN1043" s="19"/>
      <c r="AO1043" s="19"/>
      <c r="AP1043" s="19"/>
      <c r="AQ1043" s="19"/>
      <c r="AR1043" s="19"/>
      <c r="AS1043" s="19"/>
      <c r="AT1043" s="19"/>
      <c r="AU1043" s="19"/>
      <c r="AV1043" s="19"/>
      <c r="AW1043" s="19"/>
      <c r="AX1043" s="19"/>
      <c r="GA1043" s="50"/>
    </row>
    <row r="1044" spans="1:183" s="18" customFormat="1">
      <c r="A1044" s="47"/>
      <c r="B1044" s="48"/>
      <c r="C1044" s="48"/>
      <c r="D1044" s="48"/>
      <c r="E1044" s="49"/>
      <c r="F1044" s="48"/>
      <c r="G1044" s="48"/>
      <c r="H1044" s="48"/>
      <c r="I1044" s="49"/>
      <c r="J1044" s="48"/>
      <c r="K1044" s="48"/>
      <c r="L1044" s="48"/>
      <c r="M1044" s="48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19"/>
      <c r="AI1044" s="19"/>
      <c r="AJ1044" s="19"/>
      <c r="AK1044" s="19"/>
      <c r="AL1044" s="19"/>
      <c r="AM1044" s="19"/>
      <c r="AN1044" s="19"/>
      <c r="AO1044" s="19"/>
      <c r="AP1044" s="19"/>
      <c r="AQ1044" s="19"/>
      <c r="AR1044" s="19"/>
      <c r="AS1044" s="19"/>
      <c r="AT1044" s="19"/>
      <c r="AU1044" s="19"/>
      <c r="AV1044" s="19"/>
      <c r="AW1044" s="19"/>
      <c r="AX1044" s="19"/>
      <c r="GA1044" s="50"/>
    </row>
    <row r="1045" spans="1:183" s="18" customFormat="1">
      <c r="A1045" s="47"/>
      <c r="B1045" s="48"/>
      <c r="C1045" s="48"/>
      <c r="D1045" s="48"/>
      <c r="E1045" s="49"/>
      <c r="F1045" s="48"/>
      <c r="G1045" s="48"/>
      <c r="H1045" s="48"/>
      <c r="I1045" s="49"/>
      <c r="J1045" s="48"/>
      <c r="K1045" s="48"/>
      <c r="L1045" s="48"/>
      <c r="M1045" s="48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  <c r="AH1045" s="19"/>
      <c r="AI1045" s="19"/>
      <c r="AJ1045" s="19"/>
      <c r="AK1045" s="19"/>
      <c r="AL1045" s="19"/>
      <c r="AM1045" s="19"/>
      <c r="AN1045" s="19"/>
      <c r="AO1045" s="19"/>
      <c r="AP1045" s="19"/>
      <c r="AQ1045" s="19"/>
      <c r="AR1045" s="19"/>
      <c r="AS1045" s="19"/>
      <c r="AT1045" s="19"/>
      <c r="AU1045" s="19"/>
      <c r="AV1045" s="19"/>
      <c r="AW1045" s="19"/>
      <c r="AX1045" s="19"/>
      <c r="GA1045" s="50"/>
    </row>
    <row r="1046" spans="1:183" s="18" customFormat="1">
      <c r="A1046" s="47"/>
      <c r="B1046" s="48"/>
      <c r="C1046" s="48"/>
      <c r="D1046" s="48"/>
      <c r="E1046" s="49"/>
      <c r="F1046" s="48"/>
      <c r="G1046" s="48"/>
      <c r="H1046" s="48"/>
      <c r="I1046" s="49"/>
      <c r="J1046" s="48"/>
      <c r="K1046" s="48"/>
      <c r="L1046" s="48"/>
      <c r="M1046" s="48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19"/>
      <c r="AH1046" s="19"/>
      <c r="AI1046" s="19"/>
      <c r="AJ1046" s="19"/>
      <c r="AK1046" s="19"/>
      <c r="AL1046" s="19"/>
      <c r="AM1046" s="19"/>
      <c r="AN1046" s="19"/>
      <c r="AO1046" s="19"/>
      <c r="AP1046" s="19"/>
      <c r="AQ1046" s="19"/>
      <c r="AR1046" s="19"/>
      <c r="AS1046" s="19"/>
      <c r="AT1046" s="19"/>
      <c r="AU1046" s="19"/>
      <c r="AV1046" s="19"/>
      <c r="AW1046" s="19"/>
      <c r="AX1046" s="19"/>
      <c r="GA1046" s="50"/>
    </row>
    <row r="1047" spans="1:183" s="18" customFormat="1">
      <c r="A1047" s="47"/>
      <c r="B1047" s="48"/>
      <c r="C1047" s="48"/>
      <c r="D1047" s="48"/>
      <c r="E1047" s="49"/>
      <c r="F1047" s="48"/>
      <c r="G1047" s="48"/>
      <c r="H1047" s="48"/>
      <c r="I1047" s="49"/>
      <c r="J1047" s="48"/>
      <c r="K1047" s="48"/>
      <c r="L1047" s="48"/>
      <c r="M1047" s="48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19"/>
      <c r="AH1047" s="19"/>
      <c r="AI1047" s="19"/>
      <c r="AJ1047" s="19"/>
      <c r="AK1047" s="19"/>
      <c r="AL1047" s="19"/>
      <c r="AM1047" s="19"/>
      <c r="AN1047" s="19"/>
      <c r="AO1047" s="19"/>
      <c r="AP1047" s="19"/>
      <c r="AQ1047" s="19"/>
      <c r="AR1047" s="19"/>
      <c r="AS1047" s="19"/>
      <c r="AT1047" s="19"/>
      <c r="AU1047" s="19"/>
      <c r="AV1047" s="19"/>
      <c r="AW1047" s="19"/>
      <c r="AX1047" s="19"/>
      <c r="GA1047" s="50"/>
    </row>
    <row r="1048" spans="1:183" s="18" customFormat="1">
      <c r="A1048" s="47"/>
      <c r="B1048" s="48"/>
      <c r="C1048" s="48"/>
      <c r="D1048" s="48"/>
      <c r="E1048" s="49"/>
      <c r="F1048" s="48"/>
      <c r="G1048" s="48"/>
      <c r="H1048" s="48"/>
      <c r="I1048" s="49"/>
      <c r="J1048" s="48"/>
      <c r="K1048" s="48"/>
      <c r="L1048" s="48"/>
      <c r="M1048" s="48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  <c r="AH1048" s="19"/>
      <c r="AI1048" s="19"/>
      <c r="AJ1048" s="19"/>
      <c r="AK1048" s="19"/>
      <c r="AL1048" s="19"/>
      <c r="AM1048" s="19"/>
      <c r="AN1048" s="19"/>
      <c r="AO1048" s="19"/>
      <c r="AP1048" s="19"/>
      <c r="AQ1048" s="19"/>
      <c r="AR1048" s="19"/>
      <c r="AS1048" s="19"/>
      <c r="AT1048" s="19"/>
      <c r="AU1048" s="19"/>
      <c r="AV1048" s="19"/>
      <c r="AW1048" s="19"/>
      <c r="AX1048" s="19"/>
      <c r="GA1048" s="50"/>
    </row>
    <row r="1049" spans="1:183" s="18" customFormat="1">
      <c r="A1049" s="47"/>
      <c r="B1049" s="48"/>
      <c r="C1049" s="48"/>
      <c r="D1049" s="48"/>
      <c r="E1049" s="49"/>
      <c r="F1049" s="48"/>
      <c r="G1049" s="48"/>
      <c r="H1049" s="48"/>
      <c r="I1049" s="49"/>
      <c r="J1049" s="48"/>
      <c r="K1049" s="48"/>
      <c r="L1049" s="48"/>
      <c r="M1049" s="48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19"/>
      <c r="AH1049" s="19"/>
      <c r="AI1049" s="19"/>
      <c r="AJ1049" s="19"/>
      <c r="AK1049" s="19"/>
      <c r="AL1049" s="19"/>
      <c r="AM1049" s="19"/>
      <c r="AN1049" s="19"/>
      <c r="AO1049" s="19"/>
      <c r="AP1049" s="19"/>
      <c r="AQ1049" s="19"/>
      <c r="AR1049" s="19"/>
      <c r="AS1049" s="19"/>
      <c r="AT1049" s="19"/>
      <c r="AU1049" s="19"/>
      <c r="AV1049" s="19"/>
      <c r="AW1049" s="19"/>
      <c r="AX1049" s="19"/>
      <c r="GA1049" s="50"/>
    </row>
    <row r="1050" spans="1:183" s="18" customFormat="1">
      <c r="A1050" s="47"/>
      <c r="B1050" s="48"/>
      <c r="C1050" s="48"/>
      <c r="D1050" s="48"/>
      <c r="E1050" s="49"/>
      <c r="F1050" s="48"/>
      <c r="G1050" s="48"/>
      <c r="H1050" s="48"/>
      <c r="I1050" s="49"/>
      <c r="J1050" s="48"/>
      <c r="K1050" s="48"/>
      <c r="L1050" s="48"/>
      <c r="M1050" s="48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  <c r="AJ1050" s="19"/>
      <c r="AK1050" s="19"/>
      <c r="AL1050" s="19"/>
      <c r="AM1050" s="19"/>
      <c r="AN1050" s="19"/>
      <c r="AO1050" s="19"/>
      <c r="AP1050" s="19"/>
      <c r="AQ1050" s="19"/>
      <c r="AR1050" s="19"/>
      <c r="AS1050" s="19"/>
      <c r="AT1050" s="19"/>
      <c r="AU1050" s="19"/>
      <c r="AV1050" s="19"/>
      <c r="AW1050" s="19"/>
      <c r="AX1050" s="19"/>
      <c r="GA1050" s="50"/>
    </row>
    <row r="1051" spans="1:183" s="18" customFormat="1">
      <c r="A1051" s="47"/>
      <c r="B1051" s="48"/>
      <c r="C1051" s="48"/>
      <c r="D1051" s="48"/>
      <c r="E1051" s="49"/>
      <c r="F1051" s="48"/>
      <c r="G1051" s="48"/>
      <c r="H1051" s="48"/>
      <c r="I1051" s="49"/>
      <c r="J1051" s="48"/>
      <c r="K1051" s="48"/>
      <c r="L1051" s="48"/>
      <c r="M1051" s="48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  <c r="AH1051" s="19"/>
      <c r="AI1051" s="19"/>
      <c r="AJ1051" s="19"/>
      <c r="AK1051" s="19"/>
      <c r="AL1051" s="19"/>
      <c r="AM1051" s="19"/>
      <c r="AN1051" s="19"/>
      <c r="AO1051" s="19"/>
      <c r="AP1051" s="19"/>
      <c r="AQ1051" s="19"/>
      <c r="AR1051" s="19"/>
      <c r="AS1051" s="19"/>
      <c r="AT1051" s="19"/>
      <c r="AU1051" s="19"/>
      <c r="AV1051" s="19"/>
      <c r="AW1051" s="19"/>
      <c r="AX1051" s="19"/>
      <c r="GA1051" s="50"/>
    </row>
    <row r="1052" spans="1:183" s="18" customFormat="1">
      <c r="A1052" s="47"/>
      <c r="B1052" s="48"/>
      <c r="C1052" s="48"/>
      <c r="D1052" s="48"/>
      <c r="E1052" s="49"/>
      <c r="F1052" s="48"/>
      <c r="G1052" s="48"/>
      <c r="H1052" s="48"/>
      <c r="I1052" s="49"/>
      <c r="J1052" s="48"/>
      <c r="K1052" s="48"/>
      <c r="L1052" s="48"/>
      <c r="M1052" s="48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  <c r="AI1052" s="19"/>
      <c r="AJ1052" s="19"/>
      <c r="AK1052" s="19"/>
      <c r="AL1052" s="19"/>
      <c r="AM1052" s="19"/>
      <c r="AN1052" s="19"/>
      <c r="AO1052" s="19"/>
      <c r="AP1052" s="19"/>
      <c r="AQ1052" s="19"/>
      <c r="AR1052" s="19"/>
      <c r="AS1052" s="19"/>
      <c r="AT1052" s="19"/>
      <c r="AU1052" s="19"/>
      <c r="AV1052" s="19"/>
      <c r="AW1052" s="19"/>
      <c r="AX1052" s="19"/>
      <c r="GA1052" s="50"/>
    </row>
    <row r="1053" spans="1:183" s="18" customFormat="1">
      <c r="A1053" s="47"/>
      <c r="B1053" s="48"/>
      <c r="C1053" s="48"/>
      <c r="D1053" s="48"/>
      <c r="E1053" s="49"/>
      <c r="F1053" s="48"/>
      <c r="G1053" s="48"/>
      <c r="H1053" s="48"/>
      <c r="I1053" s="49"/>
      <c r="J1053" s="48"/>
      <c r="K1053" s="48"/>
      <c r="L1053" s="48"/>
      <c r="M1053" s="48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19"/>
      <c r="AI1053" s="19"/>
      <c r="AJ1053" s="19"/>
      <c r="AK1053" s="19"/>
      <c r="AL1053" s="19"/>
      <c r="AM1053" s="19"/>
      <c r="AN1053" s="19"/>
      <c r="AO1053" s="19"/>
      <c r="AP1053" s="19"/>
      <c r="AQ1053" s="19"/>
      <c r="AR1053" s="19"/>
      <c r="AS1053" s="19"/>
      <c r="AT1053" s="19"/>
      <c r="AU1053" s="19"/>
      <c r="AV1053" s="19"/>
      <c r="AW1053" s="19"/>
      <c r="AX1053" s="19"/>
      <c r="GA1053" s="50"/>
    </row>
    <row r="1054" spans="1:183" s="18" customFormat="1">
      <c r="A1054" s="47"/>
      <c r="B1054" s="48"/>
      <c r="C1054" s="48"/>
      <c r="D1054" s="48"/>
      <c r="E1054" s="49"/>
      <c r="F1054" s="48"/>
      <c r="G1054" s="48"/>
      <c r="H1054" s="48"/>
      <c r="I1054" s="49"/>
      <c r="J1054" s="48"/>
      <c r="K1054" s="48"/>
      <c r="L1054" s="48"/>
      <c r="M1054" s="48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9"/>
      <c r="AI1054" s="19"/>
      <c r="AJ1054" s="19"/>
      <c r="AK1054" s="19"/>
      <c r="AL1054" s="19"/>
      <c r="AM1054" s="19"/>
      <c r="AN1054" s="19"/>
      <c r="AO1054" s="19"/>
      <c r="AP1054" s="19"/>
      <c r="AQ1054" s="19"/>
      <c r="AR1054" s="19"/>
      <c r="AS1054" s="19"/>
      <c r="AT1054" s="19"/>
      <c r="AU1054" s="19"/>
      <c r="AV1054" s="19"/>
      <c r="AW1054" s="19"/>
      <c r="AX1054" s="19"/>
      <c r="GA1054" s="50"/>
    </row>
    <row r="1055" spans="1:183" s="18" customFormat="1">
      <c r="A1055" s="47"/>
      <c r="B1055" s="48"/>
      <c r="C1055" s="48"/>
      <c r="D1055" s="48"/>
      <c r="E1055" s="49"/>
      <c r="F1055" s="48"/>
      <c r="G1055" s="48"/>
      <c r="H1055" s="48"/>
      <c r="I1055" s="49"/>
      <c r="J1055" s="48"/>
      <c r="K1055" s="48"/>
      <c r="L1055" s="48"/>
      <c r="M1055" s="48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  <c r="AE1055" s="19"/>
      <c r="AF1055" s="19"/>
      <c r="AG1055" s="19"/>
      <c r="AH1055" s="19"/>
      <c r="AI1055" s="19"/>
      <c r="AJ1055" s="19"/>
      <c r="AK1055" s="19"/>
      <c r="AL1055" s="19"/>
      <c r="AM1055" s="19"/>
      <c r="AN1055" s="19"/>
      <c r="AO1055" s="19"/>
      <c r="AP1055" s="19"/>
      <c r="AQ1055" s="19"/>
      <c r="AR1055" s="19"/>
      <c r="AS1055" s="19"/>
      <c r="AT1055" s="19"/>
      <c r="AU1055" s="19"/>
      <c r="AV1055" s="19"/>
      <c r="AW1055" s="19"/>
      <c r="AX1055" s="19"/>
      <c r="GA1055" s="50"/>
    </row>
    <row r="1056" spans="1:183" s="18" customFormat="1">
      <c r="A1056" s="47"/>
      <c r="B1056" s="48"/>
      <c r="C1056" s="48"/>
      <c r="D1056" s="48"/>
      <c r="E1056" s="49"/>
      <c r="F1056" s="48"/>
      <c r="G1056" s="48"/>
      <c r="H1056" s="48"/>
      <c r="I1056" s="49"/>
      <c r="J1056" s="48"/>
      <c r="K1056" s="48"/>
      <c r="L1056" s="48"/>
      <c r="M1056" s="48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  <c r="AE1056" s="19"/>
      <c r="AF1056" s="19"/>
      <c r="AG1056" s="19"/>
      <c r="AH1056" s="19"/>
      <c r="AI1056" s="19"/>
      <c r="AJ1056" s="19"/>
      <c r="AK1056" s="19"/>
      <c r="AL1056" s="19"/>
      <c r="AM1056" s="19"/>
      <c r="AN1056" s="19"/>
      <c r="AO1056" s="19"/>
      <c r="AP1056" s="19"/>
      <c r="AQ1056" s="19"/>
      <c r="AR1056" s="19"/>
      <c r="AS1056" s="19"/>
      <c r="AT1056" s="19"/>
      <c r="AU1056" s="19"/>
      <c r="AV1056" s="19"/>
      <c r="AW1056" s="19"/>
      <c r="AX1056" s="19"/>
      <c r="GA1056" s="50"/>
    </row>
    <row r="1057" spans="1:183" s="18" customFormat="1">
      <c r="A1057" s="47"/>
      <c r="B1057" s="48"/>
      <c r="C1057" s="48"/>
      <c r="D1057" s="48"/>
      <c r="E1057" s="49"/>
      <c r="F1057" s="48"/>
      <c r="G1057" s="48"/>
      <c r="H1057" s="48"/>
      <c r="I1057" s="49"/>
      <c r="J1057" s="48"/>
      <c r="K1057" s="48"/>
      <c r="L1057" s="48"/>
      <c r="M1057" s="48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19"/>
      <c r="AI1057" s="19"/>
      <c r="AJ1057" s="19"/>
      <c r="AK1057" s="19"/>
      <c r="AL1057" s="19"/>
      <c r="AM1057" s="19"/>
      <c r="AN1057" s="19"/>
      <c r="AO1057" s="19"/>
      <c r="AP1057" s="19"/>
      <c r="AQ1057" s="19"/>
      <c r="AR1057" s="19"/>
      <c r="AS1057" s="19"/>
      <c r="AT1057" s="19"/>
      <c r="AU1057" s="19"/>
      <c r="AV1057" s="19"/>
      <c r="AW1057" s="19"/>
      <c r="AX1057" s="19"/>
      <c r="GA1057" s="50"/>
    </row>
    <row r="1058" spans="1:183" s="18" customFormat="1">
      <c r="A1058" s="47"/>
      <c r="B1058" s="48"/>
      <c r="C1058" s="48"/>
      <c r="D1058" s="48"/>
      <c r="E1058" s="49"/>
      <c r="F1058" s="48"/>
      <c r="G1058" s="48"/>
      <c r="H1058" s="48"/>
      <c r="I1058" s="49"/>
      <c r="J1058" s="48"/>
      <c r="K1058" s="48"/>
      <c r="L1058" s="48"/>
      <c r="M1058" s="48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19"/>
      <c r="AH1058" s="19"/>
      <c r="AI1058" s="19"/>
      <c r="AJ1058" s="19"/>
      <c r="AK1058" s="19"/>
      <c r="AL1058" s="19"/>
      <c r="AM1058" s="19"/>
      <c r="AN1058" s="19"/>
      <c r="AO1058" s="19"/>
      <c r="AP1058" s="19"/>
      <c r="AQ1058" s="19"/>
      <c r="AR1058" s="19"/>
      <c r="AS1058" s="19"/>
      <c r="AT1058" s="19"/>
      <c r="AU1058" s="19"/>
      <c r="AV1058" s="19"/>
      <c r="AW1058" s="19"/>
      <c r="AX1058" s="19"/>
      <c r="GA1058" s="50"/>
    </row>
    <row r="1059" spans="1:183" s="18" customFormat="1">
      <c r="A1059" s="47"/>
      <c r="B1059" s="48"/>
      <c r="C1059" s="48"/>
      <c r="D1059" s="48"/>
      <c r="E1059" s="49"/>
      <c r="F1059" s="48"/>
      <c r="G1059" s="48"/>
      <c r="H1059" s="48"/>
      <c r="I1059" s="49"/>
      <c r="J1059" s="48"/>
      <c r="K1059" s="48"/>
      <c r="L1059" s="48"/>
      <c r="M1059" s="48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9"/>
      <c r="AE1059" s="19"/>
      <c r="AF1059" s="19"/>
      <c r="AG1059" s="19"/>
      <c r="AH1059" s="19"/>
      <c r="AI1059" s="19"/>
      <c r="AJ1059" s="19"/>
      <c r="AK1059" s="19"/>
      <c r="AL1059" s="19"/>
      <c r="AM1059" s="19"/>
      <c r="AN1059" s="19"/>
      <c r="AO1059" s="19"/>
      <c r="AP1059" s="19"/>
      <c r="AQ1059" s="19"/>
      <c r="AR1059" s="19"/>
      <c r="AS1059" s="19"/>
      <c r="AT1059" s="19"/>
      <c r="AU1059" s="19"/>
      <c r="AV1059" s="19"/>
      <c r="AW1059" s="19"/>
      <c r="AX1059" s="19"/>
      <c r="GA1059" s="50"/>
    </row>
    <row r="1060" spans="1:183" s="18" customFormat="1">
      <c r="A1060" s="47"/>
      <c r="B1060" s="48"/>
      <c r="C1060" s="48"/>
      <c r="D1060" s="48"/>
      <c r="E1060" s="49"/>
      <c r="F1060" s="48"/>
      <c r="G1060" s="48"/>
      <c r="H1060" s="48"/>
      <c r="I1060" s="49"/>
      <c r="J1060" s="48"/>
      <c r="K1060" s="48"/>
      <c r="L1060" s="48"/>
      <c r="M1060" s="48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  <c r="AH1060" s="19"/>
      <c r="AI1060" s="19"/>
      <c r="AJ1060" s="19"/>
      <c r="AK1060" s="19"/>
      <c r="AL1060" s="19"/>
      <c r="AM1060" s="19"/>
      <c r="AN1060" s="19"/>
      <c r="AO1060" s="19"/>
      <c r="AP1060" s="19"/>
      <c r="AQ1060" s="19"/>
      <c r="AR1060" s="19"/>
      <c r="AS1060" s="19"/>
      <c r="AT1060" s="19"/>
      <c r="AU1060" s="19"/>
      <c r="AV1060" s="19"/>
      <c r="AW1060" s="19"/>
      <c r="AX1060" s="19"/>
      <c r="GA1060" s="50"/>
    </row>
    <row r="1061" spans="1:183" s="18" customFormat="1">
      <c r="A1061" s="47"/>
      <c r="B1061" s="48"/>
      <c r="C1061" s="48"/>
      <c r="D1061" s="48"/>
      <c r="E1061" s="49"/>
      <c r="F1061" s="48"/>
      <c r="G1061" s="48"/>
      <c r="H1061" s="48"/>
      <c r="I1061" s="49"/>
      <c r="J1061" s="48"/>
      <c r="K1061" s="48"/>
      <c r="L1061" s="48"/>
      <c r="M1061" s="48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19"/>
      <c r="AI1061" s="19"/>
      <c r="AJ1061" s="19"/>
      <c r="AK1061" s="19"/>
      <c r="AL1061" s="19"/>
      <c r="AM1061" s="19"/>
      <c r="AN1061" s="19"/>
      <c r="AO1061" s="19"/>
      <c r="AP1061" s="19"/>
      <c r="AQ1061" s="19"/>
      <c r="AR1061" s="19"/>
      <c r="AS1061" s="19"/>
      <c r="AT1061" s="19"/>
      <c r="AU1061" s="19"/>
      <c r="AV1061" s="19"/>
      <c r="AW1061" s="19"/>
      <c r="AX1061" s="19"/>
      <c r="GA1061" s="50"/>
    </row>
    <row r="1062" spans="1:183" s="18" customFormat="1">
      <c r="A1062" s="47"/>
      <c r="B1062" s="48"/>
      <c r="C1062" s="48"/>
      <c r="D1062" s="48"/>
      <c r="E1062" s="49"/>
      <c r="F1062" s="48"/>
      <c r="G1062" s="48"/>
      <c r="H1062" s="48"/>
      <c r="I1062" s="49"/>
      <c r="J1062" s="48"/>
      <c r="K1062" s="48"/>
      <c r="L1062" s="48"/>
      <c r="M1062" s="48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19"/>
      <c r="AH1062" s="19"/>
      <c r="AI1062" s="19"/>
      <c r="AJ1062" s="19"/>
      <c r="AK1062" s="19"/>
      <c r="AL1062" s="19"/>
      <c r="AM1062" s="19"/>
      <c r="AN1062" s="19"/>
      <c r="AO1062" s="19"/>
      <c r="AP1062" s="19"/>
      <c r="AQ1062" s="19"/>
      <c r="AR1062" s="19"/>
      <c r="AS1062" s="19"/>
      <c r="AT1062" s="19"/>
      <c r="AU1062" s="19"/>
      <c r="AV1062" s="19"/>
      <c r="AW1062" s="19"/>
      <c r="AX1062" s="19"/>
      <c r="GA1062" s="50"/>
    </row>
    <row r="1063" spans="1:183" s="18" customFormat="1">
      <c r="A1063" s="47"/>
      <c r="B1063" s="48"/>
      <c r="C1063" s="48"/>
      <c r="D1063" s="48"/>
      <c r="E1063" s="49"/>
      <c r="F1063" s="48"/>
      <c r="G1063" s="48"/>
      <c r="H1063" s="48"/>
      <c r="I1063" s="49"/>
      <c r="J1063" s="48"/>
      <c r="K1063" s="48"/>
      <c r="L1063" s="48"/>
      <c r="M1063" s="48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  <c r="AH1063" s="19"/>
      <c r="AI1063" s="19"/>
      <c r="AJ1063" s="19"/>
      <c r="AK1063" s="19"/>
      <c r="AL1063" s="19"/>
      <c r="AM1063" s="19"/>
      <c r="AN1063" s="19"/>
      <c r="AO1063" s="19"/>
      <c r="AP1063" s="19"/>
      <c r="AQ1063" s="19"/>
      <c r="AR1063" s="19"/>
      <c r="AS1063" s="19"/>
      <c r="AT1063" s="19"/>
      <c r="AU1063" s="19"/>
      <c r="AV1063" s="19"/>
      <c r="AW1063" s="19"/>
      <c r="AX1063" s="19"/>
      <c r="GA1063" s="50"/>
    </row>
    <row r="1064" spans="1:183" s="18" customFormat="1">
      <c r="A1064" s="47"/>
      <c r="B1064" s="48"/>
      <c r="C1064" s="48"/>
      <c r="D1064" s="48"/>
      <c r="E1064" s="49"/>
      <c r="F1064" s="48"/>
      <c r="G1064" s="48"/>
      <c r="H1064" s="48"/>
      <c r="I1064" s="49"/>
      <c r="J1064" s="48"/>
      <c r="K1064" s="48"/>
      <c r="L1064" s="48"/>
      <c r="M1064" s="48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19"/>
      <c r="AI1064" s="19"/>
      <c r="AJ1064" s="19"/>
      <c r="AK1064" s="19"/>
      <c r="AL1064" s="19"/>
      <c r="AM1064" s="19"/>
      <c r="AN1064" s="19"/>
      <c r="AO1064" s="19"/>
      <c r="AP1064" s="19"/>
      <c r="AQ1064" s="19"/>
      <c r="AR1064" s="19"/>
      <c r="AS1064" s="19"/>
      <c r="AT1064" s="19"/>
      <c r="AU1064" s="19"/>
      <c r="AV1064" s="19"/>
      <c r="AW1064" s="19"/>
      <c r="AX1064" s="19"/>
      <c r="GA1064" s="50"/>
    </row>
    <row r="1065" spans="1:183" s="18" customFormat="1">
      <c r="A1065" s="47"/>
      <c r="B1065" s="48"/>
      <c r="C1065" s="48"/>
      <c r="D1065" s="48"/>
      <c r="E1065" s="49"/>
      <c r="F1065" s="48"/>
      <c r="G1065" s="48"/>
      <c r="H1065" s="48"/>
      <c r="I1065" s="49"/>
      <c r="J1065" s="48"/>
      <c r="K1065" s="48"/>
      <c r="L1065" s="48"/>
      <c r="M1065" s="48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19"/>
      <c r="AH1065" s="19"/>
      <c r="AI1065" s="19"/>
      <c r="AJ1065" s="19"/>
      <c r="AK1065" s="19"/>
      <c r="AL1065" s="19"/>
      <c r="AM1065" s="19"/>
      <c r="AN1065" s="19"/>
      <c r="AO1065" s="19"/>
      <c r="AP1065" s="19"/>
      <c r="AQ1065" s="19"/>
      <c r="AR1065" s="19"/>
      <c r="AS1065" s="19"/>
      <c r="AT1065" s="19"/>
      <c r="AU1065" s="19"/>
      <c r="AV1065" s="19"/>
      <c r="AW1065" s="19"/>
      <c r="AX1065" s="19"/>
      <c r="GA1065" s="50"/>
    </row>
    <row r="1066" spans="1:183" s="18" customFormat="1">
      <c r="A1066" s="47"/>
      <c r="B1066" s="48"/>
      <c r="C1066" s="48"/>
      <c r="D1066" s="48"/>
      <c r="E1066" s="49"/>
      <c r="F1066" s="48"/>
      <c r="G1066" s="48"/>
      <c r="H1066" s="48"/>
      <c r="I1066" s="49"/>
      <c r="J1066" s="48"/>
      <c r="K1066" s="48"/>
      <c r="L1066" s="48"/>
      <c r="M1066" s="48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19"/>
      <c r="AI1066" s="19"/>
      <c r="AJ1066" s="19"/>
      <c r="AK1066" s="19"/>
      <c r="AL1066" s="19"/>
      <c r="AM1066" s="19"/>
      <c r="AN1066" s="19"/>
      <c r="AO1066" s="19"/>
      <c r="AP1066" s="19"/>
      <c r="AQ1066" s="19"/>
      <c r="AR1066" s="19"/>
      <c r="AS1066" s="19"/>
      <c r="AT1066" s="19"/>
      <c r="AU1066" s="19"/>
      <c r="AV1066" s="19"/>
      <c r="AW1066" s="19"/>
      <c r="AX1066" s="19"/>
      <c r="GA1066" s="50"/>
    </row>
    <row r="1067" spans="1:183" s="18" customFormat="1">
      <c r="A1067" s="47"/>
      <c r="B1067" s="48"/>
      <c r="C1067" s="48"/>
      <c r="D1067" s="48"/>
      <c r="E1067" s="49"/>
      <c r="F1067" s="48"/>
      <c r="G1067" s="48"/>
      <c r="H1067" s="48"/>
      <c r="I1067" s="49"/>
      <c r="J1067" s="48"/>
      <c r="K1067" s="48"/>
      <c r="L1067" s="48"/>
      <c r="M1067" s="48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19"/>
      <c r="AI1067" s="19"/>
      <c r="AJ1067" s="19"/>
      <c r="AK1067" s="19"/>
      <c r="AL1067" s="19"/>
      <c r="AM1067" s="19"/>
      <c r="AN1067" s="19"/>
      <c r="AO1067" s="19"/>
      <c r="AP1067" s="19"/>
      <c r="AQ1067" s="19"/>
      <c r="AR1067" s="19"/>
      <c r="AS1067" s="19"/>
      <c r="AT1067" s="19"/>
      <c r="AU1067" s="19"/>
      <c r="AV1067" s="19"/>
      <c r="AW1067" s="19"/>
      <c r="AX1067" s="19"/>
      <c r="GA1067" s="50"/>
    </row>
    <row r="1068" spans="1:183" s="18" customFormat="1">
      <c r="A1068" s="47"/>
      <c r="B1068" s="48"/>
      <c r="C1068" s="48"/>
      <c r="D1068" s="48"/>
      <c r="E1068" s="49"/>
      <c r="F1068" s="48"/>
      <c r="G1068" s="48"/>
      <c r="H1068" s="48"/>
      <c r="I1068" s="49"/>
      <c r="J1068" s="48"/>
      <c r="K1068" s="48"/>
      <c r="L1068" s="48"/>
      <c r="M1068" s="48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  <c r="AE1068" s="19"/>
      <c r="AF1068" s="19"/>
      <c r="AG1068" s="19"/>
      <c r="AH1068" s="19"/>
      <c r="AI1068" s="19"/>
      <c r="AJ1068" s="19"/>
      <c r="AK1068" s="19"/>
      <c r="AL1068" s="19"/>
      <c r="AM1068" s="19"/>
      <c r="AN1068" s="19"/>
      <c r="AO1068" s="19"/>
      <c r="AP1068" s="19"/>
      <c r="AQ1068" s="19"/>
      <c r="AR1068" s="19"/>
      <c r="AS1068" s="19"/>
      <c r="AT1068" s="19"/>
      <c r="AU1068" s="19"/>
      <c r="AV1068" s="19"/>
      <c r="AW1068" s="19"/>
      <c r="AX1068" s="19"/>
      <c r="GA1068" s="50"/>
    </row>
    <row r="1069" spans="1:183" s="18" customFormat="1">
      <c r="A1069" s="47"/>
      <c r="B1069" s="48"/>
      <c r="C1069" s="48"/>
      <c r="D1069" s="48"/>
      <c r="E1069" s="49"/>
      <c r="F1069" s="48"/>
      <c r="G1069" s="48"/>
      <c r="H1069" s="48"/>
      <c r="I1069" s="49"/>
      <c r="J1069" s="48"/>
      <c r="K1069" s="48"/>
      <c r="L1069" s="48"/>
      <c r="M1069" s="48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  <c r="AE1069" s="19"/>
      <c r="AF1069" s="19"/>
      <c r="AG1069" s="19"/>
      <c r="AH1069" s="19"/>
      <c r="AI1069" s="19"/>
      <c r="AJ1069" s="19"/>
      <c r="AK1069" s="19"/>
      <c r="AL1069" s="19"/>
      <c r="AM1069" s="19"/>
      <c r="AN1069" s="19"/>
      <c r="AO1069" s="19"/>
      <c r="AP1069" s="19"/>
      <c r="AQ1069" s="19"/>
      <c r="AR1069" s="19"/>
      <c r="AS1069" s="19"/>
      <c r="AT1069" s="19"/>
      <c r="AU1069" s="19"/>
      <c r="AV1069" s="19"/>
      <c r="AW1069" s="19"/>
      <c r="AX1069" s="19"/>
      <c r="GA1069" s="50"/>
    </row>
    <row r="1070" spans="1:183" s="18" customFormat="1">
      <c r="A1070" s="47"/>
      <c r="B1070" s="48"/>
      <c r="C1070" s="48"/>
      <c r="D1070" s="48"/>
      <c r="E1070" s="49"/>
      <c r="F1070" s="48"/>
      <c r="G1070" s="48"/>
      <c r="H1070" s="48"/>
      <c r="I1070" s="49"/>
      <c r="J1070" s="48"/>
      <c r="K1070" s="48"/>
      <c r="L1070" s="48"/>
      <c r="M1070" s="48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  <c r="AE1070" s="19"/>
      <c r="AF1070" s="19"/>
      <c r="AG1070" s="19"/>
      <c r="AH1070" s="19"/>
      <c r="AI1070" s="19"/>
      <c r="AJ1070" s="19"/>
      <c r="AK1070" s="19"/>
      <c r="AL1070" s="19"/>
      <c r="AM1070" s="19"/>
      <c r="AN1070" s="19"/>
      <c r="AO1070" s="19"/>
      <c r="AP1070" s="19"/>
      <c r="AQ1070" s="19"/>
      <c r="AR1070" s="19"/>
      <c r="AS1070" s="19"/>
      <c r="AT1070" s="19"/>
      <c r="AU1070" s="19"/>
      <c r="AV1070" s="19"/>
      <c r="AW1070" s="19"/>
      <c r="AX1070" s="19"/>
      <c r="GA1070" s="50"/>
    </row>
    <row r="1071" spans="1:183" s="18" customFormat="1">
      <c r="A1071" s="47"/>
      <c r="B1071" s="48"/>
      <c r="C1071" s="48"/>
      <c r="D1071" s="48"/>
      <c r="E1071" s="49"/>
      <c r="F1071" s="48"/>
      <c r="G1071" s="48"/>
      <c r="H1071" s="48"/>
      <c r="I1071" s="49"/>
      <c r="J1071" s="48"/>
      <c r="K1071" s="48"/>
      <c r="L1071" s="48"/>
      <c r="M1071" s="48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  <c r="AJ1071" s="19"/>
      <c r="AK1071" s="19"/>
      <c r="AL1071" s="19"/>
      <c r="AM1071" s="19"/>
      <c r="AN1071" s="19"/>
      <c r="AO1071" s="19"/>
      <c r="AP1071" s="19"/>
      <c r="AQ1071" s="19"/>
      <c r="AR1071" s="19"/>
      <c r="AS1071" s="19"/>
      <c r="AT1071" s="19"/>
      <c r="AU1071" s="19"/>
      <c r="AV1071" s="19"/>
      <c r="AW1071" s="19"/>
      <c r="AX1071" s="19"/>
      <c r="GA1071" s="50"/>
    </row>
    <row r="1072" spans="1:183" s="18" customFormat="1">
      <c r="A1072" s="47"/>
      <c r="B1072" s="48"/>
      <c r="C1072" s="48"/>
      <c r="D1072" s="48"/>
      <c r="E1072" s="49"/>
      <c r="F1072" s="48"/>
      <c r="G1072" s="48"/>
      <c r="H1072" s="48"/>
      <c r="I1072" s="49"/>
      <c r="J1072" s="48"/>
      <c r="K1072" s="48"/>
      <c r="L1072" s="48"/>
      <c r="M1072" s="48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  <c r="AH1072" s="19"/>
      <c r="AI1072" s="19"/>
      <c r="AJ1072" s="19"/>
      <c r="AK1072" s="19"/>
      <c r="AL1072" s="19"/>
      <c r="AM1072" s="19"/>
      <c r="AN1072" s="19"/>
      <c r="AO1072" s="19"/>
      <c r="AP1072" s="19"/>
      <c r="AQ1072" s="19"/>
      <c r="AR1072" s="19"/>
      <c r="AS1072" s="19"/>
      <c r="AT1072" s="19"/>
      <c r="AU1072" s="19"/>
      <c r="AV1072" s="19"/>
      <c r="AW1072" s="19"/>
      <c r="AX1072" s="19"/>
      <c r="GA1072" s="50"/>
    </row>
    <row r="1073" spans="1:183" s="18" customFormat="1">
      <c r="A1073" s="47"/>
      <c r="B1073" s="48"/>
      <c r="C1073" s="48"/>
      <c r="D1073" s="48"/>
      <c r="E1073" s="49"/>
      <c r="F1073" s="48"/>
      <c r="G1073" s="48"/>
      <c r="H1073" s="48"/>
      <c r="I1073" s="49"/>
      <c r="J1073" s="48"/>
      <c r="K1073" s="48"/>
      <c r="L1073" s="48"/>
      <c r="M1073" s="48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  <c r="AH1073" s="19"/>
      <c r="AI1073" s="19"/>
      <c r="AJ1073" s="19"/>
      <c r="AK1073" s="19"/>
      <c r="AL1073" s="19"/>
      <c r="AM1073" s="19"/>
      <c r="AN1073" s="19"/>
      <c r="AO1073" s="19"/>
      <c r="AP1073" s="19"/>
      <c r="AQ1073" s="19"/>
      <c r="AR1073" s="19"/>
      <c r="AS1073" s="19"/>
      <c r="AT1073" s="19"/>
      <c r="AU1073" s="19"/>
      <c r="AV1073" s="19"/>
      <c r="AW1073" s="19"/>
      <c r="AX1073" s="19"/>
      <c r="GA1073" s="50"/>
    </row>
    <row r="1074" spans="1:183" s="18" customFormat="1">
      <c r="A1074" s="47"/>
      <c r="B1074" s="48"/>
      <c r="C1074" s="48"/>
      <c r="D1074" s="48"/>
      <c r="E1074" s="49"/>
      <c r="F1074" s="48"/>
      <c r="G1074" s="48"/>
      <c r="H1074" s="48"/>
      <c r="I1074" s="49"/>
      <c r="J1074" s="48"/>
      <c r="K1074" s="48"/>
      <c r="L1074" s="48"/>
      <c r="M1074" s="48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9"/>
      <c r="AE1074" s="19"/>
      <c r="AF1074" s="19"/>
      <c r="AG1074" s="19"/>
      <c r="AH1074" s="19"/>
      <c r="AI1074" s="19"/>
      <c r="AJ1074" s="19"/>
      <c r="AK1074" s="19"/>
      <c r="AL1074" s="19"/>
      <c r="AM1074" s="19"/>
      <c r="AN1074" s="19"/>
      <c r="AO1074" s="19"/>
      <c r="AP1074" s="19"/>
      <c r="AQ1074" s="19"/>
      <c r="AR1074" s="19"/>
      <c r="AS1074" s="19"/>
      <c r="AT1074" s="19"/>
      <c r="AU1074" s="19"/>
      <c r="AV1074" s="19"/>
      <c r="AW1074" s="19"/>
      <c r="AX1074" s="19"/>
      <c r="GA1074" s="50"/>
    </row>
    <row r="1075" spans="1:183" s="18" customFormat="1">
      <c r="A1075" s="47"/>
      <c r="B1075" s="48"/>
      <c r="C1075" s="48"/>
      <c r="D1075" s="48"/>
      <c r="E1075" s="49"/>
      <c r="F1075" s="48"/>
      <c r="G1075" s="48"/>
      <c r="H1075" s="48"/>
      <c r="I1075" s="49"/>
      <c r="J1075" s="48"/>
      <c r="K1075" s="48"/>
      <c r="L1075" s="48"/>
      <c r="M1075" s="48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AC1075" s="19"/>
      <c r="AD1075" s="19"/>
      <c r="AE1075" s="19"/>
      <c r="AF1075" s="19"/>
      <c r="AG1075" s="19"/>
      <c r="AH1075" s="19"/>
      <c r="AI1075" s="19"/>
      <c r="AJ1075" s="19"/>
      <c r="AK1075" s="19"/>
      <c r="AL1075" s="19"/>
      <c r="AM1075" s="19"/>
      <c r="AN1075" s="19"/>
      <c r="AO1075" s="19"/>
      <c r="AP1075" s="19"/>
      <c r="AQ1075" s="19"/>
      <c r="AR1075" s="19"/>
      <c r="AS1075" s="19"/>
      <c r="AT1075" s="19"/>
      <c r="AU1075" s="19"/>
      <c r="AV1075" s="19"/>
      <c r="AW1075" s="19"/>
      <c r="AX1075" s="19"/>
      <c r="GA1075" s="50"/>
    </row>
    <row r="1076" spans="1:183" s="18" customFormat="1">
      <c r="A1076" s="47"/>
      <c r="B1076" s="48"/>
      <c r="C1076" s="48"/>
      <c r="D1076" s="48"/>
      <c r="E1076" s="49"/>
      <c r="F1076" s="48"/>
      <c r="G1076" s="48"/>
      <c r="H1076" s="48"/>
      <c r="I1076" s="49"/>
      <c r="J1076" s="48"/>
      <c r="K1076" s="48"/>
      <c r="L1076" s="48"/>
      <c r="M1076" s="48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  <c r="AB1076" s="19"/>
      <c r="AC1076" s="19"/>
      <c r="AD1076" s="19"/>
      <c r="AE1076" s="19"/>
      <c r="AF1076" s="19"/>
      <c r="AG1076" s="19"/>
      <c r="AH1076" s="19"/>
      <c r="AI1076" s="19"/>
      <c r="AJ1076" s="19"/>
      <c r="AK1076" s="19"/>
      <c r="AL1076" s="19"/>
      <c r="AM1076" s="19"/>
      <c r="AN1076" s="19"/>
      <c r="AO1076" s="19"/>
      <c r="AP1076" s="19"/>
      <c r="AQ1076" s="19"/>
      <c r="AR1076" s="19"/>
      <c r="AS1076" s="19"/>
      <c r="AT1076" s="19"/>
      <c r="AU1076" s="19"/>
      <c r="AV1076" s="19"/>
      <c r="AW1076" s="19"/>
      <c r="AX1076" s="19"/>
      <c r="GA1076" s="50"/>
    </row>
    <row r="1077" spans="1:183" s="18" customFormat="1">
      <c r="A1077" s="47"/>
      <c r="B1077" s="48"/>
      <c r="C1077" s="48"/>
      <c r="D1077" s="48"/>
      <c r="E1077" s="49"/>
      <c r="F1077" s="48"/>
      <c r="G1077" s="48"/>
      <c r="H1077" s="48"/>
      <c r="I1077" s="49"/>
      <c r="J1077" s="48"/>
      <c r="K1077" s="48"/>
      <c r="L1077" s="48"/>
      <c r="M1077" s="48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9"/>
      <c r="AE1077" s="19"/>
      <c r="AF1077" s="19"/>
      <c r="AG1077" s="19"/>
      <c r="AH1077" s="19"/>
      <c r="AI1077" s="19"/>
      <c r="AJ1077" s="19"/>
      <c r="AK1077" s="19"/>
      <c r="AL1077" s="19"/>
      <c r="AM1077" s="19"/>
      <c r="AN1077" s="19"/>
      <c r="AO1077" s="19"/>
      <c r="AP1077" s="19"/>
      <c r="AQ1077" s="19"/>
      <c r="AR1077" s="19"/>
      <c r="AS1077" s="19"/>
      <c r="AT1077" s="19"/>
      <c r="AU1077" s="19"/>
      <c r="AV1077" s="19"/>
      <c r="AW1077" s="19"/>
      <c r="AX1077" s="19"/>
      <c r="GA1077" s="50"/>
    </row>
    <row r="1078" spans="1:183" s="18" customFormat="1">
      <c r="A1078" s="47"/>
      <c r="B1078" s="48"/>
      <c r="C1078" s="48"/>
      <c r="D1078" s="48"/>
      <c r="E1078" s="49"/>
      <c r="F1078" s="48"/>
      <c r="G1078" s="48"/>
      <c r="H1078" s="48"/>
      <c r="I1078" s="49"/>
      <c r="J1078" s="48"/>
      <c r="K1078" s="48"/>
      <c r="L1078" s="48"/>
      <c r="M1078" s="48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AC1078" s="19"/>
      <c r="AD1078" s="19"/>
      <c r="AE1078" s="19"/>
      <c r="AF1078" s="19"/>
      <c r="AG1078" s="19"/>
      <c r="AH1078" s="19"/>
      <c r="AI1078" s="19"/>
      <c r="AJ1078" s="19"/>
      <c r="AK1078" s="19"/>
      <c r="AL1078" s="19"/>
      <c r="AM1078" s="19"/>
      <c r="AN1078" s="19"/>
      <c r="AO1078" s="19"/>
      <c r="AP1078" s="19"/>
      <c r="AQ1078" s="19"/>
      <c r="AR1078" s="19"/>
      <c r="AS1078" s="19"/>
      <c r="AT1078" s="19"/>
      <c r="AU1078" s="19"/>
      <c r="AV1078" s="19"/>
      <c r="AW1078" s="19"/>
      <c r="AX1078" s="19"/>
      <c r="GA1078" s="50"/>
    </row>
    <row r="1079" spans="1:183" s="18" customFormat="1">
      <c r="A1079" s="47"/>
      <c r="B1079" s="48"/>
      <c r="C1079" s="48"/>
      <c r="D1079" s="48"/>
      <c r="E1079" s="49"/>
      <c r="F1079" s="48"/>
      <c r="G1079" s="48"/>
      <c r="H1079" s="48"/>
      <c r="I1079" s="49"/>
      <c r="J1079" s="48"/>
      <c r="K1079" s="48"/>
      <c r="L1079" s="48"/>
      <c r="M1079" s="48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AC1079" s="19"/>
      <c r="AD1079" s="19"/>
      <c r="AE1079" s="19"/>
      <c r="AF1079" s="19"/>
      <c r="AG1079" s="19"/>
      <c r="AH1079" s="19"/>
      <c r="AI1079" s="19"/>
      <c r="AJ1079" s="19"/>
      <c r="AK1079" s="19"/>
      <c r="AL1079" s="19"/>
      <c r="AM1079" s="19"/>
      <c r="AN1079" s="19"/>
      <c r="AO1079" s="19"/>
      <c r="AP1079" s="19"/>
      <c r="AQ1079" s="19"/>
      <c r="AR1079" s="19"/>
      <c r="AS1079" s="19"/>
      <c r="AT1079" s="19"/>
      <c r="AU1079" s="19"/>
      <c r="AV1079" s="19"/>
      <c r="AW1079" s="19"/>
      <c r="AX1079" s="19"/>
      <c r="GA1079" s="50"/>
    </row>
    <row r="1080" spans="1:183" s="18" customFormat="1">
      <c r="A1080" s="47"/>
      <c r="B1080" s="48"/>
      <c r="C1080" s="48"/>
      <c r="D1080" s="48"/>
      <c r="E1080" s="49"/>
      <c r="F1080" s="48"/>
      <c r="G1080" s="48"/>
      <c r="H1080" s="48"/>
      <c r="I1080" s="49"/>
      <c r="J1080" s="48"/>
      <c r="K1080" s="48"/>
      <c r="L1080" s="48"/>
      <c r="M1080" s="48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AC1080" s="19"/>
      <c r="AD1080" s="19"/>
      <c r="AE1080" s="19"/>
      <c r="AF1080" s="19"/>
      <c r="AG1080" s="19"/>
      <c r="AH1080" s="19"/>
      <c r="AI1080" s="19"/>
      <c r="AJ1080" s="19"/>
      <c r="AK1080" s="19"/>
      <c r="AL1080" s="19"/>
      <c r="AM1080" s="19"/>
      <c r="AN1080" s="19"/>
      <c r="AO1080" s="19"/>
      <c r="AP1080" s="19"/>
      <c r="AQ1080" s="19"/>
      <c r="AR1080" s="19"/>
      <c r="AS1080" s="19"/>
      <c r="AT1080" s="19"/>
      <c r="AU1080" s="19"/>
      <c r="AV1080" s="19"/>
      <c r="AW1080" s="19"/>
      <c r="AX1080" s="19"/>
      <c r="GA1080" s="50"/>
    </row>
    <row r="1081" spans="1:183" s="18" customFormat="1">
      <c r="A1081" s="47"/>
      <c r="B1081" s="48"/>
      <c r="C1081" s="48"/>
      <c r="D1081" s="48"/>
      <c r="E1081" s="49"/>
      <c r="F1081" s="48"/>
      <c r="G1081" s="48"/>
      <c r="H1081" s="48"/>
      <c r="I1081" s="49"/>
      <c r="J1081" s="48"/>
      <c r="K1081" s="48"/>
      <c r="L1081" s="48"/>
      <c r="M1081" s="48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AC1081" s="19"/>
      <c r="AD1081" s="19"/>
      <c r="AE1081" s="19"/>
      <c r="AF1081" s="19"/>
      <c r="AG1081" s="19"/>
      <c r="AH1081" s="19"/>
      <c r="AI1081" s="19"/>
      <c r="AJ1081" s="19"/>
      <c r="AK1081" s="19"/>
      <c r="AL1081" s="19"/>
      <c r="AM1081" s="19"/>
      <c r="AN1081" s="19"/>
      <c r="AO1081" s="19"/>
      <c r="AP1081" s="19"/>
      <c r="AQ1081" s="19"/>
      <c r="AR1081" s="19"/>
      <c r="AS1081" s="19"/>
      <c r="AT1081" s="19"/>
      <c r="AU1081" s="19"/>
      <c r="AV1081" s="19"/>
      <c r="AW1081" s="19"/>
      <c r="AX1081" s="19"/>
      <c r="GA1081" s="50"/>
    </row>
    <row r="1082" spans="1:183" s="18" customFormat="1">
      <c r="A1082" s="47"/>
      <c r="B1082" s="48"/>
      <c r="C1082" s="48"/>
      <c r="D1082" s="48"/>
      <c r="E1082" s="49"/>
      <c r="F1082" s="48"/>
      <c r="G1082" s="48"/>
      <c r="H1082" s="48"/>
      <c r="I1082" s="49"/>
      <c r="J1082" s="48"/>
      <c r="K1082" s="48"/>
      <c r="L1082" s="48"/>
      <c r="M1082" s="48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19"/>
      <c r="AH1082" s="19"/>
      <c r="AI1082" s="19"/>
      <c r="AJ1082" s="19"/>
      <c r="AK1082" s="19"/>
      <c r="AL1082" s="19"/>
      <c r="AM1082" s="19"/>
      <c r="AN1082" s="19"/>
      <c r="AO1082" s="19"/>
      <c r="AP1082" s="19"/>
      <c r="AQ1082" s="19"/>
      <c r="AR1082" s="19"/>
      <c r="AS1082" s="19"/>
      <c r="AT1082" s="19"/>
      <c r="AU1082" s="19"/>
      <c r="AV1082" s="19"/>
      <c r="AW1082" s="19"/>
      <c r="AX1082" s="19"/>
      <c r="GA1082" s="50"/>
    </row>
    <row r="1083" spans="1:183" s="18" customFormat="1">
      <c r="A1083" s="47"/>
      <c r="B1083" s="48"/>
      <c r="C1083" s="48"/>
      <c r="D1083" s="48"/>
      <c r="E1083" s="49"/>
      <c r="F1083" s="48"/>
      <c r="G1083" s="48"/>
      <c r="H1083" s="48"/>
      <c r="I1083" s="49"/>
      <c r="J1083" s="48"/>
      <c r="K1083" s="48"/>
      <c r="L1083" s="48"/>
      <c r="M1083" s="48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19"/>
      <c r="AI1083" s="19"/>
      <c r="AJ1083" s="19"/>
      <c r="AK1083" s="19"/>
      <c r="AL1083" s="19"/>
      <c r="AM1083" s="19"/>
      <c r="AN1083" s="19"/>
      <c r="AO1083" s="19"/>
      <c r="AP1083" s="19"/>
      <c r="AQ1083" s="19"/>
      <c r="AR1083" s="19"/>
      <c r="AS1083" s="19"/>
      <c r="AT1083" s="19"/>
      <c r="AU1083" s="19"/>
      <c r="AV1083" s="19"/>
      <c r="AW1083" s="19"/>
      <c r="AX1083" s="19"/>
      <c r="GA1083" s="50"/>
    </row>
    <row r="1084" spans="1:183" s="18" customFormat="1">
      <c r="A1084" s="47"/>
      <c r="B1084" s="48"/>
      <c r="C1084" s="48"/>
      <c r="D1084" s="48"/>
      <c r="E1084" s="49"/>
      <c r="F1084" s="48"/>
      <c r="G1084" s="48"/>
      <c r="H1084" s="48"/>
      <c r="I1084" s="49"/>
      <c r="J1084" s="48"/>
      <c r="K1084" s="48"/>
      <c r="L1084" s="48"/>
      <c r="M1084" s="48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9"/>
      <c r="AI1084" s="19"/>
      <c r="AJ1084" s="19"/>
      <c r="AK1084" s="19"/>
      <c r="AL1084" s="19"/>
      <c r="AM1084" s="19"/>
      <c r="AN1084" s="19"/>
      <c r="AO1084" s="19"/>
      <c r="AP1084" s="19"/>
      <c r="AQ1084" s="19"/>
      <c r="AR1084" s="19"/>
      <c r="AS1084" s="19"/>
      <c r="AT1084" s="19"/>
      <c r="AU1084" s="19"/>
      <c r="AV1084" s="19"/>
      <c r="AW1084" s="19"/>
      <c r="AX1084" s="19"/>
      <c r="GA1084" s="50"/>
    </row>
    <row r="1085" spans="1:183" s="18" customFormat="1">
      <c r="A1085" s="47"/>
      <c r="B1085" s="48"/>
      <c r="C1085" s="48"/>
      <c r="D1085" s="48"/>
      <c r="E1085" s="49"/>
      <c r="F1085" s="48"/>
      <c r="G1085" s="48"/>
      <c r="H1085" s="48"/>
      <c r="I1085" s="49"/>
      <c r="J1085" s="48"/>
      <c r="K1085" s="48"/>
      <c r="L1085" s="48"/>
      <c r="M1085" s="48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  <c r="AE1085" s="19"/>
      <c r="AF1085" s="19"/>
      <c r="AG1085" s="19"/>
      <c r="AH1085" s="19"/>
      <c r="AI1085" s="19"/>
      <c r="AJ1085" s="19"/>
      <c r="AK1085" s="19"/>
      <c r="AL1085" s="19"/>
      <c r="AM1085" s="19"/>
      <c r="AN1085" s="19"/>
      <c r="AO1085" s="19"/>
      <c r="AP1085" s="19"/>
      <c r="AQ1085" s="19"/>
      <c r="AR1085" s="19"/>
      <c r="AS1085" s="19"/>
      <c r="AT1085" s="19"/>
      <c r="AU1085" s="19"/>
      <c r="AV1085" s="19"/>
      <c r="AW1085" s="19"/>
      <c r="AX1085" s="19"/>
      <c r="GA1085" s="50"/>
    </row>
    <row r="1086" spans="1:183" s="18" customFormat="1">
      <c r="A1086" s="47"/>
      <c r="B1086" s="48"/>
      <c r="C1086" s="48"/>
      <c r="D1086" s="48"/>
      <c r="E1086" s="49"/>
      <c r="F1086" s="48"/>
      <c r="G1086" s="48"/>
      <c r="H1086" s="48"/>
      <c r="I1086" s="49"/>
      <c r="J1086" s="48"/>
      <c r="K1086" s="48"/>
      <c r="L1086" s="48"/>
      <c r="M1086" s="48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  <c r="AE1086" s="19"/>
      <c r="AF1086" s="19"/>
      <c r="AG1086" s="19"/>
      <c r="AH1086" s="19"/>
      <c r="AI1086" s="19"/>
      <c r="AJ1086" s="19"/>
      <c r="AK1086" s="19"/>
      <c r="AL1086" s="19"/>
      <c r="AM1086" s="19"/>
      <c r="AN1086" s="19"/>
      <c r="AO1086" s="19"/>
      <c r="AP1086" s="19"/>
      <c r="AQ1086" s="19"/>
      <c r="AR1086" s="19"/>
      <c r="AS1086" s="19"/>
      <c r="AT1086" s="19"/>
      <c r="AU1086" s="19"/>
      <c r="AV1086" s="19"/>
      <c r="AW1086" s="19"/>
      <c r="AX1086" s="19"/>
      <c r="GA1086" s="50"/>
    </row>
    <row r="1087" spans="1:183" s="18" customFormat="1">
      <c r="A1087" s="47"/>
      <c r="B1087" s="48"/>
      <c r="C1087" s="48"/>
      <c r="D1087" s="48"/>
      <c r="E1087" s="49"/>
      <c r="F1087" s="48"/>
      <c r="G1087" s="48"/>
      <c r="H1087" s="48"/>
      <c r="I1087" s="49"/>
      <c r="J1087" s="48"/>
      <c r="K1087" s="48"/>
      <c r="L1087" s="48"/>
      <c r="M1087" s="48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AC1087" s="19"/>
      <c r="AD1087" s="19"/>
      <c r="AE1087" s="19"/>
      <c r="AF1087" s="19"/>
      <c r="AG1087" s="19"/>
      <c r="AH1087" s="19"/>
      <c r="AI1087" s="19"/>
      <c r="AJ1087" s="19"/>
      <c r="AK1087" s="19"/>
      <c r="AL1087" s="19"/>
      <c r="AM1087" s="19"/>
      <c r="AN1087" s="19"/>
      <c r="AO1087" s="19"/>
      <c r="AP1087" s="19"/>
      <c r="AQ1087" s="19"/>
      <c r="AR1087" s="19"/>
      <c r="AS1087" s="19"/>
      <c r="AT1087" s="19"/>
      <c r="AU1087" s="19"/>
      <c r="AV1087" s="19"/>
      <c r="AW1087" s="19"/>
      <c r="AX1087" s="19"/>
      <c r="GA1087" s="50"/>
    </row>
    <row r="1088" spans="1:183" s="18" customFormat="1">
      <c r="A1088" s="47"/>
      <c r="B1088" s="48"/>
      <c r="C1088" s="48"/>
      <c r="D1088" s="48"/>
      <c r="E1088" s="49"/>
      <c r="F1088" s="48"/>
      <c r="G1088" s="48"/>
      <c r="H1088" s="48"/>
      <c r="I1088" s="49"/>
      <c r="J1088" s="48"/>
      <c r="K1088" s="48"/>
      <c r="L1088" s="48"/>
      <c r="M1088" s="48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AC1088" s="19"/>
      <c r="AD1088" s="19"/>
      <c r="AE1088" s="19"/>
      <c r="AF1088" s="19"/>
      <c r="AG1088" s="19"/>
      <c r="AH1088" s="19"/>
      <c r="AI1088" s="19"/>
      <c r="AJ1088" s="19"/>
      <c r="AK1088" s="19"/>
      <c r="AL1088" s="19"/>
      <c r="AM1088" s="19"/>
      <c r="AN1088" s="19"/>
      <c r="AO1088" s="19"/>
      <c r="AP1088" s="19"/>
      <c r="AQ1088" s="19"/>
      <c r="AR1088" s="19"/>
      <c r="AS1088" s="19"/>
      <c r="AT1088" s="19"/>
      <c r="AU1088" s="19"/>
      <c r="AV1088" s="19"/>
      <c r="AW1088" s="19"/>
      <c r="AX1088" s="19"/>
      <c r="GA1088" s="50"/>
    </row>
    <row r="1089" spans="1:183" s="18" customFormat="1">
      <c r="A1089" s="47"/>
      <c r="B1089" s="48"/>
      <c r="C1089" s="48"/>
      <c r="D1089" s="48"/>
      <c r="E1089" s="49"/>
      <c r="F1089" s="48"/>
      <c r="G1089" s="48"/>
      <c r="H1089" s="48"/>
      <c r="I1089" s="49"/>
      <c r="J1089" s="48"/>
      <c r="K1089" s="48"/>
      <c r="L1089" s="48"/>
      <c r="M1089" s="48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AC1089" s="19"/>
      <c r="AD1089" s="19"/>
      <c r="AE1089" s="19"/>
      <c r="AF1089" s="19"/>
      <c r="AG1089" s="19"/>
      <c r="AH1089" s="19"/>
      <c r="AI1089" s="19"/>
      <c r="AJ1089" s="19"/>
      <c r="AK1089" s="19"/>
      <c r="AL1089" s="19"/>
      <c r="AM1089" s="19"/>
      <c r="AN1089" s="19"/>
      <c r="AO1089" s="19"/>
      <c r="AP1089" s="19"/>
      <c r="AQ1089" s="19"/>
      <c r="AR1089" s="19"/>
      <c r="AS1089" s="19"/>
      <c r="AT1089" s="19"/>
      <c r="AU1089" s="19"/>
      <c r="AV1089" s="19"/>
      <c r="AW1089" s="19"/>
      <c r="AX1089" s="19"/>
      <c r="GA1089" s="50"/>
    </row>
    <row r="1090" spans="1:183" s="18" customFormat="1">
      <c r="A1090" s="47"/>
      <c r="B1090" s="48"/>
      <c r="C1090" s="48"/>
      <c r="D1090" s="48"/>
      <c r="E1090" s="49"/>
      <c r="F1090" s="48"/>
      <c r="G1090" s="48"/>
      <c r="H1090" s="48"/>
      <c r="I1090" s="49"/>
      <c r="J1090" s="48"/>
      <c r="K1090" s="48"/>
      <c r="L1090" s="48"/>
      <c r="M1090" s="48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  <c r="AD1090" s="19"/>
      <c r="AE1090" s="19"/>
      <c r="AF1090" s="19"/>
      <c r="AG1090" s="19"/>
      <c r="AH1090" s="19"/>
      <c r="AI1090" s="19"/>
      <c r="AJ1090" s="19"/>
      <c r="AK1090" s="19"/>
      <c r="AL1090" s="19"/>
      <c r="AM1090" s="19"/>
      <c r="AN1090" s="19"/>
      <c r="AO1090" s="19"/>
      <c r="AP1090" s="19"/>
      <c r="AQ1090" s="19"/>
      <c r="AR1090" s="19"/>
      <c r="AS1090" s="19"/>
      <c r="AT1090" s="19"/>
      <c r="AU1090" s="19"/>
      <c r="AV1090" s="19"/>
      <c r="AW1090" s="19"/>
      <c r="AX1090" s="19"/>
      <c r="GA1090" s="50"/>
    </row>
    <row r="1091" spans="1:183" s="18" customFormat="1">
      <c r="A1091" s="47"/>
      <c r="B1091" s="48"/>
      <c r="C1091" s="48"/>
      <c r="D1091" s="48"/>
      <c r="E1091" s="49"/>
      <c r="F1091" s="48"/>
      <c r="G1091" s="48"/>
      <c r="H1091" s="48"/>
      <c r="I1091" s="49"/>
      <c r="J1091" s="48"/>
      <c r="K1091" s="48"/>
      <c r="L1091" s="48"/>
      <c r="M1091" s="48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AC1091" s="19"/>
      <c r="AD1091" s="19"/>
      <c r="AE1091" s="19"/>
      <c r="AF1091" s="19"/>
      <c r="AG1091" s="19"/>
      <c r="AH1091" s="19"/>
      <c r="AI1091" s="19"/>
      <c r="AJ1091" s="19"/>
      <c r="AK1091" s="19"/>
      <c r="AL1091" s="19"/>
      <c r="AM1091" s="19"/>
      <c r="AN1091" s="19"/>
      <c r="AO1091" s="19"/>
      <c r="AP1091" s="19"/>
      <c r="AQ1091" s="19"/>
      <c r="AR1091" s="19"/>
      <c r="AS1091" s="19"/>
      <c r="AT1091" s="19"/>
      <c r="AU1091" s="19"/>
      <c r="AV1091" s="19"/>
      <c r="AW1091" s="19"/>
      <c r="AX1091" s="19"/>
      <c r="GA1091" s="50"/>
    </row>
    <row r="1092" spans="1:183" s="18" customFormat="1">
      <c r="A1092" s="47"/>
      <c r="B1092" s="48"/>
      <c r="C1092" s="48"/>
      <c r="D1092" s="48"/>
      <c r="E1092" s="49"/>
      <c r="F1092" s="48"/>
      <c r="G1092" s="48"/>
      <c r="H1092" s="48"/>
      <c r="I1092" s="49"/>
      <c r="J1092" s="48"/>
      <c r="K1092" s="48"/>
      <c r="L1092" s="48"/>
      <c r="M1092" s="48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/>
      <c r="AH1092" s="19"/>
      <c r="AI1092" s="19"/>
      <c r="AJ1092" s="19"/>
      <c r="AK1092" s="19"/>
      <c r="AL1092" s="19"/>
      <c r="AM1092" s="19"/>
      <c r="AN1092" s="19"/>
      <c r="AO1092" s="19"/>
      <c r="AP1092" s="19"/>
      <c r="AQ1092" s="19"/>
      <c r="AR1092" s="19"/>
      <c r="AS1092" s="19"/>
      <c r="AT1092" s="19"/>
      <c r="AU1092" s="19"/>
      <c r="AV1092" s="19"/>
      <c r="AW1092" s="19"/>
      <c r="AX1092" s="19"/>
      <c r="GA1092" s="50"/>
    </row>
    <row r="1093" spans="1:183" s="18" customFormat="1">
      <c r="A1093" s="47"/>
      <c r="B1093" s="48"/>
      <c r="C1093" s="48"/>
      <c r="D1093" s="48"/>
      <c r="E1093" s="49"/>
      <c r="F1093" s="48"/>
      <c r="G1093" s="48"/>
      <c r="H1093" s="48"/>
      <c r="I1093" s="49"/>
      <c r="J1093" s="48"/>
      <c r="K1093" s="48"/>
      <c r="L1093" s="48"/>
      <c r="M1093" s="48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/>
      <c r="AD1093" s="19"/>
      <c r="AE1093" s="19"/>
      <c r="AF1093" s="19"/>
      <c r="AG1093" s="19"/>
      <c r="AH1093" s="19"/>
      <c r="AI1093" s="19"/>
      <c r="AJ1093" s="19"/>
      <c r="AK1093" s="19"/>
      <c r="AL1093" s="19"/>
      <c r="AM1093" s="19"/>
      <c r="AN1093" s="19"/>
      <c r="AO1093" s="19"/>
      <c r="AP1093" s="19"/>
      <c r="AQ1093" s="19"/>
      <c r="AR1093" s="19"/>
      <c r="AS1093" s="19"/>
      <c r="AT1093" s="19"/>
      <c r="AU1093" s="19"/>
      <c r="AV1093" s="19"/>
      <c r="AW1093" s="19"/>
      <c r="AX1093" s="19"/>
      <c r="GA1093" s="50"/>
    </row>
    <row r="1094" spans="1:183" s="18" customFormat="1">
      <c r="A1094" s="47"/>
      <c r="B1094" s="48"/>
      <c r="C1094" s="48"/>
      <c r="D1094" s="48"/>
      <c r="E1094" s="49"/>
      <c r="F1094" s="48"/>
      <c r="G1094" s="48"/>
      <c r="H1094" s="48"/>
      <c r="I1094" s="49"/>
      <c r="J1094" s="48"/>
      <c r="K1094" s="48"/>
      <c r="L1094" s="48"/>
      <c r="M1094" s="48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AC1094" s="19"/>
      <c r="AD1094" s="19"/>
      <c r="AE1094" s="19"/>
      <c r="AF1094" s="19"/>
      <c r="AG1094" s="19"/>
      <c r="AH1094" s="19"/>
      <c r="AI1094" s="19"/>
      <c r="AJ1094" s="19"/>
      <c r="AK1094" s="19"/>
      <c r="AL1094" s="19"/>
      <c r="AM1094" s="19"/>
      <c r="AN1094" s="19"/>
      <c r="AO1094" s="19"/>
      <c r="AP1094" s="19"/>
      <c r="AQ1094" s="19"/>
      <c r="AR1094" s="19"/>
      <c r="AS1094" s="19"/>
      <c r="AT1094" s="19"/>
      <c r="AU1094" s="19"/>
      <c r="AV1094" s="19"/>
      <c r="AW1094" s="19"/>
      <c r="AX1094" s="19"/>
      <c r="GA1094" s="50"/>
    </row>
    <row r="1095" spans="1:183" s="18" customFormat="1">
      <c r="A1095" s="47"/>
      <c r="B1095" s="48"/>
      <c r="C1095" s="48"/>
      <c r="D1095" s="48"/>
      <c r="E1095" s="49"/>
      <c r="F1095" s="48"/>
      <c r="G1095" s="48"/>
      <c r="H1095" s="48"/>
      <c r="I1095" s="49"/>
      <c r="J1095" s="48"/>
      <c r="K1095" s="48"/>
      <c r="L1095" s="48"/>
      <c r="M1095" s="48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AC1095" s="19"/>
      <c r="AD1095" s="19"/>
      <c r="AE1095" s="19"/>
      <c r="AF1095" s="19"/>
      <c r="AG1095" s="19"/>
      <c r="AH1095" s="19"/>
      <c r="AI1095" s="19"/>
      <c r="AJ1095" s="19"/>
      <c r="AK1095" s="19"/>
      <c r="AL1095" s="19"/>
      <c r="AM1095" s="19"/>
      <c r="AN1095" s="19"/>
      <c r="AO1095" s="19"/>
      <c r="AP1095" s="19"/>
      <c r="AQ1095" s="19"/>
      <c r="AR1095" s="19"/>
      <c r="AS1095" s="19"/>
      <c r="AT1095" s="19"/>
      <c r="AU1095" s="19"/>
      <c r="AV1095" s="19"/>
      <c r="AW1095" s="19"/>
      <c r="AX1095" s="19"/>
      <c r="GA1095" s="50"/>
    </row>
    <row r="1096" spans="1:183" s="18" customFormat="1">
      <c r="A1096" s="47"/>
      <c r="B1096" s="48"/>
      <c r="C1096" s="48"/>
      <c r="D1096" s="48"/>
      <c r="E1096" s="49"/>
      <c r="F1096" s="48"/>
      <c r="G1096" s="48"/>
      <c r="H1096" s="48"/>
      <c r="I1096" s="49"/>
      <c r="J1096" s="48"/>
      <c r="K1096" s="48"/>
      <c r="L1096" s="48"/>
      <c r="M1096" s="48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AC1096" s="19"/>
      <c r="AD1096" s="19"/>
      <c r="AE1096" s="19"/>
      <c r="AF1096" s="19"/>
      <c r="AG1096" s="19"/>
      <c r="AH1096" s="19"/>
      <c r="AI1096" s="19"/>
      <c r="AJ1096" s="19"/>
      <c r="AK1096" s="19"/>
      <c r="AL1096" s="19"/>
      <c r="AM1096" s="19"/>
      <c r="AN1096" s="19"/>
      <c r="AO1096" s="19"/>
      <c r="AP1096" s="19"/>
      <c r="AQ1096" s="19"/>
      <c r="AR1096" s="19"/>
      <c r="AS1096" s="19"/>
      <c r="AT1096" s="19"/>
      <c r="AU1096" s="19"/>
      <c r="AV1096" s="19"/>
      <c r="AW1096" s="19"/>
      <c r="AX1096" s="19"/>
      <c r="GA1096" s="50"/>
    </row>
    <row r="1097" spans="1:183" s="18" customFormat="1">
      <c r="A1097" s="47"/>
      <c r="B1097" s="48"/>
      <c r="C1097" s="48"/>
      <c r="D1097" s="48"/>
      <c r="E1097" s="49"/>
      <c r="F1097" s="48"/>
      <c r="G1097" s="48"/>
      <c r="H1097" s="48"/>
      <c r="I1097" s="49"/>
      <c r="J1097" s="48"/>
      <c r="K1097" s="48"/>
      <c r="L1097" s="48"/>
      <c r="M1097" s="48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AC1097" s="19"/>
      <c r="AD1097" s="19"/>
      <c r="AE1097" s="19"/>
      <c r="AF1097" s="19"/>
      <c r="AG1097" s="19"/>
      <c r="AH1097" s="19"/>
      <c r="AI1097" s="19"/>
      <c r="AJ1097" s="19"/>
      <c r="AK1097" s="19"/>
      <c r="AL1097" s="19"/>
      <c r="AM1097" s="19"/>
      <c r="AN1097" s="19"/>
      <c r="AO1097" s="19"/>
      <c r="AP1097" s="19"/>
      <c r="AQ1097" s="19"/>
      <c r="AR1097" s="19"/>
      <c r="AS1097" s="19"/>
      <c r="AT1097" s="19"/>
      <c r="AU1097" s="19"/>
      <c r="AV1097" s="19"/>
      <c r="AW1097" s="19"/>
      <c r="AX1097" s="19"/>
      <c r="GA1097" s="50"/>
    </row>
    <row r="1098" spans="1:183" s="18" customFormat="1">
      <c r="A1098" s="47"/>
      <c r="B1098" s="48"/>
      <c r="C1098" s="48"/>
      <c r="D1098" s="48"/>
      <c r="E1098" s="49"/>
      <c r="F1098" s="48"/>
      <c r="G1098" s="48"/>
      <c r="H1098" s="48"/>
      <c r="I1098" s="49"/>
      <c r="J1098" s="48"/>
      <c r="K1098" s="48"/>
      <c r="L1098" s="48"/>
      <c r="M1098" s="48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  <c r="AD1098" s="19"/>
      <c r="AE1098" s="19"/>
      <c r="AF1098" s="19"/>
      <c r="AG1098" s="19"/>
      <c r="AH1098" s="19"/>
      <c r="AI1098" s="19"/>
      <c r="AJ1098" s="19"/>
      <c r="AK1098" s="19"/>
      <c r="AL1098" s="19"/>
      <c r="AM1098" s="19"/>
      <c r="AN1098" s="19"/>
      <c r="AO1098" s="19"/>
      <c r="AP1098" s="19"/>
      <c r="AQ1098" s="19"/>
      <c r="AR1098" s="19"/>
      <c r="AS1098" s="19"/>
      <c r="AT1098" s="19"/>
      <c r="AU1098" s="19"/>
      <c r="AV1098" s="19"/>
      <c r="AW1098" s="19"/>
      <c r="AX1098" s="19"/>
      <c r="GA1098" s="50"/>
    </row>
    <row r="1099" spans="1:183" s="18" customFormat="1">
      <c r="A1099" s="47"/>
      <c r="B1099" s="48"/>
      <c r="C1099" s="48"/>
      <c r="D1099" s="48"/>
      <c r="E1099" s="49"/>
      <c r="F1099" s="48"/>
      <c r="G1099" s="48"/>
      <c r="H1099" s="48"/>
      <c r="I1099" s="49"/>
      <c r="J1099" s="48"/>
      <c r="K1099" s="48"/>
      <c r="L1099" s="48"/>
      <c r="M1099" s="48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  <c r="AD1099" s="19"/>
      <c r="AE1099" s="19"/>
      <c r="AF1099" s="19"/>
      <c r="AG1099" s="19"/>
      <c r="AH1099" s="19"/>
      <c r="AI1099" s="19"/>
      <c r="AJ1099" s="19"/>
      <c r="AK1099" s="19"/>
      <c r="AL1099" s="19"/>
      <c r="AM1099" s="19"/>
      <c r="AN1099" s="19"/>
      <c r="AO1099" s="19"/>
      <c r="AP1099" s="19"/>
      <c r="AQ1099" s="19"/>
      <c r="AR1099" s="19"/>
      <c r="AS1099" s="19"/>
      <c r="AT1099" s="19"/>
      <c r="AU1099" s="19"/>
      <c r="AV1099" s="19"/>
      <c r="AW1099" s="19"/>
      <c r="AX1099" s="19"/>
      <c r="GA1099" s="50"/>
    </row>
    <row r="1100" spans="1:183" s="18" customFormat="1">
      <c r="A1100" s="47"/>
      <c r="B1100" s="48"/>
      <c r="C1100" s="48"/>
      <c r="D1100" s="48"/>
      <c r="E1100" s="49"/>
      <c r="F1100" s="48"/>
      <c r="G1100" s="48"/>
      <c r="H1100" s="48"/>
      <c r="I1100" s="49"/>
      <c r="J1100" s="48"/>
      <c r="K1100" s="48"/>
      <c r="L1100" s="48"/>
      <c r="M1100" s="48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AC1100" s="19"/>
      <c r="AD1100" s="19"/>
      <c r="AE1100" s="19"/>
      <c r="AF1100" s="19"/>
      <c r="AG1100" s="19"/>
      <c r="AH1100" s="19"/>
      <c r="AI1100" s="19"/>
      <c r="AJ1100" s="19"/>
      <c r="AK1100" s="19"/>
      <c r="AL1100" s="19"/>
      <c r="AM1100" s="19"/>
      <c r="AN1100" s="19"/>
      <c r="AO1100" s="19"/>
      <c r="AP1100" s="19"/>
      <c r="AQ1100" s="19"/>
      <c r="AR1100" s="19"/>
      <c r="AS1100" s="19"/>
      <c r="AT1100" s="19"/>
      <c r="AU1100" s="19"/>
      <c r="AV1100" s="19"/>
      <c r="AW1100" s="19"/>
      <c r="AX1100" s="19"/>
      <c r="GA1100" s="50"/>
    </row>
    <row r="1101" spans="1:183" s="18" customFormat="1">
      <c r="A1101" s="47"/>
      <c r="B1101" s="48"/>
      <c r="C1101" s="48"/>
      <c r="D1101" s="48"/>
      <c r="E1101" s="49"/>
      <c r="F1101" s="48"/>
      <c r="G1101" s="48"/>
      <c r="H1101" s="48"/>
      <c r="I1101" s="49"/>
      <c r="J1101" s="48"/>
      <c r="K1101" s="48"/>
      <c r="L1101" s="48"/>
      <c r="M1101" s="48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  <c r="AD1101" s="19"/>
      <c r="AE1101" s="19"/>
      <c r="AF1101" s="19"/>
      <c r="AG1101" s="19"/>
      <c r="AH1101" s="19"/>
      <c r="AI1101" s="19"/>
      <c r="AJ1101" s="19"/>
      <c r="AK1101" s="19"/>
      <c r="AL1101" s="19"/>
      <c r="AM1101" s="19"/>
      <c r="AN1101" s="19"/>
      <c r="AO1101" s="19"/>
      <c r="AP1101" s="19"/>
      <c r="AQ1101" s="19"/>
      <c r="AR1101" s="19"/>
      <c r="AS1101" s="19"/>
      <c r="AT1101" s="19"/>
      <c r="AU1101" s="19"/>
      <c r="AV1101" s="19"/>
      <c r="AW1101" s="19"/>
      <c r="AX1101" s="19"/>
      <c r="GA1101" s="50"/>
    </row>
    <row r="1102" spans="1:183" s="18" customFormat="1">
      <c r="A1102" s="47"/>
      <c r="B1102" s="48"/>
      <c r="C1102" s="48"/>
      <c r="D1102" s="48"/>
      <c r="E1102" s="49"/>
      <c r="F1102" s="48"/>
      <c r="G1102" s="48"/>
      <c r="H1102" s="48"/>
      <c r="I1102" s="49"/>
      <c r="J1102" s="48"/>
      <c r="K1102" s="48"/>
      <c r="L1102" s="48"/>
      <c r="M1102" s="48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  <c r="AD1102" s="19"/>
      <c r="AE1102" s="19"/>
      <c r="AF1102" s="19"/>
      <c r="AG1102" s="19"/>
      <c r="AH1102" s="19"/>
      <c r="AI1102" s="19"/>
      <c r="AJ1102" s="19"/>
      <c r="AK1102" s="19"/>
      <c r="AL1102" s="19"/>
      <c r="AM1102" s="19"/>
      <c r="AN1102" s="19"/>
      <c r="AO1102" s="19"/>
      <c r="AP1102" s="19"/>
      <c r="AQ1102" s="19"/>
      <c r="AR1102" s="19"/>
      <c r="AS1102" s="19"/>
      <c r="AT1102" s="19"/>
      <c r="AU1102" s="19"/>
      <c r="AV1102" s="19"/>
      <c r="AW1102" s="19"/>
      <c r="AX1102" s="19"/>
      <c r="GA1102" s="50"/>
    </row>
    <row r="1103" spans="1:183" s="18" customFormat="1">
      <c r="A1103" s="47"/>
      <c r="B1103" s="48"/>
      <c r="C1103" s="48"/>
      <c r="D1103" s="48"/>
      <c r="E1103" s="49"/>
      <c r="F1103" s="48"/>
      <c r="G1103" s="48"/>
      <c r="H1103" s="48"/>
      <c r="I1103" s="49"/>
      <c r="J1103" s="48"/>
      <c r="K1103" s="48"/>
      <c r="L1103" s="48"/>
      <c r="M1103" s="48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AC1103" s="19"/>
      <c r="AD1103" s="19"/>
      <c r="AE1103" s="19"/>
      <c r="AF1103" s="19"/>
      <c r="AG1103" s="19"/>
      <c r="AH1103" s="19"/>
      <c r="AI1103" s="19"/>
      <c r="AJ1103" s="19"/>
      <c r="AK1103" s="19"/>
      <c r="AL1103" s="19"/>
      <c r="AM1103" s="19"/>
      <c r="AN1103" s="19"/>
      <c r="AO1103" s="19"/>
      <c r="AP1103" s="19"/>
      <c r="AQ1103" s="19"/>
      <c r="AR1103" s="19"/>
      <c r="AS1103" s="19"/>
      <c r="AT1103" s="19"/>
      <c r="AU1103" s="19"/>
      <c r="AV1103" s="19"/>
      <c r="AW1103" s="19"/>
      <c r="AX1103" s="19"/>
      <c r="GA1103" s="50"/>
    </row>
    <row r="1104" spans="1:183" s="18" customFormat="1">
      <c r="A1104" s="47"/>
      <c r="B1104" s="48"/>
      <c r="C1104" s="48"/>
      <c r="D1104" s="48"/>
      <c r="E1104" s="49"/>
      <c r="F1104" s="48"/>
      <c r="G1104" s="48"/>
      <c r="H1104" s="48"/>
      <c r="I1104" s="49"/>
      <c r="J1104" s="48"/>
      <c r="K1104" s="48"/>
      <c r="L1104" s="48"/>
      <c r="M1104" s="48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AC1104" s="19"/>
      <c r="AD1104" s="19"/>
      <c r="AE1104" s="19"/>
      <c r="AF1104" s="19"/>
      <c r="AG1104" s="19"/>
      <c r="AH1104" s="19"/>
      <c r="AI1104" s="19"/>
      <c r="AJ1104" s="19"/>
      <c r="AK1104" s="19"/>
      <c r="AL1104" s="19"/>
      <c r="AM1104" s="19"/>
      <c r="AN1104" s="19"/>
      <c r="AO1104" s="19"/>
      <c r="AP1104" s="19"/>
      <c r="AQ1104" s="19"/>
      <c r="AR1104" s="19"/>
      <c r="AS1104" s="19"/>
      <c r="AT1104" s="19"/>
      <c r="AU1104" s="19"/>
      <c r="AV1104" s="19"/>
      <c r="AW1104" s="19"/>
      <c r="AX1104" s="19"/>
      <c r="GA1104" s="50"/>
    </row>
    <row r="1105" spans="1:183" s="18" customFormat="1">
      <c r="A1105" s="47"/>
      <c r="B1105" s="48"/>
      <c r="C1105" s="48"/>
      <c r="D1105" s="48"/>
      <c r="E1105" s="49"/>
      <c r="F1105" s="48"/>
      <c r="G1105" s="48"/>
      <c r="H1105" s="48"/>
      <c r="I1105" s="49"/>
      <c r="J1105" s="48"/>
      <c r="K1105" s="48"/>
      <c r="L1105" s="48"/>
      <c r="M1105" s="48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AC1105" s="19"/>
      <c r="AD1105" s="19"/>
      <c r="AE1105" s="19"/>
      <c r="AF1105" s="19"/>
      <c r="AG1105" s="19"/>
      <c r="AH1105" s="19"/>
      <c r="AI1105" s="19"/>
      <c r="AJ1105" s="19"/>
      <c r="AK1105" s="19"/>
      <c r="AL1105" s="19"/>
      <c r="AM1105" s="19"/>
      <c r="AN1105" s="19"/>
      <c r="AO1105" s="19"/>
      <c r="AP1105" s="19"/>
      <c r="AQ1105" s="19"/>
      <c r="AR1105" s="19"/>
      <c r="AS1105" s="19"/>
      <c r="AT1105" s="19"/>
      <c r="AU1105" s="19"/>
      <c r="AV1105" s="19"/>
      <c r="AW1105" s="19"/>
      <c r="AX1105" s="19"/>
      <c r="GA1105" s="50"/>
    </row>
    <row r="1106" spans="1:183" s="18" customFormat="1">
      <c r="A1106" s="47"/>
      <c r="B1106" s="48"/>
      <c r="C1106" s="48"/>
      <c r="D1106" s="48"/>
      <c r="E1106" s="49"/>
      <c r="F1106" s="48"/>
      <c r="G1106" s="48"/>
      <c r="H1106" s="48"/>
      <c r="I1106" s="49"/>
      <c r="J1106" s="48"/>
      <c r="K1106" s="48"/>
      <c r="L1106" s="48"/>
      <c r="M1106" s="48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AC1106" s="19"/>
      <c r="AD1106" s="19"/>
      <c r="AE1106" s="19"/>
      <c r="AF1106" s="19"/>
      <c r="AG1106" s="19"/>
      <c r="AH1106" s="19"/>
      <c r="AI1106" s="19"/>
      <c r="AJ1106" s="19"/>
      <c r="AK1106" s="19"/>
      <c r="AL1106" s="19"/>
      <c r="AM1106" s="19"/>
      <c r="AN1106" s="19"/>
      <c r="AO1106" s="19"/>
      <c r="AP1106" s="19"/>
      <c r="AQ1106" s="19"/>
      <c r="AR1106" s="19"/>
      <c r="AS1106" s="19"/>
      <c r="AT1106" s="19"/>
      <c r="AU1106" s="19"/>
      <c r="AV1106" s="19"/>
      <c r="AW1106" s="19"/>
      <c r="AX1106" s="19"/>
      <c r="GA1106" s="50"/>
    </row>
    <row r="1107" spans="1:183" s="18" customFormat="1">
      <c r="A1107" s="47"/>
      <c r="B1107" s="48"/>
      <c r="C1107" s="48"/>
      <c r="D1107" s="48"/>
      <c r="E1107" s="49"/>
      <c r="F1107" s="48"/>
      <c r="G1107" s="48"/>
      <c r="H1107" s="48"/>
      <c r="I1107" s="49"/>
      <c r="J1107" s="48"/>
      <c r="K1107" s="48"/>
      <c r="L1107" s="48"/>
      <c r="M1107" s="48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/>
      <c r="AH1107" s="19"/>
      <c r="AI1107" s="19"/>
      <c r="AJ1107" s="19"/>
      <c r="AK1107" s="19"/>
      <c r="AL1107" s="19"/>
      <c r="AM1107" s="19"/>
      <c r="AN1107" s="19"/>
      <c r="AO1107" s="19"/>
      <c r="AP1107" s="19"/>
      <c r="AQ1107" s="19"/>
      <c r="AR1107" s="19"/>
      <c r="AS1107" s="19"/>
      <c r="AT1107" s="19"/>
      <c r="AU1107" s="19"/>
      <c r="AV1107" s="19"/>
      <c r="AW1107" s="19"/>
      <c r="AX1107" s="19"/>
      <c r="GA1107" s="50"/>
    </row>
    <row r="1108" spans="1:183" s="18" customFormat="1">
      <c r="A1108" s="47"/>
      <c r="B1108" s="48"/>
      <c r="C1108" s="48"/>
      <c r="D1108" s="48"/>
      <c r="E1108" s="49"/>
      <c r="F1108" s="48"/>
      <c r="G1108" s="48"/>
      <c r="H1108" s="48"/>
      <c r="I1108" s="49"/>
      <c r="J1108" s="48"/>
      <c r="K1108" s="48"/>
      <c r="L1108" s="48"/>
      <c r="M1108" s="48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19"/>
      <c r="AI1108" s="19"/>
      <c r="AJ1108" s="19"/>
      <c r="AK1108" s="19"/>
      <c r="AL1108" s="19"/>
      <c r="AM1108" s="19"/>
      <c r="AN1108" s="19"/>
      <c r="AO1108" s="19"/>
      <c r="AP1108" s="19"/>
      <c r="AQ1108" s="19"/>
      <c r="AR1108" s="19"/>
      <c r="AS1108" s="19"/>
      <c r="AT1108" s="19"/>
      <c r="AU1108" s="19"/>
      <c r="AV1108" s="19"/>
      <c r="AW1108" s="19"/>
      <c r="AX1108" s="19"/>
      <c r="GA1108" s="50"/>
    </row>
    <row r="1109" spans="1:183" s="18" customFormat="1">
      <c r="A1109" s="47"/>
      <c r="B1109" s="48"/>
      <c r="C1109" s="48"/>
      <c r="D1109" s="48"/>
      <c r="E1109" s="49"/>
      <c r="F1109" s="48"/>
      <c r="G1109" s="48"/>
      <c r="H1109" s="48"/>
      <c r="I1109" s="49"/>
      <c r="J1109" s="48"/>
      <c r="K1109" s="48"/>
      <c r="L1109" s="48"/>
      <c r="M1109" s="48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  <c r="AH1109" s="19"/>
      <c r="AI1109" s="19"/>
      <c r="AJ1109" s="19"/>
      <c r="AK1109" s="19"/>
      <c r="AL1109" s="19"/>
      <c r="AM1109" s="19"/>
      <c r="AN1109" s="19"/>
      <c r="AO1109" s="19"/>
      <c r="AP1109" s="19"/>
      <c r="AQ1109" s="19"/>
      <c r="AR1109" s="19"/>
      <c r="AS1109" s="19"/>
      <c r="AT1109" s="19"/>
      <c r="AU1109" s="19"/>
      <c r="AV1109" s="19"/>
      <c r="AW1109" s="19"/>
      <c r="AX1109" s="19"/>
      <c r="GA1109" s="50"/>
    </row>
    <row r="1110" spans="1:183" s="18" customFormat="1">
      <c r="A1110" s="47"/>
      <c r="B1110" s="48"/>
      <c r="C1110" s="48"/>
      <c r="D1110" s="48"/>
      <c r="E1110" s="49"/>
      <c r="F1110" s="48"/>
      <c r="G1110" s="48"/>
      <c r="H1110" s="48"/>
      <c r="I1110" s="49"/>
      <c r="J1110" s="48"/>
      <c r="K1110" s="48"/>
      <c r="L1110" s="48"/>
      <c r="M1110" s="48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AC1110" s="19"/>
      <c r="AD1110" s="19"/>
      <c r="AE1110" s="19"/>
      <c r="AF1110" s="19"/>
      <c r="AG1110" s="19"/>
      <c r="AH1110" s="19"/>
      <c r="AI1110" s="19"/>
      <c r="AJ1110" s="19"/>
      <c r="AK1110" s="19"/>
      <c r="AL1110" s="19"/>
      <c r="AM1110" s="19"/>
      <c r="AN1110" s="19"/>
      <c r="AO1110" s="19"/>
      <c r="AP1110" s="19"/>
      <c r="AQ1110" s="19"/>
      <c r="AR1110" s="19"/>
      <c r="AS1110" s="19"/>
      <c r="AT1110" s="19"/>
      <c r="AU1110" s="19"/>
      <c r="AV1110" s="19"/>
      <c r="AW1110" s="19"/>
      <c r="AX1110" s="19"/>
      <c r="GA1110" s="50"/>
    </row>
    <row r="1111" spans="1:183" s="18" customFormat="1">
      <c r="A1111" s="47"/>
      <c r="B1111" s="48"/>
      <c r="C1111" s="48"/>
      <c r="D1111" s="48"/>
      <c r="E1111" s="49"/>
      <c r="F1111" s="48"/>
      <c r="G1111" s="48"/>
      <c r="H1111" s="48"/>
      <c r="I1111" s="49"/>
      <c r="J1111" s="48"/>
      <c r="K1111" s="48"/>
      <c r="L1111" s="48"/>
      <c r="M1111" s="48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  <c r="AD1111" s="19"/>
      <c r="AE1111" s="19"/>
      <c r="AF1111" s="19"/>
      <c r="AG1111" s="19"/>
      <c r="AH1111" s="19"/>
      <c r="AI1111" s="19"/>
      <c r="AJ1111" s="19"/>
      <c r="AK1111" s="19"/>
      <c r="AL1111" s="19"/>
      <c r="AM1111" s="19"/>
      <c r="AN1111" s="19"/>
      <c r="AO1111" s="19"/>
      <c r="AP1111" s="19"/>
      <c r="AQ1111" s="19"/>
      <c r="AR1111" s="19"/>
      <c r="AS1111" s="19"/>
      <c r="AT1111" s="19"/>
      <c r="AU1111" s="19"/>
      <c r="AV1111" s="19"/>
      <c r="AW1111" s="19"/>
      <c r="AX1111" s="19"/>
      <c r="GA1111" s="50"/>
    </row>
    <row r="1112" spans="1:183" s="18" customFormat="1">
      <c r="A1112" s="47"/>
      <c r="B1112" s="48"/>
      <c r="C1112" s="48"/>
      <c r="D1112" s="48"/>
      <c r="E1112" s="49"/>
      <c r="F1112" s="48"/>
      <c r="G1112" s="48"/>
      <c r="H1112" s="48"/>
      <c r="I1112" s="49"/>
      <c r="J1112" s="48"/>
      <c r="K1112" s="48"/>
      <c r="L1112" s="48"/>
      <c r="M1112" s="48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AC1112" s="19"/>
      <c r="AD1112" s="19"/>
      <c r="AE1112" s="19"/>
      <c r="AF1112" s="19"/>
      <c r="AG1112" s="19"/>
      <c r="AH1112" s="19"/>
      <c r="AI1112" s="19"/>
      <c r="AJ1112" s="19"/>
      <c r="AK1112" s="19"/>
      <c r="AL1112" s="19"/>
      <c r="AM1112" s="19"/>
      <c r="AN1112" s="19"/>
      <c r="AO1112" s="19"/>
      <c r="AP1112" s="19"/>
      <c r="AQ1112" s="19"/>
      <c r="AR1112" s="19"/>
      <c r="AS1112" s="19"/>
      <c r="AT1112" s="19"/>
      <c r="AU1112" s="19"/>
      <c r="AV1112" s="19"/>
      <c r="AW1112" s="19"/>
      <c r="AX1112" s="19"/>
      <c r="GA1112" s="50"/>
    </row>
    <row r="1113" spans="1:183" s="18" customFormat="1">
      <c r="A1113" s="47"/>
      <c r="B1113" s="48"/>
      <c r="C1113" s="48"/>
      <c r="D1113" s="48"/>
      <c r="E1113" s="49"/>
      <c r="F1113" s="48"/>
      <c r="G1113" s="48"/>
      <c r="H1113" s="48"/>
      <c r="I1113" s="49"/>
      <c r="J1113" s="48"/>
      <c r="K1113" s="48"/>
      <c r="L1113" s="48"/>
      <c r="M1113" s="48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AC1113" s="19"/>
      <c r="AD1113" s="19"/>
      <c r="AE1113" s="19"/>
      <c r="AF1113" s="19"/>
      <c r="AG1113" s="19"/>
      <c r="AH1113" s="19"/>
      <c r="AI1113" s="19"/>
      <c r="AJ1113" s="19"/>
      <c r="AK1113" s="19"/>
      <c r="AL1113" s="19"/>
      <c r="AM1113" s="19"/>
      <c r="AN1113" s="19"/>
      <c r="AO1113" s="19"/>
      <c r="AP1113" s="19"/>
      <c r="AQ1113" s="19"/>
      <c r="AR1113" s="19"/>
      <c r="AS1113" s="19"/>
      <c r="AT1113" s="19"/>
      <c r="AU1113" s="19"/>
      <c r="AV1113" s="19"/>
      <c r="AW1113" s="19"/>
      <c r="AX1113" s="19"/>
      <c r="GA1113" s="50"/>
    </row>
    <row r="1114" spans="1:183" s="18" customFormat="1">
      <c r="A1114" s="47"/>
      <c r="B1114" s="48"/>
      <c r="C1114" s="48"/>
      <c r="D1114" s="48"/>
      <c r="E1114" s="49"/>
      <c r="F1114" s="48"/>
      <c r="G1114" s="48"/>
      <c r="H1114" s="48"/>
      <c r="I1114" s="49"/>
      <c r="J1114" s="48"/>
      <c r="K1114" s="48"/>
      <c r="L1114" s="48"/>
      <c r="M1114" s="48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AC1114" s="19"/>
      <c r="AD1114" s="19"/>
      <c r="AE1114" s="19"/>
      <c r="AF1114" s="19"/>
      <c r="AG1114" s="19"/>
      <c r="AH1114" s="19"/>
      <c r="AI1114" s="19"/>
      <c r="AJ1114" s="19"/>
      <c r="AK1114" s="19"/>
      <c r="AL1114" s="19"/>
      <c r="AM1114" s="19"/>
      <c r="AN1114" s="19"/>
      <c r="AO1114" s="19"/>
      <c r="AP1114" s="19"/>
      <c r="AQ1114" s="19"/>
      <c r="AR1114" s="19"/>
      <c r="AS1114" s="19"/>
      <c r="AT1114" s="19"/>
      <c r="AU1114" s="19"/>
      <c r="AV1114" s="19"/>
      <c r="AW1114" s="19"/>
      <c r="AX1114" s="19"/>
      <c r="GA1114" s="50"/>
    </row>
    <row r="1115" spans="1:183" s="18" customFormat="1">
      <c r="A1115" s="47"/>
      <c r="B1115" s="48"/>
      <c r="C1115" s="48"/>
      <c r="D1115" s="48"/>
      <c r="E1115" s="49"/>
      <c r="F1115" s="48"/>
      <c r="G1115" s="48"/>
      <c r="H1115" s="48"/>
      <c r="I1115" s="49"/>
      <c r="J1115" s="48"/>
      <c r="K1115" s="48"/>
      <c r="L1115" s="48"/>
      <c r="M1115" s="48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  <c r="AB1115" s="19"/>
      <c r="AC1115" s="19"/>
      <c r="AD1115" s="19"/>
      <c r="AE1115" s="19"/>
      <c r="AF1115" s="19"/>
      <c r="AG1115" s="19"/>
      <c r="AH1115" s="19"/>
      <c r="AI1115" s="19"/>
      <c r="AJ1115" s="19"/>
      <c r="AK1115" s="19"/>
      <c r="AL1115" s="19"/>
      <c r="AM1115" s="19"/>
      <c r="AN1115" s="19"/>
      <c r="AO1115" s="19"/>
      <c r="AP1115" s="19"/>
      <c r="AQ1115" s="19"/>
      <c r="AR1115" s="19"/>
      <c r="AS1115" s="19"/>
      <c r="AT1115" s="19"/>
      <c r="AU1115" s="19"/>
      <c r="AV1115" s="19"/>
      <c r="AW1115" s="19"/>
      <c r="AX1115" s="19"/>
      <c r="GA1115" s="50"/>
    </row>
    <row r="1116" spans="1:183" s="18" customFormat="1">
      <c r="A1116" s="47"/>
      <c r="B1116" s="48"/>
      <c r="C1116" s="48"/>
      <c r="D1116" s="48"/>
      <c r="E1116" s="49"/>
      <c r="F1116" s="48"/>
      <c r="G1116" s="48"/>
      <c r="H1116" s="48"/>
      <c r="I1116" s="49"/>
      <c r="J1116" s="48"/>
      <c r="K1116" s="48"/>
      <c r="L1116" s="48"/>
      <c r="M1116" s="48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  <c r="AB1116" s="19"/>
      <c r="AC1116" s="19"/>
      <c r="AD1116" s="19"/>
      <c r="AE1116" s="19"/>
      <c r="AF1116" s="19"/>
      <c r="AG1116" s="19"/>
      <c r="AH1116" s="19"/>
      <c r="AI1116" s="19"/>
      <c r="AJ1116" s="19"/>
      <c r="AK1116" s="19"/>
      <c r="AL1116" s="19"/>
      <c r="AM1116" s="19"/>
      <c r="AN1116" s="19"/>
      <c r="AO1116" s="19"/>
      <c r="AP1116" s="19"/>
      <c r="AQ1116" s="19"/>
      <c r="AR1116" s="19"/>
      <c r="AS1116" s="19"/>
      <c r="AT1116" s="19"/>
      <c r="AU1116" s="19"/>
      <c r="AV1116" s="19"/>
      <c r="AW1116" s="19"/>
      <c r="AX1116" s="19"/>
      <c r="GA1116" s="50"/>
    </row>
    <row r="1117" spans="1:183" s="18" customFormat="1">
      <c r="A1117" s="47"/>
      <c r="B1117" s="48"/>
      <c r="C1117" s="48"/>
      <c r="D1117" s="48"/>
      <c r="E1117" s="49"/>
      <c r="F1117" s="48"/>
      <c r="G1117" s="48"/>
      <c r="H1117" s="48"/>
      <c r="I1117" s="49"/>
      <c r="J1117" s="48"/>
      <c r="K1117" s="48"/>
      <c r="L1117" s="48"/>
      <c r="M1117" s="48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AC1117" s="19"/>
      <c r="AD1117" s="19"/>
      <c r="AE1117" s="19"/>
      <c r="AF1117" s="19"/>
      <c r="AG1117" s="19"/>
      <c r="AH1117" s="19"/>
      <c r="AI1117" s="19"/>
      <c r="AJ1117" s="19"/>
      <c r="AK1117" s="19"/>
      <c r="AL1117" s="19"/>
      <c r="AM1117" s="19"/>
      <c r="AN1117" s="19"/>
      <c r="AO1117" s="19"/>
      <c r="AP1117" s="19"/>
      <c r="AQ1117" s="19"/>
      <c r="AR1117" s="19"/>
      <c r="AS1117" s="19"/>
      <c r="AT1117" s="19"/>
      <c r="AU1117" s="19"/>
      <c r="AV1117" s="19"/>
      <c r="AW1117" s="19"/>
      <c r="AX1117" s="19"/>
      <c r="GA1117" s="50"/>
    </row>
    <row r="1118" spans="1:183" s="18" customFormat="1">
      <c r="A1118" s="47"/>
      <c r="B1118" s="48"/>
      <c r="C1118" s="48"/>
      <c r="D1118" s="48"/>
      <c r="E1118" s="49"/>
      <c r="F1118" s="48"/>
      <c r="G1118" s="48"/>
      <c r="H1118" s="48"/>
      <c r="I1118" s="49"/>
      <c r="J1118" s="48"/>
      <c r="K1118" s="48"/>
      <c r="L1118" s="48"/>
      <c r="M1118" s="48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  <c r="AD1118" s="19"/>
      <c r="AE1118" s="19"/>
      <c r="AF1118" s="19"/>
      <c r="AG1118" s="19"/>
      <c r="AH1118" s="19"/>
      <c r="AI1118" s="19"/>
      <c r="AJ1118" s="19"/>
      <c r="AK1118" s="19"/>
      <c r="AL1118" s="19"/>
      <c r="AM1118" s="19"/>
      <c r="AN1118" s="19"/>
      <c r="AO1118" s="19"/>
      <c r="AP1118" s="19"/>
      <c r="AQ1118" s="19"/>
      <c r="AR1118" s="19"/>
      <c r="AS1118" s="19"/>
      <c r="AT1118" s="19"/>
      <c r="AU1118" s="19"/>
      <c r="AV1118" s="19"/>
      <c r="AW1118" s="19"/>
      <c r="AX1118" s="19"/>
      <c r="GA1118" s="50"/>
    </row>
    <row r="1119" spans="1:183" s="18" customFormat="1">
      <c r="A1119" s="47"/>
      <c r="B1119" s="48"/>
      <c r="C1119" s="48"/>
      <c r="D1119" s="48"/>
      <c r="E1119" s="49"/>
      <c r="F1119" s="48"/>
      <c r="G1119" s="48"/>
      <c r="H1119" s="48"/>
      <c r="I1119" s="49"/>
      <c r="J1119" s="48"/>
      <c r="K1119" s="48"/>
      <c r="L1119" s="48"/>
      <c r="M1119" s="48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  <c r="AD1119" s="19"/>
      <c r="AE1119" s="19"/>
      <c r="AF1119" s="19"/>
      <c r="AG1119" s="19"/>
      <c r="AH1119" s="19"/>
      <c r="AI1119" s="19"/>
      <c r="AJ1119" s="19"/>
      <c r="AK1119" s="19"/>
      <c r="AL1119" s="19"/>
      <c r="AM1119" s="19"/>
      <c r="AN1119" s="19"/>
      <c r="AO1119" s="19"/>
      <c r="AP1119" s="19"/>
      <c r="AQ1119" s="19"/>
      <c r="AR1119" s="19"/>
      <c r="AS1119" s="19"/>
      <c r="AT1119" s="19"/>
      <c r="AU1119" s="19"/>
      <c r="AV1119" s="19"/>
      <c r="AW1119" s="19"/>
      <c r="AX1119" s="19"/>
      <c r="GA1119" s="50"/>
    </row>
    <row r="1120" spans="1:183" s="18" customFormat="1">
      <c r="A1120" s="47"/>
      <c r="B1120" s="48"/>
      <c r="C1120" s="48"/>
      <c r="D1120" s="48"/>
      <c r="E1120" s="49"/>
      <c r="F1120" s="48"/>
      <c r="G1120" s="48"/>
      <c r="H1120" s="48"/>
      <c r="I1120" s="49"/>
      <c r="J1120" s="48"/>
      <c r="K1120" s="48"/>
      <c r="L1120" s="48"/>
      <c r="M1120" s="48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19"/>
      <c r="AD1120" s="19"/>
      <c r="AE1120" s="19"/>
      <c r="AF1120" s="19"/>
      <c r="AG1120" s="19"/>
      <c r="AH1120" s="19"/>
      <c r="AI1120" s="19"/>
      <c r="AJ1120" s="19"/>
      <c r="AK1120" s="19"/>
      <c r="AL1120" s="19"/>
      <c r="AM1120" s="19"/>
      <c r="AN1120" s="19"/>
      <c r="AO1120" s="19"/>
      <c r="AP1120" s="19"/>
      <c r="AQ1120" s="19"/>
      <c r="AR1120" s="19"/>
      <c r="AS1120" s="19"/>
      <c r="AT1120" s="19"/>
      <c r="AU1120" s="19"/>
      <c r="AV1120" s="19"/>
      <c r="AW1120" s="19"/>
      <c r="AX1120" s="19"/>
      <c r="GA1120" s="50"/>
    </row>
    <row r="1121" spans="1:183" s="18" customFormat="1">
      <c r="A1121" s="47"/>
      <c r="B1121" s="48"/>
      <c r="C1121" s="48"/>
      <c r="D1121" s="48"/>
      <c r="E1121" s="49"/>
      <c r="F1121" s="48"/>
      <c r="G1121" s="48"/>
      <c r="H1121" s="48"/>
      <c r="I1121" s="49"/>
      <c r="J1121" s="48"/>
      <c r="K1121" s="48"/>
      <c r="L1121" s="48"/>
      <c r="M1121" s="48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/>
      <c r="AD1121" s="19"/>
      <c r="AE1121" s="19"/>
      <c r="AF1121" s="19"/>
      <c r="AG1121" s="19"/>
      <c r="AH1121" s="19"/>
      <c r="AI1121" s="19"/>
      <c r="AJ1121" s="19"/>
      <c r="AK1121" s="19"/>
      <c r="AL1121" s="19"/>
      <c r="AM1121" s="19"/>
      <c r="AN1121" s="19"/>
      <c r="AO1121" s="19"/>
      <c r="AP1121" s="19"/>
      <c r="AQ1121" s="19"/>
      <c r="AR1121" s="19"/>
      <c r="AS1121" s="19"/>
      <c r="AT1121" s="19"/>
      <c r="AU1121" s="19"/>
      <c r="AV1121" s="19"/>
      <c r="AW1121" s="19"/>
      <c r="AX1121" s="19"/>
      <c r="GA1121" s="50"/>
    </row>
    <row r="1122" spans="1:183" s="18" customFormat="1">
      <c r="A1122" s="47"/>
      <c r="B1122" s="48"/>
      <c r="C1122" s="48"/>
      <c r="D1122" s="48"/>
      <c r="E1122" s="49"/>
      <c r="F1122" s="48"/>
      <c r="G1122" s="48"/>
      <c r="H1122" s="48"/>
      <c r="I1122" s="49"/>
      <c r="J1122" s="48"/>
      <c r="K1122" s="48"/>
      <c r="L1122" s="48"/>
      <c r="M1122" s="48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  <c r="AE1122" s="19"/>
      <c r="AF1122" s="19"/>
      <c r="AG1122" s="19"/>
      <c r="AH1122" s="19"/>
      <c r="AI1122" s="19"/>
      <c r="AJ1122" s="19"/>
      <c r="AK1122" s="19"/>
      <c r="AL1122" s="19"/>
      <c r="AM1122" s="19"/>
      <c r="AN1122" s="19"/>
      <c r="AO1122" s="19"/>
      <c r="AP1122" s="19"/>
      <c r="AQ1122" s="19"/>
      <c r="AR1122" s="19"/>
      <c r="AS1122" s="19"/>
      <c r="AT1122" s="19"/>
      <c r="AU1122" s="19"/>
      <c r="AV1122" s="19"/>
      <c r="AW1122" s="19"/>
      <c r="AX1122" s="19"/>
      <c r="GA1122" s="50"/>
    </row>
    <row r="1123" spans="1:183" s="18" customFormat="1">
      <c r="A1123" s="47"/>
      <c r="B1123" s="48"/>
      <c r="C1123" s="48"/>
      <c r="D1123" s="48"/>
      <c r="E1123" s="49"/>
      <c r="F1123" s="48"/>
      <c r="G1123" s="48"/>
      <c r="H1123" s="48"/>
      <c r="I1123" s="49"/>
      <c r="J1123" s="48"/>
      <c r="K1123" s="48"/>
      <c r="L1123" s="48"/>
      <c r="M1123" s="48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19"/>
      <c r="AD1123" s="19"/>
      <c r="AE1123" s="19"/>
      <c r="AF1123" s="19"/>
      <c r="AG1123" s="19"/>
      <c r="AH1123" s="19"/>
      <c r="AI1123" s="19"/>
      <c r="AJ1123" s="19"/>
      <c r="AK1123" s="19"/>
      <c r="AL1123" s="19"/>
      <c r="AM1123" s="19"/>
      <c r="AN1123" s="19"/>
      <c r="AO1123" s="19"/>
      <c r="AP1123" s="19"/>
      <c r="AQ1123" s="19"/>
      <c r="AR1123" s="19"/>
      <c r="AS1123" s="19"/>
      <c r="AT1123" s="19"/>
      <c r="AU1123" s="19"/>
      <c r="AV1123" s="19"/>
      <c r="AW1123" s="19"/>
      <c r="AX1123" s="19"/>
      <c r="GA1123" s="50"/>
    </row>
    <row r="1124" spans="1:183" s="18" customFormat="1">
      <c r="A1124" s="47"/>
      <c r="B1124" s="48"/>
      <c r="C1124" s="48"/>
      <c r="D1124" s="48"/>
      <c r="E1124" s="49"/>
      <c r="F1124" s="48"/>
      <c r="G1124" s="48"/>
      <c r="H1124" s="48"/>
      <c r="I1124" s="49"/>
      <c r="J1124" s="48"/>
      <c r="K1124" s="48"/>
      <c r="L1124" s="48"/>
      <c r="M1124" s="48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AC1124" s="19"/>
      <c r="AD1124" s="19"/>
      <c r="AE1124" s="19"/>
      <c r="AF1124" s="19"/>
      <c r="AG1124" s="19"/>
      <c r="AH1124" s="19"/>
      <c r="AI1124" s="19"/>
      <c r="AJ1124" s="19"/>
      <c r="AK1124" s="19"/>
      <c r="AL1124" s="19"/>
      <c r="AM1124" s="19"/>
      <c r="AN1124" s="19"/>
      <c r="AO1124" s="19"/>
      <c r="AP1124" s="19"/>
      <c r="AQ1124" s="19"/>
      <c r="AR1124" s="19"/>
      <c r="AS1124" s="19"/>
      <c r="AT1124" s="19"/>
      <c r="AU1124" s="19"/>
      <c r="AV1124" s="19"/>
      <c r="AW1124" s="19"/>
      <c r="AX1124" s="19"/>
      <c r="GA1124" s="50"/>
    </row>
    <row r="1125" spans="1:183" s="18" customFormat="1">
      <c r="A1125" s="47"/>
      <c r="B1125" s="48"/>
      <c r="C1125" s="48"/>
      <c r="D1125" s="48"/>
      <c r="E1125" s="49"/>
      <c r="F1125" s="48"/>
      <c r="G1125" s="48"/>
      <c r="H1125" s="48"/>
      <c r="I1125" s="49"/>
      <c r="J1125" s="48"/>
      <c r="K1125" s="48"/>
      <c r="L1125" s="48"/>
      <c r="M1125" s="48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AC1125" s="19"/>
      <c r="AD1125" s="19"/>
      <c r="AE1125" s="19"/>
      <c r="AF1125" s="19"/>
      <c r="AG1125" s="19"/>
      <c r="AH1125" s="19"/>
      <c r="AI1125" s="19"/>
      <c r="AJ1125" s="19"/>
      <c r="AK1125" s="19"/>
      <c r="AL1125" s="19"/>
      <c r="AM1125" s="19"/>
      <c r="AN1125" s="19"/>
      <c r="AO1125" s="19"/>
      <c r="AP1125" s="19"/>
      <c r="AQ1125" s="19"/>
      <c r="AR1125" s="19"/>
      <c r="AS1125" s="19"/>
      <c r="AT1125" s="19"/>
      <c r="AU1125" s="19"/>
      <c r="AV1125" s="19"/>
      <c r="AW1125" s="19"/>
      <c r="AX1125" s="19"/>
      <c r="GA1125" s="50"/>
    </row>
    <row r="1126" spans="1:183" s="18" customFormat="1">
      <c r="A1126" s="47"/>
      <c r="B1126" s="48"/>
      <c r="C1126" s="48"/>
      <c r="D1126" s="48"/>
      <c r="E1126" s="49"/>
      <c r="F1126" s="48"/>
      <c r="G1126" s="48"/>
      <c r="H1126" s="48"/>
      <c r="I1126" s="49"/>
      <c r="J1126" s="48"/>
      <c r="K1126" s="48"/>
      <c r="L1126" s="48"/>
      <c r="M1126" s="48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AC1126" s="19"/>
      <c r="AD1126" s="19"/>
      <c r="AE1126" s="19"/>
      <c r="AF1126" s="19"/>
      <c r="AG1126" s="19"/>
      <c r="AH1126" s="19"/>
      <c r="AI1126" s="19"/>
      <c r="AJ1126" s="19"/>
      <c r="AK1126" s="19"/>
      <c r="AL1126" s="19"/>
      <c r="AM1126" s="19"/>
      <c r="AN1126" s="19"/>
      <c r="AO1126" s="19"/>
      <c r="AP1126" s="19"/>
      <c r="AQ1126" s="19"/>
      <c r="AR1126" s="19"/>
      <c r="AS1126" s="19"/>
      <c r="AT1126" s="19"/>
      <c r="AU1126" s="19"/>
      <c r="AV1126" s="19"/>
      <c r="AW1126" s="19"/>
      <c r="AX1126" s="19"/>
      <c r="GA1126" s="50"/>
    </row>
    <row r="1127" spans="1:183" s="18" customFormat="1">
      <c r="A1127" s="47"/>
      <c r="B1127" s="48"/>
      <c r="C1127" s="48"/>
      <c r="D1127" s="48"/>
      <c r="E1127" s="49"/>
      <c r="F1127" s="48"/>
      <c r="G1127" s="48"/>
      <c r="H1127" s="48"/>
      <c r="I1127" s="49"/>
      <c r="J1127" s="48"/>
      <c r="K1127" s="48"/>
      <c r="L1127" s="48"/>
      <c r="M1127" s="48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AC1127" s="19"/>
      <c r="AD1127" s="19"/>
      <c r="AE1127" s="19"/>
      <c r="AF1127" s="19"/>
      <c r="AG1127" s="19"/>
      <c r="AH1127" s="19"/>
      <c r="AI1127" s="19"/>
      <c r="AJ1127" s="19"/>
      <c r="AK1127" s="19"/>
      <c r="AL1127" s="19"/>
      <c r="AM1127" s="19"/>
      <c r="AN1127" s="19"/>
      <c r="AO1127" s="19"/>
      <c r="AP1127" s="19"/>
      <c r="AQ1127" s="19"/>
      <c r="AR1127" s="19"/>
      <c r="AS1127" s="19"/>
      <c r="AT1127" s="19"/>
      <c r="AU1127" s="19"/>
      <c r="AV1127" s="19"/>
      <c r="AW1127" s="19"/>
      <c r="AX1127" s="19"/>
      <c r="GA1127" s="50"/>
    </row>
    <row r="1128" spans="1:183" s="18" customFormat="1">
      <c r="A1128" s="47"/>
      <c r="B1128" s="48"/>
      <c r="C1128" s="48"/>
      <c r="D1128" s="48"/>
      <c r="E1128" s="49"/>
      <c r="F1128" s="48"/>
      <c r="G1128" s="48"/>
      <c r="H1128" s="48"/>
      <c r="I1128" s="49"/>
      <c r="J1128" s="48"/>
      <c r="K1128" s="48"/>
      <c r="L1128" s="48"/>
      <c r="M1128" s="48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  <c r="AE1128" s="19"/>
      <c r="AF1128" s="19"/>
      <c r="AG1128" s="19"/>
      <c r="AH1128" s="19"/>
      <c r="AI1128" s="19"/>
      <c r="AJ1128" s="19"/>
      <c r="AK1128" s="19"/>
      <c r="AL1128" s="19"/>
      <c r="AM1128" s="19"/>
      <c r="AN1128" s="19"/>
      <c r="AO1128" s="19"/>
      <c r="AP1128" s="19"/>
      <c r="AQ1128" s="19"/>
      <c r="AR1128" s="19"/>
      <c r="AS1128" s="19"/>
      <c r="AT1128" s="19"/>
      <c r="AU1128" s="19"/>
      <c r="AV1128" s="19"/>
      <c r="AW1128" s="19"/>
      <c r="AX1128" s="19"/>
      <c r="GA1128" s="50"/>
    </row>
    <row r="1129" spans="1:183" s="18" customFormat="1">
      <c r="A1129" s="47"/>
      <c r="B1129" s="48"/>
      <c r="C1129" s="48"/>
      <c r="D1129" s="48"/>
      <c r="E1129" s="49"/>
      <c r="F1129" s="48"/>
      <c r="G1129" s="48"/>
      <c r="H1129" s="48"/>
      <c r="I1129" s="49"/>
      <c r="J1129" s="48"/>
      <c r="K1129" s="48"/>
      <c r="L1129" s="48"/>
      <c r="M1129" s="48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  <c r="AE1129" s="19"/>
      <c r="AF1129" s="19"/>
      <c r="AG1129" s="19"/>
      <c r="AH1129" s="19"/>
      <c r="AI1129" s="19"/>
      <c r="AJ1129" s="19"/>
      <c r="AK1129" s="19"/>
      <c r="AL1129" s="19"/>
      <c r="AM1129" s="19"/>
      <c r="AN1129" s="19"/>
      <c r="AO1129" s="19"/>
      <c r="AP1129" s="19"/>
      <c r="AQ1129" s="19"/>
      <c r="AR1129" s="19"/>
      <c r="AS1129" s="19"/>
      <c r="AT1129" s="19"/>
      <c r="AU1129" s="19"/>
      <c r="AV1129" s="19"/>
      <c r="AW1129" s="19"/>
      <c r="AX1129" s="19"/>
      <c r="GA1129" s="50"/>
    </row>
    <row r="1130" spans="1:183" s="18" customFormat="1">
      <c r="A1130" s="47"/>
      <c r="B1130" s="48"/>
      <c r="C1130" s="48"/>
      <c r="D1130" s="48"/>
      <c r="E1130" s="49"/>
      <c r="F1130" s="48"/>
      <c r="G1130" s="48"/>
      <c r="H1130" s="48"/>
      <c r="I1130" s="49"/>
      <c r="J1130" s="48"/>
      <c r="K1130" s="48"/>
      <c r="L1130" s="48"/>
      <c r="M1130" s="48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  <c r="AE1130" s="19"/>
      <c r="AF1130" s="19"/>
      <c r="AG1130" s="19"/>
      <c r="AH1130" s="19"/>
      <c r="AI1130" s="19"/>
      <c r="AJ1130" s="19"/>
      <c r="AK1130" s="19"/>
      <c r="AL1130" s="19"/>
      <c r="AM1130" s="19"/>
      <c r="AN1130" s="19"/>
      <c r="AO1130" s="19"/>
      <c r="AP1130" s="19"/>
      <c r="AQ1130" s="19"/>
      <c r="AR1130" s="19"/>
      <c r="AS1130" s="19"/>
      <c r="AT1130" s="19"/>
      <c r="AU1130" s="19"/>
      <c r="AV1130" s="19"/>
      <c r="AW1130" s="19"/>
      <c r="AX1130" s="19"/>
      <c r="GA1130" s="50"/>
    </row>
    <row r="1131" spans="1:183" s="18" customFormat="1">
      <c r="A1131" s="47"/>
      <c r="B1131" s="48"/>
      <c r="C1131" s="48"/>
      <c r="D1131" s="48"/>
      <c r="E1131" s="49"/>
      <c r="F1131" s="48"/>
      <c r="G1131" s="48"/>
      <c r="H1131" s="48"/>
      <c r="I1131" s="49"/>
      <c r="J1131" s="48"/>
      <c r="K1131" s="48"/>
      <c r="L1131" s="48"/>
      <c r="M1131" s="48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9"/>
      <c r="AE1131" s="19"/>
      <c r="AF1131" s="19"/>
      <c r="AG1131" s="19"/>
      <c r="AH1131" s="19"/>
      <c r="AI1131" s="19"/>
      <c r="AJ1131" s="19"/>
      <c r="AK1131" s="19"/>
      <c r="AL1131" s="19"/>
      <c r="AM1131" s="19"/>
      <c r="AN1131" s="19"/>
      <c r="AO1131" s="19"/>
      <c r="AP1131" s="19"/>
      <c r="AQ1131" s="19"/>
      <c r="AR1131" s="19"/>
      <c r="AS1131" s="19"/>
      <c r="AT1131" s="19"/>
      <c r="AU1131" s="19"/>
      <c r="AV1131" s="19"/>
      <c r="AW1131" s="19"/>
      <c r="AX1131" s="19"/>
      <c r="GA1131" s="50"/>
    </row>
    <row r="1132" spans="1:183" s="18" customFormat="1">
      <c r="A1132" s="47"/>
      <c r="B1132" s="48"/>
      <c r="C1132" s="48"/>
      <c r="D1132" s="48"/>
      <c r="E1132" s="49"/>
      <c r="F1132" s="48"/>
      <c r="G1132" s="48"/>
      <c r="H1132" s="48"/>
      <c r="I1132" s="49"/>
      <c r="J1132" s="48"/>
      <c r="K1132" s="48"/>
      <c r="L1132" s="48"/>
      <c r="M1132" s="48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9"/>
      <c r="AE1132" s="19"/>
      <c r="AF1132" s="19"/>
      <c r="AG1132" s="19"/>
      <c r="AH1132" s="19"/>
      <c r="AI1132" s="19"/>
      <c r="AJ1132" s="19"/>
      <c r="AK1132" s="19"/>
      <c r="AL1132" s="19"/>
      <c r="AM1132" s="19"/>
      <c r="AN1132" s="19"/>
      <c r="AO1132" s="19"/>
      <c r="AP1132" s="19"/>
      <c r="AQ1132" s="19"/>
      <c r="AR1132" s="19"/>
      <c r="AS1132" s="19"/>
      <c r="AT1132" s="19"/>
      <c r="AU1132" s="19"/>
      <c r="AV1132" s="19"/>
      <c r="AW1132" s="19"/>
      <c r="AX1132" s="19"/>
      <c r="GA1132" s="50"/>
    </row>
    <row r="1133" spans="1:183" s="18" customFormat="1">
      <c r="A1133" s="47"/>
      <c r="B1133" s="48"/>
      <c r="C1133" s="48"/>
      <c r="D1133" s="48"/>
      <c r="E1133" s="49"/>
      <c r="F1133" s="48"/>
      <c r="G1133" s="48"/>
      <c r="H1133" s="48"/>
      <c r="I1133" s="49"/>
      <c r="J1133" s="48"/>
      <c r="K1133" s="48"/>
      <c r="L1133" s="48"/>
      <c r="M1133" s="48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  <c r="AE1133" s="19"/>
      <c r="AF1133" s="19"/>
      <c r="AG1133" s="19"/>
      <c r="AH1133" s="19"/>
      <c r="AI1133" s="19"/>
      <c r="AJ1133" s="19"/>
      <c r="AK1133" s="19"/>
      <c r="AL1133" s="19"/>
      <c r="AM1133" s="19"/>
      <c r="AN1133" s="19"/>
      <c r="AO1133" s="19"/>
      <c r="AP1133" s="19"/>
      <c r="AQ1133" s="19"/>
      <c r="AR1133" s="19"/>
      <c r="AS1133" s="19"/>
      <c r="AT1133" s="19"/>
      <c r="AU1133" s="19"/>
      <c r="AV1133" s="19"/>
      <c r="AW1133" s="19"/>
      <c r="AX1133" s="19"/>
      <c r="GA1133" s="50"/>
    </row>
    <row r="1134" spans="1:183" s="18" customFormat="1">
      <c r="A1134" s="47"/>
      <c r="B1134" s="48"/>
      <c r="C1134" s="48"/>
      <c r="D1134" s="48"/>
      <c r="E1134" s="49"/>
      <c r="F1134" s="48"/>
      <c r="G1134" s="48"/>
      <c r="H1134" s="48"/>
      <c r="I1134" s="49"/>
      <c r="J1134" s="48"/>
      <c r="K1134" s="48"/>
      <c r="L1134" s="48"/>
      <c r="M1134" s="48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  <c r="AD1134" s="19"/>
      <c r="AE1134" s="19"/>
      <c r="AF1134" s="19"/>
      <c r="AG1134" s="19"/>
      <c r="AH1134" s="19"/>
      <c r="AI1134" s="19"/>
      <c r="AJ1134" s="19"/>
      <c r="AK1134" s="19"/>
      <c r="AL1134" s="19"/>
      <c r="AM1134" s="19"/>
      <c r="AN1134" s="19"/>
      <c r="AO1134" s="19"/>
      <c r="AP1134" s="19"/>
      <c r="AQ1134" s="19"/>
      <c r="AR1134" s="19"/>
      <c r="AS1134" s="19"/>
      <c r="AT1134" s="19"/>
      <c r="AU1134" s="19"/>
      <c r="AV1134" s="19"/>
      <c r="AW1134" s="19"/>
      <c r="AX1134" s="19"/>
      <c r="GA1134" s="50"/>
    </row>
    <row r="1135" spans="1:183" s="18" customFormat="1">
      <c r="A1135" s="47"/>
      <c r="B1135" s="48"/>
      <c r="C1135" s="48"/>
      <c r="D1135" s="48"/>
      <c r="E1135" s="49"/>
      <c r="F1135" s="48"/>
      <c r="G1135" s="48"/>
      <c r="H1135" s="48"/>
      <c r="I1135" s="49"/>
      <c r="J1135" s="48"/>
      <c r="K1135" s="48"/>
      <c r="L1135" s="48"/>
      <c r="M1135" s="48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  <c r="AD1135" s="19"/>
      <c r="AE1135" s="19"/>
      <c r="AF1135" s="19"/>
      <c r="AG1135" s="19"/>
      <c r="AH1135" s="19"/>
      <c r="AI1135" s="19"/>
      <c r="AJ1135" s="19"/>
      <c r="AK1135" s="19"/>
      <c r="AL1135" s="19"/>
      <c r="AM1135" s="19"/>
      <c r="AN1135" s="19"/>
      <c r="AO1135" s="19"/>
      <c r="AP1135" s="19"/>
      <c r="AQ1135" s="19"/>
      <c r="AR1135" s="19"/>
      <c r="AS1135" s="19"/>
      <c r="AT1135" s="19"/>
      <c r="AU1135" s="19"/>
      <c r="AV1135" s="19"/>
      <c r="AW1135" s="19"/>
      <c r="AX1135" s="19"/>
      <c r="GA1135" s="50"/>
    </row>
    <row r="1136" spans="1:183" s="18" customFormat="1">
      <c r="A1136" s="47"/>
      <c r="B1136" s="48"/>
      <c r="C1136" s="48"/>
      <c r="D1136" s="48"/>
      <c r="E1136" s="49"/>
      <c r="F1136" s="48"/>
      <c r="G1136" s="48"/>
      <c r="H1136" s="48"/>
      <c r="I1136" s="49"/>
      <c r="J1136" s="48"/>
      <c r="K1136" s="48"/>
      <c r="L1136" s="48"/>
      <c r="M1136" s="48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9"/>
      <c r="AE1136" s="19"/>
      <c r="AF1136" s="19"/>
      <c r="AG1136" s="19"/>
      <c r="AH1136" s="19"/>
      <c r="AI1136" s="19"/>
      <c r="AJ1136" s="19"/>
      <c r="AK1136" s="19"/>
      <c r="AL1136" s="19"/>
      <c r="AM1136" s="19"/>
      <c r="AN1136" s="19"/>
      <c r="AO1136" s="19"/>
      <c r="AP1136" s="19"/>
      <c r="AQ1136" s="19"/>
      <c r="AR1136" s="19"/>
      <c r="AS1136" s="19"/>
      <c r="AT1136" s="19"/>
      <c r="AU1136" s="19"/>
      <c r="AV1136" s="19"/>
      <c r="AW1136" s="19"/>
      <c r="AX1136" s="19"/>
      <c r="GA1136" s="50"/>
    </row>
    <row r="1137" spans="1:183" s="18" customFormat="1">
      <c r="A1137" s="47"/>
      <c r="B1137" s="48"/>
      <c r="C1137" s="48"/>
      <c r="D1137" s="48"/>
      <c r="E1137" s="49"/>
      <c r="F1137" s="48"/>
      <c r="G1137" s="48"/>
      <c r="H1137" s="48"/>
      <c r="I1137" s="49"/>
      <c r="J1137" s="48"/>
      <c r="K1137" s="48"/>
      <c r="L1137" s="48"/>
      <c r="M1137" s="48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AC1137" s="19"/>
      <c r="AD1137" s="19"/>
      <c r="AE1137" s="19"/>
      <c r="AF1137" s="19"/>
      <c r="AG1137" s="19"/>
      <c r="AH1137" s="19"/>
      <c r="AI1137" s="19"/>
      <c r="AJ1137" s="19"/>
      <c r="AK1137" s="19"/>
      <c r="AL1137" s="19"/>
      <c r="AM1137" s="19"/>
      <c r="AN1137" s="19"/>
      <c r="AO1137" s="19"/>
      <c r="AP1137" s="19"/>
      <c r="AQ1137" s="19"/>
      <c r="AR1137" s="19"/>
      <c r="AS1137" s="19"/>
      <c r="AT1137" s="19"/>
      <c r="AU1137" s="19"/>
      <c r="AV1137" s="19"/>
      <c r="AW1137" s="19"/>
      <c r="AX1137" s="19"/>
      <c r="GA1137" s="50"/>
    </row>
    <row r="1138" spans="1:183" s="18" customFormat="1">
      <c r="A1138" s="47"/>
      <c r="B1138" s="48"/>
      <c r="C1138" s="48"/>
      <c r="D1138" s="48"/>
      <c r="E1138" s="49"/>
      <c r="F1138" s="48"/>
      <c r="G1138" s="48"/>
      <c r="H1138" s="48"/>
      <c r="I1138" s="49"/>
      <c r="J1138" s="48"/>
      <c r="K1138" s="48"/>
      <c r="L1138" s="48"/>
      <c r="M1138" s="48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  <c r="AD1138" s="19"/>
      <c r="AE1138" s="19"/>
      <c r="AF1138" s="19"/>
      <c r="AG1138" s="19"/>
      <c r="AH1138" s="19"/>
      <c r="AI1138" s="19"/>
      <c r="AJ1138" s="19"/>
      <c r="AK1138" s="19"/>
      <c r="AL1138" s="19"/>
      <c r="AM1138" s="19"/>
      <c r="AN1138" s="19"/>
      <c r="AO1138" s="19"/>
      <c r="AP1138" s="19"/>
      <c r="AQ1138" s="19"/>
      <c r="AR1138" s="19"/>
      <c r="AS1138" s="19"/>
      <c r="AT1138" s="19"/>
      <c r="AU1138" s="19"/>
      <c r="AV1138" s="19"/>
      <c r="AW1138" s="19"/>
      <c r="AX1138" s="19"/>
      <c r="GA1138" s="50"/>
    </row>
    <row r="1139" spans="1:183" s="18" customFormat="1">
      <c r="A1139" s="47"/>
      <c r="B1139" s="48"/>
      <c r="C1139" s="48"/>
      <c r="D1139" s="48"/>
      <c r="E1139" s="49"/>
      <c r="F1139" s="48"/>
      <c r="G1139" s="48"/>
      <c r="H1139" s="48"/>
      <c r="I1139" s="49"/>
      <c r="J1139" s="48"/>
      <c r="K1139" s="48"/>
      <c r="L1139" s="48"/>
      <c r="M1139" s="48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/>
      <c r="AE1139" s="19"/>
      <c r="AF1139" s="19"/>
      <c r="AG1139" s="19"/>
      <c r="AH1139" s="19"/>
      <c r="AI1139" s="19"/>
      <c r="AJ1139" s="19"/>
      <c r="AK1139" s="19"/>
      <c r="AL1139" s="19"/>
      <c r="AM1139" s="19"/>
      <c r="AN1139" s="19"/>
      <c r="AO1139" s="19"/>
      <c r="AP1139" s="19"/>
      <c r="AQ1139" s="19"/>
      <c r="AR1139" s="19"/>
      <c r="AS1139" s="19"/>
      <c r="AT1139" s="19"/>
      <c r="AU1139" s="19"/>
      <c r="AV1139" s="19"/>
      <c r="AW1139" s="19"/>
      <c r="AX1139" s="19"/>
      <c r="GA1139" s="50"/>
    </row>
    <row r="1140" spans="1:183" s="18" customFormat="1">
      <c r="A1140" s="47"/>
      <c r="B1140" s="48"/>
      <c r="C1140" s="48"/>
      <c r="D1140" s="48"/>
      <c r="E1140" s="49"/>
      <c r="F1140" s="48"/>
      <c r="G1140" s="48"/>
      <c r="H1140" s="48"/>
      <c r="I1140" s="49"/>
      <c r="J1140" s="48"/>
      <c r="K1140" s="48"/>
      <c r="L1140" s="48"/>
      <c r="M1140" s="48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9"/>
      <c r="AE1140" s="19"/>
      <c r="AF1140" s="19"/>
      <c r="AG1140" s="19"/>
      <c r="AH1140" s="19"/>
      <c r="AI1140" s="19"/>
      <c r="AJ1140" s="19"/>
      <c r="AK1140" s="19"/>
      <c r="AL1140" s="19"/>
      <c r="AM1140" s="19"/>
      <c r="AN1140" s="19"/>
      <c r="AO1140" s="19"/>
      <c r="AP1140" s="19"/>
      <c r="AQ1140" s="19"/>
      <c r="AR1140" s="19"/>
      <c r="AS1140" s="19"/>
      <c r="AT1140" s="19"/>
      <c r="AU1140" s="19"/>
      <c r="AV1140" s="19"/>
      <c r="AW1140" s="19"/>
      <c r="AX1140" s="19"/>
      <c r="GA1140" s="50"/>
    </row>
    <row r="1141" spans="1:183" s="18" customFormat="1">
      <c r="A1141" s="47"/>
      <c r="B1141" s="48"/>
      <c r="C1141" s="48"/>
      <c r="D1141" s="48"/>
      <c r="E1141" s="49"/>
      <c r="F1141" s="48"/>
      <c r="G1141" s="48"/>
      <c r="H1141" s="48"/>
      <c r="I1141" s="49"/>
      <c r="J1141" s="48"/>
      <c r="K1141" s="48"/>
      <c r="L1141" s="48"/>
      <c r="M1141" s="48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9"/>
      <c r="AE1141" s="19"/>
      <c r="AF1141" s="19"/>
      <c r="AG1141" s="19"/>
      <c r="AH1141" s="19"/>
      <c r="AI1141" s="19"/>
      <c r="AJ1141" s="19"/>
      <c r="AK1141" s="19"/>
      <c r="AL1141" s="19"/>
      <c r="AM1141" s="19"/>
      <c r="AN1141" s="19"/>
      <c r="AO1141" s="19"/>
      <c r="AP1141" s="19"/>
      <c r="AQ1141" s="19"/>
      <c r="AR1141" s="19"/>
      <c r="AS1141" s="19"/>
      <c r="AT1141" s="19"/>
      <c r="AU1141" s="19"/>
      <c r="AV1141" s="19"/>
      <c r="AW1141" s="19"/>
      <c r="AX1141" s="19"/>
      <c r="GA1141" s="50"/>
    </row>
    <row r="1142" spans="1:183" s="18" customFormat="1">
      <c r="A1142" s="47"/>
      <c r="B1142" s="48"/>
      <c r="C1142" s="48"/>
      <c r="D1142" s="48"/>
      <c r="E1142" s="49"/>
      <c r="F1142" s="48"/>
      <c r="G1142" s="48"/>
      <c r="H1142" s="48"/>
      <c r="I1142" s="49"/>
      <c r="J1142" s="48"/>
      <c r="K1142" s="48"/>
      <c r="L1142" s="48"/>
      <c r="M1142" s="48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AC1142" s="19"/>
      <c r="AD1142" s="19"/>
      <c r="AE1142" s="19"/>
      <c r="AF1142" s="19"/>
      <c r="AG1142" s="19"/>
      <c r="AH1142" s="19"/>
      <c r="AI1142" s="19"/>
      <c r="AJ1142" s="19"/>
      <c r="AK1142" s="19"/>
      <c r="AL1142" s="19"/>
      <c r="AM1142" s="19"/>
      <c r="AN1142" s="19"/>
      <c r="AO1142" s="19"/>
      <c r="AP1142" s="19"/>
      <c r="AQ1142" s="19"/>
      <c r="AR1142" s="19"/>
      <c r="AS1142" s="19"/>
      <c r="AT1142" s="19"/>
      <c r="AU1142" s="19"/>
      <c r="AV1142" s="19"/>
      <c r="AW1142" s="19"/>
      <c r="AX1142" s="19"/>
      <c r="GA1142" s="50"/>
    </row>
    <row r="1143" spans="1:183" s="18" customFormat="1">
      <c r="A1143" s="47"/>
      <c r="B1143" s="48"/>
      <c r="C1143" s="48"/>
      <c r="D1143" s="48"/>
      <c r="E1143" s="49"/>
      <c r="F1143" s="48"/>
      <c r="G1143" s="48"/>
      <c r="H1143" s="48"/>
      <c r="I1143" s="49"/>
      <c r="J1143" s="48"/>
      <c r="K1143" s="48"/>
      <c r="L1143" s="48"/>
      <c r="M1143" s="48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9"/>
      <c r="AE1143" s="19"/>
      <c r="AF1143" s="19"/>
      <c r="AG1143" s="19"/>
      <c r="AH1143" s="19"/>
      <c r="AI1143" s="19"/>
      <c r="AJ1143" s="19"/>
      <c r="AK1143" s="19"/>
      <c r="AL1143" s="19"/>
      <c r="AM1143" s="19"/>
      <c r="AN1143" s="19"/>
      <c r="AO1143" s="19"/>
      <c r="AP1143" s="19"/>
      <c r="AQ1143" s="19"/>
      <c r="AR1143" s="19"/>
      <c r="AS1143" s="19"/>
      <c r="AT1143" s="19"/>
      <c r="AU1143" s="19"/>
      <c r="AV1143" s="19"/>
      <c r="AW1143" s="19"/>
      <c r="AX1143" s="19"/>
      <c r="GA1143" s="50"/>
    </row>
    <row r="1144" spans="1:183" s="18" customFormat="1">
      <c r="A1144" s="47"/>
      <c r="B1144" s="48"/>
      <c r="C1144" s="48"/>
      <c r="D1144" s="48"/>
      <c r="E1144" s="49"/>
      <c r="F1144" s="48"/>
      <c r="G1144" s="48"/>
      <c r="H1144" s="48"/>
      <c r="I1144" s="49"/>
      <c r="J1144" s="48"/>
      <c r="K1144" s="48"/>
      <c r="L1144" s="48"/>
      <c r="M1144" s="48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  <c r="AD1144" s="19"/>
      <c r="AE1144" s="19"/>
      <c r="AF1144" s="19"/>
      <c r="AG1144" s="19"/>
      <c r="AH1144" s="19"/>
      <c r="AI1144" s="19"/>
      <c r="AJ1144" s="19"/>
      <c r="AK1144" s="19"/>
      <c r="AL1144" s="19"/>
      <c r="AM1144" s="19"/>
      <c r="AN1144" s="19"/>
      <c r="AO1144" s="19"/>
      <c r="AP1144" s="19"/>
      <c r="AQ1144" s="19"/>
      <c r="AR1144" s="19"/>
      <c r="AS1144" s="19"/>
      <c r="AT1144" s="19"/>
      <c r="AU1144" s="19"/>
      <c r="AV1144" s="19"/>
      <c r="AW1144" s="19"/>
      <c r="AX1144" s="19"/>
      <c r="GA1144" s="50"/>
    </row>
    <row r="1145" spans="1:183" s="18" customFormat="1">
      <c r="A1145" s="47"/>
      <c r="B1145" s="48"/>
      <c r="C1145" s="48"/>
      <c r="D1145" s="48"/>
      <c r="E1145" s="49"/>
      <c r="F1145" s="48"/>
      <c r="G1145" s="48"/>
      <c r="H1145" s="48"/>
      <c r="I1145" s="49"/>
      <c r="J1145" s="48"/>
      <c r="K1145" s="48"/>
      <c r="L1145" s="48"/>
      <c r="M1145" s="48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AC1145" s="19"/>
      <c r="AD1145" s="19"/>
      <c r="AE1145" s="19"/>
      <c r="AF1145" s="19"/>
      <c r="AG1145" s="19"/>
      <c r="AH1145" s="19"/>
      <c r="AI1145" s="19"/>
      <c r="AJ1145" s="19"/>
      <c r="AK1145" s="19"/>
      <c r="AL1145" s="19"/>
      <c r="AM1145" s="19"/>
      <c r="AN1145" s="19"/>
      <c r="AO1145" s="19"/>
      <c r="AP1145" s="19"/>
      <c r="AQ1145" s="19"/>
      <c r="AR1145" s="19"/>
      <c r="AS1145" s="19"/>
      <c r="AT1145" s="19"/>
      <c r="AU1145" s="19"/>
      <c r="AV1145" s="19"/>
      <c r="AW1145" s="19"/>
      <c r="AX1145" s="19"/>
      <c r="GA1145" s="50"/>
    </row>
    <row r="1146" spans="1:183" s="18" customFormat="1">
      <c r="A1146" s="47"/>
      <c r="B1146" s="48"/>
      <c r="C1146" s="48"/>
      <c r="D1146" s="48"/>
      <c r="E1146" s="49"/>
      <c r="F1146" s="48"/>
      <c r="G1146" s="48"/>
      <c r="H1146" s="48"/>
      <c r="I1146" s="49"/>
      <c r="J1146" s="48"/>
      <c r="K1146" s="48"/>
      <c r="L1146" s="48"/>
      <c r="M1146" s="48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AC1146" s="19"/>
      <c r="AD1146" s="19"/>
      <c r="AE1146" s="19"/>
      <c r="AF1146" s="19"/>
      <c r="AG1146" s="19"/>
      <c r="AH1146" s="19"/>
      <c r="AI1146" s="19"/>
      <c r="AJ1146" s="19"/>
      <c r="AK1146" s="19"/>
      <c r="AL1146" s="19"/>
      <c r="AM1146" s="19"/>
      <c r="AN1146" s="19"/>
      <c r="AO1146" s="19"/>
      <c r="AP1146" s="19"/>
      <c r="AQ1146" s="19"/>
      <c r="AR1146" s="19"/>
      <c r="AS1146" s="19"/>
      <c r="AT1146" s="19"/>
      <c r="AU1146" s="19"/>
      <c r="AV1146" s="19"/>
      <c r="AW1146" s="19"/>
      <c r="AX1146" s="19"/>
      <c r="GA1146" s="50"/>
    </row>
    <row r="1147" spans="1:183" s="18" customFormat="1">
      <c r="A1147" s="47"/>
      <c r="B1147" s="48"/>
      <c r="C1147" s="48"/>
      <c r="D1147" s="48"/>
      <c r="E1147" s="49"/>
      <c r="F1147" s="48"/>
      <c r="G1147" s="48"/>
      <c r="H1147" s="48"/>
      <c r="I1147" s="49"/>
      <c r="J1147" s="48"/>
      <c r="K1147" s="48"/>
      <c r="L1147" s="48"/>
      <c r="M1147" s="48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  <c r="AD1147" s="19"/>
      <c r="AE1147" s="19"/>
      <c r="AF1147" s="19"/>
      <c r="AG1147" s="19"/>
      <c r="AH1147" s="19"/>
      <c r="AI1147" s="19"/>
      <c r="AJ1147" s="19"/>
      <c r="AK1147" s="19"/>
      <c r="AL1147" s="19"/>
      <c r="AM1147" s="19"/>
      <c r="AN1147" s="19"/>
      <c r="AO1147" s="19"/>
      <c r="AP1147" s="19"/>
      <c r="AQ1147" s="19"/>
      <c r="AR1147" s="19"/>
      <c r="AS1147" s="19"/>
      <c r="AT1147" s="19"/>
      <c r="AU1147" s="19"/>
      <c r="AV1147" s="19"/>
      <c r="AW1147" s="19"/>
      <c r="AX1147" s="19"/>
      <c r="GA1147" s="50"/>
    </row>
    <row r="1148" spans="1:183" s="18" customFormat="1">
      <c r="A1148" s="47"/>
      <c r="B1148" s="48"/>
      <c r="C1148" s="48"/>
      <c r="D1148" s="48"/>
      <c r="E1148" s="49"/>
      <c r="F1148" s="48"/>
      <c r="G1148" s="48"/>
      <c r="H1148" s="48"/>
      <c r="I1148" s="49"/>
      <c r="J1148" s="48"/>
      <c r="K1148" s="48"/>
      <c r="L1148" s="48"/>
      <c r="M1148" s="48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  <c r="AD1148" s="19"/>
      <c r="AE1148" s="19"/>
      <c r="AF1148" s="19"/>
      <c r="AG1148" s="19"/>
      <c r="AH1148" s="19"/>
      <c r="AI1148" s="19"/>
      <c r="AJ1148" s="19"/>
      <c r="AK1148" s="19"/>
      <c r="AL1148" s="19"/>
      <c r="AM1148" s="19"/>
      <c r="AN1148" s="19"/>
      <c r="AO1148" s="19"/>
      <c r="AP1148" s="19"/>
      <c r="AQ1148" s="19"/>
      <c r="AR1148" s="19"/>
      <c r="AS1148" s="19"/>
      <c r="AT1148" s="19"/>
      <c r="AU1148" s="19"/>
      <c r="AV1148" s="19"/>
      <c r="AW1148" s="19"/>
      <c r="AX1148" s="19"/>
      <c r="GA1148" s="50"/>
    </row>
    <row r="1149" spans="1:183" s="18" customFormat="1">
      <c r="A1149" s="47"/>
      <c r="B1149" s="48"/>
      <c r="C1149" s="48"/>
      <c r="D1149" s="48"/>
      <c r="E1149" s="49"/>
      <c r="F1149" s="48"/>
      <c r="G1149" s="48"/>
      <c r="H1149" s="48"/>
      <c r="I1149" s="49"/>
      <c r="J1149" s="48"/>
      <c r="K1149" s="48"/>
      <c r="L1149" s="48"/>
      <c r="M1149" s="48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  <c r="AD1149" s="19"/>
      <c r="AE1149" s="19"/>
      <c r="AF1149" s="19"/>
      <c r="AG1149" s="19"/>
      <c r="AH1149" s="19"/>
      <c r="AI1149" s="19"/>
      <c r="AJ1149" s="19"/>
      <c r="AK1149" s="19"/>
      <c r="AL1149" s="19"/>
      <c r="AM1149" s="19"/>
      <c r="AN1149" s="19"/>
      <c r="AO1149" s="19"/>
      <c r="AP1149" s="19"/>
      <c r="AQ1149" s="19"/>
      <c r="AR1149" s="19"/>
      <c r="AS1149" s="19"/>
      <c r="AT1149" s="19"/>
      <c r="AU1149" s="19"/>
      <c r="AV1149" s="19"/>
      <c r="AW1149" s="19"/>
      <c r="AX1149" s="19"/>
      <c r="GA1149" s="50"/>
    </row>
    <row r="1150" spans="1:183" s="18" customFormat="1">
      <c r="A1150" s="47"/>
      <c r="B1150" s="48"/>
      <c r="C1150" s="48"/>
      <c r="D1150" s="48"/>
      <c r="E1150" s="49"/>
      <c r="F1150" s="48"/>
      <c r="G1150" s="48"/>
      <c r="H1150" s="48"/>
      <c r="I1150" s="49"/>
      <c r="J1150" s="48"/>
      <c r="K1150" s="48"/>
      <c r="L1150" s="48"/>
      <c r="M1150" s="48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AC1150" s="19"/>
      <c r="AD1150" s="19"/>
      <c r="AE1150" s="19"/>
      <c r="AF1150" s="19"/>
      <c r="AG1150" s="19"/>
      <c r="AH1150" s="19"/>
      <c r="AI1150" s="19"/>
      <c r="AJ1150" s="19"/>
      <c r="AK1150" s="19"/>
      <c r="AL1150" s="19"/>
      <c r="AM1150" s="19"/>
      <c r="AN1150" s="19"/>
      <c r="AO1150" s="19"/>
      <c r="AP1150" s="19"/>
      <c r="AQ1150" s="19"/>
      <c r="AR1150" s="19"/>
      <c r="AS1150" s="19"/>
      <c r="AT1150" s="19"/>
      <c r="AU1150" s="19"/>
      <c r="AV1150" s="19"/>
      <c r="AW1150" s="19"/>
      <c r="AX1150" s="19"/>
      <c r="GA1150" s="50"/>
    </row>
    <row r="1151" spans="1:183" s="18" customFormat="1">
      <c r="A1151" s="47"/>
      <c r="B1151" s="48"/>
      <c r="C1151" s="48"/>
      <c r="D1151" s="48"/>
      <c r="E1151" s="49"/>
      <c r="F1151" s="48"/>
      <c r="G1151" s="48"/>
      <c r="H1151" s="48"/>
      <c r="I1151" s="49"/>
      <c r="J1151" s="48"/>
      <c r="K1151" s="48"/>
      <c r="L1151" s="48"/>
      <c r="M1151" s="48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  <c r="AB1151" s="19"/>
      <c r="AC1151" s="19"/>
      <c r="AD1151" s="19"/>
      <c r="AE1151" s="19"/>
      <c r="AF1151" s="19"/>
      <c r="AG1151" s="19"/>
      <c r="AH1151" s="19"/>
      <c r="AI1151" s="19"/>
      <c r="AJ1151" s="19"/>
      <c r="AK1151" s="19"/>
      <c r="AL1151" s="19"/>
      <c r="AM1151" s="19"/>
      <c r="AN1151" s="19"/>
      <c r="AO1151" s="19"/>
      <c r="AP1151" s="19"/>
      <c r="AQ1151" s="19"/>
      <c r="AR1151" s="19"/>
      <c r="AS1151" s="19"/>
      <c r="AT1151" s="19"/>
      <c r="AU1151" s="19"/>
      <c r="AV1151" s="19"/>
      <c r="AW1151" s="19"/>
      <c r="AX1151" s="19"/>
      <c r="GA1151" s="50"/>
    </row>
    <row r="1152" spans="1:183" s="18" customFormat="1">
      <c r="A1152" s="47"/>
      <c r="B1152" s="48"/>
      <c r="C1152" s="48"/>
      <c r="D1152" s="48"/>
      <c r="E1152" s="49"/>
      <c r="F1152" s="48"/>
      <c r="G1152" s="48"/>
      <c r="H1152" s="48"/>
      <c r="I1152" s="49"/>
      <c r="J1152" s="48"/>
      <c r="K1152" s="48"/>
      <c r="L1152" s="48"/>
      <c r="M1152" s="48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/>
      <c r="AE1152" s="19"/>
      <c r="AF1152" s="19"/>
      <c r="AG1152" s="19"/>
      <c r="AH1152" s="19"/>
      <c r="AI1152" s="19"/>
      <c r="AJ1152" s="19"/>
      <c r="AK1152" s="19"/>
      <c r="AL1152" s="19"/>
      <c r="AM1152" s="19"/>
      <c r="AN1152" s="19"/>
      <c r="AO1152" s="19"/>
      <c r="AP1152" s="19"/>
      <c r="AQ1152" s="19"/>
      <c r="AR1152" s="19"/>
      <c r="AS1152" s="19"/>
      <c r="AT1152" s="19"/>
      <c r="AU1152" s="19"/>
      <c r="AV1152" s="19"/>
      <c r="AW1152" s="19"/>
      <c r="AX1152" s="19"/>
      <c r="GA1152" s="50"/>
    </row>
    <row r="1153" spans="1:183" s="18" customFormat="1">
      <c r="A1153" s="47"/>
      <c r="B1153" s="48"/>
      <c r="C1153" s="48"/>
      <c r="D1153" s="48"/>
      <c r="E1153" s="49"/>
      <c r="F1153" s="48"/>
      <c r="G1153" s="48"/>
      <c r="H1153" s="48"/>
      <c r="I1153" s="49"/>
      <c r="J1153" s="48"/>
      <c r="K1153" s="48"/>
      <c r="L1153" s="48"/>
      <c r="M1153" s="48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AC1153" s="19"/>
      <c r="AD1153" s="19"/>
      <c r="AE1153" s="19"/>
      <c r="AF1153" s="19"/>
      <c r="AG1153" s="19"/>
      <c r="AH1153" s="19"/>
      <c r="AI1153" s="19"/>
      <c r="AJ1153" s="19"/>
      <c r="AK1153" s="19"/>
      <c r="AL1153" s="19"/>
      <c r="AM1153" s="19"/>
      <c r="AN1153" s="19"/>
      <c r="AO1153" s="19"/>
      <c r="AP1153" s="19"/>
      <c r="AQ1153" s="19"/>
      <c r="AR1153" s="19"/>
      <c r="AS1153" s="19"/>
      <c r="AT1153" s="19"/>
      <c r="AU1153" s="19"/>
      <c r="AV1153" s="19"/>
      <c r="AW1153" s="19"/>
      <c r="AX1153" s="19"/>
      <c r="GA1153" s="50"/>
    </row>
    <row r="1154" spans="1:183" s="18" customFormat="1">
      <c r="A1154" s="47"/>
      <c r="B1154" s="48"/>
      <c r="C1154" s="48"/>
      <c r="D1154" s="48"/>
      <c r="E1154" s="49"/>
      <c r="F1154" s="48"/>
      <c r="G1154" s="48"/>
      <c r="H1154" s="48"/>
      <c r="I1154" s="49"/>
      <c r="J1154" s="48"/>
      <c r="K1154" s="48"/>
      <c r="L1154" s="48"/>
      <c r="M1154" s="48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AC1154" s="19"/>
      <c r="AD1154" s="19"/>
      <c r="AE1154" s="19"/>
      <c r="AF1154" s="19"/>
      <c r="AG1154" s="19"/>
      <c r="AH1154" s="19"/>
      <c r="AI1154" s="19"/>
      <c r="AJ1154" s="19"/>
      <c r="AK1154" s="19"/>
      <c r="AL1154" s="19"/>
      <c r="AM1154" s="19"/>
      <c r="AN1154" s="19"/>
      <c r="AO1154" s="19"/>
      <c r="AP1154" s="19"/>
      <c r="AQ1154" s="19"/>
      <c r="AR1154" s="19"/>
      <c r="AS1154" s="19"/>
      <c r="AT1154" s="19"/>
      <c r="AU1154" s="19"/>
      <c r="AV1154" s="19"/>
      <c r="AW1154" s="19"/>
      <c r="AX1154" s="19"/>
      <c r="GA1154" s="50"/>
    </row>
    <row r="1155" spans="1:183" s="18" customFormat="1">
      <c r="A1155" s="47"/>
      <c r="B1155" s="48"/>
      <c r="C1155" s="48"/>
      <c r="D1155" s="48"/>
      <c r="E1155" s="49"/>
      <c r="F1155" s="48"/>
      <c r="G1155" s="48"/>
      <c r="H1155" s="48"/>
      <c r="I1155" s="49"/>
      <c r="J1155" s="48"/>
      <c r="K1155" s="48"/>
      <c r="L1155" s="48"/>
      <c r="M1155" s="48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AC1155" s="19"/>
      <c r="AD1155" s="19"/>
      <c r="AE1155" s="19"/>
      <c r="AF1155" s="19"/>
      <c r="AG1155" s="19"/>
      <c r="AH1155" s="19"/>
      <c r="AI1155" s="19"/>
      <c r="AJ1155" s="19"/>
      <c r="AK1155" s="19"/>
      <c r="AL1155" s="19"/>
      <c r="AM1155" s="19"/>
      <c r="AN1155" s="19"/>
      <c r="AO1155" s="19"/>
      <c r="AP1155" s="19"/>
      <c r="AQ1155" s="19"/>
      <c r="AR1155" s="19"/>
      <c r="AS1155" s="19"/>
      <c r="AT1155" s="19"/>
      <c r="AU1155" s="19"/>
      <c r="AV1155" s="19"/>
      <c r="AW1155" s="19"/>
      <c r="AX1155" s="19"/>
      <c r="GA1155" s="50"/>
    </row>
    <row r="1156" spans="1:183" s="18" customFormat="1">
      <c r="A1156" s="47"/>
      <c r="B1156" s="48"/>
      <c r="C1156" s="48"/>
      <c r="D1156" s="48"/>
      <c r="E1156" s="49"/>
      <c r="F1156" s="48"/>
      <c r="G1156" s="48"/>
      <c r="H1156" s="48"/>
      <c r="I1156" s="49"/>
      <c r="J1156" s="48"/>
      <c r="K1156" s="48"/>
      <c r="L1156" s="48"/>
      <c r="M1156" s="48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AC1156" s="19"/>
      <c r="AD1156" s="19"/>
      <c r="AE1156" s="19"/>
      <c r="AF1156" s="19"/>
      <c r="AG1156" s="19"/>
      <c r="AH1156" s="19"/>
      <c r="AI1156" s="19"/>
      <c r="AJ1156" s="19"/>
      <c r="AK1156" s="19"/>
      <c r="AL1156" s="19"/>
      <c r="AM1156" s="19"/>
      <c r="AN1156" s="19"/>
      <c r="AO1156" s="19"/>
      <c r="AP1156" s="19"/>
      <c r="AQ1156" s="19"/>
      <c r="AR1156" s="19"/>
      <c r="AS1156" s="19"/>
      <c r="AT1156" s="19"/>
      <c r="AU1156" s="19"/>
      <c r="AV1156" s="19"/>
      <c r="AW1156" s="19"/>
      <c r="AX1156" s="19"/>
      <c r="GA1156" s="50"/>
    </row>
    <row r="1157" spans="1:183" s="18" customFormat="1">
      <c r="A1157" s="47"/>
      <c r="B1157" s="48"/>
      <c r="C1157" s="48"/>
      <c r="D1157" s="48"/>
      <c r="E1157" s="49"/>
      <c r="F1157" s="48"/>
      <c r="G1157" s="48"/>
      <c r="H1157" s="48"/>
      <c r="I1157" s="49"/>
      <c r="J1157" s="48"/>
      <c r="K1157" s="48"/>
      <c r="L1157" s="48"/>
      <c r="M1157" s="48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AC1157" s="19"/>
      <c r="AD1157" s="19"/>
      <c r="AE1157" s="19"/>
      <c r="AF1157" s="19"/>
      <c r="AG1157" s="19"/>
      <c r="AH1157" s="19"/>
      <c r="AI1157" s="19"/>
      <c r="AJ1157" s="19"/>
      <c r="AK1157" s="19"/>
      <c r="AL1157" s="19"/>
      <c r="AM1157" s="19"/>
      <c r="AN1157" s="19"/>
      <c r="AO1157" s="19"/>
      <c r="AP1157" s="19"/>
      <c r="AQ1157" s="19"/>
      <c r="AR1157" s="19"/>
      <c r="AS1157" s="19"/>
      <c r="AT1157" s="19"/>
      <c r="AU1157" s="19"/>
      <c r="AV1157" s="19"/>
      <c r="AW1157" s="19"/>
      <c r="AX1157" s="19"/>
      <c r="GA1157" s="50"/>
    </row>
    <row r="1158" spans="1:183" s="18" customFormat="1">
      <c r="A1158" s="47"/>
      <c r="B1158" s="48"/>
      <c r="C1158" s="48"/>
      <c r="D1158" s="48"/>
      <c r="E1158" s="49"/>
      <c r="F1158" s="48"/>
      <c r="G1158" s="48"/>
      <c r="H1158" s="48"/>
      <c r="I1158" s="49"/>
      <c r="J1158" s="48"/>
      <c r="K1158" s="48"/>
      <c r="L1158" s="48"/>
      <c r="M1158" s="48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AC1158" s="19"/>
      <c r="AD1158" s="19"/>
      <c r="AE1158" s="19"/>
      <c r="AF1158" s="19"/>
      <c r="AG1158" s="19"/>
      <c r="AH1158" s="19"/>
      <c r="AI1158" s="19"/>
      <c r="AJ1158" s="19"/>
      <c r="AK1158" s="19"/>
      <c r="AL1158" s="19"/>
      <c r="AM1158" s="19"/>
      <c r="AN1158" s="19"/>
      <c r="AO1158" s="19"/>
      <c r="AP1158" s="19"/>
      <c r="AQ1158" s="19"/>
      <c r="AR1158" s="19"/>
      <c r="AS1158" s="19"/>
      <c r="AT1158" s="19"/>
      <c r="AU1158" s="19"/>
      <c r="AV1158" s="19"/>
      <c r="AW1158" s="19"/>
      <c r="AX1158" s="19"/>
      <c r="GA1158" s="50"/>
    </row>
    <row r="1159" spans="1:183" s="18" customFormat="1">
      <c r="A1159" s="47"/>
      <c r="B1159" s="48"/>
      <c r="C1159" s="48"/>
      <c r="D1159" s="48"/>
      <c r="E1159" s="49"/>
      <c r="F1159" s="48"/>
      <c r="G1159" s="48"/>
      <c r="H1159" s="48"/>
      <c r="I1159" s="49"/>
      <c r="J1159" s="48"/>
      <c r="K1159" s="48"/>
      <c r="L1159" s="48"/>
      <c r="M1159" s="48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AC1159" s="19"/>
      <c r="AD1159" s="19"/>
      <c r="AE1159" s="19"/>
      <c r="AF1159" s="19"/>
      <c r="AG1159" s="19"/>
      <c r="AH1159" s="19"/>
      <c r="AI1159" s="19"/>
      <c r="AJ1159" s="19"/>
      <c r="AK1159" s="19"/>
      <c r="AL1159" s="19"/>
      <c r="AM1159" s="19"/>
      <c r="AN1159" s="19"/>
      <c r="AO1159" s="19"/>
      <c r="AP1159" s="19"/>
      <c r="AQ1159" s="19"/>
      <c r="AR1159" s="19"/>
      <c r="AS1159" s="19"/>
      <c r="AT1159" s="19"/>
      <c r="AU1159" s="19"/>
      <c r="AV1159" s="19"/>
      <c r="AW1159" s="19"/>
      <c r="AX1159" s="19"/>
      <c r="GA1159" s="50"/>
    </row>
    <row r="1160" spans="1:183" s="18" customFormat="1">
      <c r="A1160" s="47"/>
      <c r="B1160" s="48"/>
      <c r="C1160" s="48"/>
      <c r="D1160" s="48"/>
      <c r="E1160" s="49"/>
      <c r="F1160" s="48"/>
      <c r="G1160" s="48"/>
      <c r="H1160" s="48"/>
      <c r="I1160" s="49"/>
      <c r="J1160" s="48"/>
      <c r="K1160" s="48"/>
      <c r="L1160" s="48"/>
      <c r="M1160" s="48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AC1160" s="19"/>
      <c r="AD1160" s="19"/>
      <c r="AE1160" s="19"/>
      <c r="AF1160" s="19"/>
      <c r="AG1160" s="19"/>
      <c r="AH1160" s="19"/>
      <c r="AI1160" s="19"/>
      <c r="AJ1160" s="19"/>
      <c r="AK1160" s="19"/>
      <c r="AL1160" s="19"/>
      <c r="AM1160" s="19"/>
      <c r="AN1160" s="19"/>
      <c r="AO1160" s="19"/>
      <c r="AP1160" s="19"/>
      <c r="AQ1160" s="19"/>
      <c r="AR1160" s="19"/>
      <c r="AS1160" s="19"/>
      <c r="AT1160" s="19"/>
      <c r="AU1160" s="19"/>
      <c r="AV1160" s="19"/>
      <c r="AW1160" s="19"/>
      <c r="AX1160" s="19"/>
      <c r="GA1160" s="50"/>
    </row>
    <row r="1161" spans="1:183" s="18" customFormat="1">
      <c r="A1161" s="47"/>
      <c r="B1161" s="48"/>
      <c r="C1161" s="48"/>
      <c r="D1161" s="48"/>
      <c r="E1161" s="49"/>
      <c r="F1161" s="48"/>
      <c r="G1161" s="48"/>
      <c r="H1161" s="48"/>
      <c r="I1161" s="49"/>
      <c r="J1161" s="48"/>
      <c r="K1161" s="48"/>
      <c r="L1161" s="48"/>
      <c r="M1161" s="48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AC1161" s="19"/>
      <c r="AD1161" s="19"/>
      <c r="AE1161" s="19"/>
      <c r="AF1161" s="19"/>
      <c r="AG1161" s="19"/>
      <c r="AH1161" s="19"/>
      <c r="AI1161" s="19"/>
      <c r="AJ1161" s="19"/>
      <c r="AK1161" s="19"/>
      <c r="AL1161" s="19"/>
      <c r="AM1161" s="19"/>
      <c r="AN1161" s="19"/>
      <c r="AO1161" s="19"/>
      <c r="AP1161" s="19"/>
      <c r="AQ1161" s="19"/>
      <c r="AR1161" s="19"/>
      <c r="AS1161" s="19"/>
      <c r="AT1161" s="19"/>
      <c r="AU1161" s="19"/>
      <c r="AV1161" s="19"/>
      <c r="AW1161" s="19"/>
      <c r="AX1161" s="19"/>
      <c r="GA1161" s="50"/>
    </row>
    <row r="1162" spans="1:183" s="18" customFormat="1">
      <c r="A1162" s="47"/>
      <c r="B1162" s="48"/>
      <c r="C1162" s="48"/>
      <c r="D1162" s="48"/>
      <c r="E1162" s="49"/>
      <c r="F1162" s="48"/>
      <c r="G1162" s="48"/>
      <c r="H1162" s="48"/>
      <c r="I1162" s="49"/>
      <c r="J1162" s="48"/>
      <c r="K1162" s="48"/>
      <c r="L1162" s="48"/>
      <c r="M1162" s="48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AC1162" s="19"/>
      <c r="AD1162" s="19"/>
      <c r="AE1162" s="19"/>
      <c r="AF1162" s="19"/>
      <c r="AG1162" s="19"/>
      <c r="AH1162" s="19"/>
      <c r="AI1162" s="19"/>
      <c r="AJ1162" s="19"/>
      <c r="AK1162" s="19"/>
      <c r="AL1162" s="19"/>
      <c r="AM1162" s="19"/>
      <c r="AN1162" s="19"/>
      <c r="AO1162" s="19"/>
      <c r="AP1162" s="19"/>
      <c r="AQ1162" s="19"/>
      <c r="AR1162" s="19"/>
      <c r="AS1162" s="19"/>
      <c r="AT1162" s="19"/>
      <c r="AU1162" s="19"/>
      <c r="AV1162" s="19"/>
      <c r="AW1162" s="19"/>
      <c r="AX1162" s="19"/>
      <c r="GA1162" s="50"/>
    </row>
    <row r="1163" spans="1:183" s="18" customFormat="1">
      <c r="A1163" s="47"/>
      <c r="B1163" s="48"/>
      <c r="C1163" s="48"/>
      <c r="D1163" s="48"/>
      <c r="E1163" s="49"/>
      <c r="F1163" s="48"/>
      <c r="G1163" s="48"/>
      <c r="H1163" s="48"/>
      <c r="I1163" s="49"/>
      <c r="J1163" s="48"/>
      <c r="K1163" s="48"/>
      <c r="L1163" s="48"/>
      <c r="M1163" s="48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/>
      <c r="AD1163" s="19"/>
      <c r="AE1163" s="19"/>
      <c r="AF1163" s="19"/>
      <c r="AG1163" s="19"/>
      <c r="AH1163" s="19"/>
      <c r="AI1163" s="19"/>
      <c r="AJ1163" s="19"/>
      <c r="AK1163" s="19"/>
      <c r="AL1163" s="19"/>
      <c r="AM1163" s="19"/>
      <c r="AN1163" s="19"/>
      <c r="AO1163" s="19"/>
      <c r="AP1163" s="19"/>
      <c r="AQ1163" s="19"/>
      <c r="AR1163" s="19"/>
      <c r="AS1163" s="19"/>
      <c r="AT1163" s="19"/>
      <c r="AU1163" s="19"/>
      <c r="AV1163" s="19"/>
      <c r="AW1163" s="19"/>
      <c r="AX1163" s="19"/>
      <c r="GA1163" s="50"/>
    </row>
    <row r="1164" spans="1:183" s="18" customFormat="1">
      <c r="A1164" s="47"/>
      <c r="B1164" s="48"/>
      <c r="C1164" s="48"/>
      <c r="D1164" s="48"/>
      <c r="E1164" s="49"/>
      <c r="F1164" s="48"/>
      <c r="G1164" s="48"/>
      <c r="H1164" s="48"/>
      <c r="I1164" s="49"/>
      <c r="J1164" s="48"/>
      <c r="K1164" s="48"/>
      <c r="L1164" s="48"/>
      <c r="M1164" s="48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AC1164" s="19"/>
      <c r="AD1164" s="19"/>
      <c r="AE1164" s="19"/>
      <c r="AF1164" s="19"/>
      <c r="AG1164" s="19"/>
      <c r="AH1164" s="19"/>
      <c r="AI1164" s="19"/>
      <c r="AJ1164" s="19"/>
      <c r="AK1164" s="19"/>
      <c r="AL1164" s="19"/>
      <c r="AM1164" s="19"/>
      <c r="AN1164" s="19"/>
      <c r="AO1164" s="19"/>
      <c r="AP1164" s="19"/>
      <c r="AQ1164" s="19"/>
      <c r="AR1164" s="19"/>
      <c r="AS1164" s="19"/>
      <c r="AT1164" s="19"/>
      <c r="AU1164" s="19"/>
      <c r="AV1164" s="19"/>
      <c r="AW1164" s="19"/>
      <c r="AX1164" s="19"/>
      <c r="GA1164" s="50"/>
    </row>
    <row r="1165" spans="1:183" s="18" customFormat="1">
      <c r="A1165" s="47"/>
      <c r="B1165" s="48"/>
      <c r="C1165" s="48"/>
      <c r="D1165" s="48"/>
      <c r="E1165" s="49"/>
      <c r="F1165" s="48"/>
      <c r="G1165" s="48"/>
      <c r="H1165" s="48"/>
      <c r="I1165" s="49"/>
      <c r="J1165" s="48"/>
      <c r="K1165" s="48"/>
      <c r="L1165" s="48"/>
      <c r="M1165" s="48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AC1165" s="19"/>
      <c r="AD1165" s="19"/>
      <c r="AE1165" s="19"/>
      <c r="AF1165" s="19"/>
      <c r="AG1165" s="19"/>
      <c r="AH1165" s="19"/>
      <c r="AI1165" s="19"/>
      <c r="AJ1165" s="19"/>
      <c r="AK1165" s="19"/>
      <c r="AL1165" s="19"/>
      <c r="AM1165" s="19"/>
      <c r="AN1165" s="19"/>
      <c r="AO1165" s="19"/>
      <c r="AP1165" s="19"/>
      <c r="AQ1165" s="19"/>
      <c r="AR1165" s="19"/>
      <c r="AS1165" s="19"/>
      <c r="AT1165" s="19"/>
      <c r="AU1165" s="19"/>
      <c r="AV1165" s="19"/>
      <c r="AW1165" s="19"/>
      <c r="AX1165" s="19"/>
      <c r="GA1165" s="50"/>
    </row>
    <row r="1166" spans="1:183" s="18" customFormat="1">
      <c r="A1166" s="47"/>
      <c r="B1166" s="48"/>
      <c r="C1166" s="48"/>
      <c r="D1166" s="48"/>
      <c r="E1166" s="49"/>
      <c r="F1166" s="48"/>
      <c r="G1166" s="48"/>
      <c r="H1166" s="48"/>
      <c r="I1166" s="49"/>
      <c r="J1166" s="48"/>
      <c r="K1166" s="48"/>
      <c r="L1166" s="48"/>
      <c r="M1166" s="48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AC1166" s="19"/>
      <c r="AD1166" s="19"/>
      <c r="AE1166" s="19"/>
      <c r="AF1166" s="19"/>
      <c r="AG1166" s="19"/>
      <c r="AH1166" s="19"/>
      <c r="AI1166" s="19"/>
      <c r="AJ1166" s="19"/>
      <c r="AK1166" s="19"/>
      <c r="AL1166" s="19"/>
      <c r="AM1166" s="19"/>
      <c r="AN1166" s="19"/>
      <c r="AO1166" s="19"/>
      <c r="AP1166" s="19"/>
      <c r="AQ1166" s="19"/>
      <c r="AR1166" s="19"/>
      <c r="AS1166" s="19"/>
      <c r="AT1166" s="19"/>
      <c r="AU1166" s="19"/>
      <c r="AV1166" s="19"/>
      <c r="AW1166" s="19"/>
      <c r="AX1166" s="19"/>
      <c r="GA1166" s="50"/>
    </row>
    <row r="1167" spans="1:183" s="18" customFormat="1">
      <c r="A1167" s="47"/>
      <c r="B1167" s="48"/>
      <c r="C1167" s="48"/>
      <c r="D1167" s="48"/>
      <c r="E1167" s="49"/>
      <c r="F1167" s="48"/>
      <c r="G1167" s="48"/>
      <c r="H1167" s="48"/>
      <c r="I1167" s="49"/>
      <c r="J1167" s="48"/>
      <c r="K1167" s="48"/>
      <c r="L1167" s="48"/>
      <c r="M1167" s="48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AC1167" s="19"/>
      <c r="AD1167" s="19"/>
      <c r="AE1167" s="19"/>
      <c r="AF1167" s="19"/>
      <c r="AG1167" s="19"/>
      <c r="AH1167" s="19"/>
      <c r="AI1167" s="19"/>
      <c r="AJ1167" s="19"/>
      <c r="AK1167" s="19"/>
      <c r="AL1167" s="19"/>
      <c r="AM1167" s="19"/>
      <c r="AN1167" s="19"/>
      <c r="AO1167" s="19"/>
      <c r="AP1167" s="19"/>
      <c r="AQ1167" s="19"/>
      <c r="AR1167" s="19"/>
      <c r="AS1167" s="19"/>
      <c r="AT1167" s="19"/>
      <c r="AU1167" s="19"/>
      <c r="AV1167" s="19"/>
      <c r="AW1167" s="19"/>
      <c r="AX1167" s="19"/>
      <c r="GA1167" s="50"/>
    </row>
    <row r="1168" spans="1:183" s="18" customFormat="1">
      <c r="A1168" s="47"/>
      <c r="B1168" s="48"/>
      <c r="C1168" s="48"/>
      <c r="D1168" s="48"/>
      <c r="E1168" s="49"/>
      <c r="F1168" s="48"/>
      <c r="G1168" s="48"/>
      <c r="H1168" s="48"/>
      <c r="I1168" s="49"/>
      <c r="J1168" s="48"/>
      <c r="K1168" s="48"/>
      <c r="L1168" s="48"/>
      <c r="M1168" s="48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  <c r="AB1168" s="19"/>
      <c r="AC1168" s="19"/>
      <c r="AD1168" s="19"/>
      <c r="AE1168" s="19"/>
      <c r="AF1168" s="19"/>
      <c r="AG1168" s="19"/>
      <c r="AH1168" s="19"/>
      <c r="AI1168" s="19"/>
      <c r="AJ1168" s="19"/>
      <c r="AK1168" s="19"/>
      <c r="AL1168" s="19"/>
      <c r="AM1168" s="19"/>
      <c r="AN1168" s="19"/>
      <c r="AO1168" s="19"/>
      <c r="AP1168" s="19"/>
      <c r="AQ1168" s="19"/>
      <c r="AR1168" s="19"/>
      <c r="AS1168" s="19"/>
      <c r="AT1168" s="19"/>
      <c r="AU1168" s="19"/>
      <c r="AV1168" s="19"/>
      <c r="AW1168" s="19"/>
      <c r="AX1168" s="19"/>
      <c r="GA1168" s="50"/>
    </row>
    <row r="1169" spans="1:183" s="18" customFormat="1">
      <c r="A1169" s="47"/>
      <c r="B1169" s="48"/>
      <c r="C1169" s="48"/>
      <c r="D1169" s="48"/>
      <c r="E1169" s="49"/>
      <c r="F1169" s="48"/>
      <c r="G1169" s="48"/>
      <c r="H1169" s="48"/>
      <c r="I1169" s="49"/>
      <c r="J1169" s="48"/>
      <c r="K1169" s="48"/>
      <c r="L1169" s="48"/>
      <c r="M1169" s="48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AC1169" s="19"/>
      <c r="AD1169" s="19"/>
      <c r="AE1169" s="19"/>
      <c r="AF1169" s="19"/>
      <c r="AG1169" s="19"/>
      <c r="AH1169" s="19"/>
      <c r="AI1169" s="19"/>
      <c r="AJ1169" s="19"/>
      <c r="AK1169" s="19"/>
      <c r="AL1169" s="19"/>
      <c r="AM1169" s="19"/>
      <c r="AN1169" s="19"/>
      <c r="AO1169" s="19"/>
      <c r="AP1169" s="19"/>
      <c r="AQ1169" s="19"/>
      <c r="AR1169" s="19"/>
      <c r="AS1169" s="19"/>
      <c r="AT1169" s="19"/>
      <c r="AU1169" s="19"/>
      <c r="AV1169" s="19"/>
      <c r="AW1169" s="19"/>
      <c r="AX1169" s="19"/>
      <c r="GA1169" s="50"/>
    </row>
    <row r="1170" spans="1:183" s="18" customFormat="1">
      <c r="A1170" s="47"/>
      <c r="B1170" s="48"/>
      <c r="C1170" s="48"/>
      <c r="D1170" s="48"/>
      <c r="E1170" s="49"/>
      <c r="F1170" s="48"/>
      <c r="G1170" s="48"/>
      <c r="H1170" s="48"/>
      <c r="I1170" s="49"/>
      <c r="J1170" s="48"/>
      <c r="K1170" s="48"/>
      <c r="L1170" s="48"/>
      <c r="M1170" s="48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AC1170" s="19"/>
      <c r="AD1170" s="19"/>
      <c r="AE1170" s="19"/>
      <c r="AF1170" s="19"/>
      <c r="AG1170" s="19"/>
      <c r="AH1170" s="19"/>
      <c r="AI1170" s="19"/>
      <c r="AJ1170" s="19"/>
      <c r="AK1170" s="19"/>
      <c r="AL1170" s="19"/>
      <c r="AM1170" s="19"/>
      <c r="AN1170" s="19"/>
      <c r="AO1170" s="19"/>
      <c r="AP1170" s="19"/>
      <c r="AQ1170" s="19"/>
      <c r="AR1170" s="19"/>
      <c r="AS1170" s="19"/>
      <c r="AT1170" s="19"/>
      <c r="AU1170" s="19"/>
      <c r="AV1170" s="19"/>
      <c r="AW1170" s="19"/>
      <c r="AX1170" s="19"/>
      <c r="GA1170" s="50"/>
    </row>
    <row r="1171" spans="1:183" s="18" customFormat="1">
      <c r="A1171" s="47"/>
      <c r="B1171" s="48"/>
      <c r="C1171" s="48"/>
      <c r="D1171" s="48"/>
      <c r="E1171" s="49"/>
      <c r="F1171" s="48"/>
      <c r="G1171" s="48"/>
      <c r="H1171" s="48"/>
      <c r="I1171" s="49"/>
      <c r="J1171" s="48"/>
      <c r="K1171" s="48"/>
      <c r="L1171" s="48"/>
      <c r="M1171" s="48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  <c r="AB1171" s="19"/>
      <c r="AC1171" s="19"/>
      <c r="AD1171" s="19"/>
      <c r="AE1171" s="19"/>
      <c r="AF1171" s="19"/>
      <c r="AG1171" s="19"/>
      <c r="AH1171" s="19"/>
      <c r="AI1171" s="19"/>
      <c r="AJ1171" s="19"/>
      <c r="AK1171" s="19"/>
      <c r="AL1171" s="19"/>
      <c r="AM1171" s="19"/>
      <c r="AN1171" s="19"/>
      <c r="AO1171" s="19"/>
      <c r="AP1171" s="19"/>
      <c r="AQ1171" s="19"/>
      <c r="AR1171" s="19"/>
      <c r="AS1171" s="19"/>
      <c r="AT1171" s="19"/>
      <c r="AU1171" s="19"/>
      <c r="AV1171" s="19"/>
      <c r="AW1171" s="19"/>
      <c r="AX1171" s="19"/>
      <c r="GA1171" s="50"/>
    </row>
    <row r="1172" spans="1:183" s="18" customFormat="1">
      <c r="A1172" s="47"/>
      <c r="B1172" s="48"/>
      <c r="C1172" s="48"/>
      <c r="D1172" s="48"/>
      <c r="E1172" s="49"/>
      <c r="F1172" s="48"/>
      <c r="G1172" s="48"/>
      <c r="H1172" s="48"/>
      <c r="I1172" s="49"/>
      <c r="J1172" s="48"/>
      <c r="K1172" s="48"/>
      <c r="L1172" s="48"/>
      <c r="M1172" s="48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AC1172" s="19"/>
      <c r="AD1172" s="19"/>
      <c r="AE1172" s="19"/>
      <c r="AF1172" s="19"/>
      <c r="AG1172" s="19"/>
      <c r="AH1172" s="19"/>
      <c r="AI1172" s="19"/>
      <c r="AJ1172" s="19"/>
      <c r="AK1172" s="19"/>
      <c r="AL1172" s="19"/>
      <c r="AM1172" s="19"/>
      <c r="AN1172" s="19"/>
      <c r="AO1172" s="19"/>
      <c r="AP1172" s="19"/>
      <c r="AQ1172" s="19"/>
      <c r="AR1172" s="19"/>
      <c r="AS1172" s="19"/>
      <c r="AT1172" s="19"/>
      <c r="AU1172" s="19"/>
      <c r="AV1172" s="19"/>
      <c r="AW1172" s="19"/>
      <c r="AX1172" s="19"/>
      <c r="GA1172" s="50"/>
    </row>
    <row r="1173" spans="1:183" s="18" customFormat="1">
      <c r="A1173" s="47"/>
      <c r="B1173" s="48"/>
      <c r="C1173" s="48"/>
      <c r="D1173" s="48"/>
      <c r="E1173" s="49"/>
      <c r="F1173" s="48"/>
      <c r="G1173" s="48"/>
      <c r="H1173" s="48"/>
      <c r="I1173" s="49"/>
      <c r="J1173" s="48"/>
      <c r="K1173" s="48"/>
      <c r="L1173" s="48"/>
      <c r="M1173" s="48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AC1173" s="19"/>
      <c r="AD1173" s="19"/>
      <c r="AE1173" s="19"/>
      <c r="AF1173" s="19"/>
      <c r="AG1173" s="19"/>
      <c r="AH1173" s="19"/>
      <c r="AI1173" s="19"/>
      <c r="AJ1173" s="19"/>
      <c r="AK1173" s="19"/>
      <c r="AL1173" s="19"/>
      <c r="AM1173" s="19"/>
      <c r="AN1173" s="19"/>
      <c r="AO1173" s="19"/>
      <c r="AP1173" s="19"/>
      <c r="AQ1173" s="19"/>
      <c r="AR1173" s="19"/>
      <c r="AS1173" s="19"/>
      <c r="AT1173" s="19"/>
      <c r="AU1173" s="19"/>
      <c r="AV1173" s="19"/>
      <c r="AW1173" s="19"/>
      <c r="AX1173" s="19"/>
      <c r="GA1173" s="50"/>
    </row>
    <row r="1174" spans="1:183" s="18" customFormat="1">
      <c r="A1174" s="47"/>
      <c r="B1174" s="48"/>
      <c r="C1174" s="48"/>
      <c r="D1174" s="48"/>
      <c r="E1174" s="49"/>
      <c r="F1174" s="48"/>
      <c r="G1174" s="48"/>
      <c r="H1174" s="48"/>
      <c r="I1174" s="49"/>
      <c r="J1174" s="48"/>
      <c r="K1174" s="48"/>
      <c r="L1174" s="48"/>
      <c r="M1174" s="48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AC1174" s="19"/>
      <c r="AD1174" s="19"/>
      <c r="AE1174" s="19"/>
      <c r="AF1174" s="19"/>
      <c r="AG1174" s="19"/>
      <c r="AH1174" s="19"/>
      <c r="AI1174" s="19"/>
      <c r="AJ1174" s="19"/>
      <c r="AK1174" s="19"/>
      <c r="AL1174" s="19"/>
      <c r="AM1174" s="19"/>
      <c r="AN1174" s="19"/>
      <c r="AO1174" s="19"/>
      <c r="AP1174" s="19"/>
      <c r="AQ1174" s="19"/>
      <c r="AR1174" s="19"/>
      <c r="AS1174" s="19"/>
      <c r="AT1174" s="19"/>
      <c r="AU1174" s="19"/>
      <c r="AV1174" s="19"/>
      <c r="AW1174" s="19"/>
      <c r="AX1174" s="19"/>
      <c r="GA1174" s="50"/>
    </row>
    <row r="1175" spans="1:183" s="18" customFormat="1">
      <c r="A1175" s="47"/>
      <c r="B1175" s="48"/>
      <c r="C1175" s="48"/>
      <c r="D1175" s="48"/>
      <c r="E1175" s="49"/>
      <c r="F1175" s="48"/>
      <c r="G1175" s="48"/>
      <c r="H1175" s="48"/>
      <c r="I1175" s="49"/>
      <c r="J1175" s="48"/>
      <c r="K1175" s="48"/>
      <c r="L1175" s="48"/>
      <c r="M1175" s="48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AC1175" s="19"/>
      <c r="AD1175" s="19"/>
      <c r="AE1175" s="19"/>
      <c r="AF1175" s="19"/>
      <c r="AG1175" s="19"/>
      <c r="AH1175" s="19"/>
      <c r="AI1175" s="19"/>
      <c r="AJ1175" s="19"/>
      <c r="AK1175" s="19"/>
      <c r="AL1175" s="19"/>
      <c r="AM1175" s="19"/>
      <c r="AN1175" s="19"/>
      <c r="AO1175" s="19"/>
      <c r="AP1175" s="19"/>
      <c r="AQ1175" s="19"/>
      <c r="AR1175" s="19"/>
      <c r="AS1175" s="19"/>
      <c r="AT1175" s="19"/>
      <c r="AU1175" s="19"/>
      <c r="AV1175" s="19"/>
      <c r="AW1175" s="19"/>
      <c r="AX1175" s="19"/>
      <c r="GA1175" s="50"/>
    </row>
    <row r="1176" spans="1:183" s="18" customFormat="1">
      <c r="A1176" s="47"/>
      <c r="B1176" s="48"/>
      <c r="C1176" s="48"/>
      <c r="D1176" s="48"/>
      <c r="E1176" s="49"/>
      <c r="F1176" s="48"/>
      <c r="G1176" s="48"/>
      <c r="H1176" s="48"/>
      <c r="I1176" s="49"/>
      <c r="J1176" s="48"/>
      <c r="K1176" s="48"/>
      <c r="L1176" s="48"/>
      <c r="M1176" s="48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  <c r="AB1176" s="19"/>
      <c r="AC1176" s="19"/>
      <c r="AD1176" s="19"/>
      <c r="AE1176" s="19"/>
      <c r="AF1176" s="19"/>
      <c r="AG1176" s="19"/>
      <c r="AH1176" s="19"/>
      <c r="AI1176" s="19"/>
      <c r="AJ1176" s="19"/>
      <c r="AK1176" s="19"/>
      <c r="AL1176" s="19"/>
      <c r="AM1176" s="19"/>
      <c r="AN1176" s="19"/>
      <c r="AO1176" s="19"/>
      <c r="AP1176" s="19"/>
      <c r="AQ1176" s="19"/>
      <c r="AR1176" s="19"/>
      <c r="AS1176" s="19"/>
      <c r="AT1176" s="19"/>
      <c r="AU1176" s="19"/>
      <c r="AV1176" s="19"/>
      <c r="AW1176" s="19"/>
      <c r="AX1176" s="19"/>
      <c r="GA1176" s="50"/>
    </row>
    <row r="1177" spans="1:183" s="18" customFormat="1">
      <c r="A1177" s="47"/>
      <c r="B1177" s="48"/>
      <c r="C1177" s="48"/>
      <c r="D1177" s="48"/>
      <c r="E1177" s="49"/>
      <c r="F1177" s="48"/>
      <c r="G1177" s="48"/>
      <c r="H1177" s="48"/>
      <c r="I1177" s="49"/>
      <c r="J1177" s="48"/>
      <c r="K1177" s="48"/>
      <c r="L1177" s="48"/>
      <c r="M1177" s="48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  <c r="AB1177" s="19"/>
      <c r="AC1177" s="19"/>
      <c r="AD1177" s="19"/>
      <c r="AE1177" s="19"/>
      <c r="AF1177" s="19"/>
      <c r="AG1177" s="19"/>
      <c r="AH1177" s="19"/>
      <c r="AI1177" s="19"/>
      <c r="AJ1177" s="19"/>
      <c r="AK1177" s="19"/>
      <c r="AL1177" s="19"/>
      <c r="AM1177" s="19"/>
      <c r="AN1177" s="19"/>
      <c r="AO1177" s="19"/>
      <c r="AP1177" s="19"/>
      <c r="AQ1177" s="19"/>
      <c r="AR1177" s="19"/>
      <c r="AS1177" s="19"/>
      <c r="AT1177" s="19"/>
      <c r="AU1177" s="19"/>
      <c r="AV1177" s="19"/>
      <c r="AW1177" s="19"/>
      <c r="AX1177" s="19"/>
      <c r="GA1177" s="50"/>
    </row>
    <row r="1178" spans="1:183" s="18" customFormat="1">
      <c r="A1178" s="47"/>
      <c r="B1178" s="48"/>
      <c r="C1178" s="48"/>
      <c r="D1178" s="48"/>
      <c r="E1178" s="49"/>
      <c r="F1178" s="48"/>
      <c r="G1178" s="48"/>
      <c r="H1178" s="48"/>
      <c r="I1178" s="49"/>
      <c r="J1178" s="48"/>
      <c r="K1178" s="48"/>
      <c r="L1178" s="48"/>
      <c r="M1178" s="48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  <c r="AB1178" s="19"/>
      <c r="AC1178" s="19"/>
      <c r="AD1178" s="19"/>
      <c r="AE1178" s="19"/>
      <c r="AF1178" s="19"/>
      <c r="AG1178" s="19"/>
      <c r="AH1178" s="19"/>
      <c r="AI1178" s="19"/>
      <c r="AJ1178" s="19"/>
      <c r="AK1178" s="19"/>
      <c r="AL1178" s="19"/>
      <c r="AM1178" s="19"/>
      <c r="AN1178" s="19"/>
      <c r="AO1178" s="19"/>
      <c r="AP1178" s="19"/>
      <c r="AQ1178" s="19"/>
      <c r="AR1178" s="19"/>
      <c r="AS1178" s="19"/>
      <c r="AT1178" s="19"/>
      <c r="AU1178" s="19"/>
      <c r="AV1178" s="19"/>
      <c r="AW1178" s="19"/>
      <c r="AX1178" s="19"/>
      <c r="GA1178" s="50"/>
    </row>
    <row r="1179" spans="1:183" s="18" customFormat="1">
      <c r="A1179" s="47"/>
      <c r="B1179" s="48"/>
      <c r="C1179" s="48"/>
      <c r="D1179" s="48"/>
      <c r="E1179" s="49"/>
      <c r="F1179" s="48"/>
      <c r="G1179" s="48"/>
      <c r="H1179" s="48"/>
      <c r="I1179" s="49"/>
      <c r="J1179" s="48"/>
      <c r="K1179" s="48"/>
      <c r="L1179" s="48"/>
      <c r="M1179" s="48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  <c r="AB1179" s="19"/>
      <c r="AC1179" s="19"/>
      <c r="AD1179" s="19"/>
      <c r="AE1179" s="19"/>
      <c r="AF1179" s="19"/>
      <c r="AG1179" s="19"/>
      <c r="AH1179" s="19"/>
      <c r="AI1179" s="19"/>
      <c r="AJ1179" s="19"/>
      <c r="AK1179" s="19"/>
      <c r="AL1179" s="19"/>
      <c r="AM1179" s="19"/>
      <c r="AN1179" s="19"/>
      <c r="AO1179" s="19"/>
      <c r="AP1179" s="19"/>
      <c r="AQ1179" s="19"/>
      <c r="AR1179" s="19"/>
      <c r="AS1179" s="19"/>
      <c r="AT1179" s="19"/>
      <c r="AU1179" s="19"/>
      <c r="AV1179" s="19"/>
      <c r="AW1179" s="19"/>
      <c r="AX1179" s="19"/>
      <c r="GA1179" s="50"/>
    </row>
    <row r="1180" spans="1:183" s="18" customFormat="1">
      <c r="A1180" s="47"/>
      <c r="B1180" s="48"/>
      <c r="C1180" s="48"/>
      <c r="D1180" s="48"/>
      <c r="E1180" s="49"/>
      <c r="F1180" s="48"/>
      <c r="G1180" s="48"/>
      <c r="H1180" s="48"/>
      <c r="I1180" s="49"/>
      <c r="J1180" s="48"/>
      <c r="K1180" s="48"/>
      <c r="L1180" s="48"/>
      <c r="M1180" s="48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AC1180" s="19"/>
      <c r="AD1180" s="19"/>
      <c r="AE1180" s="19"/>
      <c r="AF1180" s="19"/>
      <c r="AG1180" s="19"/>
      <c r="AH1180" s="19"/>
      <c r="AI1180" s="19"/>
      <c r="AJ1180" s="19"/>
      <c r="AK1180" s="19"/>
      <c r="AL1180" s="19"/>
      <c r="AM1180" s="19"/>
      <c r="AN1180" s="19"/>
      <c r="AO1180" s="19"/>
      <c r="AP1180" s="19"/>
      <c r="AQ1180" s="19"/>
      <c r="AR1180" s="19"/>
      <c r="AS1180" s="19"/>
      <c r="AT1180" s="19"/>
      <c r="AU1180" s="19"/>
      <c r="AV1180" s="19"/>
      <c r="AW1180" s="19"/>
      <c r="AX1180" s="19"/>
      <c r="GA1180" s="50"/>
    </row>
    <row r="1181" spans="1:183" s="18" customFormat="1">
      <c r="A1181" s="47"/>
      <c r="B1181" s="48"/>
      <c r="C1181" s="48"/>
      <c r="D1181" s="48"/>
      <c r="E1181" s="49"/>
      <c r="F1181" s="48"/>
      <c r="G1181" s="48"/>
      <c r="H1181" s="48"/>
      <c r="I1181" s="49"/>
      <c r="J1181" s="48"/>
      <c r="K1181" s="48"/>
      <c r="L1181" s="48"/>
      <c r="M1181" s="48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AC1181" s="19"/>
      <c r="AD1181" s="19"/>
      <c r="AE1181" s="19"/>
      <c r="AF1181" s="19"/>
      <c r="AG1181" s="19"/>
      <c r="AH1181" s="19"/>
      <c r="AI1181" s="19"/>
      <c r="AJ1181" s="19"/>
      <c r="AK1181" s="19"/>
      <c r="AL1181" s="19"/>
      <c r="AM1181" s="19"/>
      <c r="AN1181" s="19"/>
      <c r="AO1181" s="19"/>
      <c r="AP1181" s="19"/>
      <c r="AQ1181" s="19"/>
      <c r="AR1181" s="19"/>
      <c r="AS1181" s="19"/>
      <c r="AT1181" s="19"/>
      <c r="AU1181" s="19"/>
      <c r="AV1181" s="19"/>
      <c r="AW1181" s="19"/>
      <c r="AX1181" s="19"/>
      <c r="GA1181" s="50"/>
    </row>
    <row r="1182" spans="1:183" s="18" customFormat="1">
      <c r="A1182" s="47"/>
      <c r="B1182" s="48"/>
      <c r="C1182" s="48"/>
      <c r="D1182" s="48"/>
      <c r="E1182" s="49"/>
      <c r="F1182" s="48"/>
      <c r="G1182" s="48"/>
      <c r="H1182" s="48"/>
      <c r="I1182" s="49"/>
      <c r="J1182" s="48"/>
      <c r="K1182" s="48"/>
      <c r="L1182" s="48"/>
      <c r="M1182" s="48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  <c r="AB1182" s="19"/>
      <c r="AC1182" s="19"/>
      <c r="AD1182" s="19"/>
      <c r="AE1182" s="19"/>
      <c r="AF1182" s="19"/>
      <c r="AG1182" s="19"/>
      <c r="AH1182" s="19"/>
      <c r="AI1182" s="19"/>
      <c r="AJ1182" s="19"/>
      <c r="AK1182" s="19"/>
      <c r="AL1182" s="19"/>
      <c r="AM1182" s="19"/>
      <c r="AN1182" s="19"/>
      <c r="AO1182" s="19"/>
      <c r="AP1182" s="19"/>
      <c r="AQ1182" s="19"/>
      <c r="AR1182" s="19"/>
      <c r="AS1182" s="19"/>
      <c r="AT1182" s="19"/>
      <c r="AU1182" s="19"/>
      <c r="AV1182" s="19"/>
      <c r="AW1182" s="19"/>
      <c r="AX1182" s="19"/>
      <c r="GA1182" s="50"/>
    </row>
    <row r="1183" spans="1:183" s="18" customFormat="1">
      <c r="A1183" s="47"/>
      <c r="B1183" s="48"/>
      <c r="C1183" s="48"/>
      <c r="D1183" s="48"/>
      <c r="E1183" s="49"/>
      <c r="F1183" s="48"/>
      <c r="G1183" s="48"/>
      <c r="H1183" s="48"/>
      <c r="I1183" s="49"/>
      <c r="J1183" s="48"/>
      <c r="K1183" s="48"/>
      <c r="L1183" s="48"/>
      <c r="M1183" s="48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  <c r="AB1183" s="19"/>
      <c r="AC1183" s="19"/>
      <c r="AD1183" s="19"/>
      <c r="AE1183" s="19"/>
      <c r="AF1183" s="19"/>
      <c r="AG1183" s="19"/>
      <c r="AH1183" s="19"/>
      <c r="AI1183" s="19"/>
      <c r="AJ1183" s="19"/>
      <c r="AK1183" s="19"/>
      <c r="AL1183" s="19"/>
      <c r="AM1183" s="19"/>
      <c r="AN1183" s="19"/>
      <c r="AO1183" s="19"/>
      <c r="AP1183" s="19"/>
      <c r="AQ1183" s="19"/>
      <c r="AR1183" s="19"/>
      <c r="AS1183" s="19"/>
      <c r="AT1183" s="19"/>
      <c r="AU1183" s="19"/>
      <c r="AV1183" s="19"/>
      <c r="AW1183" s="19"/>
      <c r="AX1183" s="19"/>
      <c r="GA1183" s="50"/>
    </row>
    <row r="1184" spans="1:183" s="18" customFormat="1">
      <c r="A1184" s="47"/>
      <c r="B1184" s="48"/>
      <c r="C1184" s="48"/>
      <c r="D1184" s="48"/>
      <c r="E1184" s="49"/>
      <c r="F1184" s="48"/>
      <c r="G1184" s="48"/>
      <c r="H1184" s="48"/>
      <c r="I1184" s="49"/>
      <c r="J1184" s="48"/>
      <c r="K1184" s="48"/>
      <c r="L1184" s="48"/>
      <c r="M1184" s="48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AC1184" s="19"/>
      <c r="AD1184" s="19"/>
      <c r="AE1184" s="19"/>
      <c r="AF1184" s="19"/>
      <c r="AG1184" s="19"/>
      <c r="AH1184" s="19"/>
      <c r="AI1184" s="19"/>
      <c r="AJ1184" s="19"/>
      <c r="AK1184" s="19"/>
      <c r="AL1184" s="19"/>
      <c r="AM1184" s="19"/>
      <c r="AN1184" s="19"/>
      <c r="AO1184" s="19"/>
      <c r="AP1184" s="19"/>
      <c r="AQ1184" s="19"/>
      <c r="AR1184" s="19"/>
      <c r="AS1184" s="19"/>
      <c r="AT1184" s="19"/>
      <c r="AU1184" s="19"/>
      <c r="AV1184" s="19"/>
      <c r="AW1184" s="19"/>
      <c r="AX1184" s="19"/>
      <c r="GA1184" s="50"/>
    </row>
    <row r="1185" spans="1:183" s="18" customFormat="1">
      <c r="A1185" s="47"/>
      <c r="B1185" s="48"/>
      <c r="C1185" s="48"/>
      <c r="D1185" s="48"/>
      <c r="E1185" s="49"/>
      <c r="F1185" s="48"/>
      <c r="G1185" s="48"/>
      <c r="H1185" s="48"/>
      <c r="I1185" s="49"/>
      <c r="J1185" s="48"/>
      <c r="K1185" s="48"/>
      <c r="L1185" s="48"/>
      <c r="M1185" s="48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AC1185" s="19"/>
      <c r="AD1185" s="19"/>
      <c r="AE1185" s="19"/>
      <c r="AF1185" s="19"/>
      <c r="AG1185" s="19"/>
      <c r="AH1185" s="19"/>
      <c r="AI1185" s="19"/>
      <c r="AJ1185" s="19"/>
      <c r="AK1185" s="19"/>
      <c r="AL1185" s="19"/>
      <c r="AM1185" s="19"/>
      <c r="AN1185" s="19"/>
      <c r="AO1185" s="19"/>
      <c r="AP1185" s="19"/>
      <c r="AQ1185" s="19"/>
      <c r="AR1185" s="19"/>
      <c r="AS1185" s="19"/>
      <c r="AT1185" s="19"/>
      <c r="AU1185" s="19"/>
      <c r="AV1185" s="19"/>
      <c r="AW1185" s="19"/>
      <c r="AX1185" s="19"/>
      <c r="GA1185" s="50"/>
    </row>
    <row r="1186" spans="1:183" s="18" customFormat="1">
      <c r="A1186" s="47"/>
      <c r="B1186" s="48"/>
      <c r="C1186" s="48"/>
      <c r="D1186" s="48"/>
      <c r="E1186" s="49"/>
      <c r="F1186" s="48"/>
      <c r="G1186" s="48"/>
      <c r="H1186" s="48"/>
      <c r="I1186" s="49"/>
      <c r="J1186" s="48"/>
      <c r="K1186" s="48"/>
      <c r="L1186" s="48"/>
      <c r="M1186" s="48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AC1186" s="19"/>
      <c r="AD1186" s="19"/>
      <c r="AE1186" s="19"/>
      <c r="AF1186" s="19"/>
      <c r="AG1186" s="19"/>
      <c r="AH1186" s="19"/>
      <c r="AI1186" s="19"/>
      <c r="AJ1186" s="19"/>
      <c r="AK1186" s="19"/>
      <c r="AL1186" s="19"/>
      <c r="AM1186" s="19"/>
      <c r="AN1186" s="19"/>
      <c r="AO1186" s="19"/>
      <c r="AP1186" s="19"/>
      <c r="AQ1186" s="19"/>
      <c r="AR1186" s="19"/>
      <c r="AS1186" s="19"/>
      <c r="AT1186" s="19"/>
      <c r="AU1186" s="19"/>
      <c r="AV1186" s="19"/>
      <c r="AW1186" s="19"/>
      <c r="AX1186" s="19"/>
      <c r="GA1186" s="50"/>
    </row>
    <row r="1187" spans="1:183" s="18" customFormat="1">
      <c r="A1187" s="47"/>
      <c r="B1187" s="48"/>
      <c r="C1187" s="48"/>
      <c r="D1187" s="48"/>
      <c r="E1187" s="49"/>
      <c r="F1187" s="48"/>
      <c r="G1187" s="48"/>
      <c r="H1187" s="48"/>
      <c r="I1187" s="49"/>
      <c r="J1187" s="48"/>
      <c r="K1187" s="48"/>
      <c r="L1187" s="48"/>
      <c r="M1187" s="48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AC1187" s="19"/>
      <c r="AD1187" s="19"/>
      <c r="AE1187" s="19"/>
      <c r="AF1187" s="19"/>
      <c r="AG1187" s="19"/>
      <c r="AH1187" s="19"/>
      <c r="AI1187" s="19"/>
      <c r="AJ1187" s="19"/>
      <c r="AK1187" s="19"/>
      <c r="AL1187" s="19"/>
      <c r="AM1187" s="19"/>
      <c r="AN1187" s="19"/>
      <c r="AO1187" s="19"/>
      <c r="AP1187" s="19"/>
      <c r="AQ1187" s="19"/>
      <c r="AR1187" s="19"/>
      <c r="AS1187" s="19"/>
      <c r="AT1187" s="19"/>
      <c r="AU1187" s="19"/>
      <c r="AV1187" s="19"/>
      <c r="AW1187" s="19"/>
      <c r="AX1187" s="19"/>
      <c r="GA1187" s="50"/>
    </row>
    <row r="1188" spans="1:183" s="18" customFormat="1">
      <c r="A1188" s="47"/>
      <c r="B1188" s="48"/>
      <c r="C1188" s="48"/>
      <c r="D1188" s="48"/>
      <c r="E1188" s="49"/>
      <c r="F1188" s="48"/>
      <c r="G1188" s="48"/>
      <c r="H1188" s="48"/>
      <c r="I1188" s="49"/>
      <c r="J1188" s="48"/>
      <c r="K1188" s="48"/>
      <c r="L1188" s="48"/>
      <c r="M1188" s="48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  <c r="AB1188" s="19"/>
      <c r="AC1188" s="19"/>
      <c r="AD1188" s="19"/>
      <c r="AE1188" s="19"/>
      <c r="AF1188" s="19"/>
      <c r="AG1188" s="19"/>
      <c r="AH1188" s="19"/>
      <c r="AI1188" s="19"/>
      <c r="AJ1188" s="19"/>
      <c r="AK1188" s="19"/>
      <c r="AL1188" s="19"/>
      <c r="AM1188" s="19"/>
      <c r="AN1188" s="19"/>
      <c r="AO1188" s="19"/>
      <c r="AP1188" s="19"/>
      <c r="AQ1188" s="19"/>
      <c r="AR1188" s="19"/>
      <c r="AS1188" s="19"/>
      <c r="AT1188" s="19"/>
      <c r="AU1188" s="19"/>
      <c r="AV1188" s="19"/>
      <c r="AW1188" s="19"/>
      <c r="AX1188" s="19"/>
      <c r="GA1188" s="50"/>
    </row>
    <row r="1189" spans="1:183" s="18" customFormat="1">
      <c r="A1189" s="47"/>
      <c r="B1189" s="48"/>
      <c r="C1189" s="48"/>
      <c r="D1189" s="48"/>
      <c r="E1189" s="49"/>
      <c r="F1189" s="48"/>
      <c r="G1189" s="48"/>
      <c r="H1189" s="48"/>
      <c r="I1189" s="49"/>
      <c r="J1189" s="48"/>
      <c r="K1189" s="48"/>
      <c r="L1189" s="48"/>
      <c r="M1189" s="48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  <c r="AA1189" s="19"/>
      <c r="AB1189" s="19"/>
      <c r="AC1189" s="19"/>
      <c r="AD1189" s="19"/>
      <c r="AE1189" s="19"/>
      <c r="AF1189" s="19"/>
      <c r="AG1189" s="19"/>
      <c r="AH1189" s="19"/>
      <c r="AI1189" s="19"/>
      <c r="AJ1189" s="19"/>
      <c r="AK1189" s="19"/>
      <c r="AL1189" s="19"/>
      <c r="AM1189" s="19"/>
      <c r="AN1189" s="19"/>
      <c r="AO1189" s="19"/>
      <c r="AP1189" s="19"/>
      <c r="AQ1189" s="19"/>
      <c r="AR1189" s="19"/>
      <c r="AS1189" s="19"/>
      <c r="AT1189" s="19"/>
      <c r="AU1189" s="19"/>
      <c r="AV1189" s="19"/>
      <c r="AW1189" s="19"/>
      <c r="AX1189" s="19"/>
      <c r="GA1189" s="50"/>
    </row>
    <row r="1190" spans="1:183" s="18" customFormat="1">
      <c r="A1190" s="47"/>
      <c r="B1190" s="48"/>
      <c r="C1190" s="48"/>
      <c r="D1190" s="48"/>
      <c r="E1190" s="49"/>
      <c r="F1190" s="48"/>
      <c r="G1190" s="48"/>
      <c r="H1190" s="48"/>
      <c r="I1190" s="49"/>
      <c r="J1190" s="48"/>
      <c r="K1190" s="48"/>
      <c r="L1190" s="48"/>
      <c r="M1190" s="48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  <c r="AA1190" s="19"/>
      <c r="AB1190" s="19"/>
      <c r="AC1190" s="19"/>
      <c r="AD1190" s="19"/>
      <c r="AE1190" s="19"/>
      <c r="AF1190" s="19"/>
      <c r="AG1190" s="19"/>
      <c r="AH1190" s="19"/>
      <c r="AI1190" s="19"/>
      <c r="AJ1190" s="19"/>
      <c r="AK1190" s="19"/>
      <c r="AL1190" s="19"/>
      <c r="AM1190" s="19"/>
      <c r="AN1190" s="19"/>
      <c r="AO1190" s="19"/>
      <c r="AP1190" s="19"/>
      <c r="AQ1190" s="19"/>
      <c r="AR1190" s="19"/>
      <c r="AS1190" s="19"/>
      <c r="AT1190" s="19"/>
      <c r="AU1190" s="19"/>
      <c r="AV1190" s="19"/>
      <c r="AW1190" s="19"/>
      <c r="AX1190" s="19"/>
      <c r="GA1190" s="50"/>
    </row>
    <row r="1191" spans="1:183" s="18" customFormat="1">
      <c r="A1191" s="47"/>
      <c r="B1191" s="48"/>
      <c r="C1191" s="48"/>
      <c r="D1191" s="48"/>
      <c r="E1191" s="49"/>
      <c r="F1191" s="48"/>
      <c r="G1191" s="48"/>
      <c r="H1191" s="48"/>
      <c r="I1191" s="49"/>
      <c r="J1191" s="48"/>
      <c r="K1191" s="48"/>
      <c r="L1191" s="48"/>
      <c r="M1191" s="48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  <c r="AB1191" s="19"/>
      <c r="AC1191" s="19"/>
      <c r="AD1191" s="19"/>
      <c r="AE1191" s="19"/>
      <c r="AF1191" s="19"/>
      <c r="AG1191" s="19"/>
      <c r="AH1191" s="19"/>
      <c r="AI1191" s="19"/>
      <c r="AJ1191" s="19"/>
      <c r="AK1191" s="19"/>
      <c r="AL1191" s="19"/>
      <c r="AM1191" s="19"/>
      <c r="AN1191" s="19"/>
      <c r="AO1191" s="19"/>
      <c r="AP1191" s="19"/>
      <c r="AQ1191" s="19"/>
      <c r="AR1191" s="19"/>
      <c r="AS1191" s="19"/>
      <c r="AT1191" s="19"/>
      <c r="AU1191" s="19"/>
      <c r="AV1191" s="19"/>
      <c r="AW1191" s="19"/>
      <c r="AX1191" s="19"/>
      <c r="GA1191" s="50"/>
    </row>
    <row r="1192" spans="1:183" s="18" customFormat="1">
      <c r="A1192" s="47"/>
      <c r="B1192" s="48"/>
      <c r="C1192" s="48"/>
      <c r="D1192" s="48"/>
      <c r="E1192" s="49"/>
      <c r="F1192" s="48"/>
      <c r="G1192" s="48"/>
      <c r="H1192" s="48"/>
      <c r="I1192" s="49"/>
      <c r="J1192" s="48"/>
      <c r="K1192" s="48"/>
      <c r="L1192" s="48"/>
      <c r="M1192" s="48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/>
      <c r="AC1192" s="19"/>
      <c r="AD1192" s="19"/>
      <c r="AE1192" s="19"/>
      <c r="AF1192" s="19"/>
      <c r="AG1192" s="19"/>
      <c r="AH1192" s="19"/>
      <c r="AI1192" s="19"/>
      <c r="AJ1192" s="19"/>
      <c r="AK1192" s="19"/>
      <c r="AL1192" s="19"/>
      <c r="AM1192" s="19"/>
      <c r="AN1192" s="19"/>
      <c r="AO1192" s="19"/>
      <c r="AP1192" s="19"/>
      <c r="AQ1192" s="19"/>
      <c r="AR1192" s="19"/>
      <c r="AS1192" s="19"/>
      <c r="AT1192" s="19"/>
      <c r="AU1192" s="19"/>
      <c r="AV1192" s="19"/>
      <c r="AW1192" s="19"/>
      <c r="AX1192" s="19"/>
      <c r="GA1192" s="50"/>
    </row>
    <row r="1193" spans="1:183" s="18" customFormat="1">
      <c r="A1193" s="47"/>
      <c r="B1193" s="48"/>
      <c r="C1193" s="48"/>
      <c r="D1193" s="48"/>
      <c r="E1193" s="49"/>
      <c r="F1193" s="48"/>
      <c r="G1193" s="48"/>
      <c r="H1193" s="48"/>
      <c r="I1193" s="49"/>
      <c r="J1193" s="48"/>
      <c r="K1193" s="48"/>
      <c r="L1193" s="48"/>
      <c r="M1193" s="48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AC1193" s="19"/>
      <c r="AD1193" s="19"/>
      <c r="AE1193" s="19"/>
      <c r="AF1193" s="19"/>
      <c r="AG1193" s="19"/>
      <c r="AH1193" s="19"/>
      <c r="AI1193" s="19"/>
      <c r="AJ1193" s="19"/>
      <c r="AK1193" s="19"/>
      <c r="AL1193" s="19"/>
      <c r="AM1193" s="19"/>
      <c r="AN1193" s="19"/>
      <c r="AO1193" s="19"/>
      <c r="AP1193" s="19"/>
      <c r="AQ1193" s="19"/>
      <c r="AR1193" s="19"/>
      <c r="AS1193" s="19"/>
      <c r="AT1193" s="19"/>
      <c r="AU1193" s="19"/>
      <c r="AV1193" s="19"/>
      <c r="AW1193" s="19"/>
      <c r="AX1193" s="19"/>
      <c r="GA1193" s="50"/>
    </row>
    <row r="1194" spans="1:183" s="18" customFormat="1">
      <c r="A1194" s="47"/>
      <c r="B1194" s="48"/>
      <c r="C1194" s="48"/>
      <c r="D1194" s="48"/>
      <c r="E1194" s="49"/>
      <c r="F1194" s="48"/>
      <c r="G1194" s="48"/>
      <c r="H1194" s="48"/>
      <c r="I1194" s="49"/>
      <c r="J1194" s="48"/>
      <c r="K1194" s="48"/>
      <c r="L1194" s="48"/>
      <c r="M1194" s="48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  <c r="AB1194" s="19"/>
      <c r="AC1194" s="19"/>
      <c r="AD1194" s="19"/>
      <c r="AE1194" s="19"/>
      <c r="AF1194" s="19"/>
      <c r="AG1194" s="19"/>
      <c r="AH1194" s="19"/>
      <c r="AI1194" s="19"/>
      <c r="AJ1194" s="19"/>
      <c r="AK1194" s="19"/>
      <c r="AL1194" s="19"/>
      <c r="AM1194" s="19"/>
      <c r="AN1194" s="19"/>
      <c r="AO1194" s="19"/>
      <c r="AP1194" s="19"/>
      <c r="AQ1194" s="19"/>
      <c r="AR1194" s="19"/>
      <c r="AS1194" s="19"/>
      <c r="AT1194" s="19"/>
      <c r="AU1194" s="19"/>
      <c r="AV1194" s="19"/>
      <c r="AW1194" s="19"/>
      <c r="AX1194" s="19"/>
      <c r="GA1194" s="50"/>
    </row>
    <row r="1195" spans="1:183" s="18" customFormat="1">
      <c r="A1195" s="47"/>
      <c r="B1195" s="48"/>
      <c r="C1195" s="48"/>
      <c r="D1195" s="48"/>
      <c r="E1195" s="49"/>
      <c r="F1195" s="48"/>
      <c r="G1195" s="48"/>
      <c r="H1195" s="48"/>
      <c r="I1195" s="49"/>
      <c r="J1195" s="48"/>
      <c r="K1195" s="48"/>
      <c r="L1195" s="48"/>
      <c r="M1195" s="48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  <c r="AA1195" s="19"/>
      <c r="AB1195" s="19"/>
      <c r="AC1195" s="19"/>
      <c r="AD1195" s="19"/>
      <c r="AE1195" s="19"/>
      <c r="AF1195" s="19"/>
      <c r="AG1195" s="19"/>
      <c r="AH1195" s="19"/>
      <c r="AI1195" s="19"/>
      <c r="AJ1195" s="19"/>
      <c r="AK1195" s="19"/>
      <c r="AL1195" s="19"/>
      <c r="AM1195" s="19"/>
      <c r="AN1195" s="19"/>
      <c r="AO1195" s="19"/>
      <c r="AP1195" s="19"/>
      <c r="AQ1195" s="19"/>
      <c r="AR1195" s="19"/>
      <c r="AS1195" s="19"/>
      <c r="AT1195" s="19"/>
      <c r="AU1195" s="19"/>
      <c r="AV1195" s="19"/>
      <c r="AW1195" s="19"/>
      <c r="AX1195" s="19"/>
      <c r="GA1195" s="50"/>
    </row>
    <row r="1196" spans="1:183" s="18" customFormat="1">
      <c r="A1196" s="47"/>
      <c r="B1196" s="48"/>
      <c r="C1196" s="48"/>
      <c r="D1196" s="48"/>
      <c r="E1196" s="49"/>
      <c r="F1196" s="48"/>
      <c r="G1196" s="48"/>
      <c r="H1196" s="48"/>
      <c r="I1196" s="49"/>
      <c r="J1196" s="48"/>
      <c r="K1196" s="48"/>
      <c r="L1196" s="48"/>
      <c r="M1196" s="48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  <c r="AB1196" s="19"/>
      <c r="AC1196" s="19"/>
      <c r="AD1196" s="19"/>
      <c r="AE1196" s="19"/>
      <c r="AF1196" s="19"/>
      <c r="AG1196" s="19"/>
      <c r="AH1196" s="19"/>
      <c r="AI1196" s="19"/>
      <c r="AJ1196" s="19"/>
      <c r="AK1196" s="19"/>
      <c r="AL1196" s="19"/>
      <c r="AM1196" s="19"/>
      <c r="AN1196" s="19"/>
      <c r="AO1196" s="19"/>
      <c r="AP1196" s="19"/>
      <c r="AQ1196" s="19"/>
      <c r="AR1196" s="19"/>
      <c r="AS1196" s="19"/>
      <c r="AT1196" s="19"/>
      <c r="AU1196" s="19"/>
      <c r="AV1196" s="19"/>
      <c r="AW1196" s="19"/>
      <c r="AX1196" s="19"/>
      <c r="GA1196" s="50"/>
    </row>
    <row r="1197" spans="1:183" s="18" customFormat="1">
      <c r="A1197" s="47"/>
      <c r="B1197" s="48"/>
      <c r="C1197" s="48"/>
      <c r="D1197" s="48"/>
      <c r="E1197" s="49"/>
      <c r="F1197" s="48"/>
      <c r="G1197" s="48"/>
      <c r="H1197" s="48"/>
      <c r="I1197" s="49"/>
      <c r="J1197" s="48"/>
      <c r="K1197" s="48"/>
      <c r="L1197" s="48"/>
      <c r="M1197" s="48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  <c r="AA1197" s="19"/>
      <c r="AB1197" s="19"/>
      <c r="AC1197" s="19"/>
      <c r="AD1197" s="19"/>
      <c r="AE1197" s="19"/>
      <c r="AF1197" s="19"/>
      <c r="AG1197" s="19"/>
      <c r="AH1197" s="19"/>
      <c r="AI1197" s="19"/>
      <c r="AJ1197" s="19"/>
      <c r="AK1197" s="19"/>
      <c r="AL1197" s="19"/>
      <c r="AM1197" s="19"/>
      <c r="AN1197" s="19"/>
      <c r="AO1197" s="19"/>
      <c r="AP1197" s="19"/>
      <c r="AQ1197" s="19"/>
      <c r="AR1197" s="19"/>
      <c r="AS1197" s="19"/>
      <c r="AT1197" s="19"/>
      <c r="AU1197" s="19"/>
      <c r="AV1197" s="19"/>
      <c r="AW1197" s="19"/>
      <c r="AX1197" s="19"/>
      <c r="GA1197" s="50"/>
    </row>
    <row r="1198" spans="1:183" s="18" customFormat="1">
      <c r="A1198" s="47"/>
      <c r="B1198" s="48"/>
      <c r="C1198" s="48"/>
      <c r="D1198" s="48"/>
      <c r="E1198" s="49"/>
      <c r="F1198" s="48"/>
      <c r="G1198" s="48"/>
      <c r="H1198" s="48"/>
      <c r="I1198" s="49"/>
      <c r="J1198" s="48"/>
      <c r="K1198" s="48"/>
      <c r="L1198" s="48"/>
      <c r="M1198" s="48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AC1198" s="19"/>
      <c r="AD1198" s="19"/>
      <c r="AE1198" s="19"/>
      <c r="AF1198" s="19"/>
      <c r="AG1198" s="19"/>
      <c r="AH1198" s="19"/>
      <c r="AI1198" s="19"/>
      <c r="AJ1198" s="19"/>
      <c r="AK1198" s="19"/>
      <c r="AL1198" s="19"/>
      <c r="AM1198" s="19"/>
      <c r="AN1198" s="19"/>
      <c r="AO1198" s="19"/>
      <c r="AP1198" s="19"/>
      <c r="AQ1198" s="19"/>
      <c r="AR1198" s="19"/>
      <c r="AS1198" s="19"/>
      <c r="AT1198" s="19"/>
      <c r="AU1198" s="19"/>
      <c r="AV1198" s="19"/>
      <c r="AW1198" s="19"/>
      <c r="AX1198" s="19"/>
      <c r="GA1198" s="50"/>
    </row>
    <row r="1199" spans="1:183" s="18" customFormat="1">
      <c r="A1199" s="47"/>
      <c r="B1199" s="48"/>
      <c r="C1199" s="48"/>
      <c r="D1199" s="48"/>
      <c r="E1199" s="49"/>
      <c r="F1199" s="48"/>
      <c r="G1199" s="48"/>
      <c r="H1199" s="48"/>
      <c r="I1199" s="49"/>
      <c r="J1199" s="48"/>
      <c r="K1199" s="48"/>
      <c r="L1199" s="48"/>
      <c r="M1199" s="48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  <c r="AA1199" s="19"/>
      <c r="AB1199" s="19"/>
      <c r="AC1199" s="19"/>
      <c r="AD1199" s="19"/>
      <c r="AE1199" s="19"/>
      <c r="AF1199" s="19"/>
      <c r="AG1199" s="19"/>
      <c r="AH1199" s="19"/>
      <c r="AI1199" s="19"/>
      <c r="AJ1199" s="19"/>
      <c r="AK1199" s="19"/>
      <c r="AL1199" s="19"/>
      <c r="AM1199" s="19"/>
      <c r="AN1199" s="19"/>
      <c r="AO1199" s="19"/>
      <c r="AP1199" s="19"/>
      <c r="AQ1199" s="19"/>
      <c r="AR1199" s="19"/>
      <c r="AS1199" s="19"/>
      <c r="AT1199" s="19"/>
      <c r="AU1199" s="19"/>
      <c r="AV1199" s="19"/>
      <c r="AW1199" s="19"/>
      <c r="AX1199" s="19"/>
      <c r="GA1199" s="50"/>
    </row>
    <row r="1200" spans="1:183" s="18" customFormat="1">
      <c r="A1200" s="47"/>
      <c r="B1200" s="48"/>
      <c r="C1200" s="48"/>
      <c r="D1200" s="48"/>
      <c r="E1200" s="49"/>
      <c r="F1200" s="48"/>
      <c r="G1200" s="48"/>
      <c r="H1200" s="48"/>
      <c r="I1200" s="49"/>
      <c r="J1200" s="48"/>
      <c r="K1200" s="48"/>
      <c r="L1200" s="48"/>
      <c r="M1200" s="48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  <c r="AB1200" s="19"/>
      <c r="AC1200" s="19"/>
      <c r="AD1200" s="19"/>
      <c r="AE1200" s="19"/>
      <c r="AF1200" s="19"/>
      <c r="AG1200" s="19"/>
      <c r="AH1200" s="19"/>
      <c r="AI1200" s="19"/>
      <c r="AJ1200" s="19"/>
      <c r="AK1200" s="19"/>
      <c r="AL1200" s="19"/>
      <c r="AM1200" s="19"/>
      <c r="AN1200" s="19"/>
      <c r="AO1200" s="19"/>
      <c r="AP1200" s="19"/>
      <c r="AQ1200" s="19"/>
      <c r="AR1200" s="19"/>
      <c r="AS1200" s="19"/>
      <c r="AT1200" s="19"/>
      <c r="AU1200" s="19"/>
      <c r="AV1200" s="19"/>
      <c r="AW1200" s="19"/>
      <c r="AX1200" s="19"/>
      <c r="GA1200" s="50"/>
    </row>
    <row r="1201" spans="1:183" s="18" customFormat="1">
      <c r="A1201" s="47"/>
      <c r="B1201" s="48"/>
      <c r="C1201" s="48"/>
      <c r="D1201" s="48"/>
      <c r="E1201" s="49"/>
      <c r="F1201" s="48"/>
      <c r="G1201" s="48"/>
      <c r="H1201" s="48"/>
      <c r="I1201" s="49"/>
      <c r="J1201" s="48"/>
      <c r="K1201" s="48"/>
      <c r="L1201" s="48"/>
      <c r="M1201" s="48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/>
      <c r="AB1201" s="19"/>
      <c r="AC1201" s="19"/>
      <c r="AD1201" s="19"/>
      <c r="AE1201" s="19"/>
      <c r="AF1201" s="19"/>
      <c r="AG1201" s="19"/>
      <c r="AH1201" s="19"/>
      <c r="AI1201" s="19"/>
      <c r="AJ1201" s="19"/>
      <c r="AK1201" s="19"/>
      <c r="AL1201" s="19"/>
      <c r="AM1201" s="19"/>
      <c r="AN1201" s="19"/>
      <c r="AO1201" s="19"/>
      <c r="AP1201" s="19"/>
      <c r="AQ1201" s="19"/>
      <c r="AR1201" s="19"/>
      <c r="AS1201" s="19"/>
      <c r="AT1201" s="19"/>
      <c r="AU1201" s="19"/>
      <c r="AV1201" s="19"/>
      <c r="AW1201" s="19"/>
      <c r="AX1201" s="19"/>
      <c r="GA1201" s="50"/>
    </row>
    <row r="1202" spans="1:183" s="18" customFormat="1">
      <c r="A1202" s="47"/>
      <c r="B1202" s="48"/>
      <c r="C1202" s="48"/>
      <c r="D1202" s="48"/>
      <c r="E1202" s="49"/>
      <c r="F1202" s="48"/>
      <c r="G1202" s="48"/>
      <c r="H1202" s="48"/>
      <c r="I1202" s="49"/>
      <c r="J1202" s="48"/>
      <c r="K1202" s="48"/>
      <c r="L1202" s="48"/>
      <c r="M1202" s="48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/>
      <c r="AB1202" s="19"/>
      <c r="AC1202" s="19"/>
      <c r="AD1202" s="19"/>
      <c r="AE1202" s="19"/>
      <c r="AF1202" s="19"/>
      <c r="AG1202" s="19"/>
      <c r="AH1202" s="19"/>
      <c r="AI1202" s="19"/>
      <c r="AJ1202" s="19"/>
      <c r="AK1202" s="19"/>
      <c r="AL1202" s="19"/>
      <c r="AM1202" s="19"/>
      <c r="AN1202" s="19"/>
      <c r="AO1202" s="19"/>
      <c r="AP1202" s="19"/>
      <c r="AQ1202" s="19"/>
      <c r="AR1202" s="19"/>
      <c r="AS1202" s="19"/>
      <c r="AT1202" s="19"/>
      <c r="AU1202" s="19"/>
      <c r="AV1202" s="19"/>
      <c r="AW1202" s="19"/>
      <c r="AX1202" s="19"/>
      <c r="GA1202" s="50"/>
    </row>
    <row r="1203" spans="1:183" s="18" customFormat="1">
      <c r="A1203" s="47"/>
      <c r="B1203" s="48"/>
      <c r="C1203" s="48"/>
      <c r="D1203" s="48"/>
      <c r="E1203" s="49"/>
      <c r="F1203" s="48"/>
      <c r="G1203" s="48"/>
      <c r="H1203" s="48"/>
      <c r="I1203" s="49"/>
      <c r="J1203" s="48"/>
      <c r="K1203" s="48"/>
      <c r="L1203" s="48"/>
      <c r="M1203" s="48"/>
      <c r="N1203" s="19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  <c r="AA1203" s="19"/>
      <c r="AB1203" s="19"/>
      <c r="AC1203" s="19"/>
      <c r="AD1203" s="19"/>
      <c r="AE1203" s="19"/>
      <c r="AF1203" s="19"/>
      <c r="AG1203" s="19"/>
      <c r="AH1203" s="19"/>
      <c r="AI1203" s="19"/>
      <c r="AJ1203" s="19"/>
      <c r="AK1203" s="19"/>
      <c r="AL1203" s="19"/>
      <c r="AM1203" s="19"/>
      <c r="AN1203" s="19"/>
      <c r="AO1203" s="19"/>
      <c r="AP1203" s="19"/>
      <c r="AQ1203" s="19"/>
      <c r="AR1203" s="19"/>
      <c r="AS1203" s="19"/>
      <c r="AT1203" s="19"/>
      <c r="AU1203" s="19"/>
      <c r="AV1203" s="19"/>
      <c r="AW1203" s="19"/>
      <c r="AX1203" s="19"/>
      <c r="GA1203" s="50"/>
    </row>
    <row r="1204" spans="1:183" s="18" customFormat="1">
      <c r="A1204" s="47"/>
      <c r="B1204" s="48"/>
      <c r="C1204" s="48"/>
      <c r="D1204" s="48"/>
      <c r="E1204" s="49"/>
      <c r="F1204" s="48"/>
      <c r="G1204" s="48"/>
      <c r="H1204" s="48"/>
      <c r="I1204" s="49"/>
      <c r="J1204" s="48"/>
      <c r="K1204" s="48"/>
      <c r="L1204" s="48"/>
      <c r="M1204" s="48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  <c r="AB1204" s="19"/>
      <c r="AC1204" s="19"/>
      <c r="AD1204" s="19"/>
      <c r="AE1204" s="19"/>
      <c r="AF1204" s="19"/>
      <c r="AG1204" s="19"/>
      <c r="AH1204" s="19"/>
      <c r="AI1204" s="19"/>
      <c r="AJ1204" s="19"/>
      <c r="AK1204" s="19"/>
      <c r="AL1204" s="19"/>
      <c r="AM1204" s="19"/>
      <c r="AN1204" s="19"/>
      <c r="AO1204" s="19"/>
      <c r="AP1204" s="19"/>
      <c r="AQ1204" s="19"/>
      <c r="AR1204" s="19"/>
      <c r="AS1204" s="19"/>
      <c r="AT1204" s="19"/>
      <c r="AU1204" s="19"/>
      <c r="AV1204" s="19"/>
      <c r="AW1204" s="19"/>
      <c r="AX1204" s="19"/>
      <c r="GA1204" s="50"/>
    </row>
    <row r="1205" spans="1:183" s="18" customFormat="1">
      <c r="A1205" s="47"/>
      <c r="B1205" s="48"/>
      <c r="C1205" s="48"/>
      <c r="D1205" s="48"/>
      <c r="E1205" s="49"/>
      <c r="F1205" s="48"/>
      <c r="G1205" s="48"/>
      <c r="H1205" s="48"/>
      <c r="I1205" s="49"/>
      <c r="J1205" s="48"/>
      <c r="K1205" s="48"/>
      <c r="L1205" s="48"/>
      <c r="M1205" s="48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  <c r="AB1205" s="19"/>
      <c r="AC1205" s="19"/>
      <c r="AD1205" s="19"/>
      <c r="AE1205" s="19"/>
      <c r="AF1205" s="19"/>
      <c r="AG1205" s="19"/>
      <c r="AH1205" s="19"/>
      <c r="AI1205" s="19"/>
      <c r="AJ1205" s="19"/>
      <c r="AK1205" s="19"/>
      <c r="AL1205" s="19"/>
      <c r="AM1205" s="19"/>
      <c r="AN1205" s="19"/>
      <c r="AO1205" s="19"/>
      <c r="AP1205" s="19"/>
      <c r="AQ1205" s="19"/>
      <c r="AR1205" s="19"/>
      <c r="AS1205" s="19"/>
      <c r="AT1205" s="19"/>
      <c r="AU1205" s="19"/>
      <c r="AV1205" s="19"/>
      <c r="AW1205" s="19"/>
      <c r="AX1205" s="19"/>
      <c r="GA1205" s="50"/>
    </row>
    <row r="1206" spans="1:183" s="18" customFormat="1">
      <c r="A1206" s="47"/>
      <c r="B1206" s="48"/>
      <c r="C1206" s="48"/>
      <c r="D1206" s="48"/>
      <c r="E1206" s="49"/>
      <c r="F1206" s="48"/>
      <c r="G1206" s="48"/>
      <c r="H1206" s="48"/>
      <c r="I1206" s="49"/>
      <c r="J1206" s="48"/>
      <c r="K1206" s="48"/>
      <c r="L1206" s="48"/>
      <c r="M1206" s="48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  <c r="AB1206" s="19"/>
      <c r="AC1206" s="19"/>
      <c r="AD1206" s="19"/>
      <c r="AE1206" s="19"/>
      <c r="AF1206" s="19"/>
      <c r="AG1206" s="19"/>
      <c r="AH1206" s="19"/>
      <c r="AI1206" s="19"/>
      <c r="AJ1206" s="19"/>
      <c r="AK1206" s="19"/>
      <c r="AL1206" s="19"/>
      <c r="AM1206" s="19"/>
      <c r="AN1206" s="19"/>
      <c r="AO1206" s="19"/>
      <c r="AP1206" s="19"/>
      <c r="AQ1206" s="19"/>
      <c r="AR1206" s="19"/>
      <c r="AS1206" s="19"/>
      <c r="AT1206" s="19"/>
      <c r="AU1206" s="19"/>
      <c r="AV1206" s="19"/>
      <c r="AW1206" s="19"/>
      <c r="AX1206" s="19"/>
      <c r="GA1206" s="50"/>
    </row>
    <row r="1207" spans="1:183" s="18" customFormat="1">
      <c r="A1207" s="47"/>
      <c r="B1207" s="48"/>
      <c r="C1207" s="48"/>
      <c r="D1207" s="48"/>
      <c r="E1207" s="49"/>
      <c r="F1207" s="48"/>
      <c r="G1207" s="48"/>
      <c r="H1207" s="48"/>
      <c r="I1207" s="49"/>
      <c r="J1207" s="48"/>
      <c r="K1207" s="48"/>
      <c r="L1207" s="48"/>
      <c r="M1207" s="48"/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  <c r="AB1207" s="19"/>
      <c r="AC1207" s="19"/>
      <c r="AD1207" s="19"/>
      <c r="AE1207" s="19"/>
      <c r="AF1207" s="19"/>
      <c r="AG1207" s="19"/>
      <c r="AH1207" s="19"/>
      <c r="AI1207" s="19"/>
      <c r="AJ1207" s="19"/>
      <c r="AK1207" s="19"/>
      <c r="AL1207" s="19"/>
      <c r="AM1207" s="19"/>
      <c r="AN1207" s="19"/>
      <c r="AO1207" s="19"/>
      <c r="AP1207" s="19"/>
      <c r="AQ1207" s="19"/>
      <c r="AR1207" s="19"/>
      <c r="AS1207" s="19"/>
      <c r="AT1207" s="19"/>
      <c r="AU1207" s="19"/>
      <c r="AV1207" s="19"/>
      <c r="AW1207" s="19"/>
      <c r="AX1207" s="19"/>
      <c r="GA1207" s="50"/>
    </row>
    <row r="1208" spans="1:183" s="18" customFormat="1">
      <c r="A1208" s="47"/>
      <c r="B1208" s="48"/>
      <c r="C1208" s="48"/>
      <c r="D1208" s="48"/>
      <c r="E1208" s="49"/>
      <c r="F1208" s="48"/>
      <c r="G1208" s="48"/>
      <c r="H1208" s="48"/>
      <c r="I1208" s="49"/>
      <c r="J1208" s="48"/>
      <c r="K1208" s="48"/>
      <c r="L1208" s="48"/>
      <c r="M1208" s="48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9"/>
      <c r="AE1208" s="19"/>
      <c r="AF1208" s="19"/>
      <c r="AG1208" s="19"/>
      <c r="AH1208" s="19"/>
      <c r="AI1208" s="19"/>
      <c r="AJ1208" s="19"/>
      <c r="AK1208" s="19"/>
      <c r="AL1208" s="19"/>
      <c r="AM1208" s="19"/>
      <c r="AN1208" s="19"/>
      <c r="AO1208" s="19"/>
      <c r="AP1208" s="19"/>
      <c r="AQ1208" s="19"/>
      <c r="AR1208" s="19"/>
      <c r="AS1208" s="19"/>
      <c r="AT1208" s="19"/>
      <c r="AU1208" s="19"/>
      <c r="AV1208" s="19"/>
      <c r="AW1208" s="19"/>
      <c r="AX1208" s="19"/>
      <c r="GA1208" s="50"/>
    </row>
    <row r="1209" spans="1:183" s="18" customFormat="1">
      <c r="A1209" s="47"/>
      <c r="B1209" s="48"/>
      <c r="C1209" s="48"/>
      <c r="D1209" s="48"/>
      <c r="E1209" s="49"/>
      <c r="F1209" s="48"/>
      <c r="G1209" s="48"/>
      <c r="H1209" s="48"/>
      <c r="I1209" s="49"/>
      <c r="J1209" s="48"/>
      <c r="K1209" s="48"/>
      <c r="L1209" s="48"/>
      <c r="M1209" s="48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AC1209" s="19"/>
      <c r="AD1209" s="19"/>
      <c r="AE1209" s="19"/>
      <c r="AF1209" s="19"/>
      <c r="AG1209" s="19"/>
      <c r="AH1209" s="19"/>
      <c r="AI1209" s="19"/>
      <c r="AJ1209" s="19"/>
      <c r="AK1209" s="19"/>
      <c r="AL1209" s="19"/>
      <c r="AM1209" s="19"/>
      <c r="AN1209" s="19"/>
      <c r="AO1209" s="19"/>
      <c r="AP1209" s="19"/>
      <c r="AQ1209" s="19"/>
      <c r="AR1209" s="19"/>
      <c r="AS1209" s="19"/>
      <c r="AT1209" s="19"/>
      <c r="AU1209" s="19"/>
      <c r="AV1209" s="19"/>
      <c r="AW1209" s="19"/>
      <c r="AX1209" s="19"/>
      <c r="GA1209" s="50"/>
    </row>
    <row r="1210" spans="1:183" s="18" customFormat="1">
      <c r="A1210" s="47"/>
      <c r="B1210" s="48"/>
      <c r="C1210" s="48"/>
      <c r="D1210" s="48"/>
      <c r="E1210" s="49"/>
      <c r="F1210" s="48"/>
      <c r="G1210" s="48"/>
      <c r="H1210" s="48"/>
      <c r="I1210" s="49"/>
      <c r="J1210" s="48"/>
      <c r="K1210" s="48"/>
      <c r="L1210" s="48"/>
      <c r="M1210" s="48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AC1210" s="19"/>
      <c r="AD1210" s="19"/>
      <c r="AE1210" s="19"/>
      <c r="AF1210" s="19"/>
      <c r="AG1210" s="19"/>
      <c r="AH1210" s="19"/>
      <c r="AI1210" s="19"/>
      <c r="AJ1210" s="19"/>
      <c r="AK1210" s="19"/>
      <c r="AL1210" s="19"/>
      <c r="AM1210" s="19"/>
      <c r="AN1210" s="19"/>
      <c r="AO1210" s="19"/>
      <c r="AP1210" s="19"/>
      <c r="AQ1210" s="19"/>
      <c r="AR1210" s="19"/>
      <c r="AS1210" s="19"/>
      <c r="AT1210" s="19"/>
      <c r="AU1210" s="19"/>
      <c r="AV1210" s="19"/>
      <c r="AW1210" s="19"/>
      <c r="AX1210" s="19"/>
      <c r="GA1210" s="50"/>
    </row>
    <row r="1211" spans="1:183" s="18" customFormat="1">
      <c r="A1211" s="47"/>
      <c r="B1211" s="48"/>
      <c r="C1211" s="48"/>
      <c r="D1211" s="48"/>
      <c r="E1211" s="49"/>
      <c r="F1211" s="48"/>
      <c r="G1211" s="48"/>
      <c r="H1211" s="48"/>
      <c r="I1211" s="49"/>
      <c r="J1211" s="48"/>
      <c r="K1211" s="48"/>
      <c r="L1211" s="48"/>
      <c r="M1211" s="48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AC1211" s="19"/>
      <c r="AD1211" s="19"/>
      <c r="AE1211" s="19"/>
      <c r="AF1211" s="19"/>
      <c r="AG1211" s="19"/>
      <c r="AH1211" s="19"/>
      <c r="AI1211" s="19"/>
      <c r="AJ1211" s="19"/>
      <c r="AK1211" s="19"/>
      <c r="AL1211" s="19"/>
      <c r="AM1211" s="19"/>
      <c r="AN1211" s="19"/>
      <c r="AO1211" s="19"/>
      <c r="AP1211" s="19"/>
      <c r="AQ1211" s="19"/>
      <c r="AR1211" s="19"/>
      <c r="AS1211" s="19"/>
      <c r="AT1211" s="19"/>
      <c r="AU1211" s="19"/>
      <c r="AV1211" s="19"/>
      <c r="AW1211" s="19"/>
      <c r="AX1211" s="19"/>
      <c r="GA1211" s="50"/>
    </row>
    <row r="1212" spans="1:183" s="18" customFormat="1">
      <c r="A1212" s="47"/>
      <c r="B1212" s="48"/>
      <c r="C1212" s="48"/>
      <c r="D1212" s="48"/>
      <c r="E1212" s="49"/>
      <c r="F1212" s="48"/>
      <c r="G1212" s="48"/>
      <c r="H1212" s="48"/>
      <c r="I1212" s="49"/>
      <c r="J1212" s="48"/>
      <c r="K1212" s="48"/>
      <c r="L1212" s="48"/>
      <c r="M1212" s="48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9"/>
      <c r="AE1212" s="19"/>
      <c r="AF1212" s="19"/>
      <c r="AG1212" s="19"/>
      <c r="AH1212" s="19"/>
      <c r="AI1212" s="19"/>
      <c r="AJ1212" s="19"/>
      <c r="AK1212" s="19"/>
      <c r="AL1212" s="19"/>
      <c r="AM1212" s="19"/>
      <c r="AN1212" s="19"/>
      <c r="AO1212" s="19"/>
      <c r="AP1212" s="19"/>
      <c r="AQ1212" s="19"/>
      <c r="AR1212" s="19"/>
      <c r="AS1212" s="19"/>
      <c r="AT1212" s="19"/>
      <c r="AU1212" s="19"/>
      <c r="AV1212" s="19"/>
      <c r="AW1212" s="19"/>
      <c r="AX1212" s="19"/>
      <c r="GA1212" s="50"/>
    </row>
    <row r="1213" spans="1:183" s="18" customFormat="1">
      <c r="A1213" s="47"/>
      <c r="B1213" s="48"/>
      <c r="C1213" s="48"/>
      <c r="D1213" s="48"/>
      <c r="E1213" s="49"/>
      <c r="F1213" s="48"/>
      <c r="G1213" s="48"/>
      <c r="H1213" s="48"/>
      <c r="I1213" s="49"/>
      <c r="J1213" s="48"/>
      <c r="K1213" s="48"/>
      <c r="L1213" s="48"/>
      <c r="M1213" s="48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AC1213" s="19"/>
      <c r="AD1213" s="19"/>
      <c r="AE1213" s="19"/>
      <c r="AF1213" s="19"/>
      <c r="AG1213" s="19"/>
      <c r="AH1213" s="19"/>
      <c r="AI1213" s="19"/>
      <c r="AJ1213" s="19"/>
      <c r="AK1213" s="19"/>
      <c r="AL1213" s="19"/>
      <c r="AM1213" s="19"/>
      <c r="AN1213" s="19"/>
      <c r="AO1213" s="19"/>
      <c r="AP1213" s="19"/>
      <c r="AQ1213" s="19"/>
      <c r="AR1213" s="19"/>
      <c r="AS1213" s="19"/>
      <c r="AT1213" s="19"/>
      <c r="AU1213" s="19"/>
      <c r="AV1213" s="19"/>
      <c r="AW1213" s="19"/>
      <c r="AX1213" s="19"/>
      <c r="GA1213" s="50"/>
    </row>
    <row r="1214" spans="1:183" s="18" customFormat="1">
      <c r="A1214" s="47"/>
      <c r="B1214" s="48"/>
      <c r="C1214" s="48"/>
      <c r="D1214" s="48"/>
      <c r="E1214" s="49"/>
      <c r="F1214" s="48"/>
      <c r="G1214" s="48"/>
      <c r="H1214" s="48"/>
      <c r="I1214" s="49"/>
      <c r="J1214" s="48"/>
      <c r="K1214" s="48"/>
      <c r="L1214" s="48"/>
      <c r="M1214" s="48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AC1214" s="19"/>
      <c r="AD1214" s="19"/>
      <c r="AE1214" s="19"/>
      <c r="AF1214" s="19"/>
      <c r="AG1214" s="19"/>
      <c r="AH1214" s="19"/>
      <c r="AI1214" s="19"/>
      <c r="AJ1214" s="19"/>
      <c r="AK1214" s="19"/>
      <c r="AL1214" s="19"/>
      <c r="AM1214" s="19"/>
      <c r="AN1214" s="19"/>
      <c r="AO1214" s="19"/>
      <c r="AP1214" s="19"/>
      <c r="AQ1214" s="19"/>
      <c r="AR1214" s="19"/>
      <c r="AS1214" s="19"/>
      <c r="AT1214" s="19"/>
      <c r="AU1214" s="19"/>
      <c r="AV1214" s="19"/>
      <c r="AW1214" s="19"/>
      <c r="AX1214" s="19"/>
      <c r="GA1214" s="50"/>
    </row>
    <row r="1215" spans="1:183" s="18" customFormat="1">
      <c r="A1215" s="47"/>
      <c r="B1215" s="48"/>
      <c r="C1215" s="48"/>
      <c r="D1215" s="48"/>
      <c r="E1215" s="49"/>
      <c r="F1215" s="48"/>
      <c r="G1215" s="48"/>
      <c r="H1215" s="48"/>
      <c r="I1215" s="49"/>
      <c r="J1215" s="48"/>
      <c r="K1215" s="48"/>
      <c r="L1215" s="48"/>
      <c r="M1215" s="48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  <c r="AB1215" s="19"/>
      <c r="AC1215" s="19"/>
      <c r="AD1215" s="19"/>
      <c r="AE1215" s="19"/>
      <c r="AF1215" s="19"/>
      <c r="AG1215" s="19"/>
      <c r="AH1215" s="19"/>
      <c r="AI1215" s="19"/>
      <c r="AJ1215" s="19"/>
      <c r="AK1215" s="19"/>
      <c r="AL1215" s="19"/>
      <c r="AM1215" s="19"/>
      <c r="AN1215" s="19"/>
      <c r="AO1215" s="19"/>
      <c r="AP1215" s="19"/>
      <c r="AQ1215" s="19"/>
      <c r="AR1215" s="19"/>
      <c r="AS1215" s="19"/>
      <c r="AT1215" s="19"/>
      <c r="AU1215" s="19"/>
      <c r="AV1215" s="19"/>
      <c r="AW1215" s="19"/>
      <c r="AX1215" s="19"/>
      <c r="GA1215" s="50"/>
    </row>
    <row r="1216" spans="1:183" s="18" customFormat="1">
      <c r="A1216" s="47"/>
      <c r="B1216" s="48"/>
      <c r="C1216" s="48"/>
      <c r="D1216" s="48"/>
      <c r="E1216" s="49"/>
      <c r="F1216" s="48"/>
      <c r="G1216" s="48"/>
      <c r="H1216" s="48"/>
      <c r="I1216" s="49"/>
      <c r="J1216" s="48"/>
      <c r="K1216" s="48"/>
      <c r="L1216" s="48"/>
      <c r="M1216" s="48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AC1216" s="19"/>
      <c r="AD1216" s="19"/>
      <c r="AE1216" s="19"/>
      <c r="AF1216" s="19"/>
      <c r="AG1216" s="19"/>
      <c r="AH1216" s="19"/>
      <c r="AI1216" s="19"/>
      <c r="AJ1216" s="19"/>
      <c r="AK1216" s="19"/>
      <c r="AL1216" s="19"/>
      <c r="AM1216" s="19"/>
      <c r="AN1216" s="19"/>
      <c r="AO1216" s="19"/>
      <c r="AP1216" s="19"/>
      <c r="AQ1216" s="19"/>
      <c r="AR1216" s="19"/>
      <c r="AS1216" s="19"/>
      <c r="AT1216" s="19"/>
      <c r="AU1216" s="19"/>
      <c r="AV1216" s="19"/>
      <c r="AW1216" s="19"/>
      <c r="AX1216" s="19"/>
      <c r="GA1216" s="50"/>
    </row>
    <row r="1217" spans="1:183" s="18" customFormat="1">
      <c r="A1217" s="47"/>
      <c r="B1217" s="48"/>
      <c r="C1217" s="48"/>
      <c r="D1217" s="48"/>
      <c r="E1217" s="49"/>
      <c r="F1217" s="48"/>
      <c r="G1217" s="48"/>
      <c r="H1217" s="48"/>
      <c r="I1217" s="49"/>
      <c r="J1217" s="48"/>
      <c r="K1217" s="48"/>
      <c r="L1217" s="48"/>
      <c r="M1217" s="48"/>
      <c r="N1217" s="19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  <c r="AA1217" s="19"/>
      <c r="AB1217" s="19"/>
      <c r="AC1217" s="19"/>
      <c r="AD1217" s="19"/>
      <c r="AE1217" s="19"/>
      <c r="AF1217" s="19"/>
      <c r="AG1217" s="19"/>
      <c r="AH1217" s="19"/>
      <c r="AI1217" s="19"/>
      <c r="AJ1217" s="19"/>
      <c r="AK1217" s="19"/>
      <c r="AL1217" s="19"/>
      <c r="AM1217" s="19"/>
      <c r="AN1217" s="19"/>
      <c r="AO1217" s="19"/>
      <c r="AP1217" s="19"/>
      <c r="AQ1217" s="19"/>
      <c r="AR1217" s="19"/>
      <c r="AS1217" s="19"/>
      <c r="AT1217" s="19"/>
      <c r="AU1217" s="19"/>
      <c r="AV1217" s="19"/>
      <c r="AW1217" s="19"/>
      <c r="AX1217" s="19"/>
      <c r="GA1217" s="50"/>
    </row>
    <row r="1218" spans="1:183" s="18" customFormat="1">
      <c r="A1218" s="47"/>
      <c r="B1218" s="48"/>
      <c r="C1218" s="48"/>
      <c r="D1218" s="48"/>
      <c r="E1218" s="49"/>
      <c r="F1218" s="48"/>
      <c r="G1218" s="48"/>
      <c r="H1218" s="48"/>
      <c r="I1218" s="49"/>
      <c r="J1218" s="48"/>
      <c r="K1218" s="48"/>
      <c r="L1218" s="48"/>
      <c r="M1218" s="48"/>
      <c r="N1218" s="19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  <c r="AA1218" s="19"/>
      <c r="AB1218" s="19"/>
      <c r="AC1218" s="19"/>
      <c r="AD1218" s="19"/>
      <c r="AE1218" s="19"/>
      <c r="AF1218" s="19"/>
      <c r="AG1218" s="19"/>
      <c r="AH1218" s="19"/>
      <c r="AI1218" s="19"/>
      <c r="AJ1218" s="19"/>
      <c r="AK1218" s="19"/>
      <c r="AL1218" s="19"/>
      <c r="AM1218" s="19"/>
      <c r="AN1218" s="19"/>
      <c r="AO1218" s="19"/>
      <c r="AP1218" s="19"/>
      <c r="AQ1218" s="19"/>
      <c r="AR1218" s="19"/>
      <c r="AS1218" s="19"/>
      <c r="AT1218" s="19"/>
      <c r="AU1218" s="19"/>
      <c r="AV1218" s="19"/>
      <c r="AW1218" s="19"/>
      <c r="AX1218" s="19"/>
      <c r="GA1218" s="50"/>
    </row>
    <row r="1219" spans="1:183" s="18" customFormat="1">
      <c r="A1219" s="47"/>
      <c r="B1219" s="48"/>
      <c r="C1219" s="48"/>
      <c r="D1219" s="48"/>
      <c r="E1219" s="49"/>
      <c r="F1219" s="48"/>
      <c r="G1219" s="48"/>
      <c r="H1219" s="48"/>
      <c r="I1219" s="49"/>
      <c r="J1219" s="48"/>
      <c r="K1219" s="48"/>
      <c r="L1219" s="48"/>
      <c r="M1219" s="48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  <c r="AA1219" s="19"/>
      <c r="AB1219" s="19"/>
      <c r="AC1219" s="19"/>
      <c r="AD1219" s="19"/>
      <c r="AE1219" s="19"/>
      <c r="AF1219" s="19"/>
      <c r="AG1219" s="19"/>
      <c r="AH1219" s="19"/>
      <c r="AI1219" s="19"/>
      <c r="AJ1219" s="19"/>
      <c r="AK1219" s="19"/>
      <c r="AL1219" s="19"/>
      <c r="AM1219" s="19"/>
      <c r="AN1219" s="19"/>
      <c r="AO1219" s="19"/>
      <c r="AP1219" s="19"/>
      <c r="AQ1219" s="19"/>
      <c r="AR1219" s="19"/>
      <c r="AS1219" s="19"/>
      <c r="AT1219" s="19"/>
      <c r="AU1219" s="19"/>
      <c r="AV1219" s="19"/>
      <c r="AW1219" s="19"/>
      <c r="AX1219" s="19"/>
      <c r="GA1219" s="50"/>
    </row>
    <row r="1220" spans="1:183" s="18" customFormat="1">
      <c r="A1220" s="47"/>
      <c r="B1220" s="48"/>
      <c r="C1220" s="48"/>
      <c r="D1220" s="48"/>
      <c r="E1220" s="49"/>
      <c r="F1220" s="48"/>
      <c r="G1220" s="48"/>
      <c r="H1220" s="48"/>
      <c r="I1220" s="49"/>
      <c r="J1220" s="48"/>
      <c r="K1220" s="48"/>
      <c r="L1220" s="48"/>
      <c r="M1220" s="48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AC1220" s="19"/>
      <c r="AD1220" s="19"/>
      <c r="AE1220" s="19"/>
      <c r="AF1220" s="19"/>
      <c r="AG1220" s="19"/>
      <c r="AH1220" s="19"/>
      <c r="AI1220" s="19"/>
      <c r="AJ1220" s="19"/>
      <c r="AK1220" s="19"/>
      <c r="AL1220" s="19"/>
      <c r="AM1220" s="19"/>
      <c r="AN1220" s="19"/>
      <c r="AO1220" s="19"/>
      <c r="AP1220" s="19"/>
      <c r="AQ1220" s="19"/>
      <c r="AR1220" s="19"/>
      <c r="AS1220" s="19"/>
      <c r="AT1220" s="19"/>
      <c r="AU1220" s="19"/>
      <c r="AV1220" s="19"/>
      <c r="AW1220" s="19"/>
      <c r="AX1220" s="19"/>
      <c r="GA1220" s="50"/>
    </row>
    <row r="1221" spans="1:183" s="18" customFormat="1">
      <c r="A1221" s="47"/>
      <c r="B1221" s="48"/>
      <c r="C1221" s="48"/>
      <c r="D1221" s="48"/>
      <c r="E1221" s="49"/>
      <c r="F1221" s="48"/>
      <c r="G1221" s="48"/>
      <c r="H1221" s="48"/>
      <c r="I1221" s="49"/>
      <c r="J1221" s="48"/>
      <c r="K1221" s="48"/>
      <c r="L1221" s="48"/>
      <c r="M1221" s="48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AC1221" s="19"/>
      <c r="AD1221" s="19"/>
      <c r="AE1221" s="19"/>
      <c r="AF1221" s="19"/>
      <c r="AG1221" s="19"/>
      <c r="AH1221" s="19"/>
      <c r="AI1221" s="19"/>
      <c r="AJ1221" s="19"/>
      <c r="AK1221" s="19"/>
      <c r="AL1221" s="19"/>
      <c r="AM1221" s="19"/>
      <c r="AN1221" s="19"/>
      <c r="AO1221" s="19"/>
      <c r="AP1221" s="19"/>
      <c r="AQ1221" s="19"/>
      <c r="AR1221" s="19"/>
      <c r="AS1221" s="19"/>
      <c r="AT1221" s="19"/>
      <c r="AU1221" s="19"/>
      <c r="AV1221" s="19"/>
      <c r="AW1221" s="19"/>
      <c r="AX1221" s="19"/>
      <c r="GA1221" s="50"/>
    </row>
    <row r="1222" spans="1:183" s="18" customFormat="1">
      <c r="A1222" s="47"/>
      <c r="B1222" s="48"/>
      <c r="C1222" s="48"/>
      <c r="D1222" s="48"/>
      <c r="E1222" s="49"/>
      <c r="F1222" s="48"/>
      <c r="G1222" s="48"/>
      <c r="H1222" s="48"/>
      <c r="I1222" s="49"/>
      <c r="J1222" s="48"/>
      <c r="K1222" s="48"/>
      <c r="L1222" s="48"/>
      <c r="M1222" s="48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  <c r="AB1222" s="19"/>
      <c r="AC1222" s="19"/>
      <c r="AD1222" s="19"/>
      <c r="AE1222" s="19"/>
      <c r="AF1222" s="19"/>
      <c r="AG1222" s="19"/>
      <c r="AH1222" s="19"/>
      <c r="AI1222" s="19"/>
      <c r="AJ1222" s="19"/>
      <c r="AK1222" s="19"/>
      <c r="AL1222" s="19"/>
      <c r="AM1222" s="19"/>
      <c r="AN1222" s="19"/>
      <c r="AO1222" s="19"/>
      <c r="AP1222" s="19"/>
      <c r="AQ1222" s="19"/>
      <c r="AR1222" s="19"/>
      <c r="AS1222" s="19"/>
      <c r="AT1222" s="19"/>
      <c r="AU1222" s="19"/>
      <c r="AV1222" s="19"/>
      <c r="AW1222" s="19"/>
      <c r="AX1222" s="19"/>
      <c r="GA1222" s="50"/>
    </row>
    <row r="1223" spans="1:183" s="18" customFormat="1">
      <c r="A1223" s="47"/>
      <c r="B1223" s="48"/>
      <c r="C1223" s="48"/>
      <c r="D1223" s="48"/>
      <c r="E1223" s="49"/>
      <c r="F1223" s="48"/>
      <c r="G1223" s="48"/>
      <c r="H1223" s="48"/>
      <c r="I1223" s="49"/>
      <c r="J1223" s="48"/>
      <c r="K1223" s="48"/>
      <c r="L1223" s="48"/>
      <c r="M1223" s="48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AC1223" s="19"/>
      <c r="AD1223" s="19"/>
      <c r="AE1223" s="19"/>
      <c r="AF1223" s="19"/>
      <c r="AG1223" s="19"/>
      <c r="AH1223" s="19"/>
      <c r="AI1223" s="19"/>
      <c r="AJ1223" s="19"/>
      <c r="AK1223" s="19"/>
      <c r="AL1223" s="19"/>
      <c r="AM1223" s="19"/>
      <c r="AN1223" s="19"/>
      <c r="AO1223" s="19"/>
      <c r="AP1223" s="19"/>
      <c r="AQ1223" s="19"/>
      <c r="AR1223" s="19"/>
      <c r="AS1223" s="19"/>
      <c r="AT1223" s="19"/>
      <c r="AU1223" s="19"/>
      <c r="AV1223" s="19"/>
      <c r="AW1223" s="19"/>
      <c r="AX1223" s="19"/>
      <c r="GA1223" s="50"/>
    </row>
    <row r="1224" spans="1:183" s="18" customFormat="1">
      <c r="A1224" s="47"/>
      <c r="B1224" s="48"/>
      <c r="C1224" s="48"/>
      <c r="D1224" s="48"/>
      <c r="E1224" s="49"/>
      <c r="F1224" s="48"/>
      <c r="G1224" s="48"/>
      <c r="H1224" s="48"/>
      <c r="I1224" s="49"/>
      <c r="J1224" s="48"/>
      <c r="K1224" s="48"/>
      <c r="L1224" s="48"/>
      <c r="M1224" s="48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  <c r="AB1224" s="19"/>
      <c r="AC1224" s="19"/>
      <c r="AD1224" s="19"/>
      <c r="AE1224" s="19"/>
      <c r="AF1224" s="19"/>
      <c r="AG1224" s="19"/>
      <c r="AH1224" s="19"/>
      <c r="AI1224" s="19"/>
      <c r="AJ1224" s="19"/>
      <c r="AK1224" s="19"/>
      <c r="AL1224" s="19"/>
      <c r="AM1224" s="19"/>
      <c r="AN1224" s="19"/>
      <c r="AO1224" s="19"/>
      <c r="AP1224" s="19"/>
      <c r="AQ1224" s="19"/>
      <c r="AR1224" s="19"/>
      <c r="AS1224" s="19"/>
      <c r="AT1224" s="19"/>
      <c r="AU1224" s="19"/>
      <c r="AV1224" s="19"/>
      <c r="AW1224" s="19"/>
      <c r="AX1224" s="19"/>
      <c r="GA1224" s="50"/>
    </row>
    <row r="1225" spans="1:183" s="18" customFormat="1">
      <c r="A1225" s="47"/>
      <c r="B1225" s="48"/>
      <c r="C1225" s="48"/>
      <c r="D1225" s="48"/>
      <c r="E1225" s="49"/>
      <c r="F1225" s="48"/>
      <c r="G1225" s="48"/>
      <c r="H1225" s="48"/>
      <c r="I1225" s="49"/>
      <c r="J1225" s="48"/>
      <c r="K1225" s="48"/>
      <c r="L1225" s="48"/>
      <c r="M1225" s="48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  <c r="AA1225" s="19"/>
      <c r="AB1225" s="19"/>
      <c r="AC1225" s="19"/>
      <c r="AD1225" s="19"/>
      <c r="AE1225" s="19"/>
      <c r="AF1225" s="19"/>
      <c r="AG1225" s="19"/>
      <c r="AH1225" s="19"/>
      <c r="AI1225" s="19"/>
      <c r="AJ1225" s="19"/>
      <c r="AK1225" s="19"/>
      <c r="AL1225" s="19"/>
      <c r="AM1225" s="19"/>
      <c r="AN1225" s="19"/>
      <c r="AO1225" s="19"/>
      <c r="AP1225" s="19"/>
      <c r="AQ1225" s="19"/>
      <c r="AR1225" s="19"/>
      <c r="AS1225" s="19"/>
      <c r="AT1225" s="19"/>
      <c r="AU1225" s="19"/>
      <c r="AV1225" s="19"/>
      <c r="AW1225" s="19"/>
      <c r="AX1225" s="19"/>
      <c r="GA1225" s="50"/>
    </row>
    <row r="1226" spans="1:183" s="18" customFormat="1">
      <c r="A1226" s="47"/>
      <c r="B1226" s="48"/>
      <c r="C1226" s="48"/>
      <c r="D1226" s="48"/>
      <c r="E1226" s="49"/>
      <c r="F1226" s="48"/>
      <c r="G1226" s="48"/>
      <c r="H1226" s="48"/>
      <c r="I1226" s="49"/>
      <c r="J1226" s="48"/>
      <c r="K1226" s="48"/>
      <c r="L1226" s="48"/>
      <c r="M1226" s="48"/>
      <c r="N1226" s="19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  <c r="Y1226" s="19"/>
      <c r="Z1226" s="19"/>
      <c r="AA1226" s="19"/>
      <c r="AB1226" s="19"/>
      <c r="AC1226" s="19"/>
      <c r="AD1226" s="19"/>
      <c r="AE1226" s="19"/>
      <c r="AF1226" s="19"/>
      <c r="AG1226" s="19"/>
      <c r="AH1226" s="19"/>
      <c r="AI1226" s="19"/>
      <c r="AJ1226" s="19"/>
      <c r="AK1226" s="19"/>
      <c r="AL1226" s="19"/>
      <c r="AM1226" s="19"/>
      <c r="AN1226" s="19"/>
      <c r="AO1226" s="19"/>
      <c r="AP1226" s="19"/>
      <c r="AQ1226" s="19"/>
      <c r="AR1226" s="19"/>
      <c r="AS1226" s="19"/>
      <c r="AT1226" s="19"/>
      <c r="AU1226" s="19"/>
      <c r="AV1226" s="19"/>
      <c r="AW1226" s="19"/>
      <c r="AX1226" s="19"/>
      <c r="GA1226" s="50"/>
    </row>
    <row r="1227" spans="1:183" s="18" customFormat="1">
      <c r="A1227" s="47"/>
      <c r="B1227" s="48"/>
      <c r="C1227" s="48"/>
      <c r="D1227" s="48"/>
      <c r="E1227" s="49"/>
      <c r="F1227" s="48"/>
      <c r="G1227" s="48"/>
      <c r="H1227" s="48"/>
      <c r="I1227" s="49"/>
      <c r="J1227" s="48"/>
      <c r="K1227" s="48"/>
      <c r="L1227" s="48"/>
      <c r="M1227" s="48"/>
      <c r="N1227" s="19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  <c r="AA1227" s="19"/>
      <c r="AB1227" s="19"/>
      <c r="AC1227" s="19"/>
      <c r="AD1227" s="19"/>
      <c r="AE1227" s="19"/>
      <c r="AF1227" s="19"/>
      <c r="AG1227" s="19"/>
      <c r="AH1227" s="19"/>
      <c r="AI1227" s="19"/>
      <c r="AJ1227" s="19"/>
      <c r="AK1227" s="19"/>
      <c r="AL1227" s="19"/>
      <c r="AM1227" s="19"/>
      <c r="AN1227" s="19"/>
      <c r="AO1227" s="19"/>
      <c r="AP1227" s="19"/>
      <c r="AQ1227" s="19"/>
      <c r="AR1227" s="19"/>
      <c r="AS1227" s="19"/>
      <c r="AT1227" s="19"/>
      <c r="AU1227" s="19"/>
      <c r="AV1227" s="19"/>
      <c r="AW1227" s="19"/>
      <c r="AX1227" s="19"/>
      <c r="GA1227" s="50"/>
    </row>
    <row r="1228" spans="1:183" s="18" customFormat="1">
      <c r="A1228" s="47"/>
      <c r="B1228" s="48"/>
      <c r="C1228" s="48"/>
      <c r="D1228" s="48"/>
      <c r="E1228" s="49"/>
      <c r="F1228" s="48"/>
      <c r="G1228" s="48"/>
      <c r="H1228" s="48"/>
      <c r="I1228" s="49"/>
      <c r="J1228" s="48"/>
      <c r="K1228" s="48"/>
      <c r="L1228" s="48"/>
      <c r="M1228" s="48"/>
      <c r="N1228" s="19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  <c r="AA1228" s="19"/>
      <c r="AB1228" s="19"/>
      <c r="AC1228" s="19"/>
      <c r="AD1228" s="19"/>
      <c r="AE1228" s="19"/>
      <c r="AF1228" s="19"/>
      <c r="AG1228" s="19"/>
      <c r="AH1228" s="19"/>
      <c r="AI1228" s="19"/>
      <c r="AJ1228" s="19"/>
      <c r="AK1228" s="19"/>
      <c r="AL1228" s="19"/>
      <c r="AM1228" s="19"/>
      <c r="AN1228" s="19"/>
      <c r="AO1228" s="19"/>
      <c r="AP1228" s="19"/>
      <c r="AQ1228" s="19"/>
      <c r="AR1228" s="19"/>
      <c r="AS1228" s="19"/>
      <c r="AT1228" s="19"/>
      <c r="AU1228" s="19"/>
      <c r="AV1228" s="19"/>
      <c r="AW1228" s="19"/>
      <c r="AX1228" s="19"/>
      <c r="GA1228" s="50"/>
    </row>
    <row r="1229" spans="1:183" s="18" customFormat="1">
      <c r="A1229" s="47"/>
      <c r="B1229" s="48"/>
      <c r="C1229" s="48"/>
      <c r="D1229" s="48"/>
      <c r="E1229" s="49"/>
      <c r="F1229" s="48"/>
      <c r="G1229" s="48"/>
      <c r="H1229" s="48"/>
      <c r="I1229" s="49"/>
      <c r="J1229" s="48"/>
      <c r="K1229" s="48"/>
      <c r="L1229" s="48"/>
      <c r="M1229" s="48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  <c r="AA1229" s="19"/>
      <c r="AB1229" s="19"/>
      <c r="AC1229" s="19"/>
      <c r="AD1229" s="19"/>
      <c r="AE1229" s="19"/>
      <c r="AF1229" s="19"/>
      <c r="AG1229" s="19"/>
      <c r="AH1229" s="19"/>
      <c r="AI1229" s="19"/>
      <c r="AJ1229" s="19"/>
      <c r="AK1229" s="19"/>
      <c r="AL1229" s="19"/>
      <c r="AM1229" s="19"/>
      <c r="AN1229" s="19"/>
      <c r="AO1229" s="19"/>
      <c r="AP1229" s="19"/>
      <c r="AQ1229" s="19"/>
      <c r="AR1229" s="19"/>
      <c r="AS1229" s="19"/>
      <c r="AT1229" s="19"/>
      <c r="AU1229" s="19"/>
      <c r="AV1229" s="19"/>
      <c r="AW1229" s="19"/>
      <c r="AX1229" s="19"/>
      <c r="GA1229" s="50"/>
    </row>
    <row r="1230" spans="1:183" s="18" customFormat="1">
      <c r="A1230" s="47"/>
      <c r="B1230" s="48"/>
      <c r="C1230" s="48"/>
      <c r="D1230" s="48"/>
      <c r="E1230" s="49"/>
      <c r="F1230" s="48"/>
      <c r="G1230" s="48"/>
      <c r="H1230" s="48"/>
      <c r="I1230" s="49"/>
      <c r="J1230" s="48"/>
      <c r="K1230" s="48"/>
      <c r="L1230" s="48"/>
      <c r="M1230" s="48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  <c r="AA1230" s="19"/>
      <c r="AB1230" s="19"/>
      <c r="AC1230" s="19"/>
      <c r="AD1230" s="19"/>
      <c r="AE1230" s="19"/>
      <c r="AF1230" s="19"/>
      <c r="AG1230" s="19"/>
      <c r="AH1230" s="19"/>
      <c r="AI1230" s="19"/>
      <c r="AJ1230" s="19"/>
      <c r="AK1230" s="19"/>
      <c r="AL1230" s="19"/>
      <c r="AM1230" s="19"/>
      <c r="AN1230" s="19"/>
      <c r="AO1230" s="19"/>
      <c r="AP1230" s="19"/>
      <c r="AQ1230" s="19"/>
      <c r="AR1230" s="19"/>
      <c r="AS1230" s="19"/>
      <c r="AT1230" s="19"/>
      <c r="AU1230" s="19"/>
      <c r="AV1230" s="19"/>
      <c r="AW1230" s="19"/>
      <c r="AX1230" s="19"/>
      <c r="GA1230" s="50"/>
    </row>
    <row r="1231" spans="1:183" s="18" customFormat="1">
      <c r="A1231" s="47"/>
      <c r="B1231" s="48"/>
      <c r="C1231" s="48"/>
      <c r="D1231" s="48"/>
      <c r="E1231" s="49"/>
      <c r="F1231" s="48"/>
      <c r="G1231" s="48"/>
      <c r="H1231" s="48"/>
      <c r="I1231" s="49"/>
      <c r="J1231" s="48"/>
      <c r="K1231" s="48"/>
      <c r="L1231" s="48"/>
      <c r="M1231" s="48"/>
      <c r="N1231" s="19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  <c r="Y1231" s="19"/>
      <c r="Z1231" s="19"/>
      <c r="AA1231" s="19"/>
      <c r="AB1231" s="19"/>
      <c r="AC1231" s="19"/>
      <c r="AD1231" s="19"/>
      <c r="AE1231" s="19"/>
      <c r="AF1231" s="19"/>
      <c r="AG1231" s="19"/>
      <c r="AH1231" s="19"/>
      <c r="AI1231" s="19"/>
      <c r="AJ1231" s="19"/>
      <c r="AK1231" s="19"/>
      <c r="AL1231" s="19"/>
      <c r="AM1231" s="19"/>
      <c r="AN1231" s="19"/>
      <c r="AO1231" s="19"/>
      <c r="AP1231" s="19"/>
      <c r="AQ1231" s="19"/>
      <c r="AR1231" s="19"/>
      <c r="AS1231" s="19"/>
      <c r="AT1231" s="19"/>
      <c r="AU1231" s="19"/>
      <c r="AV1231" s="19"/>
      <c r="AW1231" s="19"/>
      <c r="AX1231" s="19"/>
      <c r="GA1231" s="50"/>
    </row>
    <row r="1232" spans="1:183" s="18" customFormat="1">
      <c r="A1232" s="47"/>
      <c r="B1232" s="48"/>
      <c r="C1232" s="48"/>
      <c r="D1232" s="48"/>
      <c r="E1232" s="49"/>
      <c r="F1232" s="48"/>
      <c r="G1232" s="48"/>
      <c r="H1232" s="48"/>
      <c r="I1232" s="49"/>
      <c r="J1232" s="48"/>
      <c r="K1232" s="48"/>
      <c r="L1232" s="48"/>
      <c r="M1232" s="48"/>
      <c r="N1232" s="19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  <c r="AA1232" s="19"/>
      <c r="AB1232" s="19"/>
      <c r="AC1232" s="19"/>
      <c r="AD1232" s="19"/>
      <c r="AE1232" s="19"/>
      <c r="AF1232" s="19"/>
      <c r="AG1232" s="19"/>
      <c r="AH1232" s="19"/>
      <c r="AI1232" s="19"/>
      <c r="AJ1232" s="19"/>
      <c r="AK1232" s="19"/>
      <c r="AL1232" s="19"/>
      <c r="AM1232" s="19"/>
      <c r="AN1232" s="19"/>
      <c r="AO1232" s="19"/>
      <c r="AP1232" s="19"/>
      <c r="AQ1232" s="19"/>
      <c r="AR1232" s="19"/>
      <c r="AS1232" s="19"/>
      <c r="AT1232" s="19"/>
      <c r="AU1232" s="19"/>
      <c r="AV1232" s="19"/>
      <c r="AW1232" s="19"/>
      <c r="AX1232" s="19"/>
      <c r="GA1232" s="50"/>
    </row>
    <row r="1233" spans="1:183" s="18" customFormat="1">
      <c r="A1233" s="47"/>
      <c r="B1233" s="48"/>
      <c r="C1233" s="48"/>
      <c r="D1233" s="48"/>
      <c r="E1233" s="49"/>
      <c r="F1233" s="48"/>
      <c r="G1233" s="48"/>
      <c r="H1233" s="48"/>
      <c r="I1233" s="49"/>
      <c r="J1233" s="48"/>
      <c r="K1233" s="48"/>
      <c r="L1233" s="48"/>
      <c r="M1233" s="48"/>
      <c r="N1233" s="19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  <c r="AA1233" s="19"/>
      <c r="AB1233" s="19"/>
      <c r="AC1233" s="19"/>
      <c r="AD1233" s="19"/>
      <c r="AE1233" s="19"/>
      <c r="AF1233" s="19"/>
      <c r="AG1233" s="19"/>
      <c r="AH1233" s="19"/>
      <c r="AI1233" s="19"/>
      <c r="AJ1233" s="19"/>
      <c r="AK1233" s="19"/>
      <c r="AL1233" s="19"/>
      <c r="AM1233" s="19"/>
      <c r="AN1233" s="19"/>
      <c r="AO1233" s="19"/>
      <c r="AP1233" s="19"/>
      <c r="AQ1233" s="19"/>
      <c r="AR1233" s="19"/>
      <c r="AS1233" s="19"/>
      <c r="AT1233" s="19"/>
      <c r="AU1233" s="19"/>
      <c r="AV1233" s="19"/>
      <c r="AW1233" s="19"/>
      <c r="AX1233" s="19"/>
      <c r="GA1233" s="50"/>
    </row>
    <row r="1234" spans="1:183" s="18" customFormat="1">
      <c r="A1234" s="47"/>
      <c r="B1234" s="48"/>
      <c r="C1234" s="48"/>
      <c r="D1234" s="48"/>
      <c r="E1234" s="49"/>
      <c r="F1234" s="48"/>
      <c r="G1234" s="48"/>
      <c r="H1234" s="48"/>
      <c r="I1234" s="49"/>
      <c r="J1234" s="48"/>
      <c r="K1234" s="48"/>
      <c r="L1234" s="48"/>
      <c r="M1234" s="48"/>
      <c r="N1234" s="19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  <c r="AA1234" s="19"/>
      <c r="AB1234" s="19"/>
      <c r="AC1234" s="19"/>
      <c r="AD1234" s="19"/>
      <c r="AE1234" s="19"/>
      <c r="AF1234" s="19"/>
      <c r="AG1234" s="19"/>
      <c r="AH1234" s="19"/>
      <c r="AI1234" s="19"/>
      <c r="AJ1234" s="19"/>
      <c r="AK1234" s="19"/>
      <c r="AL1234" s="19"/>
      <c r="AM1234" s="19"/>
      <c r="AN1234" s="19"/>
      <c r="AO1234" s="19"/>
      <c r="AP1234" s="19"/>
      <c r="AQ1234" s="19"/>
      <c r="AR1234" s="19"/>
      <c r="AS1234" s="19"/>
      <c r="AT1234" s="19"/>
      <c r="AU1234" s="19"/>
      <c r="AV1234" s="19"/>
      <c r="AW1234" s="19"/>
      <c r="AX1234" s="19"/>
      <c r="GA1234" s="50"/>
    </row>
    <row r="1235" spans="1:183" s="18" customFormat="1">
      <c r="A1235" s="47"/>
      <c r="B1235" s="48"/>
      <c r="C1235" s="48"/>
      <c r="D1235" s="48"/>
      <c r="E1235" s="49"/>
      <c r="F1235" s="48"/>
      <c r="G1235" s="48"/>
      <c r="H1235" s="48"/>
      <c r="I1235" s="49"/>
      <c r="J1235" s="48"/>
      <c r="K1235" s="48"/>
      <c r="L1235" s="48"/>
      <c r="M1235" s="48"/>
      <c r="N1235" s="19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  <c r="AA1235" s="19"/>
      <c r="AB1235" s="19"/>
      <c r="AC1235" s="19"/>
      <c r="AD1235" s="19"/>
      <c r="AE1235" s="19"/>
      <c r="AF1235" s="19"/>
      <c r="AG1235" s="19"/>
      <c r="AH1235" s="19"/>
      <c r="AI1235" s="19"/>
      <c r="AJ1235" s="19"/>
      <c r="AK1235" s="19"/>
      <c r="AL1235" s="19"/>
      <c r="AM1235" s="19"/>
      <c r="AN1235" s="19"/>
      <c r="AO1235" s="19"/>
      <c r="AP1235" s="19"/>
      <c r="AQ1235" s="19"/>
      <c r="AR1235" s="19"/>
      <c r="AS1235" s="19"/>
      <c r="AT1235" s="19"/>
      <c r="AU1235" s="19"/>
      <c r="AV1235" s="19"/>
      <c r="AW1235" s="19"/>
      <c r="AX1235" s="19"/>
      <c r="GA1235" s="50"/>
    </row>
    <row r="1236" spans="1:183" s="18" customFormat="1">
      <c r="A1236" s="47"/>
      <c r="B1236" s="48"/>
      <c r="C1236" s="48"/>
      <c r="D1236" s="48"/>
      <c r="E1236" s="49"/>
      <c r="F1236" s="48"/>
      <c r="G1236" s="48"/>
      <c r="H1236" s="48"/>
      <c r="I1236" s="49"/>
      <c r="J1236" s="48"/>
      <c r="K1236" s="48"/>
      <c r="L1236" s="48"/>
      <c r="M1236" s="48"/>
      <c r="N1236" s="19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  <c r="AA1236" s="19"/>
      <c r="AB1236" s="19"/>
      <c r="AC1236" s="19"/>
      <c r="AD1236" s="19"/>
      <c r="AE1236" s="19"/>
      <c r="AF1236" s="19"/>
      <c r="AG1236" s="19"/>
      <c r="AH1236" s="19"/>
      <c r="AI1236" s="19"/>
      <c r="AJ1236" s="19"/>
      <c r="AK1236" s="19"/>
      <c r="AL1236" s="19"/>
      <c r="AM1236" s="19"/>
      <c r="AN1236" s="19"/>
      <c r="AO1236" s="19"/>
      <c r="AP1236" s="19"/>
      <c r="AQ1236" s="19"/>
      <c r="AR1236" s="19"/>
      <c r="AS1236" s="19"/>
      <c r="AT1236" s="19"/>
      <c r="AU1236" s="19"/>
      <c r="AV1236" s="19"/>
      <c r="AW1236" s="19"/>
      <c r="AX1236" s="19"/>
      <c r="GA1236" s="50"/>
    </row>
    <row r="1237" spans="1:183" s="18" customFormat="1">
      <c r="A1237" s="47"/>
      <c r="B1237" s="48"/>
      <c r="C1237" s="48"/>
      <c r="D1237" s="48"/>
      <c r="E1237" s="49"/>
      <c r="F1237" s="48"/>
      <c r="G1237" s="48"/>
      <c r="H1237" s="48"/>
      <c r="I1237" s="49"/>
      <c r="J1237" s="48"/>
      <c r="K1237" s="48"/>
      <c r="L1237" s="48"/>
      <c r="M1237" s="48"/>
      <c r="N1237" s="19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  <c r="AA1237" s="19"/>
      <c r="AB1237" s="19"/>
      <c r="AC1237" s="19"/>
      <c r="AD1237" s="19"/>
      <c r="AE1237" s="19"/>
      <c r="AF1237" s="19"/>
      <c r="AG1237" s="19"/>
      <c r="AH1237" s="19"/>
      <c r="AI1237" s="19"/>
      <c r="AJ1237" s="19"/>
      <c r="AK1237" s="19"/>
      <c r="AL1237" s="19"/>
      <c r="AM1237" s="19"/>
      <c r="AN1237" s="19"/>
      <c r="AO1237" s="19"/>
      <c r="AP1237" s="19"/>
      <c r="AQ1237" s="19"/>
      <c r="AR1237" s="19"/>
      <c r="AS1237" s="19"/>
      <c r="AT1237" s="19"/>
      <c r="AU1237" s="19"/>
      <c r="AV1237" s="19"/>
      <c r="AW1237" s="19"/>
      <c r="AX1237" s="19"/>
      <c r="GA1237" s="50"/>
    </row>
    <row r="1238" spans="1:183" s="18" customFormat="1">
      <c r="A1238" s="47"/>
      <c r="B1238" s="48"/>
      <c r="C1238" s="48"/>
      <c r="D1238" s="48"/>
      <c r="E1238" s="49"/>
      <c r="F1238" s="48"/>
      <c r="G1238" s="48"/>
      <c r="H1238" s="48"/>
      <c r="I1238" s="49"/>
      <c r="J1238" s="48"/>
      <c r="K1238" s="48"/>
      <c r="L1238" s="48"/>
      <c r="M1238" s="48"/>
      <c r="N1238" s="19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  <c r="AA1238" s="19"/>
      <c r="AB1238" s="19"/>
      <c r="AC1238" s="19"/>
      <c r="AD1238" s="19"/>
      <c r="AE1238" s="19"/>
      <c r="AF1238" s="19"/>
      <c r="AG1238" s="19"/>
      <c r="AH1238" s="19"/>
      <c r="AI1238" s="19"/>
      <c r="AJ1238" s="19"/>
      <c r="AK1238" s="19"/>
      <c r="AL1238" s="19"/>
      <c r="AM1238" s="19"/>
      <c r="AN1238" s="19"/>
      <c r="AO1238" s="19"/>
      <c r="AP1238" s="19"/>
      <c r="AQ1238" s="19"/>
      <c r="AR1238" s="19"/>
      <c r="AS1238" s="19"/>
      <c r="AT1238" s="19"/>
      <c r="AU1238" s="19"/>
      <c r="AV1238" s="19"/>
      <c r="AW1238" s="19"/>
      <c r="AX1238" s="19"/>
      <c r="GA1238" s="50"/>
    </row>
    <row r="1239" spans="1:183" s="18" customFormat="1">
      <c r="A1239" s="47"/>
      <c r="B1239" s="48"/>
      <c r="C1239" s="48"/>
      <c r="D1239" s="48"/>
      <c r="E1239" s="49"/>
      <c r="F1239" s="48"/>
      <c r="G1239" s="48"/>
      <c r="H1239" s="48"/>
      <c r="I1239" s="49"/>
      <c r="J1239" s="48"/>
      <c r="K1239" s="48"/>
      <c r="L1239" s="48"/>
      <c r="M1239" s="48"/>
      <c r="N1239" s="19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  <c r="Y1239" s="19"/>
      <c r="Z1239" s="19"/>
      <c r="AA1239" s="19"/>
      <c r="AB1239" s="19"/>
      <c r="AC1239" s="19"/>
      <c r="AD1239" s="19"/>
      <c r="AE1239" s="19"/>
      <c r="AF1239" s="19"/>
      <c r="AG1239" s="19"/>
      <c r="AH1239" s="19"/>
      <c r="AI1239" s="19"/>
      <c r="AJ1239" s="19"/>
      <c r="AK1239" s="19"/>
      <c r="AL1239" s="19"/>
      <c r="AM1239" s="19"/>
      <c r="AN1239" s="19"/>
      <c r="AO1239" s="19"/>
      <c r="AP1239" s="19"/>
      <c r="AQ1239" s="19"/>
      <c r="AR1239" s="19"/>
      <c r="AS1239" s="19"/>
      <c r="AT1239" s="19"/>
      <c r="AU1239" s="19"/>
      <c r="AV1239" s="19"/>
      <c r="AW1239" s="19"/>
      <c r="AX1239" s="19"/>
      <c r="GA1239" s="50"/>
    </row>
    <row r="1240" spans="1:183" s="18" customFormat="1">
      <c r="A1240" s="47"/>
      <c r="B1240" s="48"/>
      <c r="C1240" s="48"/>
      <c r="D1240" s="48"/>
      <c r="E1240" s="49"/>
      <c r="F1240" s="48"/>
      <c r="G1240" s="48"/>
      <c r="H1240" s="48"/>
      <c r="I1240" s="49"/>
      <c r="J1240" s="48"/>
      <c r="K1240" s="48"/>
      <c r="L1240" s="48"/>
      <c r="M1240" s="48"/>
      <c r="N1240" s="19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  <c r="Y1240" s="19"/>
      <c r="Z1240" s="19"/>
      <c r="AA1240" s="19"/>
      <c r="AB1240" s="19"/>
      <c r="AC1240" s="19"/>
      <c r="AD1240" s="19"/>
      <c r="AE1240" s="19"/>
      <c r="AF1240" s="19"/>
      <c r="AG1240" s="19"/>
      <c r="AH1240" s="19"/>
      <c r="AI1240" s="19"/>
      <c r="AJ1240" s="19"/>
      <c r="AK1240" s="19"/>
      <c r="AL1240" s="19"/>
      <c r="AM1240" s="19"/>
      <c r="AN1240" s="19"/>
      <c r="AO1240" s="19"/>
      <c r="AP1240" s="19"/>
      <c r="AQ1240" s="19"/>
      <c r="AR1240" s="19"/>
      <c r="AS1240" s="19"/>
      <c r="AT1240" s="19"/>
      <c r="AU1240" s="19"/>
      <c r="AV1240" s="19"/>
      <c r="AW1240" s="19"/>
      <c r="AX1240" s="19"/>
      <c r="GA1240" s="50"/>
    </row>
    <row r="1241" spans="1:183" s="18" customFormat="1">
      <c r="A1241" s="47"/>
      <c r="B1241" s="48"/>
      <c r="C1241" s="48"/>
      <c r="D1241" s="48"/>
      <c r="E1241" s="49"/>
      <c r="F1241" s="48"/>
      <c r="G1241" s="48"/>
      <c r="H1241" s="48"/>
      <c r="I1241" s="49"/>
      <c r="J1241" s="48"/>
      <c r="K1241" s="48"/>
      <c r="L1241" s="48"/>
      <c r="M1241" s="48"/>
      <c r="N1241" s="19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  <c r="AA1241" s="19"/>
      <c r="AB1241" s="19"/>
      <c r="AC1241" s="19"/>
      <c r="AD1241" s="19"/>
      <c r="AE1241" s="19"/>
      <c r="AF1241" s="19"/>
      <c r="AG1241" s="19"/>
      <c r="AH1241" s="19"/>
      <c r="AI1241" s="19"/>
      <c r="AJ1241" s="19"/>
      <c r="AK1241" s="19"/>
      <c r="AL1241" s="19"/>
      <c r="AM1241" s="19"/>
      <c r="AN1241" s="19"/>
      <c r="AO1241" s="19"/>
      <c r="AP1241" s="19"/>
      <c r="AQ1241" s="19"/>
      <c r="AR1241" s="19"/>
      <c r="AS1241" s="19"/>
      <c r="AT1241" s="19"/>
      <c r="AU1241" s="19"/>
      <c r="AV1241" s="19"/>
      <c r="AW1241" s="19"/>
      <c r="AX1241" s="19"/>
      <c r="GA1241" s="50"/>
    </row>
    <row r="1242" spans="1:183" s="18" customFormat="1">
      <c r="A1242" s="47"/>
      <c r="B1242" s="48"/>
      <c r="C1242" s="48"/>
      <c r="D1242" s="48"/>
      <c r="E1242" s="49"/>
      <c r="F1242" s="48"/>
      <c r="G1242" s="48"/>
      <c r="H1242" s="48"/>
      <c r="I1242" s="49"/>
      <c r="J1242" s="48"/>
      <c r="K1242" s="48"/>
      <c r="L1242" s="48"/>
      <c r="M1242" s="48"/>
      <c r="N1242" s="19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19"/>
      <c r="Z1242" s="19"/>
      <c r="AA1242" s="19"/>
      <c r="AB1242" s="19"/>
      <c r="AC1242" s="19"/>
      <c r="AD1242" s="19"/>
      <c r="AE1242" s="19"/>
      <c r="AF1242" s="19"/>
      <c r="AG1242" s="19"/>
      <c r="AH1242" s="19"/>
      <c r="AI1242" s="19"/>
      <c r="AJ1242" s="19"/>
      <c r="AK1242" s="19"/>
      <c r="AL1242" s="19"/>
      <c r="AM1242" s="19"/>
      <c r="AN1242" s="19"/>
      <c r="AO1242" s="19"/>
      <c r="AP1242" s="19"/>
      <c r="AQ1242" s="19"/>
      <c r="AR1242" s="19"/>
      <c r="AS1242" s="19"/>
      <c r="AT1242" s="19"/>
      <c r="AU1242" s="19"/>
      <c r="AV1242" s="19"/>
      <c r="AW1242" s="19"/>
      <c r="AX1242" s="19"/>
      <c r="GA1242" s="50"/>
    </row>
    <row r="1243" spans="1:183" s="18" customFormat="1">
      <c r="A1243" s="47"/>
      <c r="B1243" s="48"/>
      <c r="C1243" s="48"/>
      <c r="D1243" s="48"/>
      <c r="E1243" s="49"/>
      <c r="F1243" s="48"/>
      <c r="G1243" s="48"/>
      <c r="H1243" s="48"/>
      <c r="I1243" s="49"/>
      <c r="J1243" s="48"/>
      <c r="K1243" s="48"/>
      <c r="L1243" s="48"/>
      <c r="M1243" s="48"/>
      <c r="N1243" s="19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19"/>
      <c r="Z1243" s="19"/>
      <c r="AA1243" s="19"/>
      <c r="AB1243" s="19"/>
      <c r="AC1243" s="19"/>
      <c r="AD1243" s="19"/>
      <c r="AE1243" s="19"/>
      <c r="AF1243" s="19"/>
      <c r="AG1243" s="19"/>
      <c r="AH1243" s="19"/>
      <c r="AI1243" s="19"/>
      <c r="AJ1243" s="19"/>
      <c r="AK1243" s="19"/>
      <c r="AL1243" s="19"/>
      <c r="AM1243" s="19"/>
      <c r="AN1243" s="19"/>
      <c r="AO1243" s="19"/>
      <c r="AP1243" s="19"/>
      <c r="AQ1243" s="19"/>
      <c r="AR1243" s="19"/>
      <c r="AS1243" s="19"/>
      <c r="AT1243" s="19"/>
      <c r="AU1243" s="19"/>
      <c r="AV1243" s="19"/>
      <c r="AW1243" s="19"/>
      <c r="AX1243" s="19"/>
      <c r="GA1243" s="50"/>
    </row>
    <row r="1244" spans="1:183" s="18" customFormat="1">
      <c r="A1244" s="47"/>
      <c r="B1244" s="48"/>
      <c r="C1244" s="48"/>
      <c r="D1244" s="48"/>
      <c r="E1244" s="49"/>
      <c r="F1244" s="48"/>
      <c r="G1244" s="48"/>
      <c r="H1244" s="48"/>
      <c r="I1244" s="49"/>
      <c r="J1244" s="48"/>
      <c r="K1244" s="48"/>
      <c r="L1244" s="48"/>
      <c r="M1244" s="48"/>
      <c r="N1244" s="19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  <c r="AA1244" s="19"/>
      <c r="AB1244" s="19"/>
      <c r="AC1244" s="19"/>
      <c r="AD1244" s="19"/>
      <c r="AE1244" s="19"/>
      <c r="AF1244" s="19"/>
      <c r="AG1244" s="19"/>
      <c r="AH1244" s="19"/>
      <c r="AI1244" s="19"/>
      <c r="AJ1244" s="19"/>
      <c r="AK1244" s="19"/>
      <c r="AL1244" s="19"/>
      <c r="AM1244" s="19"/>
      <c r="AN1244" s="19"/>
      <c r="AO1244" s="19"/>
      <c r="AP1244" s="19"/>
      <c r="AQ1244" s="19"/>
      <c r="AR1244" s="19"/>
      <c r="AS1244" s="19"/>
      <c r="AT1244" s="19"/>
      <c r="AU1244" s="19"/>
      <c r="AV1244" s="19"/>
      <c r="AW1244" s="19"/>
      <c r="AX1244" s="19"/>
      <c r="GA1244" s="50"/>
    </row>
    <row r="1245" spans="1:183" s="18" customFormat="1">
      <c r="A1245" s="47"/>
      <c r="B1245" s="48"/>
      <c r="C1245" s="48"/>
      <c r="D1245" s="48"/>
      <c r="E1245" s="49"/>
      <c r="F1245" s="48"/>
      <c r="G1245" s="48"/>
      <c r="H1245" s="48"/>
      <c r="I1245" s="49"/>
      <c r="J1245" s="48"/>
      <c r="K1245" s="48"/>
      <c r="L1245" s="48"/>
      <c r="M1245" s="48"/>
      <c r="N1245" s="19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  <c r="AA1245" s="19"/>
      <c r="AB1245" s="19"/>
      <c r="AC1245" s="19"/>
      <c r="AD1245" s="19"/>
      <c r="AE1245" s="19"/>
      <c r="AF1245" s="19"/>
      <c r="AG1245" s="19"/>
      <c r="AH1245" s="19"/>
      <c r="AI1245" s="19"/>
      <c r="AJ1245" s="19"/>
      <c r="AK1245" s="19"/>
      <c r="AL1245" s="19"/>
      <c r="AM1245" s="19"/>
      <c r="AN1245" s="19"/>
      <c r="AO1245" s="19"/>
      <c r="AP1245" s="19"/>
      <c r="AQ1245" s="19"/>
      <c r="AR1245" s="19"/>
      <c r="AS1245" s="19"/>
      <c r="AT1245" s="19"/>
      <c r="AU1245" s="19"/>
      <c r="AV1245" s="19"/>
      <c r="AW1245" s="19"/>
      <c r="AX1245" s="19"/>
      <c r="GA1245" s="50"/>
    </row>
    <row r="1246" spans="1:183" s="18" customFormat="1">
      <c r="A1246" s="47"/>
      <c r="B1246" s="48"/>
      <c r="C1246" s="48"/>
      <c r="D1246" s="48"/>
      <c r="E1246" s="49"/>
      <c r="F1246" s="48"/>
      <c r="G1246" s="48"/>
      <c r="H1246" s="48"/>
      <c r="I1246" s="49"/>
      <c r="J1246" s="48"/>
      <c r="K1246" s="48"/>
      <c r="L1246" s="48"/>
      <c r="M1246" s="48"/>
      <c r="N1246" s="19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  <c r="AA1246" s="19"/>
      <c r="AB1246" s="19"/>
      <c r="AC1246" s="19"/>
      <c r="AD1246" s="19"/>
      <c r="AE1246" s="19"/>
      <c r="AF1246" s="19"/>
      <c r="AG1246" s="19"/>
      <c r="AH1246" s="19"/>
      <c r="AI1246" s="19"/>
      <c r="AJ1246" s="19"/>
      <c r="AK1246" s="19"/>
      <c r="AL1246" s="19"/>
      <c r="AM1246" s="19"/>
      <c r="AN1246" s="19"/>
      <c r="AO1246" s="19"/>
      <c r="AP1246" s="19"/>
      <c r="AQ1246" s="19"/>
      <c r="AR1246" s="19"/>
      <c r="AS1246" s="19"/>
      <c r="AT1246" s="19"/>
      <c r="AU1246" s="19"/>
      <c r="AV1246" s="19"/>
      <c r="AW1246" s="19"/>
      <c r="AX1246" s="19"/>
      <c r="GA1246" s="50"/>
    </row>
    <row r="1247" spans="1:183" s="18" customFormat="1">
      <c r="A1247" s="47"/>
      <c r="B1247" s="48"/>
      <c r="C1247" s="48"/>
      <c r="D1247" s="48"/>
      <c r="E1247" s="49"/>
      <c r="F1247" s="48"/>
      <c r="G1247" s="48"/>
      <c r="H1247" s="48"/>
      <c r="I1247" s="49"/>
      <c r="J1247" s="48"/>
      <c r="K1247" s="48"/>
      <c r="L1247" s="48"/>
      <c r="M1247" s="48"/>
      <c r="N1247" s="19"/>
      <c r="O1247" s="19"/>
      <c r="P1247" s="19"/>
      <c r="Q1247" s="19"/>
      <c r="R1247" s="19"/>
      <c r="S1247" s="19"/>
      <c r="T1247" s="19"/>
      <c r="U1247" s="19"/>
      <c r="V1247" s="19"/>
      <c r="W1247" s="19"/>
      <c r="X1247" s="19"/>
      <c r="Y1247" s="19"/>
      <c r="Z1247" s="19"/>
      <c r="AA1247" s="19"/>
      <c r="AB1247" s="19"/>
      <c r="AC1247" s="19"/>
      <c r="AD1247" s="19"/>
      <c r="AE1247" s="19"/>
      <c r="AF1247" s="19"/>
      <c r="AG1247" s="19"/>
      <c r="AH1247" s="19"/>
      <c r="AI1247" s="19"/>
      <c r="AJ1247" s="19"/>
      <c r="AK1247" s="19"/>
      <c r="AL1247" s="19"/>
      <c r="AM1247" s="19"/>
      <c r="AN1247" s="19"/>
      <c r="AO1247" s="19"/>
      <c r="AP1247" s="19"/>
      <c r="AQ1247" s="19"/>
      <c r="AR1247" s="19"/>
      <c r="AS1247" s="19"/>
      <c r="AT1247" s="19"/>
      <c r="AU1247" s="19"/>
      <c r="AV1247" s="19"/>
      <c r="AW1247" s="19"/>
      <c r="AX1247" s="19"/>
      <c r="GA1247" s="50"/>
    </row>
    <row r="1248" spans="1:183" s="18" customFormat="1">
      <c r="A1248" s="47"/>
      <c r="B1248" s="48"/>
      <c r="C1248" s="48"/>
      <c r="D1248" s="48"/>
      <c r="E1248" s="49"/>
      <c r="F1248" s="48"/>
      <c r="G1248" s="48"/>
      <c r="H1248" s="48"/>
      <c r="I1248" s="49"/>
      <c r="J1248" s="48"/>
      <c r="K1248" s="48"/>
      <c r="L1248" s="48"/>
      <c r="M1248" s="48"/>
      <c r="N1248" s="19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  <c r="AA1248" s="19"/>
      <c r="AB1248" s="19"/>
      <c r="AC1248" s="19"/>
      <c r="AD1248" s="19"/>
      <c r="AE1248" s="19"/>
      <c r="AF1248" s="19"/>
      <c r="AG1248" s="19"/>
      <c r="AH1248" s="19"/>
      <c r="AI1248" s="19"/>
      <c r="AJ1248" s="19"/>
      <c r="AK1248" s="19"/>
      <c r="AL1248" s="19"/>
      <c r="AM1248" s="19"/>
      <c r="AN1248" s="19"/>
      <c r="AO1248" s="19"/>
      <c r="AP1248" s="19"/>
      <c r="AQ1248" s="19"/>
      <c r="AR1248" s="19"/>
      <c r="AS1248" s="19"/>
      <c r="AT1248" s="19"/>
      <c r="AU1248" s="19"/>
      <c r="AV1248" s="19"/>
      <c r="AW1248" s="19"/>
      <c r="AX1248" s="19"/>
      <c r="GA1248" s="50"/>
    </row>
    <row r="1249" spans="1:183" s="18" customFormat="1">
      <c r="A1249" s="47"/>
      <c r="B1249" s="48"/>
      <c r="C1249" s="48"/>
      <c r="D1249" s="48"/>
      <c r="E1249" s="49"/>
      <c r="F1249" s="48"/>
      <c r="G1249" s="48"/>
      <c r="H1249" s="48"/>
      <c r="I1249" s="49"/>
      <c r="J1249" s="48"/>
      <c r="K1249" s="48"/>
      <c r="L1249" s="48"/>
      <c r="M1249" s="48"/>
      <c r="N1249" s="19"/>
      <c r="O1249" s="19"/>
      <c r="P1249" s="19"/>
      <c r="Q1249" s="19"/>
      <c r="R1249" s="19"/>
      <c r="S1249" s="19"/>
      <c r="T1249" s="19"/>
      <c r="U1249" s="19"/>
      <c r="V1249" s="19"/>
      <c r="W1249" s="19"/>
      <c r="X1249" s="19"/>
      <c r="Y1249" s="19"/>
      <c r="Z1249" s="19"/>
      <c r="AA1249" s="19"/>
      <c r="AB1249" s="19"/>
      <c r="AC1249" s="19"/>
      <c r="AD1249" s="19"/>
      <c r="AE1249" s="19"/>
      <c r="AF1249" s="19"/>
      <c r="AG1249" s="19"/>
      <c r="AH1249" s="19"/>
      <c r="AI1249" s="19"/>
      <c r="AJ1249" s="19"/>
      <c r="AK1249" s="19"/>
      <c r="AL1249" s="19"/>
      <c r="AM1249" s="19"/>
      <c r="AN1249" s="19"/>
      <c r="AO1249" s="19"/>
      <c r="AP1249" s="19"/>
      <c r="AQ1249" s="19"/>
      <c r="AR1249" s="19"/>
      <c r="AS1249" s="19"/>
      <c r="AT1249" s="19"/>
      <c r="AU1249" s="19"/>
      <c r="AV1249" s="19"/>
      <c r="AW1249" s="19"/>
      <c r="AX1249" s="19"/>
      <c r="GA1249" s="50"/>
    </row>
    <row r="1250" spans="1:183" s="18" customFormat="1">
      <c r="A1250" s="47"/>
      <c r="B1250" s="48"/>
      <c r="C1250" s="48"/>
      <c r="D1250" s="48"/>
      <c r="E1250" s="49"/>
      <c r="F1250" s="48"/>
      <c r="G1250" s="48"/>
      <c r="H1250" s="48"/>
      <c r="I1250" s="49"/>
      <c r="J1250" s="48"/>
      <c r="K1250" s="48"/>
      <c r="L1250" s="48"/>
      <c r="M1250" s="48"/>
      <c r="N1250" s="19"/>
      <c r="O1250" s="19"/>
      <c r="P1250" s="19"/>
      <c r="Q1250" s="19"/>
      <c r="R1250" s="19"/>
      <c r="S1250" s="19"/>
      <c r="T1250" s="19"/>
      <c r="U1250" s="19"/>
      <c r="V1250" s="19"/>
      <c r="W1250" s="19"/>
      <c r="X1250" s="19"/>
      <c r="Y1250" s="19"/>
      <c r="Z1250" s="19"/>
      <c r="AA1250" s="19"/>
      <c r="AB1250" s="19"/>
      <c r="AC1250" s="19"/>
      <c r="AD1250" s="19"/>
      <c r="AE1250" s="19"/>
      <c r="AF1250" s="19"/>
      <c r="AG1250" s="19"/>
      <c r="AH1250" s="19"/>
      <c r="AI1250" s="19"/>
      <c r="AJ1250" s="19"/>
      <c r="AK1250" s="19"/>
      <c r="AL1250" s="19"/>
      <c r="AM1250" s="19"/>
      <c r="AN1250" s="19"/>
      <c r="AO1250" s="19"/>
      <c r="AP1250" s="19"/>
      <c r="AQ1250" s="19"/>
      <c r="AR1250" s="19"/>
      <c r="AS1250" s="19"/>
      <c r="AT1250" s="19"/>
      <c r="AU1250" s="19"/>
      <c r="AV1250" s="19"/>
      <c r="AW1250" s="19"/>
      <c r="AX1250" s="19"/>
      <c r="GA1250" s="50"/>
    </row>
    <row r="1251" spans="1:183" s="18" customFormat="1">
      <c r="A1251" s="47"/>
      <c r="B1251" s="48"/>
      <c r="C1251" s="48"/>
      <c r="D1251" s="48"/>
      <c r="E1251" s="49"/>
      <c r="F1251" s="48"/>
      <c r="G1251" s="48"/>
      <c r="H1251" s="48"/>
      <c r="I1251" s="49"/>
      <c r="J1251" s="48"/>
      <c r="K1251" s="48"/>
      <c r="L1251" s="48"/>
      <c r="M1251" s="48"/>
      <c r="N1251" s="19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  <c r="AA1251" s="19"/>
      <c r="AB1251" s="19"/>
      <c r="AC1251" s="19"/>
      <c r="AD1251" s="19"/>
      <c r="AE1251" s="19"/>
      <c r="AF1251" s="19"/>
      <c r="AG1251" s="19"/>
      <c r="AH1251" s="19"/>
      <c r="AI1251" s="19"/>
      <c r="AJ1251" s="19"/>
      <c r="AK1251" s="19"/>
      <c r="AL1251" s="19"/>
      <c r="AM1251" s="19"/>
      <c r="AN1251" s="19"/>
      <c r="AO1251" s="19"/>
      <c r="AP1251" s="19"/>
      <c r="AQ1251" s="19"/>
      <c r="AR1251" s="19"/>
      <c r="AS1251" s="19"/>
      <c r="AT1251" s="19"/>
      <c r="AU1251" s="19"/>
      <c r="AV1251" s="19"/>
      <c r="AW1251" s="19"/>
      <c r="AX1251" s="19"/>
      <c r="GA1251" s="50"/>
    </row>
    <row r="1252" spans="1:183" s="18" customFormat="1">
      <c r="A1252" s="47"/>
      <c r="B1252" s="48"/>
      <c r="C1252" s="48"/>
      <c r="D1252" s="48"/>
      <c r="E1252" s="49"/>
      <c r="F1252" s="48"/>
      <c r="G1252" s="48"/>
      <c r="H1252" s="48"/>
      <c r="I1252" s="49"/>
      <c r="J1252" s="48"/>
      <c r="K1252" s="48"/>
      <c r="L1252" s="48"/>
      <c r="M1252" s="48"/>
      <c r="N1252" s="19"/>
      <c r="O1252" s="19"/>
      <c r="P1252" s="19"/>
      <c r="Q1252" s="19"/>
      <c r="R1252" s="19"/>
      <c r="S1252" s="19"/>
      <c r="T1252" s="19"/>
      <c r="U1252" s="19"/>
      <c r="V1252" s="19"/>
      <c r="W1252" s="19"/>
      <c r="X1252" s="19"/>
      <c r="Y1252" s="19"/>
      <c r="Z1252" s="19"/>
      <c r="AA1252" s="19"/>
      <c r="AB1252" s="19"/>
      <c r="AC1252" s="19"/>
      <c r="AD1252" s="19"/>
      <c r="AE1252" s="19"/>
      <c r="AF1252" s="19"/>
      <c r="AG1252" s="19"/>
      <c r="AH1252" s="19"/>
      <c r="AI1252" s="19"/>
      <c r="AJ1252" s="19"/>
      <c r="AK1252" s="19"/>
      <c r="AL1252" s="19"/>
      <c r="AM1252" s="19"/>
      <c r="AN1252" s="19"/>
      <c r="AO1252" s="19"/>
      <c r="AP1252" s="19"/>
      <c r="AQ1252" s="19"/>
      <c r="AR1252" s="19"/>
      <c r="AS1252" s="19"/>
      <c r="AT1252" s="19"/>
      <c r="AU1252" s="19"/>
      <c r="AV1252" s="19"/>
      <c r="AW1252" s="19"/>
      <c r="AX1252" s="19"/>
      <c r="GA1252" s="50"/>
    </row>
    <row r="1253" spans="1:183" s="18" customFormat="1">
      <c r="A1253" s="47"/>
      <c r="B1253" s="48"/>
      <c r="C1253" s="48"/>
      <c r="D1253" s="48"/>
      <c r="E1253" s="49"/>
      <c r="F1253" s="48"/>
      <c r="G1253" s="48"/>
      <c r="H1253" s="48"/>
      <c r="I1253" s="49"/>
      <c r="J1253" s="48"/>
      <c r="K1253" s="48"/>
      <c r="L1253" s="48"/>
      <c r="M1253" s="48"/>
      <c r="N1253" s="19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19"/>
      <c r="Z1253" s="19"/>
      <c r="AA1253" s="19"/>
      <c r="AB1253" s="19"/>
      <c r="AC1253" s="19"/>
      <c r="AD1253" s="19"/>
      <c r="AE1253" s="19"/>
      <c r="AF1253" s="19"/>
      <c r="AG1253" s="19"/>
      <c r="AH1253" s="19"/>
      <c r="AI1253" s="19"/>
      <c r="AJ1253" s="19"/>
      <c r="AK1253" s="19"/>
      <c r="AL1253" s="19"/>
      <c r="AM1253" s="19"/>
      <c r="AN1253" s="19"/>
      <c r="AO1253" s="19"/>
      <c r="AP1253" s="19"/>
      <c r="AQ1253" s="19"/>
      <c r="AR1253" s="19"/>
      <c r="AS1253" s="19"/>
      <c r="AT1253" s="19"/>
      <c r="AU1253" s="19"/>
      <c r="AV1253" s="19"/>
      <c r="AW1253" s="19"/>
      <c r="AX1253" s="19"/>
      <c r="GA1253" s="50"/>
    </row>
    <row r="1254" spans="1:183" s="18" customFormat="1">
      <c r="A1254" s="47"/>
      <c r="B1254" s="48"/>
      <c r="C1254" s="48"/>
      <c r="D1254" s="48"/>
      <c r="E1254" s="49"/>
      <c r="F1254" s="48"/>
      <c r="G1254" s="48"/>
      <c r="H1254" s="48"/>
      <c r="I1254" s="49"/>
      <c r="J1254" s="48"/>
      <c r="K1254" s="48"/>
      <c r="L1254" s="48"/>
      <c r="M1254" s="48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  <c r="AA1254" s="19"/>
      <c r="AB1254" s="19"/>
      <c r="AC1254" s="19"/>
      <c r="AD1254" s="19"/>
      <c r="AE1254" s="19"/>
      <c r="AF1254" s="19"/>
      <c r="AG1254" s="19"/>
      <c r="AH1254" s="19"/>
      <c r="AI1254" s="19"/>
      <c r="AJ1254" s="19"/>
      <c r="AK1254" s="19"/>
      <c r="AL1254" s="19"/>
      <c r="AM1254" s="19"/>
      <c r="AN1254" s="19"/>
      <c r="AO1254" s="19"/>
      <c r="AP1254" s="19"/>
      <c r="AQ1254" s="19"/>
      <c r="AR1254" s="19"/>
      <c r="AS1254" s="19"/>
      <c r="AT1254" s="19"/>
      <c r="AU1254" s="19"/>
      <c r="AV1254" s="19"/>
      <c r="AW1254" s="19"/>
      <c r="AX1254" s="19"/>
      <c r="GA1254" s="50"/>
    </row>
    <row r="1255" spans="1:183" s="18" customFormat="1">
      <c r="A1255" s="47"/>
      <c r="B1255" s="48"/>
      <c r="C1255" s="48"/>
      <c r="D1255" s="48"/>
      <c r="E1255" s="49"/>
      <c r="F1255" s="48"/>
      <c r="G1255" s="48"/>
      <c r="H1255" s="48"/>
      <c r="I1255" s="49"/>
      <c r="J1255" s="48"/>
      <c r="K1255" s="48"/>
      <c r="L1255" s="48"/>
      <c r="M1255" s="48"/>
      <c r="N1255" s="19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  <c r="AA1255" s="19"/>
      <c r="AB1255" s="19"/>
      <c r="AC1255" s="19"/>
      <c r="AD1255" s="19"/>
      <c r="AE1255" s="19"/>
      <c r="AF1255" s="19"/>
      <c r="AG1255" s="19"/>
      <c r="AH1255" s="19"/>
      <c r="AI1255" s="19"/>
      <c r="AJ1255" s="19"/>
      <c r="AK1255" s="19"/>
      <c r="AL1255" s="19"/>
      <c r="AM1255" s="19"/>
      <c r="AN1255" s="19"/>
      <c r="AO1255" s="19"/>
      <c r="AP1255" s="19"/>
      <c r="AQ1255" s="19"/>
      <c r="AR1255" s="19"/>
      <c r="AS1255" s="19"/>
      <c r="AT1255" s="19"/>
      <c r="AU1255" s="19"/>
      <c r="AV1255" s="19"/>
      <c r="AW1255" s="19"/>
      <c r="AX1255" s="19"/>
      <c r="GA1255" s="50"/>
    </row>
    <row r="1256" spans="1:183" s="18" customFormat="1">
      <c r="A1256" s="47"/>
      <c r="B1256" s="48"/>
      <c r="C1256" s="48"/>
      <c r="D1256" s="48"/>
      <c r="E1256" s="49"/>
      <c r="F1256" s="48"/>
      <c r="G1256" s="48"/>
      <c r="H1256" s="48"/>
      <c r="I1256" s="49"/>
      <c r="J1256" s="48"/>
      <c r="K1256" s="48"/>
      <c r="L1256" s="48"/>
      <c r="M1256" s="48"/>
      <c r="N1256" s="19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  <c r="AA1256" s="19"/>
      <c r="AB1256" s="19"/>
      <c r="AC1256" s="19"/>
      <c r="AD1256" s="19"/>
      <c r="AE1256" s="19"/>
      <c r="AF1256" s="19"/>
      <c r="AG1256" s="19"/>
      <c r="AH1256" s="19"/>
      <c r="AI1256" s="19"/>
      <c r="AJ1256" s="19"/>
      <c r="AK1256" s="19"/>
      <c r="AL1256" s="19"/>
      <c r="AM1256" s="19"/>
      <c r="AN1256" s="19"/>
      <c r="AO1256" s="19"/>
      <c r="AP1256" s="19"/>
      <c r="AQ1256" s="19"/>
      <c r="AR1256" s="19"/>
      <c r="AS1256" s="19"/>
      <c r="AT1256" s="19"/>
      <c r="AU1256" s="19"/>
      <c r="AV1256" s="19"/>
      <c r="AW1256" s="19"/>
      <c r="AX1256" s="19"/>
      <c r="GA1256" s="50"/>
    </row>
    <row r="1257" spans="1:183" s="18" customFormat="1">
      <c r="A1257" s="47"/>
      <c r="B1257" s="48"/>
      <c r="C1257" s="48"/>
      <c r="D1257" s="48"/>
      <c r="E1257" s="49"/>
      <c r="F1257" s="48"/>
      <c r="G1257" s="48"/>
      <c r="H1257" s="48"/>
      <c r="I1257" s="49"/>
      <c r="J1257" s="48"/>
      <c r="K1257" s="48"/>
      <c r="L1257" s="48"/>
      <c r="M1257" s="48"/>
      <c r="N1257" s="19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19"/>
      <c r="Z1257" s="19"/>
      <c r="AA1257" s="19"/>
      <c r="AB1257" s="19"/>
      <c r="AC1257" s="19"/>
      <c r="AD1257" s="19"/>
      <c r="AE1257" s="19"/>
      <c r="AF1257" s="19"/>
      <c r="AG1257" s="19"/>
      <c r="AH1257" s="19"/>
      <c r="AI1257" s="19"/>
      <c r="AJ1257" s="19"/>
      <c r="AK1257" s="19"/>
      <c r="AL1257" s="19"/>
      <c r="AM1257" s="19"/>
      <c r="AN1257" s="19"/>
      <c r="AO1257" s="19"/>
      <c r="AP1257" s="19"/>
      <c r="AQ1257" s="19"/>
      <c r="AR1257" s="19"/>
      <c r="AS1257" s="19"/>
      <c r="AT1257" s="19"/>
      <c r="AU1257" s="19"/>
      <c r="AV1257" s="19"/>
      <c r="AW1257" s="19"/>
      <c r="AX1257" s="19"/>
      <c r="GA1257" s="50"/>
    </row>
    <row r="1258" spans="1:183" s="18" customFormat="1">
      <c r="A1258" s="47"/>
      <c r="B1258" s="48"/>
      <c r="C1258" s="48"/>
      <c r="D1258" s="48"/>
      <c r="E1258" s="49"/>
      <c r="F1258" s="48"/>
      <c r="G1258" s="48"/>
      <c r="H1258" s="48"/>
      <c r="I1258" s="49"/>
      <c r="J1258" s="48"/>
      <c r="K1258" s="48"/>
      <c r="L1258" s="48"/>
      <c r="M1258" s="48"/>
      <c r="N1258" s="19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  <c r="Y1258" s="19"/>
      <c r="Z1258" s="19"/>
      <c r="AA1258" s="19"/>
      <c r="AB1258" s="19"/>
      <c r="AC1258" s="19"/>
      <c r="AD1258" s="19"/>
      <c r="AE1258" s="19"/>
      <c r="AF1258" s="19"/>
      <c r="AG1258" s="19"/>
      <c r="AH1258" s="19"/>
      <c r="AI1258" s="19"/>
      <c r="AJ1258" s="19"/>
      <c r="AK1258" s="19"/>
      <c r="AL1258" s="19"/>
      <c r="AM1258" s="19"/>
      <c r="AN1258" s="19"/>
      <c r="AO1258" s="19"/>
      <c r="AP1258" s="19"/>
      <c r="AQ1258" s="19"/>
      <c r="AR1258" s="19"/>
      <c r="AS1258" s="19"/>
      <c r="AT1258" s="19"/>
      <c r="AU1258" s="19"/>
      <c r="AV1258" s="19"/>
      <c r="AW1258" s="19"/>
      <c r="AX1258" s="19"/>
      <c r="GA1258" s="50"/>
    </row>
    <row r="1259" spans="1:183" s="18" customFormat="1">
      <c r="A1259" s="47"/>
      <c r="B1259" s="48"/>
      <c r="C1259" s="48"/>
      <c r="D1259" s="48"/>
      <c r="E1259" s="49"/>
      <c r="F1259" s="48"/>
      <c r="G1259" s="48"/>
      <c r="H1259" s="48"/>
      <c r="I1259" s="49"/>
      <c r="J1259" s="48"/>
      <c r="K1259" s="48"/>
      <c r="L1259" s="48"/>
      <c r="M1259" s="48"/>
      <c r="N1259" s="19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  <c r="Y1259" s="19"/>
      <c r="Z1259" s="19"/>
      <c r="AA1259" s="19"/>
      <c r="AB1259" s="19"/>
      <c r="AC1259" s="19"/>
      <c r="AD1259" s="19"/>
      <c r="AE1259" s="19"/>
      <c r="AF1259" s="19"/>
      <c r="AG1259" s="19"/>
      <c r="AH1259" s="19"/>
      <c r="AI1259" s="19"/>
      <c r="AJ1259" s="19"/>
      <c r="AK1259" s="19"/>
      <c r="AL1259" s="19"/>
      <c r="AM1259" s="19"/>
      <c r="AN1259" s="19"/>
      <c r="AO1259" s="19"/>
      <c r="AP1259" s="19"/>
      <c r="AQ1259" s="19"/>
      <c r="AR1259" s="19"/>
      <c r="AS1259" s="19"/>
      <c r="AT1259" s="19"/>
      <c r="AU1259" s="19"/>
      <c r="AV1259" s="19"/>
      <c r="AW1259" s="19"/>
      <c r="AX1259" s="19"/>
      <c r="GA1259" s="50"/>
    </row>
    <row r="1260" spans="1:183" s="18" customFormat="1">
      <c r="A1260" s="47"/>
      <c r="B1260" s="48"/>
      <c r="C1260" s="48"/>
      <c r="D1260" s="48"/>
      <c r="E1260" s="49"/>
      <c r="F1260" s="48"/>
      <c r="G1260" s="48"/>
      <c r="H1260" s="48"/>
      <c r="I1260" s="49"/>
      <c r="J1260" s="48"/>
      <c r="K1260" s="48"/>
      <c r="L1260" s="48"/>
      <c r="M1260" s="48"/>
      <c r="N1260" s="19"/>
      <c r="O1260" s="19"/>
      <c r="P1260" s="19"/>
      <c r="Q1260" s="19"/>
      <c r="R1260" s="19"/>
      <c r="S1260" s="19"/>
      <c r="T1260" s="19"/>
      <c r="U1260" s="19"/>
      <c r="V1260" s="19"/>
      <c r="W1260" s="19"/>
      <c r="X1260" s="19"/>
      <c r="Y1260" s="19"/>
      <c r="Z1260" s="19"/>
      <c r="AA1260" s="19"/>
      <c r="AB1260" s="19"/>
      <c r="AC1260" s="19"/>
      <c r="AD1260" s="19"/>
      <c r="AE1260" s="19"/>
      <c r="AF1260" s="19"/>
      <c r="AG1260" s="19"/>
      <c r="AH1260" s="19"/>
      <c r="AI1260" s="19"/>
      <c r="AJ1260" s="19"/>
      <c r="AK1260" s="19"/>
      <c r="AL1260" s="19"/>
      <c r="AM1260" s="19"/>
      <c r="AN1260" s="19"/>
      <c r="AO1260" s="19"/>
      <c r="AP1260" s="19"/>
      <c r="AQ1260" s="19"/>
      <c r="AR1260" s="19"/>
      <c r="AS1260" s="19"/>
      <c r="AT1260" s="19"/>
      <c r="AU1260" s="19"/>
      <c r="AV1260" s="19"/>
      <c r="AW1260" s="19"/>
      <c r="AX1260" s="19"/>
      <c r="GA1260" s="50"/>
    </row>
    <row r="1261" spans="1:183" s="18" customFormat="1">
      <c r="A1261" s="47"/>
      <c r="B1261" s="48"/>
      <c r="C1261" s="48"/>
      <c r="D1261" s="48"/>
      <c r="E1261" s="49"/>
      <c r="F1261" s="48"/>
      <c r="G1261" s="48"/>
      <c r="H1261" s="48"/>
      <c r="I1261" s="49"/>
      <c r="J1261" s="48"/>
      <c r="K1261" s="48"/>
      <c r="L1261" s="48"/>
      <c r="M1261" s="48"/>
      <c r="N1261" s="19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  <c r="Y1261" s="19"/>
      <c r="Z1261" s="19"/>
      <c r="AA1261" s="19"/>
      <c r="AB1261" s="19"/>
      <c r="AC1261" s="19"/>
      <c r="AD1261" s="19"/>
      <c r="AE1261" s="19"/>
      <c r="AF1261" s="19"/>
      <c r="AG1261" s="19"/>
      <c r="AH1261" s="19"/>
      <c r="AI1261" s="19"/>
      <c r="AJ1261" s="19"/>
      <c r="AK1261" s="19"/>
      <c r="AL1261" s="19"/>
      <c r="AM1261" s="19"/>
      <c r="AN1261" s="19"/>
      <c r="AO1261" s="19"/>
      <c r="AP1261" s="19"/>
      <c r="AQ1261" s="19"/>
      <c r="AR1261" s="19"/>
      <c r="AS1261" s="19"/>
      <c r="AT1261" s="19"/>
      <c r="AU1261" s="19"/>
      <c r="AV1261" s="19"/>
      <c r="AW1261" s="19"/>
      <c r="AX1261" s="19"/>
      <c r="GA1261" s="50"/>
    </row>
    <row r="1262" spans="1:183" s="18" customFormat="1">
      <c r="A1262" s="47"/>
      <c r="B1262" s="48"/>
      <c r="C1262" s="48"/>
      <c r="D1262" s="48"/>
      <c r="E1262" s="49"/>
      <c r="F1262" s="48"/>
      <c r="G1262" s="48"/>
      <c r="H1262" s="48"/>
      <c r="I1262" s="49"/>
      <c r="J1262" s="48"/>
      <c r="K1262" s="48"/>
      <c r="L1262" s="48"/>
      <c r="M1262" s="48"/>
      <c r="N1262" s="19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  <c r="AA1262" s="19"/>
      <c r="AB1262" s="19"/>
      <c r="AC1262" s="19"/>
      <c r="AD1262" s="19"/>
      <c r="AE1262" s="19"/>
      <c r="AF1262" s="19"/>
      <c r="AG1262" s="19"/>
      <c r="AH1262" s="19"/>
      <c r="AI1262" s="19"/>
      <c r="AJ1262" s="19"/>
      <c r="AK1262" s="19"/>
      <c r="AL1262" s="19"/>
      <c r="AM1262" s="19"/>
      <c r="AN1262" s="19"/>
      <c r="AO1262" s="19"/>
      <c r="AP1262" s="19"/>
      <c r="AQ1262" s="19"/>
      <c r="AR1262" s="19"/>
      <c r="AS1262" s="19"/>
      <c r="AT1262" s="19"/>
      <c r="AU1262" s="19"/>
      <c r="AV1262" s="19"/>
      <c r="AW1262" s="19"/>
      <c r="AX1262" s="19"/>
      <c r="GA1262" s="50"/>
    </row>
    <row r="1263" spans="1:183" s="18" customFormat="1">
      <c r="A1263" s="47"/>
      <c r="B1263" s="48"/>
      <c r="C1263" s="48"/>
      <c r="D1263" s="48"/>
      <c r="E1263" s="49"/>
      <c r="F1263" s="48"/>
      <c r="G1263" s="48"/>
      <c r="H1263" s="48"/>
      <c r="I1263" s="49"/>
      <c r="J1263" s="48"/>
      <c r="K1263" s="48"/>
      <c r="L1263" s="48"/>
      <c r="M1263" s="48"/>
      <c r="N1263" s="19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  <c r="AA1263" s="19"/>
      <c r="AB1263" s="19"/>
      <c r="AC1263" s="19"/>
      <c r="AD1263" s="19"/>
      <c r="AE1263" s="19"/>
      <c r="AF1263" s="19"/>
      <c r="AG1263" s="19"/>
      <c r="AH1263" s="19"/>
      <c r="AI1263" s="19"/>
      <c r="AJ1263" s="19"/>
      <c r="AK1263" s="19"/>
      <c r="AL1263" s="19"/>
      <c r="AM1263" s="19"/>
      <c r="AN1263" s="19"/>
      <c r="AO1263" s="19"/>
      <c r="AP1263" s="19"/>
      <c r="AQ1263" s="19"/>
      <c r="AR1263" s="19"/>
      <c r="AS1263" s="19"/>
      <c r="AT1263" s="19"/>
      <c r="AU1263" s="19"/>
      <c r="AV1263" s="19"/>
      <c r="AW1263" s="19"/>
      <c r="AX1263" s="19"/>
      <c r="GA1263" s="50"/>
    </row>
    <row r="1264" spans="1:183" s="18" customFormat="1">
      <c r="A1264" s="47"/>
      <c r="B1264" s="48"/>
      <c r="C1264" s="48"/>
      <c r="D1264" s="48"/>
      <c r="E1264" s="49"/>
      <c r="F1264" s="48"/>
      <c r="G1264" s="48"/>
      <c r="H1264" s="48"/>
      <c r="I1264" s="49"/>
      <c r="J1264" s="48"/>
      <c r="K1264" s="48"/>
      <c r="L1264" s="48"/>
      <c r="M1264" s="48"/>
      <c r="N1264" s="19"/>
      <c r="O1264" s="19"/>
      <c r="P1264" s="19"/>
      <c r="Q1264" s="19"/>
      <c r="R1264" s="19"/>
      <c r="S1264" s="19"/>
      <c r="T1264" s="19"/>
      <c r="U1264" s="19"/>
      <c r="V1264" s="19"/>
      <c r="W1264" s="19"/>
      <c r="X1264" s="19"/>
      <c r="Y1264" s="19"/>
      <c r="Z1264" s="19"/>
      <c r="AA1264" s="19"/>
      <c r="AB1264" s="19"/>
      <c r="AC1264" s="19"/>
      <c r="AD1264" s="19"/>
      <c r="AE1264" s="19"/>
      <c r="AF1264" s="19"/>
      <c r="AG1264" s="19"/>
      <c r="AH1264" s="19"/>
      <c r="AI1264" s="19"/>
      <c r="AJ1264" s="19"/>
      <c r="AK1264" s="19"/>
      <c r="AL1264" s="19"/>
      <c r="AM1264" s="19"/>
      <c r="AN1264" s="19"/>
      <c r="AO1264" s="19"/>
      <c r="AP1264" s="19"/>
      <c r="AQ1264" s="19"/>
      <c r="AR1264" s="19"/>
      <c r="AS1264" s="19"/>
      <c r="AT1264" s="19"/>
      <c r="AU1264" s="19"/>
      <c r="AV1264" s="19"/>
      <c r="AW1264" s="19"/>
      <c r="AX1264" s="19"/>
      <c r="GA1264" s="50"/>
    </row>
    <row r="1265" spans="1:183" s="18" customFormat="1">
      <c r="A1265" s="47"/>
      <c r="B1265" s="48"/>
      <c r="C1265" s="48"/>
      <c r="D1265" s="48"/>
      <c r="E1265" s="49"/>
      <c r="F1265" s="48"/>
      <c r="G1265" s="48"/>
      <c r="H1265" s="48"/>
      <c r="I1265" s="49"/>
      <c r="J1265" s="48"/>
      <c r="K1265" s="48"/>
      <c r="L1265" s="48"/>
      <c r="M1265" s="48"/>
      <c r="N1265" s="19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  <c r="AA1265" s="19"/>
      <c r="AB1265" s="19"/>
      <c r="AC1265" s="19"/>
      <c r="AD1265" s="19"/>
      <c r="AE1265" s="19"/>
      <c r="AF1265" s="19"/>
      <c r="AG1265" s="19"/>
      <c r="AH1265" s="19"/>
      <c r="AI1265" s="19"/>
      <c r="AJ1265" s="19"/>
      <c r="AK1265" s="19"/>
      <c r="AL1265" s="19"/>
      <c r="AM1265" s="19"/>
      <c r="AN1265" s="19"/>
      <c r="AO1265" s="19"/>
      <c r="AP1265" s="19"/>
      <c r="AQ1265" s="19"/>
      <c r="AR1265" s="19"/>
      <c r="AS1265" s="19"/>
      <c r="AT1265" s="19"/>
      <c r="AU1265" s="19"/>
      <c r="AV1265" s="19"/>
      <c r="AW1265" s="19"/>
      <c r="AX1265" s="19"/>
      <c r="GA1265" s="50"/>
    </row>
    <row r="1266" spans="1:183" s="18" customFormat="1">
      <c r="A1266" s="47"/>
      <c r="B1266" s="48"/>
      <c r="C1266" s="48"/>
      <c r="D1266" s="48"/>
      <c r="E1266" s="49"/>
      <c r="F1266" s="48"/>
      <c r="G1266" s="48"/>
      <c r="H1266" s="48"/>
      <c r="I1266" s="49"/>
      <c r="J1266" s="48"/>
      <c r="K1266" s="48"/>
      <c r="L1266" s="48"/>
      <c r="M1266" s="48"/>
      <c r="N1266" s="19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  <c r="AA1266" s="19"/>
      <c r="AB1266" s="19"/>
      <c r="AC1266" s="19"/>
      <c r="AD1266" s="19"/>
      <c r="AE1266" s="19"/>
      <c r="AF1266" s="19"/>
      <c r="AG1266" s="19"/>
      <c r="AH1266" s="19"/>
      <c r="AI1266" s="19"/>
      <c r="AJ1266" s="19"/>
      <c r="AK1266" s="19"/>
      <c r="AL1266" s="19"/>
      <c r="AM1266" s="19"/>
      <c r="AN1266" s="19"/>
      <c r="AO1266" s="19"/>
      <c r="AP1266" s="19"/>
      <c r="AQ1266" s="19"/>
      <c r="AR1266" s="19"/>
      <c r="AS1266" s="19"/>
      <c r="AT1266" s="19"/>
      <c r="AU1266" s="19"/>
      <c r="AV1266" s="19"/>
      <c r="AW1266" s="19"/>
      <c r="AX1266" s="19"/>
      <c r="GA1266" s="50"/>
    </row>
    <row r="1267" spans="1:183" s="18" customFormat="1">
      <c r="A1267" s="47"/>
      <c r="B1267" s="48"/>
      <c r="C1267" s="48"/>
      <c r="D1267" s="48"/>
      <c r="E1267" s="49"/>
      <c r="F1267" s="48"/>
      <c r="G1267" s="48"/>
      <c r="H1267" s="48"/>
      <c r="I1267" s="49"/>
      <c r="J1267" s="48"/>
      <c r="K1267" s="48"/>
      <c r="L1267" s="48"/>
      <c r="M1267" s="48"/>
      <c r="N1267" s="19"/>
      <c r="O1267" s="19"/>
      <c r="P1267" s="19"/>
      <c r="Q1267" s="19"/>
      <c r="R1267" s="19"/>
      <c r="S1267" s="19"/>
      <c r="T1267" s="19"/>
      <c r="U1267" s="19"/>
      <c r="V1267" s="19"/>
      <c r="W1267" s="19"/>
      <c r="X1267" s="19"/>
      <c r="Y1267" s="19"/>
      <c r="Z1267" s="19"/>
      <c r="AA1267" s="19"/>
      <c r="AB1267" s="19"/>
      <c r="AC1267" s="19"/>
      <c r="AD1267" s="19"/>
      <c r="AE1267" s="19"/>
      <c r="AF1267" s="19"/>
      <c r="AG1267" s="19"/>
      <c r="AH1267" s="19"/>
      <c r="AI1267" s="19"/>
      <c r="AJ1267" s="19"/>
      <c r="AK1267" s="19"/>
      <c r="AL1267" s="19"/>
      <c r="AM1267" s="19"/>
      <c r="AN1267" s="19"/>
      <c r="AO1267" s="19"/>
      <c r="AP1267" s="19"/>
      <c r="AQ1267" s="19"/>
      <c r="AR1267" s="19"/>
      <c r="AS1267" s="19"/>
      <c r="AT1267" s="19"/>
      <c r="AU1267" s="19"/>
      <c r="AV1267" s="19"/>
      <c r="AW1267" s="19"/>
      <c r="AX1267" s="19"/>
      <c r="GA1267" s="50"/>
    </row>
    <row r="1268" spans="1:183" s="18" customFormat="1">
      <c r="A1268" s="47"/>
      <c r="B1268" s="48"/>
      <c r="C1268" s="48"/>
      <c r="D1268" s="48"/>
      <c r="E1268" s="49"/>
      <c r="F1268" s="48"/>
      <c r="G1268" s="48"/>
      <c r="H1268" s="48"/>
      <c r="I1268" s="49"/>
      <c r="J1268" s="48"/>
      <c r="K1268" s="48"/>
      <c r="L1268" s="48"/>
      <c r="M1268" s="48"/>
      <c r="N1268" s="19"/>
      <c r="O1268" s="19"/>
      <c r="P1268" s="19"/>
      <c r="Q1268" s="19"/>
      <c r="R1268" s="19"/>
      <c r="S1268" s="19"/>
      <c r="T1268" s="19"/>
      <c r="U1268" s="19"/>
      <c r="V1268" s="19"/>
      <c r="W1268" s="19"/>
      <c r="X1268" s="19"/>
      <c r="Y1268" s="19"/>
      <c r="Z1268" s="19"/>
      <c r="AA1268" s="19"/>
      <c r="AB1268" s="19"/>
      <c r="AC1268" s="19"/>
      <c r="AD1268" s="19"/>
      <c r="AE1268" s="19"/>
      <c r="AF1268" s="19"/>
      <c r="AG1268" s="19"/>
      <c r="AH1268" s="19"/>
      <c r="AI1268" s="19"/>
      <c r="AJ1268" s="19"/>
      <c r="AK1268" s="19"/>
      <c r="AL1268" s="19"/>
      <c r="AM1268" s="19"/>
      <c r="AN1268" s="19"/>
      <c r="AO1268" s="19"/>
      <c r="AP1268" s="19"/>
      <c r="AQ1268" s="19"/>
      <c r="AR1268" s="19"/>
      <c r="AS1268" s="19"/>
      <c r="AT1268" s="19"/>
      <c r="AU1268" s="19"/>
      <c r="AV1268" s="19"/>
      <c r="AW1268" s="19"/>
      <c r="AX1268" s="19"/>
      <c r="GA1268" s="50"/>
    </row>
    <row r="1269" spans="1:183" s="18" customFormat="1">
      <c r="A1269" s="47"/>
      <c r="B1269" s="48"/>
      <c r="C1269" s="48"/>
      <c r="D1269" s="48"/>
      <c r="E1269" s="49"/>
      <c r="F1269" s="48"/>
      <c r="G1269" s="48"/>
      <c r="H1269" s="48"/>
      <c r="I1269" s="49"/>
      <c r="J1269" s="48"/>
      <c r="K1269" s="48"/>
      <c r="L1269" s="48"/>
      <c r="M1269" s="48"/>
      <c r="N1269" s="19"/>
      <c r="O1269" s="19"/>
      <c r="P1269" s="19"/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  <c r="AA1269" s="19"/>
      <c r="AB1269" s="19"/>
      <c r="AC1269" s="19"/>
      <c r="AD1269" s="19"/>
      <c r="AE1269" s="19"/>
      <c r="AF1269" s="19"/>
      <c r="AG1269" s="19"/>
      <c r="AH1269" s="19"/>
      <c r="AI1269" s="19"/>
      <c r="AJ1269" s="19"/>
      <c r="AK1269" s="19"/>
      <c r="AL1269" s="19"/>
      <c r="AM1269" s="19"/>
      <c r="AN1269" s="19"/>
      <c r="AO1269" s="19"/>
      <c r="AP1269" s="19"/>
      <c r="AQ1269" s="19"/>
      <c r="AR1269" s="19"/>
      <c r="AS1269" s="19"/>
      <c r="AT1269" s="19"/>
      <c r="AU1269" s="19"/>
      <c r="AV1269" s="19"/>
      <c r="AW1269" s="19"/>
      <c r="AX1269" s="19"/>
      <c r="GA1269" s="50"/>
    </row>
    <row r="1270" spans="1:183" s="18" customFormat="1">
      <c r="A1270" s="47"/>
      <c r="B1270" s="48"/>
      <c r="C1270" s="48"/>
      <c r="D1270" s="48"/>
      <c r="E1270" s="49"/>
      <c r="F1270" s="48"/>
      <c r="G1270" s="48"/>
      <c r="H1270" s="48"/>
      <c r="I1270" s="49"/>
      <c r="J1270" s="48"/>
      <c r="K1270" s="48"/>
      <c r="L1270" s="48"/>
      <c r="M1270" s="48"/>
      <c r="N1270" s="19"/>
      <c r="O1270" s="19"/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  <c r="AA1270" s="19"/>
      <c r="AB1270" s="19"/>
      <c r="AC1270" s="19"/>
      <c r="AD1270" s="19"/>
      <c r="AE1270" s="19"/>
      <c r="AF1270" s="19"/>
      <c r="AG1270" s="19"/>
      <c r="AH1270" s="19"/>
      <c r="AI1270" s="19"/>
      <c r="AJ1270" s="19"/>
      <c r="AK1270" s="19"/>
      <c r="AL1270" s="19"/>
      <c r="AM1270" s="19"/>
      <c r="AN1270" s="19"/>
      <c r="AO1270" s="19"/>
      <c r="AP1270" s="19"/>
      <c r="AQ1270" s="19"/>
      <c r="AR1270" s="19"/>
      <c r="AS1270" s="19"/>
      <c r="AT1270" s="19"/>
      <c r="AU1270" s="19"/>
      <c r="AV1270" s="19"/>
      <c r="AW1270" s="19"/>
      <c r="AX1270" s="19"/>
      <c r="GA1270" s="50"/>
    </row>
    <row r="1271" spans="1:183" s="18" customFormat="1">
      <c r="A1271" s="47"/>
      <c r="B1271" s="48"/>
      <c r="C1271" s="48"/>
      <c r="D1271" s="48"/>
      <c r="E1271" s="49"/>
      <c r="F1271" s="48"/>
      <c r="G1271" s="48"/>
      <c r="H1271" s="48"/>
      <c r="I1271" s="49"/>
      <c r="J1271" s="48"/>
      <c r="K1271" s="48"/>
      <c r="L1271" s="48"/>
      <c r="M1271" s="48"/>
      <c r="N1271" s="19"/>
      <c r="O1271" s="19"/>
      <c r="P1271" s="19"/>
      <c r="Q1271" s="19"/>
      <c r="R1271" s="19"/>
      <c r="S1271" s="19"/>
      <c r="T1271" s="19"/>
      <c r="U1271" s="19"/>
      <c r="V1271" s="19"/>
      <c r="W1271" s="19"/>
      <c r="X1271" s="19"/>
      <c r="Y1271" s="19"/>
      <c r="Z1271" s="19"/>
      <c r="AA1271" s="19"/>
      <c r="AB1271" s="19"/>
      <c r="AC1271" s="19"/>
      <c r="AD1271" s="19"/>
      <c r="AE1271" s="19"/>
      <c r="AF1271" s="19"/>
      <c r="AG1271" s="19"/>
      <c r="AH1271" s="19"/>
      <c r="AI1271" s="19"/>
      <c r="AJ1271" s="19"/>
      <c r="AK1271" s="19"/>
      <c r="AL1271" s="19"/>
      <c r="AM1271" s="19"/>
      <c r="AN1271" s="19"/>
      <c r="AO1271" s="19"/>
      <c r="AP1271" s="19"/>
      <c r="AQ1271" s="19"/>
      <c r="AR1271" s="19"/>
      <c r="AS1271" s="19"/>
      <c r="AT1271" s="19"/>
      <c r="AU1271" s="19"/>
      <c r="AV1271" s="19"/>
      <c r="AW1271" s="19"/>
      <c r="AX1271" s="19"/>
      <c r="GA1271" s="50"/>
    </row>
    <row r="1272" spans="1:183" s="18" customFormat="1">
      <c r="A1272" s="47"/>
      <c r="B1272" s="48"/>
      <c r="C1272" s="48"/>
      <c r="D1272" s="48"/>
      <c r="E1272" s="49"/>
      <c r="F1272" s="48"/>
      <c r="G1272" s="48"/>
      <c r="H1272" s="48"/>
      <c r="I1272" s="49"/>
      <c r="J1272" s="48"/>
      <c r="K1272" s="48"/>
      <c r="L1272" s="48"/>
      <c r="M1272" s="48"/>
      <c r="N1272" s="19"/>
      <c r="O1272" s="19"/>
      <c r="P1272" s="19"/>
      <c r="Q1272" s="19"/>
      <c r="R1272" s="19"/>
      <c r="S1272" s="19"/>
      <c r="T1272" s="19"/>
      <c r="U1272" s="19"/>
      <c r="V1272" s="19"/>
      <c r="W1272" s="19"/>
      <c r="X1272" s="19"/>
      <c r="Y1272" s="19"/>
      <c r="Z1272" s="19"/>
      <c r="AA1272" s="19"/>
      <c r="AB1272" s="19"/>
      <c r="AC1272" s="19"/>
      <c r="AD1272" s="19"/>
      <c r="AE1272" s="19"/>
      <c r="AF1272" s="19"/>
      <c r="AG1272" s="19"/>
      <c r="AH1272" s="19"/>
      <c r="AI1272" s="19"/>
      <c r="AJ1272" s="19"/>
      <c r="AK1272" s="19"/>
      <c r="AL1272" s="19"/>
      <c r="AM1272" s="19"/>
      <c r="AN1272" s="19"/>
      <c r="AO1272" s="19"/>
      <c r="AP1272" s="19"/>
      <c r="AQ1272" s="19"/>
      <c r="AR1272" s="19"/>
      <c r="AS1272" s="19"/>
      <c r="AT1272" s="19"/>
      <c r="AU1272" s="19"/>
      <c r="AV1272" s="19"/>
      <c r="AW1272" s="19"/>
      <c r="AX1272" s="19"/>
      <c r="GA1272" s="50"/>
    </row>
    <row r="1273" spans="1:183" s="18" customFormat="1">
      <c r="A1273" s="47"/>
      <c r="B1273" s="48"/>
      <c r="C1273" s="48"/>
      <c r="D1273" s="48"/>
      <c r="E1273" s="49"/>
      <c r="F1273" s="48"/>
      <c r="G1273" s="48"/>
      <c r="H1273" s="48"/>
      <c r="I1273" s="49"/>
      <c r="J1273" s="48"/>
      <c r="K1273" s="48"/>
      <c r="L1273" s="48"/>
      <c r="M1273" s="48"/>
      <c r="N1273" s="19"/>
      <c r="O1273" s="19"/>
      <c r="P1273" s="19"/>
      <c r="Q1273" s="19"/>
      <c r="R1273" s="19"/>
      <c r="S1273" s="19"/>
      <c r="T1273" s="19"/>
      <c r="U1273" s="19"/>
      <c r="V1273" s="19"/>
      <c r="W1273" s="19"/>
      <c r="X1273" s="19"/>
      <c r="Y1273" s="19"/>
      <c r="Z1273" s="19"/>
      <c r="AA1273" s="19"/>
      <c r="AB1273" s="19"/>
      <c r="AC1273" s="19"/>
      <c r="AD1273" s="19"/>
      <c r="AE1273" s="19"/>
      <c r="AF1273" s="19"/>
      <c r="AG1273" s="19"/>
      <c r="AH1273" s="19"/>
      <c r="AI1273" s="19"/>
      <c r="AJ1273" s="19"/>
      <c r="AK1273" s="19"/>
      <c r="AL1273" s="19"/>
      <c r="AM1273" s="19"/>
      <c r="AN1273" s="19"/>
      <c r="AO1273" s="19"/>
      <c r="AP1273" s="19"/>
      <c r="AQ1273" s="19"/>
      <c r="AR1273" s="19"/>
      <c r="AS1273" s="19"/>
      <c r="AT1273" s="19"/>
      <c r="AU1273" s="19"/>
      <c r="AV1273" s="19"/>
      <c r="AW1273" s="19"/>
      <c r="AX1273" s="19"/>
      <c r="GA1273" s="50"/>
    </row>
    <row r="1274" spans="1:183" s="18" customFormat="1">
      <c r="A1274" s="47"/>
      <c r="B1274" s="48"/>
      <c r="C1274" s="48"/>
      <c r="D1274" s="48"/>
      <c r="E1274" s="49"/>
      <c r="F1274" s="48"/>
      <c r="G1274" s="48"/>
      <c r="H1274" s="48"/>
      <c r="I1274" s="49"/>
      <c r="J1274" s="48"/>
      <c r="K1274" s="48"/>
      <c r="L1274" s="48"/>
      <c r="M1274" s="48"/>
      <c r="N1274" s="19"/>
      <c r="O1274" s="19"/>
      <c r="P1274" s="19"/>
      <c r="Q1274" s="19"/>
      <c r="R1274" s="19"/>
      <c r="S1274" s="19"/>
      <c r="T1274" s="19"/>
      <c r="U1274" s="19"/>
      <c r="V1274" s="19"/>
      <c r="W1274" s="19"/>
      <c r="X1274" s="19"/>
      <c r="Y1274" s="19"/>
      <c r="Z1274" s="19"/>
      <c r="AA1274" s="19"/>
      <c r="AB1274" s="19"/>
      <c r="AC1274" s="19"/>
      <c r="AD1274" s="19"/>
      <c r="AE1274" s="19"/>
      <c r="AF1274" s="19"/>
      <c r="AG1274" s="19"/>
      <c r="AH1274" s="19"/>
      <c r="AI1274" s="19"/>
      <c r="AJ1274" s="19"/>
      <c r="AK1274" s="19"/>
      <c r="AL1274" s="19"/>
      <c r="AM1274" s="19"/>
      <c r="AN1274" s="19"/>
      <c r="AO1274" s="19"/>
      <c r="AP1274" s="19"/>
      <c r="AQ1274" s="19"/>
      <c r="AR1274" s="19"/>
      <c r="AS1274" s="19"/>
      <c r="AT1274" s="19"/>
      <c r="AU1274" s="19"/>
      <c r="AV1274" s="19"/>
      <c r="AW1274" s="19"/>
      <c r="AX1274" s="19"/>
      <c r="GA1274" s="50"/>
    </row>
    <row r="1275" spans="1:183" s="18" customFormat="1">
      <c r="A1275" s="47"/>
      <c r="B1275" s="48"/>
      <c r="C1275" s="48"/>
      <c r="D1275" s="48"/>
      <c r="E1275" s="49"/>
      <c r="F1275" s="48"/>
      <c r="G1275" s="48"/>
      <c r="H1275" s="48"/>
      <c r="I1275" s="49"/>
      <c r="J1275" s="48"/>
      <c r="K1275" s="48"/>
      <c r="L1275" s="48"/>
      <c r="M1275" s="48"/>
      <c r="N1275" s="19"/>
      <c r="O1275" s="19"/>
      <c r="P1275" s="19"/>
      <c r="Q1275" s="19"/>
      <c r="R1275" s="19"/>
      <c r="S1275" s="19"/>
      <c r="T1275" s="19"/>
      <c r="U1275" s="19"/>
      <c r="V1275" s="19"/>
      <c r="W1275" s="19"/>
      <c r="X1275" s="19"/>
      <c r="Y1275" s="19"/>
      <c r="Z1275" s="19"/>
      <c r="AA1275" s="19"/>
      <c r="AB1275" s="19"/>
      <c r="AC1275" s="19"/>
      <c r="AD1275" s="19"/>
      <c r="AE1275" s="19"/>
      <c r="AF1275" s="19"/>
      <c r="AG1275" s="19"/>
      <c r="AH1275" s="19"/>
      <c r="AI1275" s="19"/>
      <c r="AJ1275" s="19"/>
      <c r="AK1275" s="19"/>
      <c r="AL1275" s="19"/>
      <c r="AM1275" s="19"/>
      <c r="AN1275" s="19"/>
      <c r="AO1275" s="19"/>
      <c r="AP1275" s="19"/>
      <c r="AQ1275" s="19"/>
      <c r="AR1275" s="19"/>
      <c r="AS1275" s="19"/>
      <c r="AT1275" s="19"/>
      <c r="AU1275" s="19"/>
      <c r="AV1275" s="19"/>
      <c r="AW1275" s="19"/>
      <c r="AX1275" s="19"/>
      <c r="GA1275" s="50"/>
    </row>
    <row r="1276" spans="1:183" s="18" customFormat="1">
      <c r="A1276" s="47"/>
      <c r="B1276" s="48"/>
      <c r="C1276" s="48"/>
      <c r="D1276" s="48"/>
      <c r="E1276" s="49"/>
      <c r="F1276" s="48"/>
      <c r="G1276" s="48"/>
      <c r="H1276" s="48"/>
      <c r="I1276" s="49"/>
      <c r="J1276" s="48"/>
      <c r="K1276" s="48"/>
      <c r="L1276" s="48"/>
      <c r="M1276" s="48"/>
      <c r="N1276" s="19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/>
      <c r="Z1276" s="19"/>
      <c r="AA1276" s="19"/>
      <c r="AB1276" s="19"/>
      <c r="AC1276" s="19"/>
      <c r="AD1276" s="19"/>
      <c r="AE1276" s="19"/>
      <c r="AF1276" s="19"/>
      <c r="AG1276" s="19"/>
      <c r="AH1276" s="19"/>
      <c r="AI1276" s="19"/>
      <c r="AJ1276" s="19"/>
      <c r="AK1276" s="19"/>
      <c r="AL1276" s="19"/>
      <c r="AM1276" s="19"/>
      <c r="AN1276" s="19"/>
      <c r="AO1276" s="19"/>
      <c r="AP1276" s="19"/>
      <c r="AQ1276" s="19"/>
      <c r="AR1276" s="19"/>
      <c r="AS1276" s="19"/>
      <c r="AT1276" s="19"/>
      <c r="AU1276" s="19"/>
      <c r="AV1276" s="19"/>
      <c r="AW1276" s="19"/>
      <c r="AX1276" s="19"/>
      <c r="GA1276" s="50"/>
    </row>
    <row r="1277" spans="1:183" s="18" customFormat="1">
      <c r="A1277" s="47"/>
      <c r="B1277" s="48"/>
      <c r="C1277" s="48"/>
      <c r="D1277" s="48"/>
      <c r="E1277" s="49"/>
      <c r="F1277" s="48"/>
      <c r="G1277" s="48"/>
      <c r="H1277" s="48"/>
      <c r="I1277" s="49"/>
      <c r="J1277" s="48"/>
      <c r="K1277" s="48"/>
      <c r="L1277" s="48"/>
      <c r="M1277" s="48"/>
      <c r="N1277" s="19"/>
      <c r="O1277" s="19"/>
      <c r="P1277" s="19"/>
      <c r="Q1277" s="19"/>
      <c r="R1277" s="19"/>
      <c r="S1277" s="19"/>
      <c r="T1277" s="19"/>
      <c r="U1277" s="19"/>
      <c r="V1277" s="19"/>
      <c r="W1277" s="19"/>
      <c r="X1277" s="19"/>
      <c r="Y1277" s="19"/>
      <c r="Z1277" s="19"/>
      <c r="AA1277" s="19"/>
      <c r="AB1277" s="19"/>
      <c r="AC1277" s="19"/>
      <c r="AD1277" s="19"/>
      <c r="AE1277" s="19"/>
      <c r="AF1277" s="19"/>
      <c r="AG1277" s="19"/>
      <c r="AH1277" s="19"/>
      <c r="AI1277" s="19"/>
      <c r="AJ1277" s="19"/>
      <c r="AK1277" s="19"/>
      <c r="AL1277" s="19"/>
      <c r="AM1277" s="19"/>
      <c r="AN1277" s="19"/>
      <c r="AO1277" s="19"/>
      <c r="AP1277" s="19"/>
      <c r="AQ1277" s="19"/>
      <c r="AR1277" s="19"/>
      <c r="AS1277" s="19"/>
      <c r="AT1277" s="19"/>
      <c r="AU1277" s="19"/>
      <c r="AV1277" s="19"/>
      <c r="AW1277" s="19"/>
      <c r="AX1277" s="19"/>
      <c r="GA1277" s="50"/>
    </row>
    <row r="1278" spans="1:183" s="18" customFormat="1">
      <c r="A1278" s="47"/>
      <c r="B1278" s="48"/>
      <c r="C1278" s="48"/>
      <c r="D1278" s="48"/>
      <c r="E1278" s="49"/>
      <c r="F1278" s="48"/>
      <c r="G1278" s="48"/>
      <c r="H1278" s="48"/>
      <c r="I1278" s="49"/>
      <c r="J1278" s="48"/>
      <c r="K1278" s="48"/>
      <c r="L1278" s="48"/>
      <c r="M1278" s="48"/>
      <c r="N1278" s="19"/>
      <c r="O1278" s="19"/>
      <c r="P1278" s="19"/>
      <c r="Q1278" s="19"/>
      <c r="R1278" s="19"/>
      <c r="S1278" s="19"/>
      <c r="T1278" s="19"/>
      <c r="U1278" s="19"/>
      <c r="V1278" s="19"/>
      <c r="W1278" s="19"/>
      <c r="X1278" s="19"/>
      <c r="Y1278" s="19"/>
      <c r="Z1278" s="19"/>
      <c r="AA1278" s="19"/>
      <c r="AB1278" s="19"/>
      <c r="AC1278" s="19"/>
      <c r="AD1278" s="19"/>
      <c r="AE1278" s="19"/>
      <c r="AF1278" s="19"/>
      <c r="AG1278" s="19"/>
      <c r="AH1278" s="19"/>
      <c r="AI1278" s="19"/>
      <c r="AJ1278" s="19"/>
      <c r="AK1278" s="19"/>
      <c r="AL1278" s="19"/>
      <c r="AM1278" s="19"/>
      <c r="AN1278" s="19"/>
      <c r="AO1278" s="19"/>
      <c r="AP1278" s="19"/>
      <c r="AQ1278" s="19"/>
      <c r="AR1278" s="19"/>
      <c r="AS1278" s="19"/>
      <c r="AT1278" s="19"/>
      <c r="AU1278" s="19"/>
      <c r="AV1278" s="19"/>
      <c r="AW1278" s="19"/>
      <c r="AX1278" s="19"/>
      <c r="GA1278" s="50"/>
    </row>
    <row r="1279" spans="1:183" s="18" customFormat="1">
      <c r="A1279" s="47"/>
      <c r="B1279" s="48"/>
      <c r="C1279" s="48"/>
      <c r="D1279" s="48"/>
      <c r="E1279" s="49"/>
      <c r="F1279" s="48"/>
      <c r="G1279" s="48"/>
      <c r="H1279" s="48"/>
      <c r="I1279" s="49"/>
      <c r="J1279" s="48"/>
      <c r="K1279" s="48"/>
      <c r="L1279" s="48"/>
      <c r="M1279" s="48"/>
      <c r="N1279" s="19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/>
      <c r="Z1279" s="19"/>
      <c r="AA1279" s="19"/>
      <c r="AB1279" s="19"/>
      <c r="AC1279" s="19"/>
      <c r="AD1279" s="19"/>
      <c r="AE1279" s="19"/>
      <c r="AF1279" s="19"/>
      <c r="AG1279" s="19"/>
      <c r="AH1279" s="19"/>
      <c r="AI1279" s="19"/>
      <c r="AJ1279" s="19"/>
      <c r="AK1279" s="19"/>
      <c r="AL1279" s="19"/>
      <c r="AM1279" s="19"/>
      <c r="AN1279" s="19"/>
      <c r="AO1279" s="19"/>
      <c r="AP1279" s="19"/>
      <c r="AQ1279" s="19"/>
      <c r="AR1279" s="19"/>
      <c r="AS1279" s="19"/>
      <c r="AT1279" s="19"/>
      <c r="AU1279" s="19"/>
      <c r="AV1279" s="19"/>
      <c r="AW1279" s="19"/>
      <c r="AX1279" s="19"/>
      <c r="GA1279" s="50"/>
    </row>
    <row r="1280" spans="1:183" s="18" customFormat="1">
      <c r="A1280" s="47"/>
      <c r="B1280" s="48"/>
      <c r="C1280" s="48"/>
      <c r="D1280" s="48"/>
      <c r="E1280" s="49"/>
      <c r="F1280" s="48"/>
      <c r="G1280" s="48"/>
      <c r="H1280" s="48"/>
      <c r="I1280" s="49"/>
      <c r="J1280" s="48"/>
      <c r="K1280" s="48"/>
      <c r="L1280" s="48"/>
      <c r="M1280" s="48"/>
      <c r="N1280" s="19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19"/>
      <c r="AA1280" s="19"/>
      <c r="AB1280" s="19"/>
      <c r="AC1280" s="19"/>
      <c r="AD1280" s="19"/>
      <c r="AE1280" s="19"/>
      <c r="AF1280" s="19"/>
      <c r="AG1280" s="19"/>
      <c r="AH1280" s="19"/>
      <c r="AI1280" s="19"/>
      <c r="AJ1280" s="19"/>
      <c r="AK1280" s="19"/>
      <c r="AL1280" s="19"/>
      <c r="AM1280" s="19"/>
      <c r="AN1280" s="19"/>
      <c r="AO1280" s="19"/>
      <c r="AP1280" s="19"/>
      <c r="AQ1280" s="19"/>
      <c r="AR1280" s="19"/>
      <c r="AS1280" s="19"/>
      <c r="AT1280" s="19"/>
      <c r="AU1280" s="19"/>
      <c r="AV1280" s="19"/>
      <c r="AW1280" s="19"/>
      <c r="AX1280" s="19"/>
      <c r="GA1280" s="50"/>
    </row>
    <row r="1281" spans="1:183" s="18" customFormat="1">
      <c r="A1281" s="47"/>
      <c r="B1281" s="48"/>
      <c r="C1281" s="48"/>
      <c r="D1281" s="48"/>
      <c r="E1281" s="49"/>
      <c r="F1281" s="48"/>
      <c r="G1281" s="48"/>
      <c r="H1281" s="48"/>
      <c r="I1281" s="49"/>
      <c r="J1281" s="48"/>
      <c r="K1281" s="48"/>
      <c r="L1281" s="48"/>
      <c r="M1281" s="48"/>
      <c r="N1281" s="19"/>
      <c r="O1281" s="19"/>
      <c r="P1281" s="19"/>
      <c r="Q1281" s="19"/>
      <c r="R1281" s="19"/>
      <c r="S1281" s="19"/>
      <c r="T1281" s="19"/>
      <c r="U1281" s="19"/>
      <c r="V1281" s="19"/>
      <c r="W1281" s="19"/>
      <c r="X1281" s="19"/>
      <c r="Y1281" s="19"/>
      <c r="Z1281" s="19"/>
      <c r="AA1281" s="19"/>
      <c r="AB1281" s="19"/>
      <c r="AC1281" s="19"/>
      <c r="AD1281" s="19"/>
      <c r="AE1281" s="19"/>
      <c r="AF1281" s="19"/>
      <c r="AG1281" s="19"/>
      <c r="AH1281" s="19"/>
      <c r="AI1281" s="19"/>
      <c r="AJ1281" s="19"/>
      <c r="AK1281" s="19"/>
      <c r="AL1281" s="19"/>
      <c r="AM1281" s="19"/>
      <c r="AN1281" s="19"/>
      <c r="AO1281" s="19"/>
      <c r="AP1281" s="19"/>
      <c r="AQ1281" s="19"/>
      <c r="AR1281" s="19"/>
      <c r="AS1281" s="19"/>
      <c r="AT1281" s="19"/>
      <c r="AU1281" s="19"/>
      <c r="AV1281" s="19"/>
      <c r="AW1281" s="19"/>
      <c r="AX1281" s="19"/>
      <c r="GA1281" s="50"/>
    </row>
    <row r="1282" spans="1:183" s="18" customFormat="1">
      <c r="A1282" s="47"/>
      <c r="B1282" s="48"/>
      <c r="C1282" s="48"/>
      <c r="D1282" s="48"/>
      <c r="E1282" s="49"/>
      <c r="F1282" s="48"/>
      <c r="G1282" s="48"/>
      <c r="H1282" s="48"/>
      <c r="I1282" s="49"/>
      <c r="J1282" s="48"/>
      <c r="K1282" s="48"/>
      <c r="L1282" s="48"/>
      <c r="M1282" s="48"/>
      <c r="N1282" s="19"/>
      <c r="O1282" s="19"/>
      <c r="P1282" s="19"/>
      <c r="Q1282" s="19"/>
      <c r="R1282" s="19"/>
      <c r="S1282" s="19"/>
      <c r="T1282" s="19"/>
      <c r="U1282" s="19"/>
      <c r="V1282" s="19"/>
      <c r="W1282" s="19"/>
      <c r="X1282" s="19"/>
      <c r="Y1282" s="19"/>
      <c r="Z1282" s="19"/>
      <c r="AA1282" s="19"/>
      <c r="AB1282" s="19"/>
      <c r="AC1282" s="19"/>
      <c r="AD1282" s="19"/>
      <c r="AE1282" s="19"/>
      <c r="AF1282" s="19"/>
      <c r="AG1282" s="19"/>
      <c r="AH1282" s="19"/>
      <c r="AI1282" s="19"/>
      <c r="AJ1282" s="19"/>
      <c r="AK1282" s="19"/>
      <c r="AL1282" s="19"/>
      <c r="AM1282" s="19"/>
      <c r="AN1282" s="19"/>
      <c r="AO1282" s="19"/>
      <c r="AP1282" s="19"/>
      <c r="AQ1282" s="19"/>
      <c r="AR1282" s="19"/>
      <c r="AS1282" s="19"/>
      <c r="AT1282" s="19"/>
      <c r="AU1282" s="19"/>
      <c r="AV1282" s="19"/>
      <c r="AW1282" s="19"/>
      <c r="AX1282" s="19"/>
      <c r="GA1282" s="50"/>
    </row>
    <row r="1283" spans="1:183" s="18" customFormat="1">
      <c r="A1283" s="47"/>
      <c r="B1283" s="48"/>
      <c r="C1283" s="48"/>
      <c r="D1283" s="48"/>
      <c r="E1283" s="49"/>
      <c r="F1283" s="48"/>
      <c r="G1283" s="48"/>
      <c r="H1283" s="48"/>
      <c r="I1283" s="49"/>
      <c r="J1283" s="48"/>
      <c r="K1283" s="48"/>
      <c r="L1283" s="48"/>
      <c r="M1283" s="48"/>
      <c r="N1283" s="19"/>
      <c r="O1283" s="19"/>
      <c r="P1283" s="19"/>
      <c r="Q1283" s="19"/>
      <c r="R1283" s="19"/>
      <c r="S1283" s="19"/>
      <c r="T1283" s="19"/>
      <c r="U1283" s="19"/>
      <c r="V1283" s="19"/>
      <c r="W1283" s="19"/>
      <c r="X1283" s="19"/>
      <c r="Y1283" s="19"/>
      <c r="Z1283" s="19"/>
      <c r="AA1283" s="19"/>
      <c r="AB1283" s="19"/>
      <c r="AC1283" s="19"/>
      <c r="AD1283" s="19"/>
      <c r="AE1283" s="19"/>
      <c r="AF1283" s="19"/>
      <c r="AG1283" s="19"/>
      <c r="AH1283" s="19"/>
      <c r="AI1283" s="19"/>
      <c r="AJ1283" s="19"/>
      <c r="AK1283" s="19"/>
      <c r="AL1283" s="19"/>
      <c r="AM1283" s="19"/>
      <c r="AN1283" s="19"/>
      <c r="AO1283" s="19"/>
      <c r="AP1283" s="19"/>
      <c r="AQ1283" s="19"/>
      <c r="AR1283" s="19"/>
      <c r="AS1283" s="19"/>
      <c r="AT1283" s="19"/>
      <c r="AU1283" s="19"/>
      <c r="AV1283" s="19"/>
      <c r="AW1283" s="19"/>
      <c r="AX1283" s="19"/>
      <c r="GA1283" s="50"/>
    </row>
    <row r="1284" spans="1:183" s="18" customFormat="1">
      <c r="A1284" s="47"/>
      <c r="B1284" s="48"/>
      <c r="C1284" s="48"/>
      <c r="D1284" s="48"/>
      <c r="E1284" s="49"/>
      <c r="F1284" s="48"/>
      <c r="G1284" s="48"/>
      <c r="H1284" s="48"/>
      <c r="I1284" s="49"/>
      <c r="J1284" s="48"/>
      <c r="K1284" s="48"/>
      <c r="L1284" s="48"/>
      <c r="M1284" s="48"/>
      <c r="N1284" s="19"/>
      <c r="O1284" s="19"/>
      <c r="P1284" s="19"/>
      <c r="Q1284" s="19"/>
      <c r="R1284" s="19"/>
      <c r="S1284" s="19"/>
      <c r="T1284" s="19"/>
      <c r="U1284" s="19"/>
      <c r="V1284" s="19"/>
      <c r="W1284" s="19"/>
      <c r="X1284" s="19"/>
      <c r="Y1284" s="19"/>
      <c r="Z1284" s="19"/>
      <c r="AA1284" s="19"/>
      <c r="AB1284" s="19"/>
      <c r="AC1284" s="19"/>
      <c r="AD1284" s="19"/>
      <c r="AE1284" s="19"/>
      <c r="AF1284" s="19"/>
      <c r="AG1284" s="19"/>
      <c r="AH1284" s="19"/>
      <c r="AI1284" s="19"/>
      <c r="AJ1284" s="19"/>
      <c r="AK1284" s="19"/>
      <c r="AL1284" s="19"/>
      <c r="AM1284" s="19"/>
      <c r="AN1284" s="19"/>
      <c r="AO1284" s="19"/>
      <c r="AP1284" s="19"/>
      <c r="AQ1284" s="19"/>
      <c r="AR1284" s="19"/>
      <c r="AS1284" s="19"/>
      <c r="AT1284" s="19"/>
      <c r="AU1284" s="19"/>
      <c r="AV1284" s="19"/>
      <c r="AW1284" s="19"/>
      <c r="AX1284" s="19"/>
      <c r="GA1284" s="50"/>
    </row>
    <row r="1285" spans="1:183" s="18" customFormat="1">
      <c r="A1285" s="47"/>
      <c r="B1285" s="48"/>
      <c r="C1285" s="48"/>
      <c r="D1285" s="48"/>
      <c r="E1285" s="49"/>
      <c r="F1285" s="48"/>
      <c r="G1285" s="48"/>
      <c r="H1285" s="48"/>
      <c r="I1285" s="49"/>
      <c r="J1285" s="48"/>
      <c r="K1285" s="48"/>
      <c r="L1285" s="48"/>
      <c r="M1285" s="48"/>
      <c r="N1285" s="19"/>
      <c r="O1285" s="19"/>
      <c r="P1285" s="19"/>
      <c r="Q1285" s="19"/>
      <c r="R1285" s="19"/>
      <c r="S1285" s="19"/>
      <c r="T1285" s="19"/>
      <c r="U1285" s="19"/>
      <c r="V1285" s="19"/>
      <c r="W1285" s="19"/>
      <c r="X1285" s="19"/>
      <c r="Y1285" s="19"/>
      <c r="Z1285" s="19"/>
      <c r="AA1285" s="19"/>
      <c r="AB1285" s="19"/>
      <c r="AC1285" s="19"/>
      <c r="AD1285" s="19"/>
      <c r="AE1285" s="19"/>
      <c r="AF1285" s="19"/>
      <c r="AG1285" s="19"/>
      <c r="AH1285" s="19"/>
      <c r="AI1285" s="19"/>
      <c r="AJ1285" s="19"/>
      <c r="AK1285" s="19"/>
      <c r="AL1285" s="19"/>
      <c r="AM1285" s="19"/>
      <c r="AN1285" s="19"/>
      <c r="AO1285" s="19"/>
      <c r="AP1285" s="19"/>
      <c r="AQ1285" s="19"/>
      <c r="AR1285" s="19"/>
      <c r="AS1285" s="19"/>
      <c r="AT1285" s="19"/>
      <c r="AU1285" s="19"/>
      <c r="AV1285" s="19"/>
      <c r="AW1285" s="19"/>
      <c r="AX1285" s="19"/>
      <c r="GA1285" s="50"/>
    </row>
    <row r="1286" spans="1:183" s="18" customFormat="1">
      <c r="A1286" s="47"/>
      <c r="B1286" s="48"/>
      <c r="C1286" s="48"/>
      <c r="D1286" s="48"/>
      <c r="E1286" s="49"/>
      <c r="F1286" s="48"/>
      <c r="G1286" s="48"/>
      <c r="H1286" s="48"/>
      <c r="I1286" s="49"/>
      <c r="J1286" s="48"/>
      <c r="K1286" s="48"/>
      <c r="L1286" s="48"/>
      <c r="M1286" s="48"/>
      <c r="N1286" s="19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19"/>
      <c r="AA1286" s="19"/>
      <c r="AB1286" s="19"/>
      <c r="AC1286" s="19"/>
      <c r="AD1286" s="19"/>
      <c r="AE1286" s="19"/>
      <c r="AF1286" s="19"/>
      <c r="AG1286" s="19"/>
      <c r="AH1286" s="19"/>
      <c r="AI1286" s="19"/>
      <c r="AJ1286" s="19"/>
      <c r="AK1286" s="19"/>
      <c r="AL1286" s="19"/>
      <c r="AM1286" s="19"/>
      <c r="AN1286" s="19"/>
      <c r="AO1286" s="19"/>
      <c r="AP1286" s="19"/>
      <c r="AQ1286" s="19"/>
      <c r="AR1286" s="19"/>
      <c r="AS1286" s="19"/>
      <c r="AT1286" s="19"/>
      <c r="AU1286" s="19"/>
      <c r="AV1286" s="19"/>
      <c r="AW1286" s="19"/>
      <c r="AX1286" s="19"/>
      <c r="GA1286" s="50"/>
    </row>
    <row r="1287" spans="1:183" s="18" customFormat="1">
      <c r="A1287" s="47"/>
      <c r="B1287" s="48"/>
      <c r="C1287" s="48"/>
      <c r="D1287" s="48"/>
      <c r="E1287" s="49"/>
      <c r="F1287" s="48"/>
      <c r="G1287" s="48"/>
      <c r="H1287" s="48"/>
      <c r="I1287" s="49"/>
      <c r="J1287" s="48"/>
      <c r="K1287" s="48"/>
      <c r="L1287" s="48"/>
      <c r="M1287" s="48"/>
      <c r="N1287" s="19"/>
      <c r="O1287" s="19"/>
      <c r="P1287" s="19"/>
      <c r="Q1287" s="19"/>
      <c r="R1287" s="19"/>
      <c r="S1287" s="19"/>
      <c r="T1287" s="19"/>
      <c r="U1287" s="19"/>
      <c r="V1287" s="19"/>
      <c r="W1287" s="19"/>
      <c r="X1287" s="19"/>
      <c r="Y1287" s="19"/>
      <c r="Z1287" s="19"/>
      <c r="AA1287" s="19"/>
      <c r="AB1287" s="19"/>
      <c r="AC1287" s="19"/>
      <c r="AD1287" s="19"/>
      <c r="AE1287" s="19"/>
      <c r="AF1287" s="19"/>
      <c r="AG1287" s="19"/>
      <c r="AH1287" s="19"/>
      <c r="AI1287" s="19"/>
      <c r="AJ1287" s="19"/>
      <c r="AK1287" s="19"/>
      <c r="AL1287" s="19"/>
      <c r="AM1287" s="19"/>
      <c r="AN1287" s="19"/>
      <c r="AO1287" s="19"/>
      <c r="AP1287" s="19"/>
      <c r="AQ1287" s="19"/>
      <c r="AR1287" s="19"/>
      <c r="AS1287" s="19"/>
      <c r="AT1287" s="19"/>
      <c r="AU1287" s="19"/>
      <c r="AV1287" s="19"/>
      <c r="AW1287" s="19"/>
      <c r="AX1287" s="19"/>
      <c r="GA1287" s="50"/>
    </row>
    <row r="1288" spans="1:183" s="18" customFormat="1">
      <c r="A1288" s="47"/>
      <c r="B1288" s="48"/>
      <c r="C1288" s="48"/>
      <c r="D1288" s="48"/>
      <c r="E1288" s="49"/>
      <c r="F1288" s="48"/>
      <c r="G1288" s="48"/>
      <c r="H1288" s="48"/>
      <c r="I1288" s="49"/>
      <c r="J1288" s="48"/>
      <c r="K1288" s="48"/>
      <c r="L1288" s="48"/>
      <c r="M1288" s="48"/>
      <c r="N1288" s="19"/>
      <c r="O1288" s="19"/>
      <c r="P1288" s="19"/>
      <c r="Q1288" s="19"/>
      <c r="R1288" s="19"/>
      <c r="S1288" s="19"/>
      <c r="T1288" s="19"/>
      <c r="U1288" s="19"/>
      <c r="V1288" s="19"/>
      <c r="W1288" s="19"/>
      <c r="X1288" s="19"/>
      <c r="Y1288" s="19"/>
      <c r="Z1288" s="19"/>
      <c r="AA1288" s="19"/>
      <c r="AB1288" s="19"/>
      <c r="AC1288" s="19"/>
      <c r="AD1288" s="19"/>
      <c r="AE1288" s="19"/>
      <c r="AF1288" s="19"/>
      <c r="AG1288" s="19"/>
      <c r="AH1288" s="19"/>
      <c r="AI1288" s="19"/>
      <c r="AJ1288" s="19"/>
      <c r="AK1288" s="19"/>
      <c r="AL1288" s="19"/>
      <c r="AM1288" s="19"/>
      <c r="AN1288" s="19"/>
      <c r="AO1288" s="19"/>
      <c r="AP1288" s="19"/>
      <c r="AQ1288" s="19"/>
      <c r="AR1288" s="19"/>
      <c r="AS1288" s="19"/>
      <c r="AT1288" s="19"/>
      <c r="AU1288" s="19"/>
      <c r="AV1288" s="19"/>
      <c r="AW1288" s="19"/>
      <c r="AX1288" s="19"/>
      <c r="GA1288" s="50"/>
    </row>
    <row r="1289" spans="1:183" s="18" customFormat="1">
      <c r="A1289" s="47"/>
      <c r="B1289" s="48"/>
      <c r="C1289" s="48"/>
      <c r="D1289" s="48"/>
      <c r="E1289" s="49"/>
      <c r="F1289" s="48"/>
      <c r="G1289" s="48"/>
      <c r="H1289" s="48"/>
      <c r="I1289" s="49"/>
      <c r="J1289" s="48"/>
      <c r="K1289" s="48"/>
      <c r="L1289" s="48"/>
      <c r="M1289" s="48"/>
      <c r="N1289" s="19"/>
      <c r="O1289" s="19"/>
      <c r="P1289" s="19"/>
      <c r="Q1289" s="19"/>
      <c r="R1289" s="19"/>
      <c r="S1289" s="19"/>
      <c r="T1289" s="19"/>
      <c r="U1289" s="19"/>
      <c r="V1289" s="19"/>
      <c r="W1289" s="19"/>
      <c r="X1289" s="19"/>
      <c r="Y1289" s="19"/>
      <c r="Z1289" s="19"/>
      <c r="AA1289" s="19"/>
      <c r="AB1289" s="19"/>
      <c r="AC1289" s="19"/>
      <c r="AD1289" s="19"/>
      <c r="AE1289" s="19"/>
      <c r="AF1289" s="19"/>
      <c r="AG1289" s="19"/>
      <c r="AH1289" s="19"/>
      <c r="AI1289" s="19"/>
      <c r="AJ1289" s="19"/>
      <c r="AK1289" s="19"/>
      <c r="AL1289" s="19"/>
      <c r="AM1289" s="19"/>
      <c r="AN1289" s="19"/>
      <c r="AO1289" s="19"/>
      <c r="AP1289" s="19"/>
      <c r="AQ1289" s="19"/>
      <c r="AR1289" s="19"/>
      <c r="AS1289" s="19"/>
      <c r="AT1289" s="19"/>
      <c r="AU1289" s="19"/>
      <c r="AV1289" s="19"/>
      <c r="AW1289" s="19"/>
      <c r="AX1289" s="19"/>
      <c r="GA1289" s="50"/>
    </row>
    <row r="1290" spans="1:183" s="18" customFormat="1">
      <c r="A1290" s="47"/>
      <c r="B1290" s="48"/>
      <c r="C1290" s="48"/>
      <c r="D1290" s="48"/>
      <c r="E1290" s="49"/>
      <c r="F1290" s="48"/>
      <c r="G1290" s="48"/>
      <c r="H1290" s="48"/>
      <c r="I1290" s="49"/>
      <c r="J1290" s="48"/>
      <c r="K1290" s="48"/>
      <c r="L1290" s="48"/>
      <c r="M1290" s="48"/>
      <c r="N1290" s="19"/>
      <c r="O1290" s="19"/>
      <c r="P1290" s="19"/>
      <c r="Q1290" s="19"/>
      <c r="R1290" s="19"/>
      <c r="S1290" s="19"/>
      <c r="T1290" s="19"/>
      <c r="U1290" s="19"/>
      <c r="V1290" s="19"/>
      <c r="W1290" s="19"/>
      <c r="X1290" s="19"/>
      <c r="Y1290" s="19"/>
      <c r="Z1290" s="19"/>
      <c r="AA1290" s="19"/>
      <c r="AB1290" s="19"/>
      <c r="AC1290" s="19"/>
      <c r="AD1290" s="19"/>
      <c r="AE1290" s="19"/>
      <c r="AF1290" s="19"/>
      <c r="AG1290" s="19"/>
      <c r="AH1290" s="19"/>
      <c r="AI1290" s="19"/>
      <c r="AJ1290" s="19"/>
      <c r="AK1290" s="19"/>
      <c r="AL1290" s="19"/>
      <c r="AM1290" s="19"/>
      <c r="AN1290" s="19"/>
      <c r="AO1290" s="19"/>
      <c r="AP1290" s="19"/>
      <c r="AQ1290" s="19"/>
      <c r="AR1290" s="19"/>
      <c r="AS1290" s="19"/>
      <c r="AT1290" s="19"/>
      <c r="AU1290" s="19"/>
      <c r="AV1290" s="19"/>
      <c r="AW1290" s="19"/>
      <c r="AX1290" s="19"/>
      <c r="GA1290" s="50"/>
    </row>
    <row r="1291" spans="1:183" s="18" customFormat="1">
      <c r="A1291" s="47"/>
      <c r="B1291" s="48"/>
      <c r="C1291" s="48"/>
      <c r="D1291" s="48"/>
      <c r="E1291" s="49"/>
      <c r="F1291" s="48"/>
      <c r="G1291" s="48"/>
      <c r="H1291" s="48"/>
      <c r="I1291" s="49"/>
      <c r="J1291" s="48"/>
      <c r="K1291" s="48"/>
      <c r="L1291" s="48"/>
      <c r="M1291" s="48"/>
      <c r="N1291" s="19"/>
      <c r="O1291" s="19"/>
      <c r="P1291" s="19"/>
      <c r="Q1291" s="19"/>
      <c r="R1291" s="19"/>
      <c r="S1291" s="19"/>
      <c r="T1291" s="19"/>
      <c r="U1291" s="19"/>
      <c r="V1291" s="19"/>
      <c r="W1291" s="19"/>
      <c r="X1291" s="19"/>
      <c r="Y1291" s="19"/>
      <c r="Z1291" s="19"/>
      <c r="AA1291" s="19"/>
      <c r="AB1291" s="19"/>
      <c r="AC1291" s="19"/>
      <c r="AD1291" s="19"/>
      <c r="AE1291" s="19"/>
      <c r="AF1291" s="19"/>
      <c r="AG1291" s="19"/>
      <c r="AH1291" s="19"/>
      <c r="AI1291" s="19"/>
      <c r="AJ1291" s="19"/>
      <c r="AK1291" s="19"/>
      <c r="AL1291" s="19"/>
      <c r="AM1291" s="19"/>
      <c r="AN1291" s="19"/>
      <c r="AO1291" s="19"/>
      <c r="AP1291" s="19"/>
      <c r="AQ1291" s="19"/>
      <c r="AR1291" s="19"/>
      <c r="AS1291" s="19"/>
      <c r="AT1291" s="19"/>
      <c r="AU1291" s="19"/>
      <c r="AV1291" s="19"/>
      <c r="AW1291" s="19"/>
      <c r="AX1291" s="19"/>
      <c r="GA1291" s="50"/>
    </row>
    <row r="1292" spans="1:183" s="18" customFormat="1">
      <c r="A1292" s="47"/>
      <c r="B1292" s="48"/>
      <c r="C1292" s="48"/>
      <c r="D1292" s="48"/>
      <c r="E1292" s="49"/>
      <c r="F1292" s="48"/>
      <c r="G1292" s="48"/>
      <c r="H1292" s="48"/>
      <c r="I1292" s="49"/>
      <c r="J1292" s="48"/>
      <c r="K1292" s="48"/>
      <c r="L1292" s="48"/>
      <c r="M1292" s="48"/>
      <c r="N1292" s="19"/>
      <c r="O1292" s="19"/>
      <c r="P1292" s="19"/>
      <c r="Q1292" s="19"/>
      <c r="R1292" s="19"/>
      <c r="S1292" s="19"/>
      <c r="T1292" s="19"/>
      <c r="U1292" s="19"/>
      <c r="V1292" s="19"/>
      <c r="W1292" s="19"/>
      <c r="X1292" s="19"/>
      <c r="Y1292" s="19"/>
      <c r="Z1292" s="19"/>
      <c r="AA1292" s="19"/>
      <c r="AB1292" s="19"/>
      <c r="AC1292" s="19"/>
      <c r="AD1292" s="19"/>
      <c r="AE1292" s="19"/>
      <c r="AF1292" s="19"/>
      <c r="AG1292" s="19"/>
      <c r="AH1292" s="19"/>
      <c r="AI1292" s="19"/>
      <c r="AJ1292" s="19"/>
      <c r="AK1292" s="19"/>
      <c r="AL1292" s="19"/>
      <c r="AM1292" s="19"/>
      <c r="AN1292" s="19"/>
      <c r="AO1292" s="19"/>
      <c r="AP1292" s="19"/>
      <c r="AQ1292" s="19"/>
      <c r="AR1292" s="19"/>
      <c r="AS1292" s="19"/>
      <c r="AT1292" s="19"/>
      <c r="AU1292" s="19"/>
      <c r="AV1292" s="19"/>
      <c r="AW1292" s="19"/>
      <c r="AX1292" s="19"/>
      <c r="GA1292" s="50"/>
    </row>
    <row r="1293" spans="1:183" s="18" customFormat="1">
      <c r="A1293" s="47"/>
      <c r="B1293" s="48"/>
      <c r="C1293" s="48"/>
      <c r="D1293" s="48"/>
      <c r="E1293" s="49"/>
      <c r="F1293" s="48"/>
      <c r="G1293" s="48"/>
      <c r="H1293" s="48"/>
      <c r="I1293" s="49"/>
      <c r="J1293" s="48"/>
      <c r="K1293" s="48"/>
      <c r="L1293" s="48"/>
      <c r="M1293" s="48"/>
      <c r="N1293" s="19"/>
      <c r="O1293" s="19"/>
      <c r="P1293" s="19"/>
      <c r="Q1293" s="19"/>
      <c r="R1293" s="19"/>
      <c r="S1293" s="19"/>
      <c r="T1293" s="19"/>
      <c r="U1293" s="19"/>
      <c r="V1293" s="19"/>
      <c r="W1293" s="19"/>
      <c r="X1293" s="19"/>
      <c r="Y1293" s="19"/>
      <c r="Z1293" s="19"/>
      <c r="AA1293" s="19"/>
      <c r="AB1293" s="19"/>
      <c r="AC1293" s="19"/>
      <c r="AD1293" s="19"/>
      <c r="AE1293" s="19"/>
      <c r="AF1293" s="19"/>
      <c r="AG1293" s="19"/>
      <c r="AH1293" s="19"/>
      <c r="AI1293" s="19"/>
      <c r="AJ1293" s="19"/>
      <c r="AK1293" s="19"/>
      <c r="AL1293" s="19"/>
      <c r="AM1293" s="19"/>
      <c r="AN1293" s="19"/>
      <c r="AO1293" s="19"/>
      <c r="AP1293" s="19"/>
      <c r="AQ1293" s="19"/>
      <c r="AR1293" s="19"/>
      <c r="AS1293" s="19"/>
      <c r="AT1293" s="19"/>
      <c r="AU1293" s="19"/>
      <c r="AV1293" s="19"/>
      <c r="AW1293" s="19"/>
      <c r="AX1293" s="19"/>
      <c r="GA1293" s="50"/>
    </row>
    <row r="1294" spans="1:183" s="18" customFormat="1">
      <c r="A1294" s="47"/>
      <c r="B1294" s="48"/>
      <c r="C1294" s="48"/>
      <c r="D1294" s="48"/>
      <c r="E1294" s="49"/>
      <c r="F1294" s="48"/>
      <c r="G1294" s="48"/>
      <c r="H1294" s="48"/>
      <c r="I1294" s="49"/>
      <c r="J1294" s="48"/>
      <c r="K1294" s="48"/>
      <c r="L1294" s="48"/>
      <c r="M1294" s="48"/>
      <c r="N1294" s="19"/>
      <c r="O1294" s="19"/>
      <c r="P1294" s="19"/>
      <c r="Q1294" s="19"/>
      <c r="R1294" s="19"/>
      <c r="S1294" s="19"/>
      <c r="T1294" s="19"/>
      <c r="U1294" s="19"/>
      <c r="V1294" s="19"/>
      <c r="W1294" s="19"/>
      <c r="X1294" s="19"/>
      <c r="Y1294" s="19"/>
      <c r="Z1294" s="19"/>
      <c r="AA1294" s="19"/>
      <c r="AB1294" s="19"/>
      <c r="AC1294" s="19"/>
      <c r="AD1294" s="19"/>
      <c r="AE1294" s="19"/>
      <c r="AF1294" s="19"/>
      <c r="AG1294" s="19"/>
      <c r="AH1294" s="19"/>
      <c r="AI1294" s="19"/>
      <c r="AJ1294" s="19"/>
      <c r="AK1294" s="19"/>
      <c r="AL1294" s="19"/>
      <c r="AM1294" s="19"/>
      <c r="AN1294" s="19"/>
      <c r="AO1294" s="19"/>
      <c r="AP1294" s="19"/>
      <c r="AQ1294" s="19"/>
      <c r="AR1294" s="19"/>
      <c r="AS1294" s="19"/>
      <c r="AT1294" s="19"/>
      <c r="AU1294" s="19"/>
      <c r="AV1294" s="19"/>
      <c r="AW1294" s="19"/>
      <c r="AX1294" s="19"/>
      <c r="GA1294" s="50"/>
    </row>
    <row r="1295" spans="1:183" s="18" customFormat="1">
      <c r="A1295" s="47"/>
      <c r="B1295" s="48"/>
      <c r="C1295" s="48"/>
      <c r="D1295" s="48"/>
      <c r="E1295" s="49"/>
      <c r="F1295" s="48"/>
      <c r="G1295" s="48"/>
      <c r="H1295" s="48"/>
      <c r="I1295" s="49"/>
      <c r="J1295" s="48"/>
      <c r="K1295" s="48"/>
      <c r="L1295" s="48"/>
      <c r="M1295" s="48"/>
      <c r="N1295" s="19"/>
      <c r="O1295" s="19"/>
      <c r="P1295" s="19"/>
      <c r="Q1295" s="19"/>
      <c r="R1295" s="19"/>
      <c r="S1295" s="19"/>
      <c r="T1295" s="19"/>
      <c r="U1295" s="19"/>
      <c r="V1295" s="19"/>
      <c r="W1295" s="19"/>
      <c r="X1295" s="19"/>
      <c r="Y1295" s="19"/>
      <c r="Z1295" s="19"/>
      <c r="AA1295" s="19"/>
      <c r="AB1295" s="19"/>
      <c r="AC1295" s="19"/>
      <c r="AD1295" s="19"/>
      <c r="AE1295" s="19"/>
      <c r="AF1295" s="19"/>
      <c r="AG1295" s="19"/>
      <c r="AH1295" s="19"/>
      <c r="AI1295" s="19"/>
      <c r="AJ1295" s="19"/>
      <c r="AK1295" s="19"/>
      <c r="AL1295" s="19"/>
      <c r="AM1295" s="19"/>
      <c r="AN1295" s="19"/>
      <c r="AO1295" s="19"/>
      <c r="AP1295" s="19"/>
      <c r="AQ1295" s="19"/>
      <c r="AR1295" s="19"/>
      <c r="AS1295" s="19"/>
      <c r="AT1295" s="19"/>
      <c r="AU1295" s="19"/>
      <c r="AV1295" s="19"/>
      <c r="AW1295" s="19"/>
      <c r="AX1295" s="19"/>
      <c r="GA1295" s="50"/>
    </row>
    <row r="1296" spans="1:183" s="18" customFormat="1">
      <c r="A1296" s="47"/>
      <c r="B1296" s="48"/>
      <c r="C1296" s="48"/>
      <c r="D1296" s="48"/>
      <c r="E1296" s="49"/>
      <c r="F1296" s="48"/>
      <c r="G1296" s="48"/>
      <c r="H1296" s="48"/>
      <c r="I1296" s="49"/>
      <c r="J1296" s="48"/>
      <c r="K1296" s="48"/>
      <c r="L1296" s="48"/>
      <c r="M1296" s="48"/>
      <c r="N1296" s="19"/>
      <c r="O1296" s="19"/>
      <c r="P1296" s="19"/>
      <c r="Q1296" s="19"/>
      <c r="R1296" s="19"/>
      <c r="S1296" s="19"/>
      <c r="T1296" s="19"/>
      <c r="U1296" s="19"/>
      <c r="V1296" s="19"/>
      <c r="W1296" s="19"/>
      <c r="X1296" s="19"/>
      <c r="Y1296" s="19"/>
      <c r="Z1296" s="19"/>
      <c r="AA1296" s="19"/>
      <c r="AB1296" s="19"/>
      <c r="AC1296" s="19"/>
      <c r="AD1296" s="19"/>
      <c r="AE1296" s="19"/>
      <c r="AF1296" s="19"/>
      <c r="AG1296" s="19"/>
      <c r="AH1296" s="19"/>
      <c r="AI1296" s="19"/>
      <c r="AJ1296" s="19"/>
      <c r="AK1296" s="19"/>
      <c r="AL1296" s="19"/>
      <c r="AM1296" s="19"/>
      <c r="AN1296" s="19"/>
      <c r="AO1296" s="19"/>
      <c r="AP1296" s="19"/>
      <c r="AQ1296" s="19"/>
      <c r="AR1296" s="19"/>
      <c r="AS1296" s="19"/>
      <c r="AT1296" s="19"/>
      <c r="AU1296" s="19"/>
      <c r="AV1296" s="19"/>
      <c r="AW1296" s="19"/>
      <c r="AX1296" s="19"/>
      <c r="GA1296" s="50"/>
    </row>
    <row r="1297" spans="1:183" s="18" customFormat="1">
      <c r="A1297" s="47"/>
      <c r="B1297" s="48"/>
      <c r="C1297" s="48"/>
      <c r="D1297" s="48"/>
      <c r="E1297" s="49"/>
      <c r="F1297" s="48"/>
      <c r="G1297" s="48"/>
      <c r="H1297" s="48"/>
      <c r="I1297" s="49"/>
      <c r="J1297" s="48"/>
      <c r="K1297" s="48"/>
      <c r="L1297" s="48"/>
      <c r="M1297" s="48"/>
      <c r="N1297" s="19"/>
      <c r="O1297" s="19"/>
      <c r="P1297" s="19"/>
      <c r="Q1297" s="19"/>
      <c r="R1297" s="19"/>
      <c r="S1297" s="19"/>
      <c r="T1297" s="19"/>
      <c r="U1297" s="19"/>
      <c r="V1297" s="19"/>
      <c r="W1297" s="19"/>
      <c r="X1297" s="19"/>
      <c r="Y1297" s="19"/>
      <c r="Z1297" s="19"/>
      <c r="AA1297" s="19"/>
      <c r="AB1297" s="19"/>
      <c r="AC1297" s="19"/>
      <c r="AD1297" s="19"/>
      <c r="AE1297" s="19"/>
      <c r="AF1297" s="19"/>
      <c r="AG1297" s="19"/>
      <c r="AH1297" s="19"/>
      <c r="AI1297" s="19"/>
      <c r="AJ1297" s="19"/>
      <c r="AK1297" s="19"/>
      <c r="AL1297" s="19"/>
      <c r="AM1297" s="19"/>
      <c r="AN1297" s="19"/>
      <c r="AO1297" s="19"/>
      <c r="AP1297" s="19"/>
      <c r="AQ1297" s="19"/>
      <c r="AR1297" s="19"/>
      <c r="AS1297" s="19"/>
      <c r="AT1297" s="19"/>
      <c r="AU1297" s="19"/>
      <c r="AV1297" s="19"/>
      <c r="AW1297" s="19"/>
      <c r="AX1297" s="19"/>
      <c r="GA1297" s="50"/>
    </row>
    <row r="1298" spans="1:183" s="18" customFormat="1">
      <c r="A1298" s="47"/>
      <c r="B1298" s="48"/>
      <c r="C1298" s="48"/>
      <c r="D1298" s="48"/>
      <c r="E1298" s="49"/>
      <c r="F1298" s="48"/>
      <c r="G1298" s="48"/>
      <c r="H1298" s="48"/>
      <c r="I1298" s="49"/>
      <c r="J1298" s="48"/>
      <c r="K1298" s="48"/>
      <c r="L1298" s="48"/>
      <c r="M1298" s="48"/>
      <c r="N1298" s="19"/>
      <c r="O1298" s="19"/>
      <c r="P1298" s="19"/>
      <c r="Q1298" s="19"/>
      <c r="R1298" s="19"/>
      <c r="S1298" s="19"/>
      <c r="T1298" s="19"/>
      <c r="U1298" s="19"/>
      <c r="V1298" s="19"/>
      <c r="W1298" s="19"/>
      <c r="X1298" s="19"/>
      <c r="Y1298" s="19"/>
      <c r="Z1298" s="19"/>
      <c r="AA1298" s="19"/>
      <c r="AB1298" s="19"/>
      <c r="AC1298" s="19"/>
      <c r="AD1298" s="19"/>
      <c r="AE1298" s="19"/>
      <c r="AF1298" s="19"/>
      <c r="AG1298" s="19"/>
      <c r="AH1298" s="19"/>
      <c r="AI1298" s="19"/>
      <c r="AJ1298" s="19"/>
      <c r="AK1298" s="19"/>
      <c r="AL1298" s="19"/>
      <c r="AM1298" s="19"/>
      <c r="AN1298" s="19"/>
      <c r="AO1298" s="19"/>
      <c r="AP1298" s="19"/>
      <c r="AQ1298" s="19"/>
      <c r="AR1298" s="19"/>
      <c r="AS1298" s="19"/>
      <c r="AT1298" s="19"/>
      <c r="AU1298" s="19"/>
      <c r="AV1298" s="19"/>
      <c r="AW1298" s="19"/>
      <c r="AX1298" s="19"/>
      <c r="GA1298" s="50"/>
    </row>
    <row r="1299" spans="1:183" s="18" customFormat="1">
      <c r="A1299" s="47"/>
      <c r="B1299" s="48"/>
      <c r="C1299" s="48"/>
      <c r="D1299" s="48"/>
      <c r="E1299" s="49"/>
      <c r="F1299" s="48"/>
      <c r="G1299" s="48"/>
      <c r="H1299" s="48"/>
      <c r="I1299" s="49"/>
      <c r="J1299" s="48"/>
      <c r="K1299" s="48"/>
      <c r="L1299" s="48"/>
      <c r="M1299" s="48"/>
      <c r="N1299" s="19"/>
      <c r="O1299" s="19"/>
      <c r="P1299" s="19"/>
      <c r="Q1299" s="19"/>
      <c r="R1299" s="19"/>
      <c r="S1299" s="19"/>
      <c r="T1299" s="19"/>
      <c r="U1299" s="19"/>
      <c r="V1299" s="19"/>
      <c r="W1299" s="19"/>
      <c r="X1299" s="19"/>
      <c r="Y1299" s="19"/>
      <c r="Z1299" s="19"/>
      <c r="AA1299" s="19"/>
      <c r="AB1299" s="19"/>
      <c r="AC1299" s="19"/>
      <c r="AD1299" s="19"/>
      <c r="AE1299" s="19"/>
      <c r="AF1299" s="19"/>
      <c r="AG1299" s="19"/>
      <c r="AH1299" s="19"/>
      <c r="AI1299" s="19"/>
      <c r="AJ1299" s="19"/>
      <c r="AK1299" s="19"/>
      <c r="AL1299" s="19"/>
      <c r="AM1299" s="19"/>
      <c r="AN1299" s="19"/>
      <c r="AO1299" s="19"/>
      <c r="AP1299" s="19"/>
      <c r="AQ1299" s="19"/>
      <c r="AR1299" s="19"/>
      <c r="AS1299" s="19"/>
      <c r="AT1299" s="19"/>
      <c r="AU1299" s="19"/>
      <c r="AV1299" s="19"/>
      <c r="AW1299" s="19"/>
      <c r="AX1299" s="19"/>
      <c r="GA1299" s="50"/>
    </row>
    <row r="1300" spans="1:183" s="18" customFormat="1">
      <c r="A1300" s="47"/>
      <c r="B1300" s="48"/>
      <c r="C1300" s="48"/>
      <c r="D1300" s="48"/>
      <c r="E1300" s="49"/>
      <c r="F1300" s="48"/>
      <c r="G1300" s="48"/>
      <c r="H1300" s="48"/>
      <c r="I1300" s="49"/>
      <c r="J1300" s="48"/>
      <c r="K1300" s="48"/>
      <c r="L1300" s="48"/>
      <c r="M1300" s="48"/>
      <c r="N1300" s="19"/>
      <c r="O1300" s="19"/>
      <c r="P1300" s="19"/>
      <c r="Q1300" s="19"/>
      <c r="R1300" s="19"/>
      <c r="S1300" s="19"/>
      <c r="T1300" s="19"/>
      <c r="U1300" s="19"/>
      <c r="V1300" s="19"/>
      <c r="W1300" s="19"/>
      <c r="X1300" s="19"/>
      <c r="Y1300" s="19"/>
      <c r="Z1300" s="19"/>
      <c r="AA1300" s="19"/>
      <c r="AB1300" s="19"/>
      <c r="AC1300" s="19"/>
      <c r="AD1300" s="19"/>
      <c r="AE1300" s="19"/>
      <c r="AF1300" s="19"/>
      <c r="AG1300" s="19"/>
      <c r="AH1300" s="19"/>
      <c r="AI1300" s="19"/>
      <c r="AJ1300" s="19"/>
      <c r="AK1300" s="19"/>
      <c r="AL1300" s="19"/>
      <c r="AM1300" s="19"/>
      <c r="AN1300" s="19"/>
      <c r="AO1300" s="19"/>
      <c r="AP1300" s="19"/>
      <c r="AQ1300" s="19"/>
      <c r="AR1300" s="19"/>
      <c r="AS1300" s="19"/>
      <c r="AT1300" s="19"/>
      <c r="AU1300" s="19"/>
      <c r="AV1300" s="19"/>
      <c r="AW1300" s="19"/>
      <c r="AX1300" s="19"/>
      <c r="GA1300" s="50"/>
    </row>
    <row r="1301" spans="1:183" s="18" customFormat="1">
      <c r="A1301" s="47"/>
      <c r="B1301" s="48"/>
      <c r="C1301" s="48"/>
      <c r="D1301" s="48"/>
      <c r="E1301" s="49"/>
      <c r="F1301" s="48"/>
      <c r="G1301" s="48"/>
      <c r="H1301" s="48"/>
      <c r="I1301" s="49"/>
      <c r="J1301" s="48"/>
      <c r="K1301" s="48"/>
      <c r="L1301" s="48"/>
      <c r="M1301" s="48"/>
      <c r="N1301" s="19"/>
      <c r="O1301" s="19"/>
      <c r="P1301" s="19"/>
      <c r="Q1301" s="19"/>
      <c r="R1301" s="19"/>
      <c r="S1301" s="19"/>
      <c r="T1301" s="19"/>
      <c r="U1301" s="19"/>
      <c r="V1301" s="19"/>
      <c r="W1301" s="19"/>
      <c r="X1301" s="19"/>
      <c r="Y1301" s="19"/>
      <c r="Z1301" s="19"/>
      <c r="AA1301" s="19"/>
      <c r="AB1301" s="19"/>
      <c r="AC1301" s="19"/>
      <c r="AD1301" s="19"/>
      <c r="AE1301" s="19"/>
      <c r="AF1301" s="19"/>
      <c r="AG1301" s="19"/>
      <c r="AH1301" s="19"/>
      <c r="AI1301" s="19"/>
      <c r="AJ1301" s="19"/>
      <c r="AK1301" s="19"/>
      <c r="AL1301" s="19"/>
      <c r="AM1301" s="19"/>
      <c r="AN1301" s="19"/>
      <c r="AO1301" s="19"/>
      <c r="AP1301" s="19"/>
      <c r="AQ1301" s="19"/>
      <c r="AR1301" s="19"/>
      <c r="AS1301" s="19"/>
      <c r="AT1301" s="19"/>
      <c r="AU1301" s="19"/>
      <c r="AV1301" s="19"/>
      <c r="AW1301" s="19"/>
      <c r="AX1301" s="19"/>
      <c r="GA1301" s="50"/>
    </row>
    <row r="1302" spans="1:183" s="18" customFormat="1">
      <c r="A1302" s="47"/>
      <c r="B1302" s="48"/>
      <c r="C1302" s="48"/>
      <c r="D1302" s="48"/>
      <c r="E1302" s="49"/>
      <c r="F1302" s="48"/>
      <c r="G1302" s="48"/>
      <c r="H1302" s="48"/>
      <c r="I1302" s="49"/>
      <c r="J1302" s="48"/>
      <c r="K1302" s="48"/>
      <c r="L1302" s="48"/>
      <c r="M1302" s="48"/>
      <c r="N1302" s="19"/>
      <c r="O1302" s="19"/>
      <c r="P1302" s="19"/>
      <c r="Q1302" s="19"/>
      <c r="R1302" s="19"/>
      <c r="S1302" s="19"/>
      <c r="T1302" s="19"/>
      <c r="U1302" s="19"/>
      <c r="V1302" s="19"/>
      <c r="W1302" s="19"/>
      <c r="X1302" s="19"/>
      <c r="Y1302" s="19"/>
      <c r="Z1302" s="19"/>
      <c r="AA1302" s="19"/>
      <c r="AB1302" s="19"/>
      <c r="AC1302" s="19"/>
      <c r="AD1302" s="19"/>
      <c r="AE1302" s="19"/>
      <c r="AF1302" s="19"/>
      <c r="AG1302" s="19"/>
      <c r="AH1302" s="19"/>
      <c r="AI1302" s="19"/>
      <c r="AJ1302" s="19"/>
      <c r="AK1302" s="19"/>
      <c r="AL1302" s="19"/>
      <c r="AM1302" s="19"/>
      <c r="AN1302" s="19"/>
      <c r="AO1302" s="19"/>
      <c r="AP1302" s="19"/>
      <c r="AQ1302" s="19"/>
      <c r="AR1302" s="19"/>
      <c r="AS1302" s="19"/>
      <c r="AT1302" s="19"/>
      <c r="AU1302" s="19"/>
      <c r="AV1302" s="19"/>
      <c r="AW1302" s="19"/>
      <c r="AX1302" s="19"/>
      <c r="GA1302" s="50"/>
    </row>
    <row r="1303" spans="1:183" s="18" customFormat="1">
      <c r="A1303" s="47"/>
      <c r="B1303" s="48"/>
      <c r="C1303" s="48"/>
      <c r="D1303" s="48"/>
      <c r="E1303" s="49"/>
      <c r="F1303" s="48"/>
      <c r="G1303" s="48"/>
      <c r="H1303" s="48"/>
      <c r="I1303" s="49"/>
      <c r="J1303" s="48"/>
      <c r="K1303" s="48"/>
      <c r="L1303" s="48"/>
      <c r="M1303" s="48"/>
      <c r="N1303" s="19"/>
      <c r="O1303" s="19"/>
      <c r="P1303" s="19"/>
      <c r="Q1303" s="19"/>
      <c r="R1303" s="19"/>
      <c r="S1303" s="19"/>
      <c r="T1303" s="19"/>
      <c r="U1303" s="19"/>
      <c r="V1303" s="19"/>
      <c r="W1303" s="19"/>
      <c r="X1303" s="19"/>
      <c r="Y1303" s="19"/>
      <c r="Z1303" s="19"/>
      <c r="AA1303" s="19"/>
      <c r="AB1303" s="19"/>
      <c r="AC1303" s="19"/>
      <c r="AD1303" s="19"/>
      <c r="AE1303" s="19"/>
      <c r="AF1303" s="19"/>
      <c r="AG1303" s="19"/>
      <c r="AH1303" s="19"/>
      <c r="AI1303" s="19"/>
      <c r="AJ1303" s="19"/>
      <c r="AK1303" s="19"/>
      <c r="AL1303" s="19"/>
      <c r="AM1303" s="19"/>
      <c r="AN1303" s="19"/>
      <c r="AO1303" s="19"/>
      <c r="AP1303" s="19"/>
      <c r="AQ1303" s="19"/>
      <c r="AR1303" s="19"/>
      <c r="AS1303" s="19"/>
      <c r="AT1303" s="19"/>
      <c r="AU1303" s="19"/>
      <c r="AV1303" s="19"/>
      <c r="AW1303" s="19"/>
      <c r="AX1303" s="19"/>
      <c r="GA1303" s="50"/>
    </row>
    <row r="1304" spans="1:183" s="18" customFormat="1">
      <c r="A1304" s="47"/>
      <c r="B1304" s="48"/>
      <c r="C1304" s="48"/>
      <c r="D1304" s="48"/>
      <c r="E1304" s="49"/>
      <c r="F1304" s="48"/>
      <c r="G1304" s="48"/>
      <c r="H1304" s="48"/>
      <c r="I1304" s="49"/>
      <c r="J1304" s="48"/>
      <c r="K1304" s="48"/>
      <c r="L1304" s="48"/>
      <c r="M1304" s="48"/>
      <c r="N1304" s="19"/>
      <c r="O1304" s="19"/>
      <c r="P1304" s="19"/>
      <c r="Q1304" s="19"/>
      <c r="R1304" s="19"/>
      <c r="S1304" s="19"/>
      <c r="T1304" s="19"/>
      <c r="U1304" s="19"/>
      <c r="V1304" s="19"/>
      <c r="W1304" s="19"/>
      <c r="X1304" s="19"/>
      <c r="Y1304" s="19"/>
      <c r="Z1304" s="19"/>
      <c r="AA1304" s="19"/>
      <c r="AB1304" s="19"/>
      <c r="AC1304" s="19"/>
      <c r="AD1304" s="19"/>
      <c r="AE1304" s="19"/>
      <c r="AF1304" s="19"/>
      <c r="AG1304" s="19"/>
      <c r="AH1304" s="19"/>
      <c r="AI1304" s="19"/>
      <c r="AJ1304" s="19"/>
      <c r="AK1304" s="19"/>
      <c r="AL1304" s="19"/>
      <c r="AM1304" s="19"/>
      <c r="AN1304" s="19"/>
      <c r="AO1304" s="19"/>
      <c r="AP1304" s="19"/>
      <c r="AQ1304" s="19"/>
      <c r="AR1304" s="19"/>
      <c r="AS1304" s="19"/>
      <c r="AT1304" s="19"/>
      <c r="AU1304" s="19"/>
      <c r="AV1304" s="19"/>
      <c r="AW1304" s="19"/>
      <c r="AX1304" s="19"/>
      <c r="GA1304" s="50"/>
    </row>
    <row r="1305" spans="1:183" s="18" customFormat="1">
      <c r="A1305" s="47"/>
      <c r="B1305" s="48"/>
      <c r="C1305" s="48"/>
      <c r="D1305" s="48"/>
      <c r="E1305" s="49"/>
      <c r="F1305" s="48"/>
      <c r="G1305" s="48"/>
      <c r="H1305" s="48"/>
      <c r="I1305" s="49"/>
      <c r="J1305" s="48"/>
      <c r="K1305" s="48"/>
      <c r="L1305" s="48"/>
      <c r="M1305" s="48"/>
      <c r="N1305" s="19"/>
      <c r="O1305" s="19"/>
      <c r="P1305" s="19"/>
      <c r="Q1305" s="19"/>
      <c r="R1305" s="19"/>
      <c r="S1305" s="19"/>
      <c r="T1305" s="19"/>
      <c r="U1305" s="19"/>
      <c r="V1305" s="19"/>
      <c r="W1305" s="19"/>
      <c r="X1305" s="19"/>
      <c r="Y1305" s="19"/>
      <c r="Z1305" s="19"/>
      <c r="AA1305" s="19"/>
      <c r="AB1305" s="19"/>
      <c r="AC1305" s="19"/>
      <c r="AD1305" s="19"/>
      <c r="AE1305" s="19"/>
      <c r="AF1305" s="19"/>
      <c r="AG1305" s="19"/>
      <c r="AH1305" s="19"/>
      <c r="AI1305" s="19"/>
      <c r="AJ1305" s="19"/>
      <c r="AK1305" s="19"/>
      <c r="AL1305" s="19"/>
      <c r="AM1305" s="19"/>
      <c r="AN1305" s="19"/>
      <c r="AO1305" s="19"/>
      <c r="AP1305" s="19"/>
      <c r="AQ1305" s="19"/>
      <c r="AR1305" s="19"/>
      <c r="AS1305" s="19"/>
      <c r="AT1305" s="19"/>
      <c r="AU1305" s="19"/>
      <c r="AV1305" s="19"/>
      <c r="AW1305" s="19"/>
      <c r="AX1305" s="19"/>
      <c r="GA1305" s="50"/>
    </row>
    <row r="1306" spans="1:183" s="18" customFormat="1">
      <c r="A1306" s="47"/>
      <c r="B1306" s="48"/>
      <c r="C1306" s="48"/>
      <c r="D1306" s="48"/>
      <c r="E1306" s="49"/>
      <c r="F1306" s="48"/>
      <c r="G1306" s="48"/>
      <c r="H1306" s="48"/>
      <c r="I1306" s="49"/>
      <c r="J1306" s="48"/>
      <c r="K1306" s="48"/>
      <c r="L1306" s="48"/>
      <c r="M1306" s="48"/>
      <c r="N1306" s="19"/>
      <c r="O1306" s="19"/>
      <c r="P1306" s="19"/>
      <c r="Q1306" s="19"/>
      <c r="R1306" s="19"/>
      <c r="S1306" s="19"/>
      <c r="T1306" s="19"/>
      <c r="U1306" s="19"/>
      <c r="V1306" s="19"/>
      <c r="W1306" s="19"/>
      <c r="X1306" s="19"/>
      <c r="Y1306" s="19"/>
      <c r="Z1306" s="19"/>
      <c r="AA1306" s="19"/>
      <c r="AB1306" s="19"/>
      <c r="AC1306" s="19"/>
      <c r="AD1306" s="19"/>
      <c r="AE1306" s="19"/>
      <c r="AF1306" s="19"/>
      <c r="AG1306" s="19"/>
      <c r="AH1306" s="19"/>
      <c r="AI1306" s="19"/>
      <c r="AJ1306" s="19"/>
      <c r="AK1306" s="19"/>
      <c r="AL1306" s="19"/>
      <c r="AM1306" s="19"/>
      <c r="AN1306" s="19"/>
      <c r="AO1306" s="19"/>
      <c r="AP1306" s="19"/>
      <c r="AQ1306" s="19"/>
      <c r="AR1306" s="19"/>
      <c r="AS1306" s="19"/>
      <c r="AT1306" s="19"/>
      <c r="AU1306" s="19"/>
      <c r="AV1306" s="19"/>
      <c r="AW1306" s="19"/>
      <c r="AX1306" s="19"/>
      <c r="GA1306" s="50"/>
    </row>
    <row r="1307" spans="1:183" s="18" customFormat="1">
      <c r="A1307" s="47"/>
      <c r="B1307" s="48"/>
      <c r="C1307" s="48"/>
      <c r="D1307" s="48"/>
      <c r="E1307" s="49"/>
      <c r="F1307" s="48"/>
      <c r="G1307" s="48"/>
      <c r="H1307" s="48"/>
      <c r="I1307" s="49"/>
      <c r="J1307" s="48"/>
      <c r="K1307" s="48"/>
      <c r="L1307" s="48"/>
      <c r="M1307" s="48"/>
      <c r="N1307" s="19"/>
      <c r="O1307" s="19"/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  <c r="AA1307" s="19"/>
      <c r="AB1307" s="19"/>
      <c r="AC1307" s="19"/>
      <c r="AD1307" s="19"/>
      <c r="AE1307" s="19"/>
      <c r="AF1307" s="19"/>
      <c r="AG1307" s="19"/>
      <c r="AH1307" s="19"/>
      <c r="AI1307" s="19"/>
      <c r="AJ1307" s="19"/>
      <c r="AK1307" s="19"/>
      <c r="AL1307" s="19"/>
      <c r="AM1307" s="19"/>
      <c r="AN1307" s="19"/>
      <c r="AO1307" s="19"/>
      <c r="AP1307" s="19"/>
      <c r="AQ1307" s="19"/>
      <c r="AR1307" s="19"/>
      <c r="AS1307" s="19"/>
      <c r="AT1307" s="19"/>
      <c r="AU1307" s="19"/>
      <c r="AV1307" s="19"/>
      <c r="AW1307" s="19"/>
      <c r="AX1307" s="19"/>
      <c r="GA1307" s="50"/>
    </row>
    <row r="1308" spans="1:183" s="18" customFormat="1">
      <c r="A1308" s="47"/>
      <c r="B1308" s="48"/>
      <c r="C1308" s="48"/>
      <c r="D1308" s="48"/>
      <c r="E1308" s="49"/>
      <c r="F1308" s="48"/>
      <c r="G1308" s="48"/>
      <c r="H1308" s="48"/>
      <c r="I1308" s="49"/>
      <c r="J1308" s="48"/>
      <c r="K1308" s="48"/>
      <c r="L1308" s="48"/>
      <c r="M1308" s="48"/>
      <c r="N1308" s="19"/>
      <c r="O1308" s="19"/>
      <c r="P1308" s="19"/>
      <c r="Q1308" s="19"/>
      <c r="R1308" s="19"/>
      <c r="S1308" s="19"/>
      <c r="T1308" s="19"/>
      <c r="U1308" s="19"/>
      <c r="V1308" s="19"/>
      <c r="W1308" s="19"/>
      <c r="X1308" s="19"/>
      <c r="Y1308" s="19"/>
      <c r="Z1308" s="19"/>
      <c r="AA1308" s="19"/>
      <c r="AB1308" s="19"/>
      <c r="AC1308" s="19"/>
      <c r="AD1308" s="19"/>
      <c r="AE1308" s="19"/>
      <c r="AF1308" s="19"/>
      <c r="AG1308" s="19"/>
      <c r="AH1308" s="19"/>
      <c r="AI1308" s="19"/>
      <c r="AJ1308" s="19"/>
      <c r="AK1308" s="19"/>
      <c r="AL1308" s="19"/>
      <c r="AM1308" s="19"/>
      <c r="AN1308" s="19"/>
      <c r="AO1308" s="19"/>
      <c r="AP1308" s="19"/>
      <c r="AQ1308" s="19"/>
      <c r="AR1308" s="19"/>
      <c r="AS1308" s="19"/>
      <c r="AT1308" s="19"/>
      <c r="AU1308" s="19"/>
      <c r="AV1308" s="19"/>
      <c r="AW1308" s="19"/>
      <c r="AX1308" s="19"/>
      <c r="GA1308" s="50"/>
    </row>
    <row r="1309" spans="1:183" s="18" customFormat="1">
      <c r="A1309" s="47"/>
      <c r="B1309" s="48"/>
      <c r="C1309" s="48"/>
      <c r="D1309" s="48"/>
      <c r="E1309" s="49"/>
      <c r="F1309" s="48"/>
      <c r="G1309" s="48"/>
      <c r="H1309" s="48"/>
      <c r="I1309" s="49"/>
      <c r="J1309" s="48"/>
      <c r="K1309" s="48"/>
      <c r="L1309" s="48"/>
      <c r="M1309" s="48"/>
      <c r="N1309" s="19"/>
      <c r="O1309" s="19"/>
      <c r="P1309" s="19"/>
      <c r="Q1309" s="19"/>
      <c r="R1309" s="19"/>
      <c r="S1309" s="19"/>
      <c r="T1309" s="19"/>
      <c r="U1309" s="19"/>
      <c r="V1309" s="19"/>
      <c r="W1309" s="19"/>
      <c r="X1309" s="19"/>
      <c r="Y1309" s="19"/>
      <c r="Z1309" s="19"/>
      <c r="AA1309" s="19"/>
      <c r="AB1309" s="19"/>
      <c r="AC1309" s="19"/>
      <c r="AD1309" s="19"/>
      <c r="AE1309" s="19"/>
      <c r="AF1309" s="19"/>
      <c r="AG1309" s="19"/>
      <c r="AH1309" s="19"/>
      <c r="AI1309" s="19"/>
      <c r="AJ1309" s="19"/>
      <c r="AK1309" s="19"/>
      <c r="AL1309" s="19"/>
      <c r="AM1309" s="19"/>
      <c r="AN1309" s="19"/>
      <c r="AO1309" s="19"/>
      <c r="AP1309" s="19"/>
      <c r="AQ1309" s="19"/>
      <c r="AR1309" s="19"/>
      <c r="AS1309" s="19"/>
      <c r="AT1309" s="19"/>
      <c r="AU1309" s="19"/>
      <c r="AV1309" s="19"/>
      <c r="AW1309" s="19"/>
      <c r="AX1309" s="19"/>
      <c r="GA1309" s="50"/>
    </row>
    <row r="1310" spans="1:183" s="18" customFormat="1">
      <c r="A1310" s="47"/>
      <c r="B1310" s="48"/>
      <c r="C1310" s="48"/>
      <c r="D1310" s="48"/>
      <c r="E1310" s="49"/>
      <c r="F1310" s="48"/>
      <c r="G1310" s="48"/>
      <c r="H1310" s="48"/>
      <c r="I1310" s="49"/>
      <c r="J1310" s="48"/>
      <c r="K1310" s="48"/>
      <c r="L1310" s="48"/>
      <c r="M1310" s="48"/>
      <c r="N1310" s="19"/>
      <c r="O1310" s="19"/>
      <c r="P1310" s="19"/>
      <c r="Q1310" s="19"/>
      <c r="R1310" s="19"/>
      <c r="S1310" s="19"/>
      <c r="T1310" s="19"/>
      <c r="U1310" s="19"/>
      <c r="V1310" s="19"/>
      <c r="W1310" s="19"/>
      <c r="X1310" s="19"/>
      <c r="Y1310" s="19"/>
      <c r="Z1310" s="19"/>
      <c r="AA1310" s="19"/>
      <c r="AB1310" s="19"/>
      <c r="AC1310" s="19"/>
      <c r="AD1310" s="19"/>
      <c r="AE1310" s="19"/>
      <c r="AF1310" s="19"/>
      <c r="AG1310" s="19"/>
      <c r="AH1310" s="19"/>
      <c r="AI1310" s="19"/>
      <c r="AJ1310" s="19"/>
      <c r="AK1310" s="19"/>
      <c r="AL1310" s="19"/>
      <c r="AM1310" s="19"/>
      <c r="AN1310" s="19"/>
      <c r="AO1310" s="19"/>
      <c r="AP1310" s="19"/>
      <c r="AQ1310" s="19"/>
      <c r="AR1310" s="19"/>
      <c r="AS1310" s="19"/>
      <c r="AT1310" s="19"/>
      <c r="AU1310" s="19"/>
      <c r="AV1310" s="19"/>
      <c r="AW1310" s="19"/>
      <c r="AX1310" s="19"/>
      <c r="GA1310" s="50"/>
    </row>
    <row r="1311" spans="1:183" s="18" customFormat="1">
      <c r="A1311" s="47"/>
      <c r="B1311" s="48"/>
      <c r="C1311" s="48"/>
      <c r="D1311" s="48"/>
      <c r="E1311" s="49"/>
      <c r="F1311" s="48"/>
      <c r="G1311" s="48"/>
      <c r="H1311" s="48"/>
      <c r="I1311" s="49"/>
      <c r="J1311" s="48"/>
      <c r="K1311" s="48"/>
      <c r="L1311" s="48"/>
      <c r="M1311" s="48"/>
      <c r="N1311" s="19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  <c r="AA1311" s="19"/>
      <c r="AB1311" s="19"/>
      <c r="AC1311" s="19"/>
      <c r="AD1311" s="19"/>
      <c r="AE1311" s="19"/>
      <c r="AF1311" s="19"/>
      <c r="AG1311" s="19"/>
      <c r="AH1311" s="19"/>
      <c r="AI1311" s="19"/>
      <c r="AJ1311" s="19"/>
      <c r="AK1311" s="19"/>
      <c r="AL1311" s="19"/>
      <c r="AM1311" s="19"/>
      <c r="AN1311" s="19"/>
      <c r="AO1311" s="19"/>
      <c r="AP1311" s="19"/>
      <c r="AQ1311" s="19"/>
      <c r="AR1311" s="19"/>
      <c r="AS1311" s="19"/>
      <c r="AT1311" s="19"/>
      <c r="AU1311" s="19"/>
      <c r="AV1311" s="19"/>
      <c r="AW1311" s="19"/>
      <c r="AX1311" s="19"/>
      <c r="GA1311" s="50"/>
    </row>
    <row r="1312" spans="1:183" s="18" customFormat="1">
      <c r="A1312" s="47"/>
      <c r="B1312" s="48"/>
      <c r="C1312" s="48"/>
      <c r="D1312" s="48"/>
      <c r="E1312" s="49"/>
      <c r="F1312" s="48"/>
      <c r="G1312" s="48"/>
      <c r="H1312" s="48"/>
      <c r="I1312" s="49"/>
      <c r="J1312" s="48"/>
      <c r="K1312" s="48"/>
      <c r="L1312" s="48"/>
      <c r="M1312" s="48"/>
      <c r="N1312" s="19"/>
      <c r="O1312" s="19"/>
      <c r="P1312" s="19"/>
      <c r="Q1312" s="19"/>
      <c r="R1312" s="19"/>
      <c r="S1312" s="19"/>
      <c r="T1312" s="19"/>
      <c r="U1312" s="19"/>
      <c r="V1312" s="19"/>
      <c r="W1312" s="19"/>
      <c r="X1312" s="19"/>
      <c r="Y1312" s="19"/>
      <c r="Z1312" s="19"/>
      <c r="AA1312" s="19"/>
      <c r="AB1312" s="19"/>
      <c r="AC1312" s="19"/>
      <c r="AD1312" s="19"/>
      <c r="AE1312" s="19"/>
      <c r="AF1312" s="19"/>
      <c r="AG1312" s="19"/>
      <c r="AH1312" s="19"/>
      <c r="AI1312" s="19"/>
      <c r="AJ1312" s="19"/>
      <c r="AK1312" s="19"/>
      <c r="AL1312" s="19"/>
      <c r="AM1312" s="19"/>
      <c r="AN1312" s="19"/>
      <c r="AO1312" s="19"/>
      <c r="AP1312" s="19"/>
      <c r="AQ1312" s="19"/>
      <c r="AR1312" s="19"/>
      <c r="AS1312" s="19"/>
      <c r="AT1312" s="19"/>
      <c r="AU1312" s="19"/>
      <c r="AV1312" s="19"/>
      <c r="AW1312" s="19"/>
      <c r="AX1312" s="19"/>
      <c r="GA1312" s="50"/>
    </row>
    <row r="1313" spans="1:183" s="18" customFormat="1">
      <c r="A1313" s="47"/>
      <c r="B1313" s="48"/>
      <c r="C1313" s="48"/>
      <c r="D1313" s="48"/>
      <c r="E1313" s="49"/>
      <c r="F1313" s="48"/>
      <c r="G1313" s="48"/>
      <c r="H1313" s="48"/>
      <c r="I1313" s="49"/>
      <c r="J1313" s="48"/>
      <c r="K1313" s="48"/>
      <c r="L1313" s="48"/>
      <c r="M1313" s="48"/>
      <c r="N1313" s="19"/>
      <c r="O1313" s="19"/>
      <c r="P1313" s="19"/>
      <c r="Q1313" s="19"/>
      <c r="R1313" s="19"/>
      <c r="S1313" s="19"/>
      <c r="T1313" s="19"/>
      <c r="U1313" s="19"/>
      <c r="V1313" s="19"/>
      <c r="W1313" s="19"/>
      <c r="X1313" s="19"/>
      <c r="Y1313" s="19"/>
      <c r="Z1313" s="19"/>
      <c r="AA1313" s="19"/>
      <c r="AB1313" s="19"/>
      <c r="AC1313" s="19"/>
      <c r="AD1313" s="19"/>
      <c r="AE1313" s="19"/>
      <c r="AF1313" s="19"/>
      <c r="AG1313" s="19"/>
      <c r="AH1313" s="19"/>
      <c r="AI1313" s="19"/>
      <c r="AJ1313" s="19"/>
      <c r="AK1313" s="19"/>
      <c r="AL1313" s="19"/>
      <c r="AM1313" s="19"/>
      <c r="AN1313" s="19"/>
      <c r="AO1313" s="19"/>
      <c r="AP1313" s="19"/>
      <c r="AQ1313" s="19"/>
      <c r="AR1313" s="19"/>
      <c r="AS1313" s="19"/>
      <c r="AT1313" s="19"/>
      <c r="AU1313" s="19"/>
      <c r="AV1313" s="19"/>
      <c r="AW1313" s="19"/>
      <c r="AX1313" s="19"/>
      <c r="GA1313" s="50"/>
    </row>
    <row r="1314" spans="1:183" s="18" customFormat="1">
      <c r="A1314" s="47"/>
      <c r="B1314" s="48"/>
      <c r="C1314" s="48"/>
      <c r="D1314" s="48"/>
      <c r="E1314" s="49"/>
      <c r="F1314" s="48"/>
      <c r="G1314" s="48"/>
      <c r="H1314" s="48"/>
      <c r="I1314" s="49"/>
      <c r="J1314" s="48"/>
      <c r="K1314" s="48"/>
      <c r="L1314" s="48"/>
      <c r="M1314" s="48"/>
      <c r="N1314" s="19"/>
      <c r="O1314" s="19"/>
      <c r="P1314" s="19"/>
      <c r="Q1314" s="19"/>
      <c r="R1314" s="19"/>
      <c r="S1314" s="19"/>
      <c r="T1314" s="19"/>
      <c r="U1314" s="19"/>
      <c r="V1314" s="19"/>
      <c r="W1314" s="19"/>
      <c r="X1314" s="19"/>
      <c r="Y1314" s="19"/>
      <c r="Z1314" s="19"/>
      <c r="AA1314" s="19"/>
      <c r="AB1314" s="19"/>
      <c r="AC1314" s="19"/>
      <c r="AD1314" s="19"/>
      <c r="AE1314" s="19"/>
      <c r="AF1314" s="19"/>
      <c r="AG1314" s="19"/>
      <c r="AH1314" s="19"/>
      <c r="AI1314" s="19"/>
      <c r="AJ1314" s="19"/>
      <c r="AK1314" s="19"/>
      <c r="AL1314" s="19"/>
      <c r="AM1314" s="19"/>
      <c r="AN1314" s="19"/>
      <c r="AO1314" s="19"/>
      <c r="AP1314" s="19"/>
      <c r="AQ1314" s="19"/>
      <c r="AR1314" s="19"/>
      <c r="AS1314" s="19"/>
      <c r="AT1314" s="19"/>
      <c r="AU1314" s="19"/>
      <c r="AV1314" s="19"/>
      <c r="AW1314" s="19"/>
      <c r="AX1314" s="19"/>
      <c r="GA1314" s="50"/>
    </row>
    <row r="1315" spans="1:183" s="18" customFormat="1">
      <c r="A1315" s="47"/>
      <c r="B1315" s="48"/>
      <c r="C1315" s="48"/>
      <c r="D1315" s="48"/>
      <c r="E1315" s="49"/>
      <c r="F1315" s="48"/>
      <c r="G1315" s="48"/>
      <c r="H1315" s="48"/>
      <c r="I1315" s="49"/>
      <c r="J1315" s="48"/>
      <c r="K1315" s="48"/>
      <c r="L1315" s="48"/>
      <c r="M1315" s="48"/>
      <c r="N1315" s="19"/>
      <c r="O1315" s="19"/>
      <c r="P1315" s="19"/>
      <c r="Q1315" s="19"/>
      <c r="R1315" s="19"/>
      <c r="S1315" s="19"/>
      <c r="T1315" s="19"/>
      <c r="U1315" s="19"/>
      <c r="V1315" s="19"/>
      <c r="W1315" s="19"/>
      <c r="X1315" s="19"/>
      <c r="Y1315" s="19"/>
      <c r="Z1315" s="19"/>
      <c r="AA1315" s="19"/>
      <c r="AB1315" s="19"/>
      <c r="AC1315" s="19"/>
      <c r="AD1315" s="19"/>
      <c r="AE1315" s="19"/>
      <c r="AF1315" s="19"/>
      <c r="AG1315" s="19"/>
      <c r="AH1315" s="19"/>
      <c r="AI1315" s="19"/>
      <c r="AJ1315" s="19"/>
      <c r="AK1315" s="19"/>
      <c r="AL1315" s="19"/>
      <c r="AM1315" s="19"/>
      <c r="AN1315" s="19"/>
      <c r="AO1315" s="19"/>
      <c r="AP1315" s="19"/>
      <c r="AQ1315" s="19"/>
      <c r="AR1315" s="19"/>
      <c r="AS1315" s="19"/>
      <c r="AT1315" s="19"/>
      <c r="AU1315" s="19"/>
      <c r="AV1315" s="19"/>
      <c r="AW1315" s="19"/>
      <c r="AX1315" s="19"/>
      <c r="GA1315" s="50"/>
    </row>
    <row r="1316" spans="1:183" s="18" customFormat="1">
      <c r="A1316" s="47"/>
      <c r="B1316" s="48"/>
      <c r="C1316" s="48"/>
      <c r="D1316" s="48"/>
      <c r="E1316" s="49"/>
      <c r="F1316" s="48"/>
      <c r="G1316" s="48"/>
      <c r="H1316" s="48"/>
      <c r="I1316" s="49"/>
      <c r="J1316" s="48"/>
      <c r="K1316" s="48"/>
      <c r="L1316" s="48"/>
      <c r="M1316" s="48"/>
      <c r="N1316" s="19"/>
      <c r="O1316" s="19"/>
      <c r="P1316" s="19"/>
      <c r="Q1316" s="19"/>
      <c r="R1316" s="19"/>
      <c r="S1316" s="19"/>
      <c r="T1316" s="19"/>
      <c r="U1316" s="19"/>
      <c r="V1316" s="19"/>
      <c r="W1316" s="19"/>
      <c r="X1316" s="19"/>
      <c r="Y1316" s="19"/>
      <c r="Z1316" s="19"/>
      <c r="AA1316" s="19"/>
      <c r="AB1316" s="19"/>
      <c r="AC1316" s="19"/>
      <c r="AD1316" s="19"/>
      <c r="AE1316" s="19"/>
      <c r="AF1316" s="19"/>
      <c r="AG1316" s="19"/>
      <c r="AH1316" s="19"/>
      <c r="AI1316" s="19"/>
      <c r="AJ1316" s="19"/>
      <c r="AK1316" s="19"/>
      <c r="AL1316" s="19"/>
      <c r="AM1316" s="19"/>
      <c r="AN1316" s="19"/>
      <c r="AO1316" s="19"/>
      <c r="AP1316" s="19"/>
      <c r="AQ1316" s="19"/>
      <c r="AR1316" s="19"/>
      <c r="AS1316" s="19"/>
      <c r="AT1316" s="19"/>
      <c r="AU1316" s="19"/>
      <c r="AV1316" s="19"/>
      <c r="AW1316" s="19"/>
      <c r="AX1316" s="19"/>
      <c r="GA1316" s="50"/>
    </row>
    <row r="1317" spans="1:183" s="18" customFormat="1">
      <c r="A1317" s="47"/>
      <c r="B1317" s="48"/>
      <c r="C1317" s="48"/>
      <c r="D1317" s="48"/>
      <c r="E1317" s="49"/>
      <c r="F1317" s="48"/>
      <c r="G1317" s="48"/>
      <c r="H1317" s="48"/>
      <c r="I1317" s="49"/>
      <c r="J1317" s="48"/>
      <c r="K1317" s="48"/>
      <c r="L1317" s="48"/>
      <c r="M1317" s="48"/>
      <c r="N1317" s="19"/>
      <c r="O1317" s="19"/>
      <c r="P1317" s="19"/>
      <c r="Q1317" s="19"/>
      <c r="R1317" s="19"/>
      <c r="S1317" s="19"/>
      <c r="T1317" s="19"/>
      <c r="U1317" s="19"/>
      <c r="V1317" s="19"/>
      <c r="W1317" s="19"/>
      <c r="X1317" s="19"/>
      <c r="Y1317" s="19"/>
      <c r="Z1317" s="19"/>
      <c r="AA1317" s="19"/>
      <c r="AB1317" s="19"/>
      <c r="AC1317" s="19"/>
      <c r="AD1317" s="19"/>
      <c r="AE1317" s="19"/>
      <c r="AF1317" s="19"/>
      <c r="AG1317" s="19"/>
      <c r="AH1317" s="19"/>
      <c r="AI1317" s="19"/>
      <c r="AJ1317" s="19"/>
      <c r="AK1317" s="19"/>
      <c r="AL1317" s="19"/>
      <c r="AM1317" s="19"/>
      <c r="AN1317" s="19"/>
      <c r="AO1317" s="19"/>
      <c r="AP1317" s="19"/>
      <c r="AQ1317" s="19"/>
      <c r="AR1317" s="19"/>
      <c r="AS1317" s="19"/>
      <c r="AT1317" s="19"/>
      <c r="AU1317" s="19"/>
      <c r="AV1317" s="19"/>
      <c r="AW1317" s="19"/>
      <c r="AX1317" s="19"/>
      <c r="GA1317" s="50"/>
    </row>
    <row r="1318" spans="1:183" s="18" customFormat="1">
      <c r="A1318" s="47"/>
      <c r="B1318" s="48"/>
      <c r="C1318" s="48"/>
      <c r="D1318" s="48"/>
      <c r="E1318" s="49"/>
      <c r="F1318" s="48"/>
      <c r="G1318" s="48"/>
      <c r="H1318" s="48"/>
      <c r="I1318" s="49"/>
      <c r="J1318" s="48"/>
      <c r="K1318" s="48"/>
      <c r="L1318" s="48"/>
      <c r="M1318" s="48"/>
      <c r="N1318" s="19"/>
      <c r="O1318" s="19"/>
      <c r="P1318" s="19"/>
      <c r="Q1318" s="19"/>
      <c r="R1318" s="19"/>
      <c r="S1318" s="19"/>
      <c r="T1318" s="19"/>
      <c r="U1318" s="19"/>
      <c r="V1318" s="19"/>
      <c r="W1318" s="19"/>
      <c r="X1318" s="19"/>
      <c r="Y1318" s="19"/>
      <c r="Z1318" s="19"/>
      <c r="AA1318" s="19"/>
      <c r="AB1318" s="19"/>
      <c r="AC1318" s="19"/>
      <c r="AD1318" s="19"/>
      <c r="AE1318" s="19"/>
      <c r="AF1318" s="19"/>
      <c r="AG1318" s="19"/>
      <c r="AH1318" s="19"/>
      <c r="AI1318" s="19"/>
      <c r="AJ1318" s="19"/>
      <c r="AK1318" s="19"/>
      <c r="AL1318" s="19"/>
      <c r="AM1318" s="19"/>
      <c r="AN1318" s="19"/>
      <c r="AO1318" s="19"/>
      <c r="AP1318" s="19"/>
      <c r="AQ1318" s="19"/>
      <c r="AR1318" s="19"/>
      <c r="AS1318" s="19"/>
      <c r="AT1318" s="19"/>
      <c r="AU1318" s="19"/>
      <c r="AV1318" s="19"/>
      <c r="AW1318" s="19"/>
      <c r="AX1318" s="19"/>
      <c r="GA1318" s="50"/>
    </row>
    <row r="1319" spans="1:183" s="18" customFormat="1">
      <c r="A1319" s="47"/>
      <c r="B1319" s="48"/>
      <c r="C1319" s="48"/>
      <c r="D1319" s="48"/>
      <c r="E1319" s="49"/>
      <c r="F1319" s="48"/>
      <c r="G1319" s="48"/>
      <c r="H1319" s="48"/>
      <c r="I1319" s="49"/>
      <c r="J1319" s="48"/>
      <c r="K1319" s="48"/>
      <c r="L1319" s="48"/>
      <c r="M1319" s="48"/>
      <c r="N1319" s="19"/>
      <c r="O1319" s="19"/>
      <c r="P1319" s="19"/>
      <c r="Q1319" s="19"/>
      <c r="R1319" s="19"/>
      <c r="S1319" s="19"/>
      <c r="T1319" s="19"/>
      <c r="U1319" s="19"/>
      <c r="V1319" s="19"/>
      <c r="W1319" s="19"/>
      <c r="X1319" s="19"/>
      <c r="Y1319" s="19"/>
      <c r="Z1319" s="19"/>
      <c r="AA1319" s="19"/>
      <c r="AB1319" s="19"/>
      <c r="AC1319" s="19"/>
      <c r="AD1319" s="19"/>
      <c r="AE1319" s="19"/>
      <c r="AF1319" s="19"/>
      <c r="AG1319" s="19"/>
      <c r="AH1319" s="19"/>
      <c r="AI1319" s="19"/>
      <c r="AJ1319" s="19"/>
      <c r="AK1319" s="19"/>
      <c r="AL1319" s="19"/>
      <c r="AM1319" s="19"/>
      <c r="AN1319" s="19"/>
      <c r="AO1319" s="19"/>
      <c r="AP1319" s="19"/>
      <c r="AQ1319" s="19"/>
      <c r="AR1319" s="19"/>
      <c r="AS1319" s="19"/>
      <c r="AT1319" s="19"/>
      <c r="AU1319" s="19"/>
      <c r="AV1319" s="19"/>
      <c r="AW1319" s="19"/>
      <c r="AX1319" s="19"/>
      <c r="GA1319" s="50"/>
    </row>
    <row r="1320" spans="1:183" s="18" customFormat="1">
      <c r="A1320" s="47"/>
      <c r="B1320" s="48"/>
      <c r="C1320" s="48"/>
      <c r="D1320" s="48"/>
      <c r="E1320" s="49"/>
      <c r="F1320" s="48"/>
      <c r="G1320" s="48"/>
      <c r="H1320" s="48"/>
      <c r="I1320" s="49"/>
      <c r="J1320" s="48"/>
      <c r="K1320" s="48"/>
      <c r="L1320" s="48"/>
      <c r="M1320" s="48"/>
      <c r="N1320" s="19"/>
      <c r="O1320" s="19"/>
      <c r="P1320" s="19"/>
      <c r="Q1320" s="19"/>
      <c r="R1320" s="19"/>
      <c r="S1320" s="19"/>
      <c r="T1320" s="19"/>
      <c r="U1320" s="19"/>
      <c r="V1320" s="19"/>
      <c r="W1320" s="19"/>
      <c r="X1320" s="19"/>
      <c r="Y1320" s="19"/>
      <c r="Z1320" s="19"/>
      <c r="AA1320" s="19"/>
      <c r="AB1320" s="19"/>
      <c r="AC1320" s="19"/>
      <c r="AD1320" s="19"/>
      <c r="AE1320" s="19"/>
      <c r="AF1320" s="19"/>
      <c r="AG1320" s="19"/>
      <c r="AH1320" s="19"/>
      <c r="AI1320" s="19"/>
      <c r="AJ1320" s="19"/>
      <c r="AK1320" s="19"/>
      <c r="AL1320" s="19"/>
      <c r="AM1320" s="19"/>
      <c r="AN1320" s="19"/>
      <c r="AO1320" s="19"/>
      <c r="AP1320" s="19"/>
      <c r="AQ1320" s="19"/>
      <c r="AR1320" s="19"/>
      <c r="AS1320" s="19"/>
      <c r="AT1320" s="19"/>
      <c r="AU1320" s="19"/>
      <c r="AV1320" s="19"/>
      <c r="AW1320" s="19"/>
      <c r="AX1320" s="19"/>
      <c r="GA1320" s="50"/>
    </row>
    <row r="1321" spans="1:183" s="18" customFormat="1">
      <c r="A1321" s="47"/>
      <c r="B1321" s="48"/>
      <c r="C1321" s="48"/>
      <c r="D1321" s="48"/>
      <c r="E1321" s="49"/>
      <c r="F1321" s="48"/>
      <c r="G1321" s="48"/>
      <c r="H1321" s="48"/>
      <c r="I1321" s="49"/>
      <c r="J1321" s="48"/>
      <c r="K1321" s="48"/>
      <c r="L1321" s="48"/>
      <c r="M1321" s="48"/>
      <c r="N1321" s="19"/>
      <c r="O1321" s="19"/>
      <c r="P1321" s="19"/>
      <c r="Q1321" s="19"/>
      <c r="R1321" s="19"/>
      <c r="S1321" s="19"/>
      <c r="T1321" s="19"/>
      <c r="U1321" s="19"/>
      <c r="V1321" s="19"/>
      <c r="W1321" s="19"/>
      <c r="X1321" s="19"/>
      <c r="Y1321" s="19"/>
      <c r="Z1321" s="19"/>
      <c r="AA1321" s="19"/>
      <c r="AB1321" s="19"/>
      <c r="AC1321" s="19"/>
      <c r="AD1321" s="19"/>
      <c r="AE1321" s="19"/>
      <c r="AF1321" s="19"/>
      <c r="AG1321" s="19"/>
      <c r="AH1321" s="19"/>
      <c r="AI1321" s="19"/>
      <c r="AJ1321" s="19"/>
      <c r="AK1321" s="19"/>
      <c r="AL1321" s="19"/>
      <c r="AM1321" s="19"/>
      <c r="AN1321" s="19"/>
      <c r="AO1321" s="19"/>
      <c r="AP1321" s="19"/>
      <c r="AQ1321" s="19"/>
      <c r="AR1321" s="19"/>
      <c r="AS1321" s="19"/>
      <c r="AT1321" s="19"/>
      <c r="AU1321" s="19"/>
      <c r="AV1321" s="19"/>
      <c r="AW1321" s="19"/>
      <c r="AX1321" s="19"/>
      <c r="GA1321" s="50"/>
    </row>
    <row r="1322" spans="1:183" s="18" customFormat="1">
      <c r="A1322" s="47"/>
      <c r="B1322" s="48"/>
      <c r="C1322" s="48"/>
      <c r="D1322" s="48"/>
      <c r="E1322" s="49"/>
      <c r="F1322" s="48"/>
      <c r="G1322" s="48"/>
      <c r="H1322" s="48"/>
      <c r="I1322" s="49"/>
      <c r="J1322" s="48"/>
      <c r="K1322" s="48"/>
      <c r="L1322" s="48"/>
      <c r="M1322" s="48"/>
      <c r="N1322" s="19"/>
      <c r="O1322" s="19"/>
      <c r="P1322" s="19"/>
      <c r="Q1322" s="19"/>
      <c r="R1322" s="19"/>
      <c r="S1322" s="19"/>
      <c r="T1322" s="19"/>
      <c r="U1322" s="19"/>
      <c r="V1322" s="19"/>
      <c r="W1322" s="19"/>
      <c r="X1322" s="19"/>
      <c r="Y1322" s="19"/>
      <c r="Z1322" s="19"/>
      <c r="AA1322" s="19"/>
      <c r="AB1322" s="19"/>
      <c r="AC1322" s="19"/>
      <c r="AD1322" s="19"/>
      <c r="AE1322" s="19"/>
      <c r="AF1322" s="19"/>
      <c r="AG1322" s="19"/>
      <c r="AH1322" s="19"/>
      <c r="AI1322" s="19"/>
      <c r="AJ1322" s="19"/>
      <c r="AK1322" s="19"/>
      <c r="AL1322" s="19"/>
      <c r="AM1322" s="19"/>
      <c r="AN1322" s="19"/>
      <c r="AO1322" s="19"/>
      <c r="AP1322" s="19"/>
      <c r="AQ1322" s="19"/>
      <c r="AR1322" s="19"/>
      <c r="AS1322" s="19"/>
      <c r="AT1322" s="19"/>
      <c r="AU1322" s="19"/>
      <c r="AV1322" s="19"/>
      <c r="AW1322" s="19"/>
      <c r="AX1322" s="19"/>
      <c r="GA1322" s="50"/>
    </row>
    <row r="1323" spans="1:183" s="18" customFormat="1">
      <c r="A1323" s="47"/>
      <c r="B1323" s="48"/>
      <c r="C1323" s="48"/>
      <c r="D1323" s="48"/>
      <c r="E1323" s="49"/>
      <c r="F1323" s="48"/>
      <c r="G1323" s="48"/>
      <c r="H1323" s="48"/>
      <c r="I1323" s="49"/>
      <c r="J1323" s="48"/>
      <c r="K1323" s="48"/>
      <c r="L1323" s="48"/>
      <c r="M1323" s="48"/>
      <c r="N1323" s="19"/>
      <c r="O1323" s="19"/>
      <c r="P1323" s="19"/>
      <c r="Q1323" s="19"/>
      <c r="R1323" s="19"/>
      <c r="S1323" s="19"/>
      <c r="T1323" s="19"/>
      <c r="U1323" s="19"/>
      <c r="V1323" s="19"/>
      <c r="W1323" s="19"/>
      <c r="X1323" s="19"/>
      <c r="Y1323" s="19"/>
      <c r="Z1323" s="19"/>
      <c r="AA1323" s="19"/>
      <c r="AB1323" s="19"/>
      <c r="AC1323" s="19"/>
      <c r="AD1323" s="19"/>
      <c r="AE1323" s="19"/>
      <c r="AF1323" s="19"/>
      <c r="AG1323" s="19"/>
      <c r="AH1323" s="19"/>
      <c r="AI1323" s="19"/>
      <c r="AJ1323" s="19"/>
      <c r="AK1323" s="19"/>
      <c r="AL1323" s="19"/>
      <c r="AM1323" s="19"/>
      <c r="AN1323" s="19"/>
      <c r="AO1323" s="19"/>
      <c r="AP1323" s="19"/>
      <c r="AQ1323" s="19"/>
      <c r="AR1323" s="19"/>
      <c r="AS1323" s="19"/>
      <c r="AT1323" s="19"/>
      <c r="AU1323" s="19"/>
      <c r="AV1323" s="19"/>
      <c r="AW1323" s="19"/>
      <c r="AX1323" s="19"/>
      <c r="GA1323" s="50"/>
    </row>
    <row r="1324" spans="1:183" s="18" customFormat="1">
      <c r="A1324" s="47"/>
      <c r="B1324" s="48"/>
      <c r="C1324" s="48"/>
      <c r="D1324" s="48"/>
      <c r="E1324" s="49"/>
      <c r="F1324" s="48"/>
      <c r="G1324" s="48"/>
      <c r="H1324" s="48"/>
      <c r="I1324" s="49"/>
      <c r="J1324" s="48"/>
      <c r="K1324" s="48"/>
      <c r="L1324" s="48"/>
      <c r="M1324" s="48"/>
      <c r="N1324" s="19"/>
      <c r="O1324" s="19"/>
      <c r="P1324" s="19"/>
      <c r="Q1324" s="19"/>
      <c r="R1324" s="19"/>
      <c r="S1324" s="19"/>
      <c r="T1324" s="19"/>
      <c r="U1324" s="19"/>
      <c r="V1324" s="19"/>
      <c r="W1324" s="19"/>
      <c r="X1324" s="19"/>
      <c r="Y1324" s="19"/>
      <c r="Z1324" s="19"/>
      <c r="AA1324" s="19"/>
      <c r="AB1324" s="19"/>
      <c r="AC1324" s="19"/>
      <c r="AD1324" s="19"/>
      <c r="AE1324" s="19"/>
      <c r="AF1324" s="19"/>
      <c r="AG1324" s="19"/>
      <c r="AH1324" s="19"/>
      <c r="AI1324" s="19"/>
      <c r="AJ1324" s="19"/>
      <c r="AK1324" s="19"/>
      <c r="AL1324" s="19"/>
      <c r="AM1324" s="19"/>
      <c r="AN1324" s="19"/>
      <c r="AO1324" s="19"/>
      <c r="AP1324" s="19"/>
      <c r="AQ1324" s="19"/>
      <c r="AR1324" s="19"/>
      <c r="AS1324" s="19"/>
      <c r="AT1324" s="19"/>
      <c r="AU1324" s="19"/>
      <c r="AV1324" s="19"/>
      <c r="AW1324" s="19"/>
      <c r="AX1324" s="19"/>
      <c r="GA1324" s="50"/>
    </row>
    <row r="1325" spans="1:183" s="18" customFormat="1">
      <c r="A1325" s="47"/>
      <c r="B1325" s="48"/>
      <c r="C1325" s="48"/>
      <c r="D1325" s="48"/>
      <c r="E1325" s="49"/>
      <c r="F1325" s="48"/>
      <c r="G1325" s="48"/>
      <c r="H1325" s="48"/>
      <c r="I1325" s="49"/>
      <c r="J1325" s="48"/>
      <c r="K1325" s="48"/>
      <c r="L1325" s="48"/>
      <c r="M1325" s="48"/>
      <c r="N1325" s="19"/>
      <c r="O1325" s="19"/>
      <c r="P1325" s="19"/>
      <c r="Q1325" s="19"/>
      <c r="R1325" s="19"/>
      <c r="S1325" s="19"/>
      <c r="T1325" s="19"/>
      <c r="U1325" s="19"/>
      <c r="V1325" s="19"/>
      <c r="W1325" s="19"/>
      <c r="X1325" s="19"/>
      <c r="Y1325" s="19"/>
      <c r="Z1325" s="19"/>
      <c r="AA1325" s="19"/>
      <c r="AB1325" s="19"/>
      <c r="AC1325" s="19"/>
      <c r="AD1325" s="19"/>
      <c r="AE1325" s="19"/>
      <c r="AF1325" s="19"/>
      <c r="AG1325" s="19"/>
      <c r="AH1325" s="19"/>
      <c r="AI1325" s="19"/>
      <c r="AJ1325" s="19"/>
      <c r="AK1325" s="19"/>
      <c r="AL1325" s="19"/>
      <c r="AM1325" s="19"/>
      <c r="AN1325" s="19"/>
      <c r="AO1325" s="19"/>
      <c r="AP1325" s="19"/>
      <c r="AQ1325" s="19"/>
      <c r="AR1325" s="19"/>
      <c r="AS1325" s="19"/>
      <c r="AT1325" s="19"/>
      <c r="AU1325" s="19"/>
      <c r="AV1325" s="19"/>
      <c r="AW1325" s="19"/>
      <c r="AX1325" s="19"/>
      <c r="GA1325" s="50"/>
    </row>
    <row r="1326" spans="1:183" s="18" customFormat="1">
      <c r="A1326" s="47"/>
      <c r="B1326" s="48"/>
      <c r="C1326" s="48"/>
      <c r="D1326" s="48"/>
      <c r="E1326" s="49"/>
      <c r="F1326" s="48"/>
      <c r="G1326" s="48"/>
      <c r="H1326" s="48"/>
      <c r="I1326" s="49"/>
      <c r="J1326" s="48"/>
      <c r="K1326" s="48"/>
      <c r="L1326" s="48"/>
      <c r="M1326" s="48"/>
      <c r="N1326" s="19"/>
      <c r="O1326" s="19"/>
      <c r="P1326" s="19"/>
      <c r="Q1326" s="19"/>
      <c r="R1326" s="19"/>
      <c r="S1326" s="19"/>
      <c r="T1326" s="19"/>
      <c r="U1326" s="19"/>
      <c r="V1326" s="19"/>
      <c r="W1326" s="19"/>
      <c r="X1326" s="19"/>
      <c r="Y1326" s="19"/>
      <c r="Z1326" s="19"/>
      <c r="AA1326" s="19"/>
      <c r="AB1326" s="19"/>
      <c r="AC1326" s="19"/>
      <c r="AD1326" s="19"/>
      <c r="AE1326" s="19"/>
      <c r="AF1326" s="19"/>
      <c r="AG1326" s="19"/>
      <c r="AH1326" s="19"/>
      <c r="AI1326" s="19"/>
      <c r="AJ1326" s="19"/>
      <c r="AK1326" s="19"/>
      <c r="AL1326" s="19"/>
      <c r="AM1326" s="19"/>
      <c r="AN1326" s="19"/>
      <c r="AO1326" s="19"/>
      <c r="AP1326" s="19"/>
      <c r="AQ1326" s="19"/>
      <c r="AR1326" s="19"/>
      <c r="AS1326" s="19"/>
      <c r="AT1326" s="19"/>
      <c r="AU1326" s="19"/>
      <c r="AV1326" s="19"/>
      <c r="AW1326" s="19"/>
      <c r="AX1326" s="19"/>
      <c r="GA1326" s="50"/>
    </row>
    <row r="1327" spans="1:183" s="18" customFormat="1">
      <c r="A1327" s="47"/>
      <c r="B1327" s="48"/>
      <c r="C1327" s="48"/>
      <c r="D1327" s="48"/>
      <c r="E1327" s="49"/>
      <c r="F1327" s="48"/>
      <c r="G1327" s="48"/>
      <c r="H1327" s="48"/>
      <c r="I1327" s="49"/>
      <c r="J1327" s="48"/>
      <c r="K1327" s="48"/>
      <c r="L1327" s="48"/>
      <c r="M1327" s="48"/>
      <c r="N1327" s="19"/>
      <c r="O1327" s="19"/>
      <c r="P1327" s="19"/>
      <c r="Q1327" s="19"/>
      <c r="R1327" s="19"/>
      <c r="S1327" s="19"/>
      <c r="T1327" s="19"/>
      <c r="U1327" s="19"/>
      <c r="V1327" s="19"/>
      <c r="W1327" s="19"/>
      <c r="X1327" s="19"/>
      <c r="Y1327" s="19"/>
      <c r="Z1327" s="19"/>
      <c r="AA1327" s="19"/>
      <c r="AB1327" s="19"/>
      <c r="AC1327" s="19"/>
      <c r="AD1327" s="19"/>
      <c r="AE1327" s="19"/>
      <c r="AF1327" s="19"/>
      <c r="AG1327" s="19"/>
      <c r="AH1327" s="19"/>
      <c r="AI1327" s="19"/>
      <c r="AJ1327" s="19"/>
      <c r="AK1327" s="19"/>
      <c r="AL1327" s="19"/>
      <c r="AM1327" s="19"/>
      <c r="AN1327" s="19"/>
      <c r="AO1327" s="19"/>
      <c r="AP1327" s="19"/>
      <c r="AQ1327" s="19"/>
      <c r="AR1327" s="19"/>
      <c r="AS1327" s="19"/>
      <c r="AT1327" s="19"/>
      <c r="AU1327" s="19"/>
      <c r="AV1327" s="19"/>
      <c r="AW1327" s="19"/>
      <c r="AX1327" s="19"/>
      <c r="GA1327" s="50"/>
    </row>
    <row r="1328" spans="1:183" s="18" customFormat="1">
      <c r="A1328" s="47"/>
      <c r="B1328" s="48"/>
      <c r="C1328" s="48"/>
      <c r="D1328" s="48"/>
      <c r="E1328" s="49"/>
      <c r="F1328" s="48"/>
      <c r="G1328" s="48"/>
      <c r="H1328" s="48"/>
      <c r="I1328" s="49"/>
      <c r="J1328" s="48"/>
      <c r="K1328" s="48"/>
      <c r="L1328" s="48"/>
      <c r="M1328" s="48"/>
      <c r="N1328" s="19"/>
      <c r="O1328" s="19"/>
      <c r="P1328" s="19"/>
      <c r="Q1328" s="19"/>
      <c r="R1328" s="19"/>
      <c r="S1328" s="19"/>
      <c r="T1328" s="19"/>
      <c r="U1328" s="19"/>
      <c r="V1328" s="19"/>
      <c r="W1328" s="19"/>
      <c r="X1328" s="19"/>
      <c r="Y1328" s="19"/>
      <c r="Z1328" s="19"/>
      <c r="AA1328" s="19"/>
      <c r="AB1328" s="19"/>
      <c r="AC1328" s="19"/>
      <c r="AD1328" s="19"/>
      <c r="AE1328" s="19"/>
      <c r="AF1328" s="19"/>
      <c r="AG1328" s="19"/>
      <c r="AH1328" s="19"/>
      <c r="AI1328" s="19"/>
      <c r="AJ1328" s="19"/>
      <c r="AK1328" s="19"/>
      <c r="AL1328" s="19"/>
      <c r="AM1328" s="19"/>
      <c r="AN1328" s="19"/>
      <c r="AO1328" s="19"/>
      <c r="AP1328" s="19"/>
      <c r="AQ1328" s="19"/>
      <c r="AR1328" s="19"/>
      <c r="AS1328" s="19"/>
      <c r="AT1328" s="19"/>
      <c r="AU1328" s="19"/>
      <c r="AV1328" s="19"/>
      <c r="AW1328" s="19"/>
      <c r="AX1328" s="19"/>
      <c r="GA1328" s="50"/>
    </row>
    <row r="1329" spans="1:183" s="18" customFormat="1">
      <c r="A1329" s="47"/>
      <c r="B1329" s="48"/>
      <c r="C1329" s="48"/>
      <c r="D1329" s="48"/>
      <c r="E1329" s="49"/>
      <c r="F1329" s="48"/>
      <c r="G1329" s="48"/>
      <c r="H1329" s="48"/>
      <c r="I1329" s="49"/>
      <c r="J1329" s="48"/>
      <c r="K1329" s="48"/>
      <c r="L1329" s="48"/>
      <c r="M1329" s="48"/>
      <c r="N1329" s="19"/>
      <c r="O1329" s="19"/>
      <c r="P1329" s="19"/>
      <c r="Q1329" s="19"/>
      <c r="R1329" s="19"/>
      <c r="S1329" s="19"/>
      <c r="T1329" s="19"/>
      <c r="U1329" s="19"/>
      <c r="V1329" s="19"/>
      <c r="W1329" s="19"/>
      <c r="X1329" s="19"/>
      <c r="Y1329" s="19"/>
      <c r="Z1329" s="19"/>
      <c r="AA1329" s="19"/>
      <c r="AB1329" s="19"/>
      <c r="AC1329" s="19"/>
      <c r="AD1329" s="19"/>
      <c r="AE1329" s="19"/>
      <c r="AF1329" s="19"/>
      <c r="AG1329" s="19"/>
      <c r="AH1329" s="19"/>
      <c r="AI1329" s="19"/>
      <c r="AJ1329" s="19"/>
      <c r="AK1329" s="19"/>
      <c r="AL1329" s="19"/>
      <c r="AM1329" s="19"/>
      <c r="AN1329" s="19"/>
      <c r="AO1329" s="19"/>
      <c r="AP1329" s="19"/>
      <c r="AQ1329" s="19"/>
      <c r="AR1329" s="19"/>
      <c r="AS1329" s="19"/>
      <c r="AT1329" s="19"/>
      <c r="AU1329" s="19"/>
      <c r="AV1329" s="19"/>
      <c r="AW1329" s="19"/>
      <c r="AX1329" s="19"/>
      <c r="GA1329" s="50"/>
    </row>
    <row r="1330" spans="1:183" s="18" customFormat="1">
      <c r="A1330" s="47"/>
      <c r="B1330" s="48"/>
      <c r="C1330" s="48"/>
      <c r="D1330" s="48"/>
      <c r="E1330" s="49"/>
      <c r="F1330" s="48"/>
      <c r="G1330" s="48"/>
      <c r="H1330" s="48"/>
      <c r="I1330" s="49"/>
      <c r="J1330" s="48"/>
      <c r="K1330" s="48"/>
      <c r="L1330" s="48"/>
      <c r="M1330" s="48"/>
      <c r="N1330" s="19"/>
      <c r="O1330" s="19"/>
      <c r="P1330" s="19"/>
      <c r="Q1330" s="19"/>
      <c r="R1330" s="19"/>
      <c r="S1330" s="19"/>
      <c r="T1330" s="19"/>
      <c r="U1330" s="19"/>
      <c r="V1330" s="19"/>
      <c r="W1330" s="19"/>
      <c r="X1330" s="19"/>
      <c r="Y1330" s="19"/>
      <c r="Z1330" s="19"/>
      <c r="AA1330" s="19"/>
      <c r="AB1330" s="19"/>
      <c r="AC1330" s="19"/>
      <c r="AD1330" s="19"/>
      <c r="AE1330" s="19"/>
      <c r="AF1330" s="19"/>
      <c r="AG1330" s="19"/>
      <c r="AH1330" s="19"/>
      <c r="AI1330" s="19"/>
      <c r="AJ1330" s="19"/>
      <c r="AK1330" s="19"/>
      <c r="AL1330" s="19"/>
      <c r="AM1330" s="19"/>
      <c r="AN1330" s="19"/>
      <c r="AO1330" s="19"/>
      <c r="AP1330" s="19"/>
      <c r="AQ1330" s="19"/>
      <c r="AR1330" s="19"/>
      <c r="AS1330" s="19"/>
      <c r="AT1330" s="19"/>
      <c r="AU1330" s="19"/>
      <c r="AV1330" s="19"/>
      <c r="AW1330" s="19"/>
      <c r="AX1330" s="19"/>
      <c r="GA1330" s="50"/>
    </row>
    <row r="1331" spans="1:183" s="18" customFormat="1">
      <c r="A1331" s="47"/>
      <c r="B1331" s="48"/>
      <c r="C1331" s="48"/>
      <c r="D1331" s="48"/>
      <c r="E1331" s="49"/>
      <c r="F1331" s="48"/>
      <c r="G1331" s="48"/>
      <c r="H1331" s="48"/>
      <c r="I1331" s="49"/>
      <c r="J1331" s="48"/>
      <c r="K1331" s="48"/>
      <c r="L1331" s="48"/>
      <c r="M1331" s="48"/>
      <c r="N1331" s="19"/>
      <c r="O1331" s="19"/>
      <c r="P1331" s="19"/>
      <c r="Q1331" s="19"/>
      <c r="R1331" s="19"/>
      <c r="S1331" s="19"/>
      <c r="T1331" s="19"/>
      <c r="U1331" s="19"/>
      <c r="V1331" s="19"/>
      <c r="W1331" s="19"/>
      <c r="X1331" s="19"/>
      <c r="Y1331" s="19"/>
      <c r="Z1331" s="19"/>
      <c r="AA1331" s="19"/>
      <c r="AB1331" s="19"/>
      <c r="AC1331" s="19"/>
      <c r="AD1331" s="19"/>
      <c r="AE1331" s="19"/>
      <c r="AF1331" s="19"/>
      <c r="AG1331" s="19"/>
      <c r="AH1331" s="19"/>
      <c r="AI1331" s="19"/>
      <c r="AJ1331" s="19"/>
      <c r="AK1331" s="19"/>
      <c r="AL1331" s="19"/>
      <c r="AM1331" s="19"/>
      <c r="AN1331" s="19"/>
      <c r="AO1331" s="19"/>
      <c r="AP1331" s="19"/>
      <c r="AQ1331" s="19"/>
      <c r="AR1331" s="19"/>
      <c r="AS1331" s="19"/>
      <c r="AT1331" s="19"/>
      <c r="AU1331" s="19"/>
      <c r="AV1331" s="19"/>
      <c r="AW1331" s="19"/>
      <c r="AX1331" s="19"/>
      <c r="GA1331" s="50"/>
    </row>
    <row r="1332" spans="1:183" s="18" customFormat="1">
      <c r="A1332" s="47"/>
      <c r="B1332" s="48"/>
      <c r="C1332" s="48"/>
      <c r="D1332" s="48"/>
      <c r="E1332" s="49"/>
      <c r="F1332" s="48"/>
      <c r="G1332" s="48"/>
      <c r="H1332" s="48"/>
      <c r="I1332" s="49"/>
      <c r="J1332" s="48"/>
      <c r="K1332" s="48"/>
      <c r="L1332" s="48"/>
      <c r="M1332" s="48"/>
      <c r="N1332" s="19"/>
      <c r="O1332" s="19"/>
      <c r="P1332" s="19"/>
      <c r="Q1332" s="19"/>
      <c r="R1332" s="19"/>
      <c r="S1332" s="19"/>
      <c r="T1332" s="19"/>
      <c r="U1332" s="19"/>
      <c r="V1332" s="19"/>
      <c r="W1332" s="19"/>
      <c r="X1332" s="19"/>
      <c r="Y1332" s="19"/>
      <c r="Z1332" s="19"/>
      <c r="AA1332" s="19"/>
      <c r="AB1332" s="19"/>
      <c r="AC1332" s="19"/>
      <c r="AD1332" s="19"/>
      <c r="AE1332" s="19"/>
      <c r="AF1332" s="19"/>
      <c r="AG1332" s="19"/>
      <c r="AH1332" s="19"/>
      <c r="AI1332" s="19"/>
      <c r="AJ1332" s="19"/>
      <c r="AK1332" s="19"/>
      <c r="AL1332" s="19"/>
      <c r="AM1332" s="19"/>
      <c r="AN1332" s="19"/>
      <c r="AO1332" s="19"/>
      <c r="AP1332" s="19"/>
      <c r="AQ1332" s="19"/>
      <c r="AR1332" s="19"/>
      <c r="AS1332" s="19"/>
      <c r="AT1332" s="19"/>
      <c r="AU1332" s="19"/>
      <c r="AV1332" s="19"/>
      <c r="AW1332" s="19"/>
      <c r="AX1332" s="19"/>
      <c r="GA1332" s="50"/>
    </row>
    <row r="1333" spans="1:183" s="18" customFormat="1">
      <c r="A1333" s="47"/>
      <c r="B1333" s="48"/>
      <c r="C1333" s="48"/>
      <c r="D1333" s="48"/>
      <c r="E1333" s="49"/>
      <c r="F1333" s="48"/>
      <c r="G1333" s="48"/>
      <c r="H1333" s="48"/>
      <c r="I1333" s="49"/>
      <c r="J1333" s="48"/>
      <c r="K1333" s="48"/>
      <c r="L1333" s="48"/>
      <c r="M1333" s="48"/>
      <c r="N1333" s="19"/>
      <c r="O1333" s="19"/>
      <c r="P1333" s="19"/>
      <c r="Q1333" s="19"/>
      <c r="R1333" s="19"/>
      <c r="S1333" s="19"/>
      <c r="T1333" s="19"/>
      <c r="U1333" s="19"/>
      <c r="V1333" s="19"/>
      <c r="W1333" s="19"/>
      <c r="X1333" s="19"/>
      <c r="Y1333" s="19"/>
      <c r="Z1333" s="19"/>
      <c r="AA1333" s="19"/>
      <c r="AB1333" s="19"/>
      <c r="AC1333" s="19"/>
      <c r="AD1333" s="19"/>
      <c r="AE1333" s="19"/>
      <c r="AF1333" s="19"/>
      <c r="AG1333" s="19"/>
      <c r="AH1333" s="19"/>
      <c r="AI1333" s="19"/>
      <c r="AJ1333" s="19"/>
      <c r="AK1333" s="19"/>
      <c r="AL1333" s="19"/>
      <c r="AM1333" s="19"/>
      <c r="AN1333" s="19"/>
      <c r="AO1333" s="19"/>
      <c r="AP1333" s="19"/>
      <c r="AQ1333" s="19"/>
      <c r="AR1333" s="19"/>
      <c r="AS1333" s="19"/>
      <c r="AT1333" s="19"/>
      <c r="AU1333" s="19"/>
      <c r="AV1333" s="19"/>
      <c r="AW1333" s="19"/>
      <c r="AX1333" s="19"/>
      <c r="GA1333" s="50"/>
    </row>
    <row r="1334" spans="1:183" s="18" customFormat="1">
      <c r="A1334" s="47"/>
      <c r="B1334" s="48"/>
      <c r="C1334" s="48"/>
      <c r="D1334" s="48"/>
      <c r="E1334" s="49"/>
      <c r="F1334" s="48"/>
      <c r="G1334" s="48"/>
      <c r="H1334" s="48"/>
      <c r="I1334" s="49"/>
      <c r="J1334" s="48"/>
      <c r="K1334" s="48"/>
      <c r="L1334" s="48"/>
      <c r="M1334" s="48"/>
      <c r="N1334" s="19"/>
      <c r="O1334" s="19"/>
      <c r="P1334" s="19"/>
      <c r="Q1334" s="19"/>
      <c r="R1334" s="19"/>
      <c r="S1334" s="19"/>
      <c r="T1334" s="19"/>
      <c r="U1334" s="19"/>
      <c r="V1334" s="19"/>
      <c r="W1334" s="19"/>
      <c r="X1334" s="19"/>
      <c r="Y1334" s="19"/>
      <c r="Z1334" s="19"/>
      <c r="AA1334" s="19"/>
      <c r="AB1334" s="19"/>
      <c r="AC1334" s="19"/>
      <c r="AD1334" s="19"/>
      <c r="AE1334" s="19"/>
      <c r="AF1334" s="19"/>
      <c r="AG1334" s="19"/>
      <c r="AH1334" s="19"/>
      <c r="AI1334" s="19"/>
      <c r="AJ1334" s="19"/>
      <c r="AK1334" s="19"/>
      <c r="AL1334" s="19"/>
      <c r="AM1334" s="19"/>
      <c r="AN1334" s="19"/>
      <c r="AO1334" s="19"/>
      <c r="AP1334" s="19"/>
      <c r="AQ1334" s="19"/>
      <c r="AR1334" s="19"/>
      <c r="AS1334" s="19"/>
      <c r="AT1334" s="19"/>
      <c r="AU1334" s="19"/>
      <c r="AV1334" s="19"/>
      <c r="AW1334" s="19"/>
      <c r="AX1334" s="19"/>
      <c r="GA1334" s="50"/>
    </row>
    <row r="1335" spans="1:183" s="18" customFormat="1">
      <c r="A1335" s="47"/>
      <c r="B1335" s="48"/>
      <c r="C1335" s="48"/>
      <c r="D1335" s="48"/>
      <c r="E1335" s="49"/>
      <c r="F1335" s="48"/>
      <c r="G1335" s="48"/>
      <c r="H1335" s="48"/>
      <c r="I1335" s="49"/>
      <c r="J1335" s="48"/>
      <c r="K1335" s="48"/>
      <c r="L1335" s="48"/>
      <c r="M1335" s="48"/>
      <c r="N1335" s="19"/>
      <c r="O1335" s="19"/>
      <c r="P1335" s="19"/>
      <c r="Q1335" s="19"/>
      <c r="R1335" s="19"/>
      <c r="S1335" s="19"/>
      <c r="T1335" s="19"/>
      <c r="U1335" s="19"/>
      <c r="V1335" s="19"/>
      <c r="W1335" s="19"/>
      <c r="X1335" s="19"/>
      <c r="Y1335" s="19"/>
      <c r="Z1335" s="19"/>
      <c r="AA1335" s="19"/>
      <c r="AB1335" s="19"/>
      <c r="AC1335" s="19"/>
      <c r="AD1335" s="19"/>
      <c r="AE1335" s="19"/>
      <c r="AF1335" s="19"/>
      <c r="AG1335" s="19"/>
      <c r="AH1335" s="19"/>
      <c r="AI1335" s="19"/>
      <c r="AJ1335" s="19"/>
      <c r="AK1335" s="19"/>
      <c r="AL1335" s="19"/>
      <c r="AM1335" s="19"/>
      <c r="AN1335" s="19"/>
      <c r="AO1335" s="19"/>
      <c r="AP1335" s="19"/>
      <c r="AQ1335" s="19"/>
      <c r="AR1335" s="19"/>
      <c r="AS1335" s="19"/>
      <c r="AT1335" s="19"/>
      <c r="AU1335" s="19"/>
      <c r="AV1335" s="19"/>
      <c r="AW1335" s="19"/>
      <c r="AX1335" s="19"/>
      <c r="GA1335" s="50"/>
    </row>
    <row r="1336" spans="1:183" s="18" customFormat="1">
      <c r="A1336" s="47"/>
      <c r="B1336" s="48"/>
      <c r="C1336" s="48"/>
      <c r="D1336" s="48"/>
      <c r="E1336" s="49"/>
      <c r="F1336" s="48"/>
      <c r="G1336" s="48"/>
      <c r="H1336" s="48"/>
      <c r="I1336" s="49"/>
      <c r="J1336" s="48"/>
      <c r="K1336" s="48"/>
      <c r="L1336" s="48"/>
      <c r="M1336" s="48"/>
      <c r="N1336" s="19"/>
      <c r="O1336" s="19"/>
      <c r="P1336" s="19"/>
      <c r="Q1336" s="19"/>
      <c r="R1336" s="19"/>
      <c r="S1336" s="19"/>
      <c r="T1336" s="19"/>
      <c r="U1336" s="19"/>
      <c r="V1336" s="19"/>
      <c r="W1336" s="19"/>
      <c r="X1336" s="19"/>
      <c r="Y1336" s="19"/>
      <c r="Z1336" s="19"/>
      <c r="AA1336" s="19"/>
      <c r="AB1336" s="19"/>
      <c r="AC1336" s="19"/>
      <c r="AD1336" s="19"/>
      <c r="AE1336" s="19"/>
      <c r="AF1336" s="19"/>
      <c r="AG1336" s="19"/>
      <c r="AH1336" s="19"/>
      <c r="AI1336" s="19"/>
      <c r="AJ1336" s="19"/>
      <c r="AK1336" s="19"/>
      <c r="AL1336" s="19"/>
      <c r="AM1336" s="19"/>
      <c r="AN1336" s="19"/>
      <c r="AO1336" s="19"/>
      <c r="AP1336" s="19"/>
      <c r="AQ1336" s="19"/>
      <c r="AR1336" s="19"/>
      <c r="AS1336" s="19"/>
      <c r="AT1336" s="19"/>
      <c r="AU1336" s="19"/>
      <c r="AV1336" s="19"/>
      <c r="AW1336" s="19"/>
      <c r="AX1336" s="19"/>
      <c r="GA1336" s="50"/>
    </row>
    <row r="1337" spans="1:183" s="18" customFormat="1">
      <c r="A1337" s="47"/>
      <c r="B1337" s="48"/>
      <c r="C1337" s="48"/>
      <c r="D1337" s="48"/>
      <c r="E1337" s="49"/>
      <c r="F1337" s="48"/>
      <c r="G1337" s="48"/>
      <c r="H1337" s="48"/>
      <c r="I1337" s="49"/>
      <c r="J1337" s="48"/>
      <c r="K1337" s="48"/>
      <c r="L1337" s="48"/>
      <c r="M1337" s="48"/>
      <c r="N1337" s="19"/>
      <c r="O1337" s="19"/>
      <c r="P1337" s="19"/>
      <c r="Q1337" s="19"/>
      <c r="R1337" s="19"/>
      <c r="S1337" s="19"/>
      <c r="T1337" s="19"/>
      <c r="U1337" s="19"/>
      <c r="V1337" s="19"/>
      <c r="W1337" s="19"/>
      <c r="X1337" s="19"/>
      <c r="Y1337" s="19"/>
      <c r="Z1337" s="19"/>
      <c r="AA1337" s="19"/>
      <c r="AB1337" s="19"/>
      <c r="AC1337" s="19"/>
      <c r="AD1337" s="19"/>
      <c r="AE1337" s="19"/>
      <c r="AF1337" s="19"/>
      <c r="AG1337" s="19"/>
      <c r="AH1337" s="19"/>
      <c r="AI1337" s="19"/>
      <c r="AJ1337" s="19"/>
      <c r="AK1337" s="19"/>
      <c r="AL1337" s="19"/>
      <c r="AM1337" s="19"/>
      <c r="AN1337" s="19"/>
      <c r="AO1337" s="19"/>
      <c r="AP1337" s="19"/>
      <c r="AQ1337" s="19"/>
      <c r="AR1337" s="19"/>
      <c r="AS1337" s="19"/>
      <c r="AT1337" s="19"/>
      <c r="AU1337" s="19"/>
      <c r="AV1337" s="19"/>
      <c r="AW1337" s="19"/>
      <c r="AX1337" s="19"/>
      <c r="GA1337" s="50"/>
    </row>
    <row r="1338" spans="1:183" s="18" customFormat="1">
      <c r="A1338" s="47"/>
      <c r="B1338" s="48"/>
      <c r="C1338" s="48"/>
      <c r="D1338" s="48"/>
      <c r="E1338" s="49"/>
      <c r="F1338" s="48"/>
      <c r="G1338" s="48"/>
      <c r="H1338" s="48"/>
      <c r="I1338" s="49"/>
      <c r="J1338" s="48"/>
      <c r="K1338" s="48"/>
      <c r="L1338" s="48"/>
      <c r="M1338" s="48"/>
      <c r="N1338" s="19"/>
      <c r="O1338" s="19"/>
      <c r="P1338" s="19"/>
      <c r="Q1338" s="19"/>
      <c r="R1338" s="19"/>
      <c r="S1338" s="19"/>
      <c r="T1338" s="19"/>
      <c r="U1338" s="19"/>
      <c r="V1338" s="19"/>
      <c r="W1338" s="19"/>
      <c r="X1338" s="19"/>
      <c r="Y1338" s="19"/>
      <c r="Z1338" s="19"/>
      <c r="AA1338" s="19"/>
      <c r="AB1338" s="19"/>
      <c r="AC1338" s="19"/>
      <c r="AD1338" s="19"/>
      <c r="AE1338" s="19"/>
      <c r="AF1338" s="19"/>
      <c r="AG1338" s="19"/>
      <c r="AH1338" s="19"/>
      <c r="AI1338" s="19"/>
      <c r="AJ1338" s="19"/>
      <c r="AK1338" s="19"/>
      <c r="AL1338" s="19"/>
      <c r="AM1338" s="19"/>
      <c r="AN1338" s="19"/>
      <c r="AO1338" s="19"/>
      <c r="AP1338" s="19"/>
      <c r="AQ1338" s="19"/>
      <c r="AR1338" s="19"/>
      <c r="AS1338" s="19"/>
      <c r="AT1338" s="19"/>
      <c r="AU1338" s="19"/>
      <c r="AV1338" s="19"/>
      <c r="AW1338" s="19"/>
      <c r="AX1338" s="19"/>
      <c r="GA1338" s="50"/>
    </row>
    <row r="1339" spans="1:183" s="18" customFormat="1">
      <c r="A1339" s="47"/>
      <c r="B1339" s="48"/>
      <c r="C1339" s="48"/>
      <c r="D1339" s="48"/>
      <c r="E1339" s="49"/>
      <c r="F1339" s="48"/>
      <c r="G1339" s="48"/>
      <c r="H1339" s="48"/>
      <c r="I1339" s="49"/>
      <c r="J1339" s="48"/>
      <c r="K1339" s="48"/>
      <c r="L1339" s="48"/>
      <c r="M1339" s="48"/>
      <c r="N1339" s="19"/>
      <c r="O1339" s="19"/>
      <c r="P1339" s="19"/>
      <c r="Q1339" s="19"/>
      <c r="R1339" s="19"/>
      <c r="S1339" s="19"/>
      <c r="T1339" s="19"/>
      <c r="U1339" s="19"/>
      <c r="V1339" s="19"/>
      <c r="W1339" s="19"/>
      <c r="X1339" s="19"/>
      <c r="Y1339" s="19"/>
      <c r="Z1339" s="19"/>
      <c r="AA1339" s="19"/>
      <c r="AB1339" s="19"/>
      <c r="AC1339" s="19"/>
      <c r="AD1339" s="19"/>
      <c r="AE1339" s="19"/>
      <c r="AF1339" s="19"/>
      <c r="AG1339" s="19"/>
      <c r="AH1339" s="19"/>
      <c r="AI1339" s="19"/>
      <c r="AJ1339" s="19"/>
      <c r="AK1339" s="19"/>
      <c r="AL1339" s="19"/>
      <c r="AM1339" s="19"/>
      <c r="AN1339" s="19"/>
      <c r="AO1339" s="19"/>
      <c r="AP1339" s="19"/>
      <c r="AQ1339" s="19"/>
      <c r="AR1339" s="19"/>
      <c r="AS1339" s="19"/>
      <c r="AT1339" s="19"/>
      <c r="AU1339" s="19"/>
      <c r="AV1339" s="19"/>
      <c r="AW1339" s="19"/>
      <c r="AX1339" s="19"/>
      <c r="GA1339" s="50"/>
    </row>
    <row r="1340" spans="1:183" s="18" customFormat="1">
      <c r="A1340" s="47"/>
      <c r="B1340" s="48"/>
      <c r="C1340" s="48"/>
      <c r="D1340" s="48"/>
      <c r="E1340" s="49"/>
      <c r="F1340" s="48"/>
      <c r="G1340" s="48"/>
      <c r="H1340" s="48"/>
      <c r="I1340" s="49"/>
      <c r="J1340" s="48"/>
      <c r="K1340" s="48"/>
      <c r="L1340" s="48"/>
      <c r="M1340" s="48"/>
      <c r="N1340" s="19"/>
      <c r="O1340" s="19"/>
      <c r="P1340" s="19"/>
      <c r="Q1340" s="19"/>
      <c r="R1340" s="19"/>
      <c r="S1340" s="19"/>
      <c r="T1340" s="19"/>
      <c r="U1340" s="19"/>
      <c r="V1340" s="19"/>
      <c r="W1340" s="19"/>
      <c r="X1340" s="19"/>
      <c r="Y1340" s="19"/>
      <c r="Z1340" s="19"/>
      <c r="AA1340" s="19"/>
      <c r="AB1340" s="19"/>
      <c r="AC1340" s="19"/>
      <c r="AD1340" s="19"/>
      <c r="AE1340" s="19"/>
      <c r="AF1340" s="19"/>
      <c r="AG1340" s="19"/>
      <c r="AH1340" s="19"/>
      <c r="AI1340" s="19"/>
      <c r="AJ1340" s="19"/>
      <c r="AK1340" s="19"/>
      <c r="AL1340" s="19"/>
      <c r="AM1340" s="19"/>
      <c r="AN1340" s="19"/>
      <c r="AO1340" s="19"/>
      <c r="AP1340" s="19"/>
      <c r="AQ1340" s="19"/>
      <c r="AR1340" s="19"/>
      <c r="AS1340" s="19"/>
      <c r="AT1340" s="19"/>
      <c r="AU1340" s="19"/>
      <c r="AV1340" s="19"/>
      <c r="AW1340" s="19"/>
      <c r="AX1340" s="19"/>
      <c r="GA1340" s="50"/>
    </row>
    <row r="1341" spans="1:183" s="18" customFormat="1">
      <c r="A1341" s="47"/>
      <c r="B1341" s="48"/>
      <c r="C1341" s="48"/>
      <c r="D1341" s="48"/>
      <c r="E1341" s="49"/>
      <c r="F1341" s="48"/>
      <c r="G1341" s="48"/>
      <c r="H1341" s="48"/>
      <c r="I1341" s="49"/>
      <c r="J1341" s="48"/>
      <c r="K1341" s="48"/>
      <c r="L1341" s="48"/>
      <c r="M1341" s="48"/>
      <c r="N1341" s="19"/>
      <c r="O1341" s="19"/>
      <c r="P1341" s="19"/>
      <c r="Q1341" s="19"/>
      <c r="R1341" s="19"/>
      <c r="S1341" s="19"/>
      <c r="T1341" s="19"/>
      <c r="U1341" s="19"/>
      <c r="V1341" s="19"/>
      <c r="W1341" s="19"/>
      <c r="X1341" s="19"/>
      <c r="Y1341" s="19"/>
      <c r="Z1341" s="19"/>
      <c r="AA1341" s="19"/>
      <c r="AB1341" s="19"/>
      <c r="AC1341" s="19"/>
      <c r="AD1341" s="19"/>
      <c r="AE1341" s="19"/>
      <c r="AF1341" s="19"/>
      <c r="AG1341" s="19"/>
      <c r="AH1341" s="19"/>
      <c r="AI1341" s="19"/>
      <c r="AJ1341" s="19"/>
      <c r="AK1341" s="19"/>
      <c r="AL1341" s="19"/>
      <c r="AM1341" s="19"/>
      <c r="AN1341" s="19"/>
      <c r="AO1341" s="19"/>
      <c r="AP1341" s="19"/>
      <c r="AQ1341" s="19"/>
      <c r="AR1341" s="19"/>
      <c r="AS1341" s="19"/>
      <c r="AT1341" s="19"/>
      <c r="AU1341" s="19"/>
      <c r="AV1341" s="19"/>
      <c r="AW1341" s="19"/>
      <c r="AX1341" s="19"/>
      <c r="GA1341" s="50"/>
    </row>
    <row r="1342" spans="1:183" s="18" customFormat="1">
      <c r="A1342" s="47"/>
      <c r="B1342" s="48"/>
      <c r="C1342" s="48"/>
      <c r="D1342" s="48"/>
      <c r="E1342" s="49"/>
      <c r="F1342" s="48"/>
      <c r="G1342" s="48"/>
      <c r="H1342" s="48"/>
      <c r="I1342" s="49"/>
      <c r="J1342" s="48"/>
      <c r="K1342" s="48"/>
      <c r="L1342" s="48"/>
      <c r="M1342" s="48"/>
      <c r="N1342" s="19"/>
      <c r="O1342" s="19"/>
      <c r="P1342" s="19"/>
      <c r="Q1342" s="19"/>
      <c r="R1342" s="19"/>
      <c r="S1342" s="19"/>
      <c r="T1342" s="19"/>
      <c r="U1342" s="19"/>
      <c r="V1342" s="19"/>
      <c r="W1342" s="19"/>
      <c r="X1342" s="19"/>
      <c r="Y1342" s="19"/>
      <c r="Z1342" s="19"/>
      <c r="AA1342" s="19"/>
      <c r="AB1342" s="19"/>
      <c r="AC1342" s="19"/>
      <c r="AD1342" s="19"/>
      <c r="AE1342" s="19"/>
      <c r="AF1342" s="19"/>
      <c r="AG1342" s="19"/>
      <c r="AH1342" s="19"/>
      <c r="AI1342" s="19"/>
      <c r="AJ1342" s="19"/>
      <c r="AK1342" s="19"/>
      <c r="AL1342" s="19"/>
      <c r="AM1342" s="19"/>
      <c r="AN1342" s="19"/>
      <c r="AO1342" s="19"/>
      <c r="AP1342" s="19"/>
      <c r="AQ1342" s="19"/>
      <c r="AR1342" s="19"/>
      <c r="AS1342" s="19"/>
      <c r="AT1342" s="19"/>
      <c r="AU1342" s="19"/>
      <c r="AV1342" s="19"/>
      <c r="AW1342" s="19"/>
      <c r="AX1342" s="19"/>
      <c r="GA1342" s="50"/>
    </row>
    <row r="1343" spans="1:183" s="18" customFormat="1">
      <c r="A1343" s="47"/>
      <c r="B1343" s="48"/>
      <c r="C1343" s="48"/>
      <c r="D1343" s="48"/>
      <c r="E1343" s="49"/>
      <c r="F1343" s="48"/>
      <c r="G1343" s="48"/>
      <c r="H1343" s="48"/>
      <c r="I1343" s="49"/>
      <c r="J1343" s="48"/>
      <c r="K1343" s="48"/>
      <c r="L1343" s="48"/>
      <c r="M1343" s="48"/>
      <c r="N1343" s="19"/>
      <c r="O1343" s="19"/>
      <c r="P1343" s="19"/>
      <c r="Q1343" s="19"/>
      <c r="R1343" s="19"/>
      <c r="S1343" s="19"/>
      <c r="T1343" s="19"/>
      <c r="U1343" s="19"/>
      <c r="V1343" s="19"/>
      <c r="W1343" s="19"/>
      <c r="X1343" s="19"/>
      <c r="Y1343" s="19"/>
      <c r="Z1343" s="19"/>
      <c r="AA1343" s="19"/>
      <c r="AB1343" s="19"/>
      <c r="AC1343" s="19"/>
      <c r="AD1343" s="19"/>
      <c r="AE1343" s="19"/>
      <c r="AF1343" s="19"/>
      <c r="AG1343" s="19"/>
      <c r="AH1343" s="19"/>
      <c r="AI1343" s="19"/>
      <c r="AJ1343" s="19"/>
      <c r="AK1343" s="19"/>
      <c r="AL1343" s="19"/>
      <c r="AM1343" s="19"/>
      <c r="AN1343" s="19"/>
      <c r="AO1343" s="19"/>
      <c r="AP1343" s="19"/>
      <c r="AQ1343" s="19"/>
      <c r="AR1343" s="19"/>
      <c r="AS1343" s="19"/>
      <c r="AT1343" s="19"/>
      <c r="AU1343" s="19"/>
      <c r="AV1343" s="19"/>
      <c r="AW1343" s="19"/>
      <c r="AX1343" s="19"/>
      <c r="GA1343" s="50"/>
    </row>
    <row r="1344" spans="1:183" s="18" customFormat="1">
      <c r="A1344" s="47"/>
      <c r="B1344" s="48"/>
      <c r="C1344" s="48"/>
      <c r="D1344" s="48"/>
      <c r="E1344" s="49"/>
      <c r="F1344" s="48"/>
      <c r="G1344" s="48"/>
      <c r="H1344" s="48"/>
      <c r="I1344" s="49"/>
      <c r="J1344" s="48"/>
      <c r="K1344" s="48"/>
      <c r="L1344" s="48"/>
      <c r="M1344" s="48"/>
      <c r="N1344" s="19"/>
      <c r="O1344" s="19"/>
      <c r="P1344" s="19"/>
      <c r="Q1344" s="19"/>
      <c r="R1344" s="19"/>
      <c r="S1344" s="19"/>
      <c r="T1344" s="19"/>
      <c r="U1344" s="19"/>
      <c r="V1344" s="19"/>
      <c r="W1344" s="19"/>
      <c r="X1344" s="19"/>
      <c r="Y1344" s="19"/>
      <c r="Z1344" s="19"/>
      <c r="AA1344" s="19"/>
      <c r="AB1344" s="19"/>
      <c r="AC1344" s="19"/>
      <c r="AD1344" s="19"/>
      <c r="AE1344" s="19"/>
      <c r="AF1344" s="19"/>
      <c r="AG1344" s="19"/>
      <c r="AH1344" s="19"/>
      <c r="AI1344" s="19"/>
      <c r="AJ1344" s="19"/>
      <c r="AK1344" s="19"/>
      <c r="AL1344" s="19"/>
      <c r="AM1344" s="19"/>
      <c r="AN1344" s="19"/>
      <c r="AO1344" s="19"/>
      <c r="AP1344" s="19"/>
      <c r="AQ1344" s="19"/>
      <c r="AR1344" s="19"/>
      <c r="AS1344" s="19"/>
      <c r="AT1344" s="19"/>
      <c r="AU1344" s="19"/>
      <c r="AV1344" s="19"/>
      <c r="AW1344" s="19"/>
      <c r="AX1344" s="19"/>
      <c r="GA1344" s="50"/>
    </row>
    <row r="1345" spans="1:183" s="18" customFormat="1">
      <c r="A1345" s="47"/>
      <c r="B1345" s="48"/>
      <c r="C1345" s="48"/>
      <c r="D1345" s="48"/>
      <c r="E1345" s="49"/>
      <c r="F1345" s="48"/>
      <c r="G1345" s="48"/>
      <c r="H1345" s="48"/>
      <c r="I1345" s="49"/>
      <c r="J1345" s="48"/>
      <c r="K1345" s="48"/>
      <c r="L1345" s="48"/>
      <c r="M1345" s="48"/>
      <c r="N1345" s="19"/>
      <c r="O1345" s="19"/>
      <c r="P1345" s="19"/>
      <c r="Q1345" s="19"/>
      <c r="R1345" s="19"/>
      <c r="S1345" s="19"/>
      <c r="T1345" s="19"/>
      <c r="U1345" s="19"/>
      <c r="V1345" s="19"/>
      <c r="W1345" s="19"/>
      <c r="X1345" s="19"/>
      <c r="Y1345" s="19"/>
      <c r="Z1345" s="19"/>
      <c r="AA1345" s="19"/>
      <c r="AB1345" s="19"/>
      <c r="AC1345" s="19"/>
      <c r="AD1345" s="19"/>
      <c r="AE1345" s="19"/>
      <c r="AF1345" s="19"/>
      <c r="AG1345" s="19"/>
      <c r="AH1345" s="19"/>
      <c r="AI1345" s="19"/>
      <c r="AJ1345" s="19"/>
      <c r="AK1345" s="19"/>
      <c r="AL1345" s="19"/>
      <c r="AM1345" s="19"/>
      <c r="AN1345" s="19"/>
      <c r="AO1345" s="19"/>
      <c r="AP1345" s="19"/>
      <c r="AQ1345" s="19"/>
      <c r="AR1345" s="19"/>
      <c r="AS1345" s="19"/>
      <c r="AT1345" s="19"/>
      <c r="AU1345" s="19"/>
      <c r="AV1345" s="19"/>
      <c r="AW1345" s="19"/>
      <c r="AX1345" s="19"/>
      <c r="GA1345" s="50"/>
    </row>
    <row r="1346" spans="1:183" s="18" customFormat="1">
      <c r="A1346" s="47"/>
      <c r="B1346" s="48"/>
      <c r="C1346" s="48"/>
      <c r="D1346" s="48"/>
      <c r="E1346" s="49"/>
      <c r="F1346" s="48"/>
      <c r="G1346" s="48"/>
      <c r="H1346" s="48"/>
      <c r="I1346" s="49"/>
      <c r="J1346" s="48"/>
      <c r="K1346" s="48"/>
      <c r="L1346" s="48"/>
      <c r="M1346" s="48"/>
      <c r="N1346" s="19"/>
      <c r="O1346" s="19"/>
      <c r="P1346" s="19"/>
      <c r="Q1346" s="19"/>
      <c r="R1346" s="19"/>
      <c r="S1346" s="19"/>
      <c r="T1346" s="19"/>
      <c r="U1346" s="19"/>
      <c r="V1346" s="19"/>
      <c r="W1346" s="19"/>
      <c r="X1346" s="19"/>
      <c r="Y1346" s="19"/>
      <c r="Z1346" s="19"/>
      <c r="AA1346" s="19"/>
      <c r="AB1346" s="19"/>
      <c r="AC1346" s="19"/>
      <c r="AD1346" s="19"/>
      <c r="AE1346" s="19"/>
      <c r="AF1346" s="19"/>
      <c r="AG1346" s="19"/>
      <c r="AH1346" s="19"/>
      <c r="AI1346" s="19"/>
      <c r="AJ1346" s="19"/>
      <c r="AK1346" s="19"/>
      <c r="AL1346" s="19"/>
      <c r="AM1346" s="19"/>
      <c r="AN1346" s="19"/>
      <c r="AO1346" s="19"/>
      <c r="AP1346" s="19"/>
      <c r="AQ1346" s="19"/>
      <c r="AR1346" s="19"/>
      <c r="AS1346" s="19"/>
      <c r="AT1346" s="19"/>
      <c r="AU1346" s="19"/>
      <c r="AV1346" s="19"/>
      <c r="AW1346" s="19"/>
      <c r="AX1346" s="19"/>
      <c r="GA1346" s="50"/>
    </row>
    <row r="1347" spans="1:183" s="18" customFormat="1">
      <c r="A1347" s="47"/>
      <c r="B1347" s="48"/>
      <c r="C1347" s="48"/>
      <c r="D1347" s="48"/>
      <c r="E1347" s="49"/>
      <c r="F1347" s="48"/>
      <c r="G1347" s="48"/>
      <c r="H1347" s="48"/>
      <c r="I1347" s="49"/>
      <c r="J1347" s="48"/>
      <c r="K1347" s="48"/>
      <c r="L1347" s="48"/>
      <c r="M1347" s="48"/>
      <c r="N1347" s="19"/>
      <c r="O1347" s="19"/>
      <c r="P1347" s="19"/>
      <c r="Q1347" s="19"/>
      <c r="R1347" s="19"/>
      <c r="S1347" s="19"/>
      <c r="T1347" s="19"/>
      <c r="U1347" s="19"/>
      <c r="V1347" s="19"/>
      <c r="W1347" s="19"/>
      <c r="X1347" s="19"/>
      <c r="Y1347" s="19"/>
      <c r="Z1347" s="19"/>
      <c r="AA1347" s="19"/>
      <c r="AB1347" s="19"/>
      <c r="AC1347" s="19"/>
      <c r="AD1347" s="19"/>
      <c r="AE1347" s="19"/>
      <c r="AF1347" s="19"/>
      <c r="AG1347" s="19"/>
      <c r="AH1347" s="19"/>
      <c r="AI1347" s="19"/>
      <c r="AJ1347" s="19"/>
      <c r="AK1347" s="19"/>
      <c r="AL1347" s="19"/>
      <c r="AM1347" s="19"/>
      <c r="AN1347" s="19"/>
      <c r="AO1347" s="19"/>
      <c r="AP1347" s="19"/>
      <c r="AQ1347" s="19"/>
      <c r="AR1347" s="19"/>
      <c r="AS1347" s="19"/>
      <c r="AT1347" s="19"/>
      <c r="AU1347" s="19"/>
      <c r="AV1347" s="19"/>
      <c r="AW1347" s="19"/>
      <c r="AX1347" s="19"/>
      <c r="GA1347" s="50"/>
    </row>
    <row r="1348" spans="1:183" s="18" customFormat="1">
      <c r="A1348" s="47"/>
      <c r="B1348" s="48"/>
      <c r="C1348" s="48"/>
      <c r="D1348" s="48"/>
      <c r="E1348" s="49"/>
      <c r="F1348" s="48"/>
      <c r="G1348" s="48"/>
      <c r="H1348" s="48"/>
      <c r="I1348" s="49"/>
      <c r="J1348" s="48"/>
      <c r="K1348" s="48"/>
      <c r="L1348" s="48"/>
      <c r="M1348" s="48"/>
      <c r="N1348" s="19"/>
      <c r="O1348" s="19"/>
      <c r="P1348" s="19"/>
      <c r="Q1348" s="19"/>
      <c r="R1348" s="19"/>
      <c r="S1348" s="19"/>
      <c r="T1348" s="19"/>
      <c r="U1348" s="19"/>
      <c r="V1348" s="19"/>
      <c r="W1348" s="19"/>
      <c r="X1348" s="19"/>
      <c r="Y1348" s="19"/>
      <c r="Z1348" s="19"/>
      <c r="AA1348" s="19"/>
      <c r="AB1348" s="19"/>
      <c r="AC1348" s="19"/>
      <c r="AD1348" s="19"/>
      <c r="AE1348" s="19"/>
      <c r="AF1348" s="19"/>
      <c r="AG1348" s="19"/>
      <c r="AH1348" s="19"/>
      <c r="AI1348" s="19"/>
      <c r="AJ1348" s="19"/>
      <c r="AK1348" s="19"/>
      <c r="AL1348" s="19"/>
      <c r="AM1348" s="19"/>
      <c r="AN1348" s="19"/>
      <c r="AO1348" s="19"/>
      <c r="AP1348" s="19"/>
      <c r="AQ1348" s="19"/>
      <c r="AR1348" s="19"/>
      <c r="AS1348" s="19"/>
      <c r="AT1348" s="19"/>
      <c r="AU1348" s="19"/>
      <c r="AV1348" s="19"/>
      <c r="AW1348" s="19"/>
      <c r="AX1348" s="19"/>
      <c r="GA1348" s="50"/>
    </row>
    <row r="1349" spans="1:183" s="18" customFormat="1">
      <c r="A1349" s="47"/>
      <c r="B1349" s="48"/>
      <c r="C1349" s="48"/>
      <c r="D1349" s="48"/>
      <c r="E1349" s="49"/>
      <c r="F1349" s="48"/>
      <c r="G1349" s="48"/>
      <c r="H1349" s="48"/>
      <c r="I1349" s="49"/>
      <c r="J1349" s="48"/>
      <c r="K1349" s="48"/>
      <c r="L1349" s="48"/>
      <c r="M1349" s="48"/>
      <c r="N1349" s="19"/>
      <c r="O1349" s="19"/>
      <c r="P1349" s="19"/>
      <c r="Q1349" s="19"/>
      <c r="R1349" s="19"/>
      <c r="S1349" s="19"/>
      <c r="T1349" s="19"/>
      <c r="U1349" s="19"/>
      <c r="V1349" s="19"/>
      <c r="W1349" s="19"/>
      <c r="X1349" s="19"/>
      <c r="Y1349" s="19"/>
      <c r="Z1349" s="19"/>
      <c r="AA1349" s="19"/>
      <c r="AB1349" s="19"/>
      <c r="AC1349" s="19"/>
      <c r="AD1349" s="19"/>
      <c r="AE1349" s="19"/>
      <c r="AF1349" s="19"/>
      <c r="AG1349" s="19"/>
      <c r="AH1349" s="19"/>
      <c r="AI1349" s="19"/>
      <c r="AJ1349" s="19"/>
      <c r="AK1349" s="19"/>
      <c r="AL1349" s="19"/>
      <c r="AM1349" s="19"/>
      <c r="AN1349" s="19"/>
      <c r="AO1349" s="19"/>
      <c r="AP1349" s="19"/>
      <c r="AQ1349" s="19"/>
      <c r="AR1349" s="19"/>
      <c r="AS1349" s="19"/>
      <c r="AT1349" s="19"/>
      <c r="AU1349" s="19"/>
      <c r="AV1349" s="19"/>
      <c r="AW1349" s="19"/>
      <c r="AX1349" s="19"/>
      <c r="GA1349" s="50"/>
    </row>
    <row r="1350" spans="1:183" s="18" customFormat="1">
      <c r="A1350" s="47"/>
      <c r="B1350" s="48"/>
      <c r="C1350" s="48"/>
      <c r="D1350" s="48"/>
      <c r="E1350" s="49"/>
      <c r="F1350" s="48"/>
      <c r="G1350" s="48"/>
      <c r="H1350" s="48"/>
      <c r="I1350" s="49"/>
      <c r="J1350" s="48"/>
      <c r="K1350" s="48"/>
      <c r="L1350" s="48"/>
      <c r="M1350" s="48"/>
      <c r="N1350" s="19"/>
      <c r="O1350" s="19"/>
      <c r="P1350" s="19"/>
      <c r="Q1350" s="19"/>
      <c r="R1350" s="19"/>
      <c r="S1350" s="19"/>
      <c r="T1350" s="19"/>
      <c r="U1350" s="19"/>
      <c r="V1350" s="19"/>
      <c r="W1350" s="19"/>
      <c r="X1350" s="19"/>
      <c r="Y1350" s="19"/>
      <c r="Z1350" s="19"/>
      <c r="AA1350" s="19"/>
      <c r="AB1350" s="19"/>
      <c r="AC1350" s="19"/>
      <c r="AD1350" s="19"/>
      <c r="AE1350" s="19"/>
      <c r="AF1350" s="19"/>
      <c r="AG1350" s="19"/>
      <c r="AH1350" s="19"/>
      <c r="AI1350" s="19"/>
      <c r="AJ1350" s="19"/>
      <c r="AK1350" s="19"/>
      <c r="AL1350" s="19"/>
      <c r="AM1350" s="19"/>
      <c r="AN1350" s="19"/>
      <c r="AO1350" s="19"/>
      <c r="AP1350" s="19"/>
      <c r="AQ1350" s="19"/>
      <c r="AR1350" s="19"/>
      <c r="AS1350" s="19"/>
      <c r="AT1350" s="19"/>
      <c r="AU1350" s="19"/>
      <c r="AV1350" s="19"/>
      <c r="AW1350" s="19"/>
      <c r="AX1350" s="19"/>
      <c r="GA1350" s="50"/>
    </row>
    <row r="1351" spans="1:183" s="18" customFormat="1">
      <c r="A1351" s="47"/>
      <c r="B1351" s="48"/>
      <c r="C1351" s="48"/>
      <c r="D1351" s="48"/>
      <c r="E1351" s="49"/>
      <c r="F1351" s="48"/>
      <c r="G1351" s="48"/>
      <c r="H1351" s="48"/>
      <c r="I1351" s="49"/>
      <c r="J1351" s="48"/>
      <c r="K1351" s="48"/>
      <c r="L1351" s="48"/>
      <c r="M1351" s="48"/>
      <c r="N1351" s="19"/>
      <c r="O1351" s="19"/>
      <c r="P1351" s="19"/>
      <c r="Q1351" s="19"/>
      <c r="R1351" s="19"/>
      <c r="S1351" s="19"/>
      <c r="T1351" s="19"/>
      <c r="U1351" s="19"/>
      <c r="V1351" s="19"/>
      <c r="W1351" s="19"/>
      <c r="X1351" s="19"/>
      <c r="Y1351" s="19"/>
      <c r="Z1351" s="19"/>
      <c r="AA1351" s="19"/>
      <c r="AB1351" s="19"/>
      <c r="AC1351" s="19"/>
      <c r="AD1351" s="19"/>
      <c r="AE1351" s="19"/>
      <c r="AF1351" s="19"/>
      <c r="AG1351" s="19"/>
      <c r="AH1351" s="19"/>
      <c r="AI1351" s="19"/>
      <c r="AJ1351" s="19"/>
      <c r="AK1351" s="19"/>
      <c r="AL1351" s="19"/>
      <c r="AM1351" s="19"/>
      <c r="AN1351" s="19"/>
      <c r="AO1351" s="19"/>
      <c r="AP1351" s="19"/>
      <c r="AQ1351" s="19"/>
      <c r="AR1351" s="19"/>
      <c r="AS1351" s="19"/>
      <c r="AT1351" s="19"/>
      <c r="AU1351" s="19"/>
      <c r="AV1351" s="19"/>
      <c r="AW1351" s="19"/>
      <c r="AX1351" s="19"/>
      <c r="GA1351" s="50"/>
    </row>
    <row r="1352" spans="1:183" s="18" customFormat="1">
      <c r="A1352" s="47"/>
      <c r="B1352" s="48"/>
      <c r="C1352" s="48"/>
      <c r="D1352" s="48"/>
      <c r="E1352" s="49"/>
      <c r="F1352" s="48"/>
      <c r="G1352" s="48"/>
      <c r="H1352" s="48"/>
      <c r="I1352" s="49"/>
      <c r="J1352" s="48"/>
      <c r="K1352" s="48"/>
      <c r="L1352" s="48"/>
      <c r="M1352" s="48"/>
      <c r="N1352" s="19"/>
      <c r="O1352" s="19"/>
      <c r="P1352" s="19"/>
      <c r="Q1352" s="19"/>
      <c r="R1352" s="19"/>
      <c r="S1352" s="19"/>
      <c r="T1352" s="19"/>
      <c r="U1352" s="19"/>
      <c r="V1352" s="19"/>
      <c r="W1352" s="19"/>
      <c r="X1352" s="19"/>
      <c r="Y1352" s="19"/>
      <c r="Z1352" s="19"/>
      <c r="AA1352" s="19"/>
      <c r="AB1352" s="19"/>
      <c r="AC1352" s="19"/>
      <c r="AD1352" s="19"/>
      <c r="AE1352" s="19"/>
      <c r="AF1352" s="19"/>
      <c r="AG1352" s="19"/>
      <c r="AH1352" s="19"/>
      <c r="AI1352" s="19"/>
      <c r="AJ1352" s="19"/>
      <c r="AK1352" s="19"/>
      <c r="AL1352" s="19"/>
      <c r="AM1352" s="19"/>
      <c r="AN1352" s="19"/>
      <c r="AO1352" s="19"/>
      <c r="AP1352" s="19"/>
      <c r="AQ1352" s="19"/>
      <c r="AR1352" s="19"/>
      <c r="AS1352" s="19"/>
      <c r="AT1352" s="19"/>
      <c r="AU1352" s="19"/>
      <c r="AV1352" s="19"/>
      <c r="AW1352" s="19"/>
      <c r="AX1352" s="19"/>
      <c r="GA1352" s="50"/>
    </row>
    <row r="1353" spans="1:183" s="18" customFormat="1">
      <c r="A1353" s="47"/>
      <c r="B1353" s="48"/>
      <c r="C1353" s="48"/>
      <c r="D1353" s="48"/>
      <c r="E1353" s="49"/>
      <c r="F1353" s="48"/>
      <c r="G1353" s="48"/>
      <c r="H1353" s="48"/>
      <c r="I1353" s="49"/>
      <c r="J1353" s="48"/>
      <c r="K1353" s="48"/>
      <c r="L1353" s="48"/>
      <c r="M1353" s="48"/>
      <c r="N1353" s="19"/>
      <c r="O1353" s="19"/>
      <c r="P1353" s="19"/>
      <c r="Q1353" s="19"/>
      <c r="R1353" s="19"/>
      <c r="S1353" s="19"/>
      <c r="T1353" s="19"/>
      <c r="U1353" s="19"/>
      <c r="V1353" s="19"/>
      <c r="W1353" s="19"/>
      <c r="X1353" s="19"/>
      <c r="Y1353" s="19"/>
      <c r="Z1353" s="19"/>
      <c r="AA1353" s="19"/>
      <c r="AB1353" s="19"/>
      <c r="AC1353" s="19"/>
      <c r="AD1353" s="19"/>
      <c r="AE1353" s="19"/>
      <c r="AF1353" s="19"/>
      <c r="AG1353" s="19"/>
      <c r="AH1353" s="19"/>
      <c r="AI1353" s="19"/>
      <c r="AJ1353" s="19"/>
      <c r="AK1353" s="19"/>
      <c r="AL1353" s="19"/>
      <c r="AM1353" s="19"/>
      <c r="AN1353" s="19"/>
      <c r="AO1353" s="19"/>
      <c r="AP1353" s="19"/>
      <c r="AQ1353" s="19"/>
      <c r="AR1353" s="19"/>
      <c r="AS1353" s="19"/>
      <c r="AT1353" s="19"/>
      <c r="AU1353" s="19"/>
      <c r="AV1353" s="19"/>
      <c r="AW1353" s="19"/>
      <c r="AX1353" s="19"/>
      <c r="GA1353" s="50"/>
    </row>
    <row r="1354" spans="1:183" s="18" customFormat="1">
      <c r="A1354" s="47"/>
      <c r="B1354" s="48"/>
      <c r="C1354" s="48"/>
      <c r="D1354" s="48"/>
      <c r="E1354" s="49"/>
      <c r="F1354" s="48"/>
      <c r="G1354" s="48"/>
      <c r="H1354" s="48"/>
      <c r="I1354" s="49"/>
      <c r="J1354" s="48"/>
      <c r="K1354" s="48"/>
      <c r="L1354" s="48"/>
      <c r="M1354" s="48"/>
      <c r="N1354" s="19"/>
      <c r="O1354" s="19"/>
      <c r="P1354" s="19"/>
      <c r="Q1354" s="19"/>
      <c r="R1354" s="19"/>
      <c r="S1354" s="19"/>
      <c r="T1354" s="19"/>
      <c r="U1354" s="19"/>
      <c r="V1354" s="19"/>
      <c r="W1354" s="19"/>
      <c r="X1354" s="19"/>
      <c r="Y1354" s="19"/>
      <c r="Z1354" s="19"/>
      <c r="AA1354" s="19"/>
      <c r="AB1354" s="19"/>
      <c r="AC1354" s="19"/>
      <c r="AD1354" s="19"/>
      <c r="AE1354" s="19"/>
      <c r="AF1354" s="19"/>
      <c r="AG1354" s="19"/>
      <c r="AH1354" s="19"/>
      <c r="AI1354" s="19"/>
      <c r="AJ1354" s="19"/>
      <c r="AK1354" s="19"/>
      <c r="AL1354" s="19"/>
      <c r="AM1354" s="19"/>
      <c r="AN1354" s="19"/>
      <c r="AO1354" s="19"/>
      <c r="AP1354" s="19"/>
      <c r="AQ1354" s="19"/>
      <c r="AR1354" s="19"/>
      <c r="AS1354" s="19"/>
      <c r="AT1354" s="19"/>
      <c r="AU1354" s="19"/>
      <c r="AV1354" s="19"/>
      <c r="AW1354" s="19"/>
      <c r="AX1354" s="19"/>
      <c r="GA1354" s="50"/>
    </row>
    <row r="1355" spans="1:183" s="18" customFormat="1">
      <c r="A1355" s="47"/>
      <c r="B1355" s="48"/>
      <c r="C1355" s="48"/>
      <c r="D1355" s="48"/>
      <c r="E1355" s="49"/>
      <c r="F1355" s="48"/>
      <c r="G1355" s="48"/>
      <c r="H1355" s="48"/>
      <c r="I1355" s="49"/>
      <c r="J1355" s="48"/>
      <c r="K1355" s="48"/>
      <c r="L1355" s="48"/>
      <c r="M1355" s="48"/>
      <c r="N1355" s="19"/>
      <c r="O1355" s="19"/>
      <c r="P1355" s="19"/>
      <c r="Q1355" s="19"/>
      <c r="R1355" s="19"/>
      <c r="S1355" s="19"/>
      <c r="T1355" s="19"/>
      <c r="U1355" s="19"/>
      <c r="V1355" s="19"/>
      <c r="W1355" s="19"/>
      <c r="X1355" s="19"/>
      <c r="Y1355" s="19"/>
      <c r="Z1355" s="19"/>
      <c r="AA1355" s="19"/>
      <c r="AB1355" s="19"/>
      <c r="AC1355" s="19"/>
      <c r="AD1355" s="19"/>
      <c r="AE1355" s="19"/>
      <c r="AF1355" s="19"/>
      <c r="AG1355" s="19"/>
      <c r="AH1355" s="19"/>
      <c r="AI1355" s="19"/>
      <c r="AJ1355" s="19"/>
      <c r="AK1355" s="19"/>
      <c r="AL1355" s="19"/>
      <c r="AM1355" s="19"/>
      <c r="AN1355" s="19"/>
      <c r="AO1355" s="19"/>
      <c r="AP1355" s="19"/>
      <c r="AQ1355" s="19"/>
      <c r="AR1355" s="19"/>
      <c r="AS1355" s="19"/>
      <c r="AT1355" s="19"/>
      <c r="AU1355" s="19"/>
      <c r="AV1355" s="19"/>
      <c r="AW1355" s="19"/>
      <c r="AX1355" s="19"/>
      <c r="GA1355" s="50"/>
    </row>
    <row r="1356" spans="1:183" s="18" customFormat="1">
      <c r="A1356" s="47"/>
      <c r="B1356" s="48"/>
      <c r="C1356" s="48"/>
      <c r="D1356" s="48"/>
      <c r="E1356" s="49"/>
      <c r="F1356" s="48"/>
      <c r="G1356" s="48"/>
      <c r="H1356" s="48"/>
      <c r="I1356" s="49"/>
      <c r="J1356" s="48"/>
      <c r="K1356" s="48"/>
      <c r="L1356" s="48"/>
      <c r="M1356" s="48"/>
      <c r="N1356" s="19"/>
      <c r="O1356" s="19"/>
      <c r="P1356" s="19"/>
      <c r="Q1356" s="19"/>
      <c r="R1356" s="19"/>
      <c r="S1356" s="19"/>
      <c r="T1356" s="19"/>
      <c r="U1356" s="19"/>
      <c r="V1356" s="19"/>
      <c r="W1356" s="19"/>
      <c r="X1356" s="19"/>
      <c r="Y1356" s="19"/>
      <c r="Z1356" s="19"/>
      <c r="AA1356" s="19"/>
      <c r="AB1356" s="19"/>
      <c r="AC1356" s="19"/>
      <c r="AD1356" s="19"/>
      <c r="AE1356" s="19"/>
      <c r="AF1356" s="19"/>
      <c r="AG1356" s="19"/>
      <c r="AH1356" s="19"/>
      <c r="AI1356" s="19"/>
      <c r="AJ1356" s="19"/>
      <c r="AK1356" s="19"/>
      <c r="AL1356" s="19"/>
      <c r="AM1356" s="19"/>
      <c r="AN1356" s="19"/>
      <c r="AO1356" s="19"/>
      <c r="AP1356" s="19"/>
      <c r="AQ1356" s="19"/>
      <c r="AR1356" s="19"/>
      <c r="AS1356" s="19"/>
      <c r="AT1356" s="19"/>
      <c r="AU1356" s="19"/>
      <c r="AV1356" s="19"/>
      <c r="AW1356" s="19"/>
      <c r="AX1356" s="19"/>
      <c r="GA1356" s="50"/>
    </row>
    <row r="1357" spans="1:183" s="18" customFormat="1">
      <c r="A1357" s="47"/>
      <c r="B1357" s="48"/>
      <c r="C1357" s="48"/>
      <c r="D1357" s="48"/>
      <c r="E1357" s="49"/>
      <c r="F1357" s="48"/>
      <c r="G1357" s="48"/>
      <c r="H1357" s="48"/>
      <c r="I1357" s="49"/>
      <c r="J1357" s="48"/>
      <c r="K1357" s="48"/>
      <c r="L1357" s="48"/>
      <c r="M1357" s="48"/>
      <c r="N1357" s="19"/>
      <c r="O1357" s="19"/>
      <c r="P1357" s="19"/>
      <c r="Q1357" s="19"/>
      <c r="R1357" s="19"/>
      <c r="S1357" s="19"/>
      <c r="T1357" s="19"/>
      <c r="U1357" s="19"/>
      <c r="V1357" s="19"/>
      <c r="W1357" s="19"/>
      <c r="X1357" s="19"/>
      <c r="Y1357" s="19"/>
      <c r="Z1357" s="19"/>
      <c r="AA1357" s="19"/>
      <c r="AB1357" s="19"/>
      <c r="AC1357" s="19"/>
      <c r="AD1357" s="19"/>
      <c r="AE1357" s="19"/>
      <c r="AF1357" s="19"/>
      <c r="AG1357" s="19"/>
      <c r="AH1357" s="19"/>
      <c r="AI1357" s="19"/>
      <c r="AJ1357" s="19"/>
      <c r="AK1357" s="19"/>
      <c r="AL1357" s="19"/>
      <c r="AM1357" s="19"/>
      <c r="AN1357" s="19"/>
      <c r="AO1357" s="19"/>
      <c r="AP1357" s="19"/>
      <c r="AQ1357" s="19"/>
      <c r="AR1357" s="19"/>
      <c r="AS1357" s="19"/>
      <c r="AT1357" s="19"/>
      <c r="AU1357" s="19"/>
      <c r="AV1357" s="19"/>
      <c r="AW1357" s="19"/>
      <c r="AX1357" s="19"/>
      <c r="GA1357" s="50"/>
    </row>
    <row r="1358" spans="1:183" s="18" customFormat="1">
      <c r="A1358" s="47"/>
      <c r="B1358" s="48"/>
      <c r="C1358" s="48"/>
      <c r="D1358" s="48"/>
      <c r="E1358" s="49"/>
      <c r="F1358" s="48"/>
      <c r="G1358" s="48"/>
      <c r="H1358" s="48"/>
      <c r="I1358" s="49"/>
      <c r="J1358" s="48"/>
      <c r="K1358" s="48"/>
      <c r="L1358" s="48"/>
      <c r="M1358" s="48"/>
      <c r="N1358" s="19"/>
      <c r="O1358" s="19"/>
      <c r="P1358" s="19"/>
      <c r="Q1358" s="19"/>
      <c r="R1358" s="19"/>
      <c r="S1358" s="19"/>
      <c r="T1358" s="19"/>
      <c r="U1358" s="19"/>
      <c r="V1358" s="19"/>
      <c r="W1358" s="19"/>
      <c r="X1358" s="19"/>
      <c r="Y1358" s="19"/>
      <c r="Z1358" s="19"/>
      <c r="AA1358" s="19"/>
      <c r="AB1358" s="19"/>
      <c r="AC1358" s="19"/>
      <c r="AD1358" s="19"/>
      <c r="AE1358" s="19"/>
      <c r="AF1358" s="19"/>
      <c r="AG1358" s="19"/>
      <c r="AH1358" s="19"/>
      <c r="AI1358" s="19"/>
      <c r="AJ1358" s="19"/>
      <c r="AK1358" s="19"/>
      <c r="AL1358" s="19"/>
      <c r="AM1358" s="19"/>
      <c r="AN1358" s="19"/>
      <c r="AO1358" s="19"/>
      <c r="AP1358" s="19"/>
      <c r="AQ1358" s="19"/>
      <c r="AR1358" s="19"/>
      <c r="AS1358" s="19"/>
      <c r="AT1358" s="19"/>
      <c r="AU1358" s="19"/>
      <c r="AV1358" s="19"/>
      <c r="AW1358" s="19"/>
      <c r="AX1358" s="19"/>
      <c r="GA1358" s="50"/>
    </row>
    <row r="1359" spans="1:183" s="18" customFormat="1">
      <c r="A1359" s="47"/>
      <c r="B1359" s="48"/>
      <c r="C1359" s="48"/>
      <c r="D1359" s="48"/>
      <c r="E1359" s="49"/>
      <c r="F1359" s="48"/>
      <c r="G1359" s="48"/>
      <c r="H1359" s="48"/>
      <c r="I1359" s="49"/>
      <c r="J1359" s="48"/>
      <c r="K1359" s="48"/>
      <c r="L1359" s="48"/>
      <c r="M1359" s="48"/>
      <c r="N1359" s="19"/>
      <c r="O1359" s="19"/>
      <c r="P1359" s="19"/>
      <c r="Q1359" s="19"/>
      <c r="R1359" s="19"/>
      <c r="S1359" s="19"/>
      <c r="T1359" s="19"/>
      <c r="U1359" s="19"/>
      <c r="V1359" s="19"/>
      <c r="W1359" s="19"/>
      <c r="X1359" s="19"/>
      <c r="Y1359" s="19"/>
      <c r="Z1359" s="19"/>
      <c r="AA1359" s="19"/>
      <c r="AB1359" s="19"/>
      <c r="AC1359" s="19"/>
      <c r="AD1359" s="19"/>
      <c r="AE1359" s="19"/>
      <c r="AF1359" s="19"/>
      <c r="AG1359" s="19"/>
      <c r="AH1359" s="19"/>
      <c r="AI1359" s="19"/>
      <c r="AJ1359" s="19"/>
      <c r="AK1359" s="19"/>
      <c r="AL1359" s="19"/>
      <c r="AM1359" s="19"/>
      <c r="AN1359" s="19"/>
      <c r="AO1359" s="19"/>
      <c r="AP1359" s="19"/>
      <c r="AQ1359" s="19"/>
      <c r="AR1359" s="19"/>
      <c r="AS1359" s="19"/>
      <c r="AT1359" s="19"/>
      <c r="AU1359" s="19"/>
      <c r="AV1359" s="19"/>
      <c r="AW1359" s="19"/>
      <c r="AX1359" s="19"/>
      <c r="GA1359" s="50"/>
    </row>
    <row r="1360" spans="1:183" s="18" customFormat="1">
      <c r="A1360" s="47"/>
      <c r="B1360" s="48"/>
      <c r="C1360" s="48"/>
      <c r="D1360" s="48"/>
      <c r="E1360" s="49"/>
      <c r="F1360" s="48"/>
      <c r="G1360" s="48"/>
      <c r="H1360" s="48"/>
      <c r="I1360" s="49"/>
      <c r="J1360" s="48"/>
      <c r="K1360" s="48"/>
      <c r="L1360" s="48"/>
      <c r="M1360" s="48"/>
      <c r="N1360" s="19"/>
      <c r="O1360" s="19"/>
      <c r="P1360" s="19"/>
      <c r="Q1360" s="19"/>
      <c r="R1360" s="19"/>
      <c r="S1360" s="19"/>
      <c r="T1360" s="19"/>
      <c r="U1360" s="19"/>
      <c r="V1360" s="19"/>
      <c r="W1360" s="19"/>
      <c r="X1360" s="19"/>
      <c r="Y1360" s="19"/>
      <c r="Z1360" s="19"/>
      <c r="AA1360" s="19"/>
      <c r="AB1360" s="19"/>
      <c r="AC1360" s="19"/>
      <c r="AD1360" s="19"/>
      <c r="AE1360" s="19"/>
      <c r="AF1360" s="19"/>
      <c r="AG1360" s="19"/>
      <c r="AH1360" s="19"/>
      <c r="AI1360" s="19"/>
      <c r="AJ1360" s="19"/>
      <c r="AK1360" s="19"/>
      <c r="AL1360" s="19"/>
      <c r="AM1360" s="19"/>
      <c r="AN1360" s="19"/>
      <c r="AO1360" s="19"/>
      <c r="AP1360" s="19"/>
      <c r="AQ1360" s="19"/>
      <c r="AR1360" s="19"/>
      <c r="AS1360" s="19"/>
      <c r="AT1360" s="19"/>
      <c r="AU1360" s="19"/>
      <c r="AV1360" s="19"/>
      <c r="AW1360" s="19"/>
      <c r="AX1360" s="19"/>
      <c r="GA1360" s="50"/>
    </row>
    <row r="1361" spans="1:183" s="18" customFormat="1">
      <c r="A1361" s="47"/>
      <c r="B1361" s="48"/>
      <c r="C1361" s="48"/>
      <c r="D1361" s="48"/>
      <c r="E1361" s="49"/>
      <c r="F1361" s="48"/>
      <c r="G1361" s="48"/>
      <c r="H1361" s="48"/>
      <c r="I1361" s="49"/>
      <c r="J1361" s="48"/>
      <c r="K1361" s="48"/>
      <c r="L1361" s="48"/>
      <c r="M1361" s="48"/>
      <c r="N1361" s="19"/>
      <c r="O1361" s="19"/>
      <c r="P1361" s="19"/>
      <c r="Q1361" s="19"/>
      <c r="R1361" s="19"/>
      <c r="S1361" s="19"/>
      <c r="T1361" s="19"/>
      <c r="U1361" s="19"/>
      <c r="V1361" s="19"/>
      <c r="W1361" s="19"/>
      <c r="X1361" s="19"/>
      <c r="Y1361" s="19"/>
      <c r="Z1361" s="19"/>
      <c r="AA1361" s="19"/>
      <c r="AB1361" s="19"/>
      <c r="AC1361" s="19"/>
      <c r="AD1361" s="19"/>
      <c r="AE1361" s="19"/>
      <c r="AF1361" s="19"/>
      <c r="AG1361" s="19"/>
      <c r="AH1361" s="19"/>
      <c r="AI1361" s="19"/>
      <c r="AJ1361" s="19"/>
      <c r="AK1361" s="19"/>
      <c r="AL1361" s="19"/>
      <c r="AM1361" s="19"/>
      <c r="AN1361" s="19"/>
      <c r="AO1361" s="19"/>
      <c r="AP1361" s="19"/>
      <c r="AQ1361" s="19"/>
      <c r="AR1361" s="19"/>
      <c r="AS1361" s="19"/>
      <c r="AT1361" s="19"/>
      <c r="AU1361" s="19"/>
      <c r="AV1361" s="19"/>
      <c r="AW1361" s="19"/>
      <c r="AX1361" s="19"/>
      <c r="GA1361" s="50"/>
    </row>
    <row r="1362" spans="1:183" s="18" customFormat="1">
      <c r="A1362" s="47"/>
      <c r="B1362" s="48"/>
      <c r="C1362" s="48"/>
      <c r="D1362" s="48"/>
      <c r="E1362" s="49"/>
      <c r="F1362" s="48"/>
      <c r="G1362" s="48"/>
      <c r="H1362" s="48"/>
      <c r="I1362" s="49"/>
      <c r="J1362" s="48"/>
      <c r="K1362" s="48"/>
      <c r="L1362" s="48"/>
      <c r="M1362" s="48"/>
      <c r="N1362" s="19"/>
      <c r="O1362" s="19"/>
      <c r="P1362" s="19"/>
      <c r="Q1362" s="19"/>
      <c r="R1362" s="19"/>
      <c r="S1362" s="19"/>
      <c r="T1362" s="19"/>
      <c r="U1362" s="19"/>
      <c r="V1362" s="19"/>
      <c r="W1362" s="19"/>
      <c r="X1362" s="19"/>
      <c r="Y1362" s="19"/>
      <c r="Z1362" s="19"/>
      <c r="AA1362" s="19"/>
      <c r="AB1362" s="19"/>
      <c r="AC1362" s="19"/>
      <c r="AD1362" s="19"/>
      <c r="AE1362" s="19"/>
      <c r="AF1362" s="19"/>
      <c r="AG1362" s="19"/>
      <c r="AH1362" s="19"/>
      <c r="AI1362" s="19"/>
      <c r="AJ1362" s="19"/>
      <c r="AK1362" s="19"/>
      <c r="AL1362" s="19"/>
      <c r="AM1362" s="19"/>
      <c r="AN1362" s="19"/>
      <c r="AO1362" s="19"/>
      <c r="AP1362" s="19"/>
      <c r="AQ1362" s="19"/>
      <c r="AR1362" s="19"/>
      <c r="AS1362" s="19"/>
      <c r="AT1362" s="19"/>
      <c r="AU1362" s="19"/>
      <c r="AV1362" s="19"/>
      <c r="AW1362" s="19"/>
      <c r="AX1362" s="19"/>
      <c r="GA1362" s="50"/>
    </row>
    <row r="1363" spans="1:183" s="18" customFormat="1">
      <c r="A1363" s="47"/>
      <c r="B1363" s="48"/>
      <c r="C1363" s="48"/>
      <c r="D1363" s="48"/>
      <c r="E1363" s="49"/>
      <c r="F1363" s="48"/>
      <c r="G1363" s="48"/>
      <c r="H1363" s="48"/>
      <c r="I1363" s="49"/>
      <c r="J1363" s="48"/>
      <c r="K1363" s="48"/>
      <c r="L1363" s="48"/>
      <c r="M1363" s="48"/>
      <c r="N1363" s="19"/>
      <c r="O1363" s="19"/>
      <c r="P1363" s="19"/>
      <c r="Q1363" s="19"/>
      <c r="R1363" s="19"/>
      <c r="S1363" s="19"/>
      <c r="T1363" s="19"/>
      <c r="U1363" s="19"/>
      <c r="V1363" s="19"/>
      <c r="W1363" s="19"/>
      <c r="X1363" s="19"/>
      <c r="Y1363" s="19"/>
      <c r="Z1363" s="19"/>
      <c r="AA1363" s="19"/>
      <c r="AB1363" s="19"/>
      <c r="AC1363" s="19"/>
      <c r="AD1363" s="19"/>
      <c r="AE1363" s="19"/>
      <c r="AF1363" s="19"/>
      <c r="AG1363" s="19"/>
      <c r="AH1363" s="19"/>
      <c r="AI1363" s="19"/>
      <c r="AJ1363" s="19"/>
      <c r="AK1363" s="19"/>
      <c r="AL1363" s="19"/>
      <c r="AM1363" s="19"/>
      <c r="AN1363" s="19"/>
      <c r="AO1363" s="19"/>
      <c r="AP1363" s="19"/>
      <c r="AQ1363" s="19"/>
      <c r="AR1363" s="19"/>
      <c r="AS1363" s="19"/>
      <c r="AT1363" s="19"/>
      <c r="AU1363" s="19"/>
      <c r="AV1363" s="19"/>
      <c r="AW1363" s="19"/>
      <c r="AX1363" s="19"/>
      <c r="GA1363" s="50"/>
    </row>
    <row r="1364" spans="1:183" s="18" customFormat="1">
      <c r="A1364" s="47"/>
      <c r="B1364" s="48"/>
      <c r="C1364" s="48"/>
      <c r="D1364" s="48"/>
      <c r="E1364" s="49"/>
      <c r="F1364" s="48"/>
      <c r="G1364" s="48"/>
      <c r="H1364" s="48"/>
      <c r="I1364" s="49"/>
      <c r="J1364" s="48"/>
      <c r="K1364" s="48"/>
      <c r="L1364" s="48"/>
      <c r="M1364" s="48"/>
      <c r="N1364" s="19"/>
      <c r="O1364" s="19"/>
      <c r="P1364" s="19"/>
      <c r="Q1364" s="19"/>
      <c r="R1364" s="19"/>
      <c r="S1364" s="19"/>
      <c r="T1364" s="19"/>
      <c r="U1364" s="19"/>
      <c r="V1364" s="19"/>
      <c r="W1364" s="19"/>
      <c r="X1364" s="19"/>
      <c r="Y1364" s="19"/>
      <c r="Z1364" s="19"/>
      <c r="AA1364" s="19"/>
      <c r="AB1364" s="19"/>
      <c r="AC1364" s="19"/>
      <c r="AD1364" s="19"/>
      <c r="AE1364" s="19"/>
      <c r="AF1364" s="19"/>
      <c r="AG1364" s="19"/>
      <c r="AH1364" s="19"/>
      <c r="AI1364" s="19"/>
      <c r="AJ1364" s="19"/>
      <c r="AK1364" s="19"/>
      <c r="AL1364" s="19"/>
      <c r="AM1364" s="19"/>
      <c r="AN1364" s="19"/>
      <c r="AO1364" s="19"/>
      <c r="AP1364" s="19"/>
      <c r="AQ1364" s="19"/>
      <c r="AR1364" s="19"/>
      <c r="AS1364" s="19"/>
      <c r="AT1364" s="19"/>
      <c r="AU1364" s="19"/>
      <c r="AV1364" s="19"/>
      <c r="AW1364" s="19"/>
      <c r="AX1364" s="19"/>
      <c r="GA1364" s="50"/>
    </row>
    <row r="1365" spans="1:183" s="18" customFormat="1">
      <c r="A1365" s="47"/>
      <c r="B1365" s="48"/>
      <c r="C1365" s="48"/>
      <c r="D1365" s="48"/>
      <c r="E1365" s="49"/>
      <c r="F1365" s="48"/>
      <c r="G1365" s="48"/>
      <c r="H1365" s="48"/>
      <c r="I1365" s="49"/>
      <c r="J1365" s="48"/>
      <c r="K1365" s="48"/>
      <c r="L1365" s="48"/>
      <c r="M1365" s="48"/>
      <c r="N1365" s="19"/>
      <c r="O1365" s="19"/>
      <c r="P1365" s="19"/>
      <c r="Q1365" s="19"/>
      <c r="R1365" s="19"/>
      <c r="S1365" s="19"/>
      <c r="T1365" s="19"/>
      <c r="U1365" s="19"/>
      <c r="V1365" s="19"/>
      <c r="W1365" s="19"/>
      <c r="X1365" s="19"/>
      <c r="Y1365" s="19"/>
      <c r="Z1365" s="19"/>
      <c r="AA1365" s="19"/>
      <c r="AB1365" s="19"/>
      <c r="AC1365" s="19"/>
      <c r="AD1365" s="19"/>
      <c r="AE1365" s="19"/>
      <c r="AF1365" s="19"/>
      <c r="AG1365" s="19"/>
      <c r="AH1365" s="19"/>
      <c r="AI1365" s="19"/>
      <c r="AJ1365" s="19"/>
      <c r="AK1365" s="19"/>
      <c r="AL1365" s="19"/>
      <c r="AM1365" s="19"/>
      <c r="AN1365" s="19"/>
      <c r="AO1365" s="19"/>
      <c r="AP1365" s="19"/>
      <c r="AQ1365" s="19"/>
      <c r="AR1365" s="19"/>
      <c r="AS1365" s="19"/>
      <c r="AT1365" s="19"/>
      <c r="AU1365" s="19"/>
      <c r="AV1365" s="19"/>
      <c r="AW1365" s="19"/>
      <c r="AX1365" s="19"/>
      <c r="GA1365" s="50"/>
    </row>
    <row r="1366" spans="1:183" s="18" customFormat="1">
      <c r="A1366" s="47"/>
      <c r="B1366" s="48"/>
      <c r="C1366" s="48"/>
      <c r="D1366" s="48"/>
      <c r="E1366" s="49"/>
      <c r="F1366" s="48"/>
      <c r="G1366" s="48"/>
      <c r="H1366" s="48"/>
      <c r="I1366" s="49"/>
      <c r="J1366" s="48"/>
      <c r="K1366" s="48"/>
      <c r="L1366" s="48"/>
      <c r="M1366" s="48"/>
      <c r="N1366" s="19"/>
      <c r="O1366" s="19"/>
      <c r="P1366" s="19"/>
      <c r="Q1366" s="19"/>
      <c r="R1366" s="19"/>
      <c r="S1366" s="19"/>
      <c r="T1366" s="19"/>
      <c r="U1366" s="19"/>
      <c r="V1366" s="19"/>
      <c r="W1366" s="19"/>
      <c r="X1366" s="19"/>
      <c r="Y1366" s="19"/>
      <c r="Z1366" s="19"/>
      <c r="AA1366" s="19"/>
      <c r="AB1366" s="19"/>
      <c r="AC1366" s="19"/>
      <c r="AD1366" s="19"/>
      <c r="AE1366" s="19"/>
      <c r="AF1366" s="19"/>
      <c r="AG1366" s="19"/>
      <c r="AH1366" s="19"/>
      <c r="AI1366" s="19"/>
      <c r="AJ1366" s="19"/>
      <c r="AK1366" s="19"/>
      <c r="AL1366" s="19"/>
      <c r="AM1366" s="19"/>
      <c r="AN1366" s="19"/>
      <c r="AO1366" s="19"/>
      <c r="AP1366" s="19"/>
      <c r="AQ1366" s="19"/>
      <c r="AR1366" s="19"/>
      <c r="AS1366" s="19"/>
      <c r="AT1366" s="19"/>
      <c r="AU1366" s="19"/>
      <c r="AV1366" s="19"/>
      <c r="AW1366" s="19"/>
      <c r="AX1366" s="19"/>
      <c r="GA1366" s="50"/>
    </row>
    <row r="1367" spans="1:183" s="18" customFormat="1">
      <c r="A1367" s="47"/>
      <c r="B1367" s="48"/>
      <c r="C1367" s="48"/>
      <c r="D1367" s="48"/>
      <c r="E1367" s="49"/>
      <c r="F1367" s="48"/>
      <c r="G1367" s="48"/>
      <c r="H1367" s="48"/>
      <c r="I1367" s="49"/>
      <c r="J1367" s="48"/>
      <c r="K1367" s="48"/>
      <c r="L1367" s="48"/>
      <c r="M1367" s="48"/>
      <c r="N1367" s="19"/>
      <c r="O1367" s="19"/>
      <c r="P1367" s="19"/>
      <c r="Q1367" s="19"/>
      <c r="R1367" s="19"/>
      <c r="S1367" s="19"/>
      <c r="T1367" s="19"/>
      <c r="U1367" s="19"/>
      <c r="V1367" s="19"/>
      <c r="W1367" s="19"/>
      <c r="X1367" s="19"/>
      <c r="Y1367" s="19"/>
      <c r="Z1367" s="19"/>
      <c r="AA1367" s="19"/>
      <c r="AB1367" s="19"/>
      <c r="AC1367" s="19"/>
      <c r="AD1367" s="19"/>
      <c r="AE1367" s="19"/>
      <c r="AF1367" s="19"/>
      <c r="AG1367" s="19"/>
      <c r="AH1367" s="19"/>
      <c r="AI1367" s="19"/>
      <c r="AJ1367" s="19"/>
      <c r="AK1367" s="19"/>
      <c r="AL1367" s="19"/>
      <c r="AM1367" s="19"/>
      <c r="AN1367" s="19"/>
      <c r="AO1367" s="19"/>
      <c r="AP1367" s="19"/>
      <c r="AQ1367" s="19"/>
      <c r="AR1367" s="19"/>
      <c r="AS1367" s="19"/>
      <c r="AT1367" s="19"/>
      <c r="AU1367" s="19"/>
      <c r="AV1367" s="19"/>
      <c r="AW1367" s="19"/>
      <c r="AX1367" s="19"/>
      <c r="GA1367" s="50"/>
    </row>
    <row r="1368" spans="1:183" s="18" customFormat="1">
      <c r="A1368" s="47"/>
      <c r="B1368" s="48"/>
      <c r="C1368" s="48"/>
      <c r="D1368" s="48"/>
      <c r="E1368" s="49"/>
      <c r="F1368" s="48"/>
      <c r="G1368" s="48"/>
      <c r="H1368" s="48"/>
      <c r="I1368" s="49"/>
      <c r="J1368" s="48"/>
      <c r="K1368" s="48"/>
      <c r="L1368" s="48"/>
      <c r="M1368" s="48"/>
      <c r="N1368" s="19"/>
      <c r="O1368" s="19"/>
      <c r="P1368" s="19"/>
      <c r="Q1368" s="19"/>
      <c r="R1368" s="19"/>
      <c r="S1368" s="19"/>
      <c r="T1368" s="19"/>
      <c r="U1368" s="19"/>
      <c r="V1368" s="19"/>
      <c r="W1368" s="19"/>
      <c r="X1368" s="19"/>
      <c r="Y1368" s="19"/>
      <c r="Z1368" s="19"/>
      <c r="AA1368" s="19"/>
      <c r="AB1368" s="19"/>
      <c r="AC1368" s="19"/>
      <c r="AD1368" s="19"/>
      <c r="AE1368" s="19"/>
      <c r="AF1368" s="19"/>
      <c r="AG1368" s="19"/>
      <c r="AH1368" s="19"/>
      <c r="AI1368" s="19"/>
      <c r="AJ1368" s="19"/>
      <c r="AK1368" s="19"/>
      <c r="AL1368" s="19"/>
      <c r="AM1368" s="19"/>
      <c r="AN1368" s="19"/>
      <c r="AO1368" s="19"/>
      <c r="AP1368" s="19"/>
      <c r="AQ1368" s="19"/>
      <c r="AR1368" s="19"/>
      <c r="AS1368" s="19"/>
      <c r="AT1368" s="19"/>
      <c r="AU1368" s="19"/>
      <c r="AV1368" s="19"/>
      <c r="AW1368" s="19"/>
      <c r="AX1368" s="19"/>
      <c r="GA1368" s="50"/>
    </row>
    <row r="1369" spans="1:183" s="18" customFormat="1">
      <c r="A1369" s="47"/>
      <c r="B1369" s="48"/>
      <c r="C1369" s="48"/>
      <c r="D1369" s="48"/>
      <c r="E1369" s="49"/>
      <c r="F1369" s="48"/>
      <c r="G1369" s="48"/>
      <c r="H1369" s="48"/>
      <c r="I1369" s="49"/>
      <c r="J1369" s="48"/>
      <c r="K1369" s="48"/>
      <c r="L1369" s="48"/>
      <c r="M1369" s="48"/>
      <c r="N1369" s="19"/>
      <c r="O1369" s="19"/>
      <c r="P1369" s="19"/>
      <c r="Q1369" s="19"/>
      <c r="R1369" s="19"/>
      <c r="S1369" s="19"/>
      <c r="T1369" s="19"/>
      <c r="U1369" s="19"/>
      <c r="V1369" s="19"/>
      <c r="W1369" s="19"/>
      <c r="X1369" s="19"/>
      <c r="Y1369" s="19"/>
      <c r="Z1369" s="19"/>
      <c r="AA1369" s="19"/>
      <c r="AB1369" s="19"/>
      <c r="AC1369" s="19"/>
      <c r="AD1369" s="19"/>
      <c r="AE1369" s="19"/>
      <c r="AF1369" s="19"/>
      <c r="AG1369" s="19"/>
      <c r="AH1369" s="19"/>
      <c r="AI1369" s="19"/>
      <c r="AJ1369" s="19"/>
      <c r="AK1369" s="19"/>
      <c r="AL1369" s="19"/>
      <c r="AM1369" s="19"/>
      <c r="AN1369" s="19"/>
      <c r="AO1369" s="19"/>
      <c r="AP1369" s="19"/>
      <c r="AQ1369" s="19"/>
      <c r="AR1369" s="19"/>
      <c r="AS1369" s="19"/>
      <c r="AT1369" s="19"/>
      <c r="AU1369" s="19"/>
      <c r="AV1369" s="19"/>
      <c r="AW1369" s="19"/>
      <c r="AX1369" s="19"/>
      <c r="GA1369" s="50"/>
    </row>
    <row r="1370" spans="1:183" s="18" customFormat="1">
      <c r="A1370" s="47"/>
      <c r="B1370" s="48"/>
      <c r="C1370" s="48"/>
      <c r="D1370" s="48"/>
      <c r="E1370" s="49"/>
      <c r="F1370" s="48"/>
      <c r="G1370" s="48"/>
      <c r="H1370" s="48"/>
      <c r="I1370" s="49"/>
      <c r="J1370" s="48"/>
      <c r="K1370" s="48"/>
      <c r="L1370" s="48"/>
      <c r="M1370" s="48"/>
      <c r="N1370" s="19"/>
      <c r="O1370" s="19"/>
      <c r="P1370" s="19"/>
      <c r="Q1370" s="19"/>
      <c r="R1370" s="19"/>
      <c r="S1370" s="19"/>
      <c r="T1370" s="19"/>
      <c r="U1370" s="19"/>
      <c r="V1370" s="19"/>
      <c r="W1370" s="19"/>
      <c r="X1370" s="19"/>
      <c r="Y1370" s="19"/>
      <c r="Z1370" s="19"/>
      <c r="AA1370" s="19"/>
      <c r="AB1370" s="19"/>
      <c r="AC1370" s="19"/>
      <c r="AD1370" s="19"/>
      <c r="AE1370" s="19"/>
      <c r="AF1370" s="19"/>
      <c r="AG1370" s="19"/>
      <c r="AH1370" s="19"/>
      <c r="AI1370" s="19"/>
      <c r="AJ1370" s="19"/>
      <c r="AK1370" s="19"/>
      <c r="AL1370" s="19"/>
      <c r="AM1370" s="19"/>
      <c r="AN1370" s="19"/>
      <c r="AO1370" s="19"/>
      <c r="AP1370" s="19"/>
      <c r="AQ1370" s="19"/>
      <c r="AR1370" s="19"/>
      <c r="AS1370" s="19"/>
      <c r="AT1370" s="19"/>
      <c r="AU1370" s="19"/>
      <c r="AV1370" s="19"/>
      <c r="AW1370" s="19"/>
      <c r="AX1370" s="19"/>
      <c r="GA1370" s="50"/>
    </row>
    <row r="1371" spans="1:183" s="18" customFormat="1">
      <c r="A1371" s="47"/>
      <c r="B1371" s="48"/>
      <c r="C1371" s="48"/>
      <c r="D1371" s="48"/>
      <c r="E1371" s="49"/>
      <c r="F1371" s="48"/>
      <c r="G1371" s="48"/>
      <c r="H1371" s="48"/>
      <c r="I1371" s="49"/>
      <c r="J1371" s="48"/>
      <c r="K1371" s="48"/>
      <c r="L1371" s="48"/>
      <c r="M1371" s="48"/>
      <c r="N1371" s="19"/>
      <c r="O1371" s="19"/>
      <c r="P1371" s="19"/>
      <c r="Q1371" s="19"/>
      <c r="R1371" s="19"/>
      <c r="S1371" s="19"/>
      <c r="T1371" s="19"/>
      <c r="U1371" s="19"/>
      <c r="V1371" s="19"/>
      <c r="W1371" s="19"/>
      <c r="X1371" s="19"/>
      <c r="Y1371" s="19"/>
      <c r="Z1371" s="19"/>
      <c r="AA1371" s="19"/>
      <c r="AB1371" s="19"/>
      <c r="AC1371" s="19"/>
      <c r="AD1371" s="19"/>
      <c r="AE1371" s="19"/>
      <c r="AF1371" s="19"/>
      <c r="AG1371" s="19"/>
      <c r="AH1371" s="19"/>
      <c r="AI1371" s="19"/>
      <c r="AJ1371" s="19"/>
      <c r="AK1371" s="19"/>
      <c r="AL1371" s="19"/>
      <c r="AM1371" s="19"/>
      <c r="AN1371" s="19"/>
      <c r="AO1371" s="19"/>
      <c r="AP1371" s="19"/>
      <c r="AQ1371" s="19"/>
      <c r="AR1371" s="19"/>
      <c r="AS1371" s="19"/>
      <c r="AT1371" s="19"/>
      <c r="AU1371" s="19"/>
      <c r="AV1371" s="19"/>
      <c r="AW1371" s="19"/>
      <c r="AX1371" s="19"/>
      <c r="GA1371" s="50"/>
    </row>
    <row r="1372" spans="1:183" s="18" customFormat="1">
      <c r="A1372" s="47"/>
      <c r="B1372" s="48"/>
      <c r="C1372" s="48"/>
      <c r="D1372" s="48"/>
      <c r="E1372" s="49"/>
      <c r="F1372" s="48"/>
      <c r="G1372" s="48"/>
      <c r="H1372" s="48"/>
      <c r="I1372" s="49"/>
      <c r="J1372" s="48"/>
      <c r="K1372" s="48"/>
      <c r="L1372" s="48"/>
      <c r="M1372" s="48"/>
      <c r="N1372" s="19"/>
      <c r="O1372" s="19"/>
      <c r="P1372" s="19"/>
      <c r="Q1372" s="19"/>
      <c r="R1372" s="19"/>
      <c r="S1372" s="19"/>
      <c r="T1372" s="19"/>
      <c r="U1372" s="19"/>
      <c r="V1372" s="19"/>
      <c r="W1372" s="19"/>
      <c r="X1372" s="19"/>
      <c r="Y1372" s="19"/>
      <c r="Z1372" s="19"/>
      <c r="AA1372" s="19"/>
      <c r="AB1372" s="19"/>
      <c r="AC1372" s="19"/>
      <c r="AD1372" s="19"/>
      <c r="AE1372" s="19"/>
      <c r="AF1372" s="19"/>
      <c r="AG1372" s="19"/>
      <c r="AH1372" s="19"/>
      <c r="AI1372" s="19"/>
      <c r="AJ1372" s="19"/>
      <c r="AK1372" s="19"/>
      <c r="AL1372" s="19"/>
      <c r="AM1372" s="19"/>
      <c r="AN1372" s="19"/>
      <c r="AO1372" s="19"/>
      <c r="AP1372" s="19"/>
      <c r="AQ1372" s="19"/>
      <c r="AR1372" s="19"/>
      <c r="AS1372" s="19"/>
      <c r="AT1372" s="19"/>
      <c r="AU1372" s="19"/>
      <c r="AV1372" s="19"/>
      <c r="AW1372" s="19"/>
      <c r="AX1372" s="19"/>
      <c r="GA1372" s="50"/>
    </row>
    <row r="1373" spans="1:183" s="18" customFormat="1">
      <c r="A1373" s="47"/>
      <c r="B1373" s="48"/>
      <c r="C1373" s="48"/>
      <c r="D1373" s="48"/>
      <c r="E1373" s="49"/>
      <c r="F1373" s="48"/>
      <c r="G1373" s="48"/>
      <c r="H1373" s="48"/>
      <c r="I1373" s="49"/>
      <c r="J1373" s="48"/>
      <c r="K1373" s="48"/>
      <c r="L1373" s="48"/>
      <c r="M1373" s="48"/>
      <c r="N1373" s="19"/>
      <c r="O1373" s="19"/>
      <c r="P1373" s="19"/>
      <c r="Q1373" s="19"/>
      <c r="R1373" s="19"/>
      <c r="S1373" s="19"/>
      <c r="T1373" s="19"/>
      <c r="U1373" s="19"/>
      <c r="V1373" s="19"/>
      <c r="W1373" s="19"/>
      <c r="X1373" s="19"/>
      <c r="Y1373" s="19"/>
      <c r="Z1373" s="19"/>
      <c r="AA1373" s="19"/>
      <c r="AB1373" s="19"/>
      <c r="AC1373" s="19"/>
      <c r="AD1373" s="19"/>
      <c r="AE1373" s="19"/>
      <c r="AF1373" s="19"/>
      <c r="AG1373" s="19"/>
      <c r="AH1373" s="19"/>
      <c r="AI1373" s="19"/>
      <c r="AJ1373" s="19"/>
      <c r="AK1373" s="19"/>
      <c r="AL1373" s="19"/>
      <c r="AM1373" s="19"/>
      <c r="AN1373" s="19"/>
      <c r="AO1373" s="19"/>
      <c r="AP1373" s="19"/>
      <c r="AQ1373" s="19"/>
      <c r="AR1373" s="19"/>
      <c r="AS1373" s="19"/>
      <c r="AT1373" s="19"/>
      <c r="AU1373" s="19"/>
      <c r="AV1373" s="19"/>
      <c r="AW1373" s="19"/>
      <c r="AX1373" s="19"/>
      <c r="GA1373" s="50"/>
    </row>
    <row r="1374" spans="1:183" s="18" customFormat="1">
      <c r="A1374" s="47"/>
      <c r="B1374" s="48"/>
      <c r="C1374" s="48"/>
      <c r="D1374" s="48"/>
      <c r="E1374" s="49"/>
      <c r="F1374" s="48"/>
      <c r="G1374" s="48"/>
      <c r="H1374" s="48"/>
      <c r="I1374" s="49"/>
      <c r="J1374" s="48"/>
      <c r="K1374" s="48"/>
      <c r="L1374" s="48"/>
      <c r="M1374" s="48"/>
      <c r="N1374" s="19"/>
      <c r="O1374" s="19"/>
      <c r="P1374" s="19"/>
      <c r="Q1374" s="19"/>
      <c r="R1374" s="19"/>
      <c r="S1374" s="19"/>
      <c r="T1374" s="19"/>
      <c r="U1374" s="19"/>
      <c r="V1374" s="19"/>
      <c r="W1374" s="19"/>
      <c r="X1374" s="19"/>
      <c r="Y1374" s="19"/>
      <c r="Z1374" s="19"/>
      <c r="AA1374" s="19"/>
      <c r="AB1374" s="19"/>
      <c r="AC1374" s="19"/>
      <c r="AD1374" s="19"/>
      <c r="AE1374" s="19"/>
      <c r="AF1374" s="19"/>
      <c r="AG1374" s="19"/>
      <c r="AH1374" s="19"/>
      <c r="AI1374" s="19"/>
      <c r="AJ1374" s="19"/>
      <c r="AK1374" s="19"/>
      <c r="AL1374" s="19"/>
      <c r="AM1374" s="19"/>
      <c r="AN1374" s="19"/>
      <c r="AO1374" s="19"/>
      <c r="AP1374" s="19"/>
      <c r="AQ1374" s="19"/>
      <c r="AR1374" s="19"/>
      <c r="AS1374" s="19"/>
      <c r="AT1374" s="19"/>
      <c r="AU1374" s="19"/>
      <c r="AV1374" s="19"/>
      <c r="AW1374" s="19"/>
      <c r="AX1374" s="19"/>
      <c r="GA1374" s="50"/>
    </row>
    <row r="1375" spans="1:183" s="18" customFormat="1">
      <c r="A1375" s="47"/>
      <c r="B1375" s="48"/>
      <c r="C1375" s="48"/>
      <c r="D1375" s="48"/>
      <c r="E1375" s="49"/>
      <c r="F1375" s="48"/>
      <c r="G1375" s="48"/>
      <c r="H1375" s="48"/>
      <c r="I1375" s="49"/>
      <c r="J1375" s="48"/>
      <c r="K1375" s="48"/>
      <c r="L1375" s="48"/>
      <c r="M1375" s="48"/>
      <c r="N1375" s="19"/>
      <c r="O1375" s="19"/>
      <c r="P1375" s="19"/>
      <c r="Q1375" s="19"/>
      <c r="R1375" s="19"/>
      <c r="S1375" s="19"/>
      <c r="T1375" s="19"/>
      <c r="U1375" s="19"/>
      <c r="V1375" s="19"/>
      <c r="W1375" s="19"/>
      <c r="X1375" s="19"/>
      <c r="Y1375" s="19"/>
      <c r="Z1375" s="19"/>
      <c r="AA1375" s="19"/>
      <c r="AB1375" s="19"/>
      <c r="AC1375" s="19"/>
      <c r="AD1375" s="19"/>
      <c r="AE1375" s="19"/>
      <c r="AF1375" s="19"/>
      <c r="AG1375" s="19"/>
      <c r="AH1375" s="19"/>
      <c r="AI1375" s="19"/>
      <c r="AJ1375" s="19"/>
      <c r="AK1375" s="19"/>
      <c r="AL1375" s="19"/>
      <c r="AM1375" s="19"/>
      <c r="AN1375" s="19"/>
      <c r="AO1375" s="19"/>
      <c r="AP1375" s="19"/>
      <c r="AQ1375" s="19"/>
      <c r="AR1375" s="19"/>
      <c r="AS1375" s="19"/>
      <c r="AT1375" s="19"/>
      <c r="AU1375" s="19"/>
      <c r="AV1375" s="19"/>
      <c r="AW1375" s="19"/>
      <c r="AX1375" s="19"/>
      <c r="GA1375" s="50"/>
    </row>
    <row r="1376" spans="1:183" s="18" customFormat="1">
      <c r="A1376" s="47"/>
      <c r="B1376" s="48"/>
      <c r="C1376" s="48"/>
      <c r="D1376" s="48"/>
      <c r="E1376" s="49"/>
      <c r="F1376" s="48"/>
      <c r="G1376" s="48"/>
      <c r="H1376" s="48"/>
      <c r="I1376" s="49"/>
      <c r="J1376" s="48"/>
      <c r="K1376" s="48"/>
      <c r="L1376" s="48"/>
      <c r="M1376" s="48"/>
      <c r="N1376" s="19"/>
      <c r="O1376" s="19"/>
      <c r="P1376" s="19"/>
      <c r="Q1376" s="19"/>
      <c r="R1376" s="19"/>
      <c r="S1376" s="19"/>
      <c r="T1376" s="19"/>
      <c r="U1376" s="19"/>
      <c r="V1376" s="19"/>
      <c r="W1376" s="19"/>
      <c r="X1376" s="19"/>
      <c r="Y1376" s="19"/>
      <c r="Z1376" s="19"/>
      <c r="AA1376" s="19"/>
      <c r="AB1376" s="19"/>
      <c r="AC1376" s="19"/>
      <c r="AD1376" s="19"/>
      <c r="AE1376" s="19"/>
      <c r="AF1376" s="19"/>
      <c r="AG1376" s="19"/>
      <c r="AH1376" s="19"/>
      <c r="AI1376" s="19"/>
      <c r="AJ1376" s="19"/>
      <c r="AK1376" s="19"/>
      <c r="AL1376" s="19"/>
      <c r="AM1376" s="19"/>
      <c r="AN1376" s="19"/>
      <c r="AO1376" s="19"/>
      <c r="AP1376" s="19"/>
      <c r="AQ1376" s="19"/>
      <c r="AR1376" s="19"/>
      <c r="AS1376" s="19"/>
      <c r="AT1376" s="19"/>
      <c r="AU1376" s="19"/>
      <c r="AV1376" s="19"/>
      <c r="AW1376" s="19"/>
      <c r="AX1376" s="19"/>
      <c r="GA1376" s="50"/>
    </row>
    <row r="1377" spans="1:183" s="18" customFormat="1">
      <c r="A1377" s="47"/>
      <c r="B1377" s="48"/>
      <c r="C1377" s="48"/>
      <c r="D1377" s="48"/>
      <c r="E1377" s="49"/>
      <c r="F1377" s="48"/>
      <c r="G1377" s="48"/>
      <c r="H1377" s="48"/>
      <c r="I1377" s="49"/>
      <c r="J1377" s="48"/>
      <c r="K1377" s="48"/>
      <c r="L1377" s="48"/>
      <c r="M1377" s="48"/>
      <c r="N1377" s="19"/>
      <c r="O1377" s="19"/>
      <c r="P1377" s="19"/>
      <c r="Q1377" s="19"/>
      <c r="R1377" s="19"/>
      <c r="S1377" s="19"/>
      <c r="T1377" s="19"/>
      <c r="U1377" s="19"/>
      <c r="V1377" s="19"/>
      <c r="W1377" s="19"/>
      <c r="X1377" s="19"/>
      <c r="Y1377" s="19"/>
      <c r="Z1377" s="19"/>
      <c r="AA1377" s="19"/>
      <c r="AB1377" s="19"/>
      <c r="AC1377" s="19"/>
      <c r="AD1377" s="19"/>
      <c r="AE1377" s="19"/>
      <c r="AF1377" s="19"/>
      <c r="AG1377" s="19"/>
      <c r="AH1377" s="19"/>
      <c r="AI1377" s="19"/>
      <c r="AJ1377" s="19"/>
      <c r="AK1377" s="19"/>
      <c r="AL1377" s="19"/>
      <c r="AM1377" s="19"/>
      <c r="AN1377" s="19"/>
      <c r="AO1377" s="19"/>
      <c r="AP1377" s="19"/>
      <c r="AQ1377" s="19"/>
      <c r="AR1377" s="19"/>
      <c r="AS1377" s="19"/>
      <c r="AT1377" s="19"/>
      <c r="AU1377" s="19"/>
      <c r="AV1377" s="19"/>
      <c r="AW1377" s="19"/>
      <c r="AX1377" s="19"/>
      <c r="GA1377" s="50"/>
    </row>
    <row r="1378" spans="1:183" s="18" customFormat="1">
      <c r="A1378" s="47"/>
      <c r="B1378" s="48"/>
      <c r="C1378" s="48"/>
      <c r="D1378" s="48"/>
      <c r="E1378" s="49"/>
      <c r="F1378" s="48"/>
      <c r="G1378" s="48"/>
      <c r="H1378" s="48"/>
      <c r="I1378" s="49"/>
      <c r="J1378" s="48"/>
      <c r="K1378" s="48"/>
      <c r="L1378" s="48"/>
      <c r="M1378" s="48"/>
      <c r="N1378" s="19"/>
      <c r="O1378" s="19"/>
      <c r="P1378" s="19"/>
      <c r="Q1378" s="19"/>
      <c r="R1378" s="19"/>
      <c r="S1378" s="19"/>
      <c r="T1378" s="19"/>
      <c r="U1378" s="19"/>
      <c r="V1378" s="19"/>
      <c r="W1378" s="19"/>
      <c r="X1378" s="19"/>
      <c r="Y1378" s="19"/>
      <c r="Z1378" s="19"/>
      <c r="AA1378" s="19"/>
      <c r="AB1378" s="19"/>
      <c r="AC1378" s="19"/>
      <c r="AD1378" s="19"/>
      <c r="AE1378" s="19"/>
      <c r="AF1378" s="19"/>
      <c r="AG1378" s="19"/>
      <c r="AH1378" s="19"/>
      <c r="AI1378" s="19"/>
      <c r="AJ1378" s="19"/>
      <c r="AK1378" s="19"/>
      <c r="AL1378" s="19"/>
      <c r="AM1378" s="19"/>
      <c r="AN1378" s="19"/>
      <c r="AO1378" s="19"/>
      <c r="AP1378" s="19"/>
      <c r="AQ1378" s="19"/>
      <c r="AR1378" s="19"/>
      <c r="AS1378" s="19"/>
      <c r="AT1378" s="19"/>
      <c r="AU1378" s="19"/>
      <c r="AV1378" s="19"/>
      <c r="AW1378" s="19"/>
      <c r="AX1378" s="19"/>
      <c r="GA1378" s="50"/>
    </row>
    <row r="1379" spans="1:183" s="18" customFormat="1">
      <c r="A1379" s="47"/>
      <c r="B1379" s="48"/>
      <c r="C1379" s="48"/>
      <c r="D1379" s="48"/>
      <c r="E1379" s="49"/>
      <c r="F1379" s="48"/>
      <c r="G1379" s="48"/>
      <c r="H1379" s="48"/>
      <c r="I1379" s="49"/>
      <c r="J1379" s="48"/>
      <c r="K1379" s="48"/>
      <c r="L1379" s="48"/>
      <c r="M1379" s="48"/>
      <c r="N1379" s="19"/>
      <c r="O1379" s="19"/>
      <c r="P1379" s="19"/>
      <c r="Q1379" s="19"/>
      <c r="R1379" s="19"/>
      <c r="S1379" s="19"/>
      <c r="T1379" s="19"/>
      <c r="U1379" s="19"/>
      <c r="V1379" s="19"/>
      <c r="W1379" s="19"/>
      <c r="X1379" s="19"/>
      <c r="Y1379" s="19"/>
      <c r="Z1379" s="19"/>
      <c r="AA1379" s="19"/>
      <c r="AB1379" s="19"/>
      <c r="AC1379" s="19"/>
      <c r="AD1379" s="19"/>
      <c r="AE1379" s="19"/>
      <c r="AF1379" s="19"/>
      <c r="AG1379" s="19"/>
      <c r="AH1379" s="19"/>
      <c r="AI1379" s="19"/>
      <c r="AJ1379" s="19"/>
      <c r="AK1379" s="19"/>
      <c r="AL1379" s="19"/>
      <c r="AM1379" s="19"/>
      <c r="AN1379" s="19"/>
      <c r="AO1379" s="19"/>
      <c r="AP1379" s="19"/>
      <c r="AQ1379" s="19"/>
      <c r="AR1379" s="19"/>
      <c r="AS1379" s="19"/>
      <c r="AT1379" s="19"/>
      <c r="AU1379" s="19"/>
      <c r="AV1379" s="19"/>
      <c r="AW1379" s="19"/>
      <c r="AX1379" s="19"/>
      <c r="GA1379" s="50"/>
    </row>
    <row r="1380" spans="1:183" s="18" customFormat="1">
      <c r="A1380" s="47"/>
      <c r="B1380" s="48"/>
      <c r="C1380" s="48"/>
      <c r="D1380" s="48"/>
      <c r="E1380" s="49"/>
      <c r="F1380" s="48"/>
      <c r="G1380" s="48"/>
      <c r="H1380" s="48"/>
      <c r="I1380" s="49"/>
      <c r="J1380" s="48"/>
      <c r="K1380" s="48"/>
      <c r="L1380" s="48"/>
      <c r="M1380" s="48"/>
      <c r="N1380" s="19"/>
      <c r="O1380" s="19"/>
      <c r="P1380" s="19"/>
      <c r="Q1380" s="19"/>
      <c r="R1380" s="19"/>
      <c r="S1380" s="19"/>
      <c r="T1380" s="19"/>
      <c r="U1380" s="19"/>
      <c r="V1380" s="19"/>
      <c r="W1380" s="19"/>
      <c r="X1380" s="19"/>
      <c r="Y1380" s="19"/>
      <c r="Z1380" s="19"/>
      <c r="AA1380" s="19"/>
      <c r="AB1380" s="19"/>
      <c r="AC1380" s="19"/>
      <c r="AD1380" s="19"/>
      <c r="AE1380" s="19"/>
      <c r="AF1380" s="19"/>
      <c r="AG1380" s="19"/>
      <c r="AH1380" s="19"/>
      <c r="AI1380" s="19"/>
      <c r="AJ1380" s="19"/>
      <c r="AK1380" s="19"/>
      <c r="AL1380" s="19"/>
      <c r="AM1380" s="19"/>
      <c r="AN1380" s="19"/>
      <c r="AO1380" s="19"/>
      <c r="AP1380" s="19"/>
      <c r="AQ1380" s="19"/>
      <c r="AR1380" s="19"/>
      <c r="AS1380" s="19"/>
      <c r="AT1380" s="19"/>
      <c r="AU1380" s="19"/>
      <c r="AV1380" s="19"/>
      <c r="AW1380" s="19"/>
      <c r="AX1380" s="19"/>
      <c r="GA1380" s="50"/>
    </row>
    <row r="1381" spans="1:183" s="18" customFormat="1">
      <c r="A1381" s="47"/>
      <c r="B1381" s="48"/>
      <c r="C1381" s="48"/>
      <c r="D1381" s="48"/>
      <c r="E1381" s="49"/>
      <c r="F1381" s="48"/>
      <c r="G1381" s="48"/>
      <c r="H1381" s="48"/>
      <c r="I1381" s="49"/>
      <c r="J1381" s="48"/>
      <c r="K1381" s="48"/>
      <c r="L1381" s="48"/>
      <c r="M1381" s="48"/>
      <c r="N1381" s="19"/>
      <c r="O1381" s="19"/>
      <c r="P1381" s="19"/>
      <c r="Q1381" s="19"/>
      <c r="R1381" s="19"/>
      <c r="S1381" s="19"/>
      <c r="T1381" s="19"/>
      <c r="U1381" s="19"/>
      <c r="V1381" s="19"/>
      <c r="W1381" s="19"/>
      <c r="X1381" s="19"/>
      <c r="Y1381" s="19"/>
      <c r="Z1381" s="19"/>
      <c r="AA1381" s="19"/>
      <c r="AB1381" s="19"/>
      <c r="AC1381" s="19"/>
      <c r="AD1381" s="19"/>
      <c r="AE1381" s="19"/>
      <c r="AF1381" s="19"/>
      <c r="AG1381" s="19"/>
      <c r="AH1381" s="19"/>
      <c r="AI1381" s="19"/>
      <c r="AJ1381" s="19"/>
      <c r="AK1381" s="19"/>
      <c r="AL1381" s="19"/>
      <c r="AM1381" s="19"/>
      <c r="AN1381" s="19"/>
      <c r="AO1381" s="19"/>
      <c r="AP1381" s="19"/>
      <c r="AQ1381" s="19"/>
      <c r="AR1381" s="19"/>
      <c r="AS1381" s="19"/>
      <c r="AT1381" s="19"/>
      <c r="AU1381" s="19"/>
      <c r="AV1381" s="19"/>
      <c r="AW1381" s="19"/>
      <c r="AX1381" s="19"/>
      <c r="GA1381" s="50"/>
    </row>
    <row r="1382" spans="1:183" s="18" customFormat="1">
      <c r="A1382" s="47"/>
      <c r="B1382" s="48"/>
      <c r="C1382" s="48"/>
      <c r="D1382" s="48"/>
      <c r="E1382" s="49"/>
      <c r="F1382" s="48"/>
      <c r="G1382" s="48"/>
      <c r="H1382" s="48"/>
      <c r="I1382" s="49"/>
      <c r="J1382" s="48"/>
      <c r="K1382" s="48"/>
      <c r="L1382" s="48"/>
      <c r="M1382" s="48"/>
      <c r="N1382" s="19"/>
      <c r="O1382" s="19"/>
      <c r="P1382" s="19"/>
      <c r="Q1382" s="19"/>
      <c r="R1382" s="19"/>
      <c r="S1382" s="19"/>
      <c r="T1382" s="19"/>
      <c r="U1382" s="19"/>
      <c r="V1382" s="19"/>
      <c r="W1382" s="19"/>
      <c r="X1382" s="19"/>
      <c r="Y1382" s="19"/>
      <c r="Z1382" s="19"/>
      <c r="AA1382" s="19"/>
      <c r="AB1382" s="19"/>
      <c r="AC1382" s="19"/>
      <c r="AD1382" s="19"/>
      <c r="AE1382" s="19"/>
      <c r="AF1382" s="19"/>
      <c r="AG1382" s="19"/>
      <c r="AH1382" s="19"/>
      <c r="AI1382" s="19"/>
      <c r="AJ1382" s="19"/>
      <c r="AK1382" s="19"/>
      <c r="AL1382" s="19"/>
      <c r="AM1382" s="19"/>
      <c r="AN1382" s="19"/>
      <c r="AO1382" s="19"/>
      <c r="AP1382" s="19"/>
      <c r="AQ1382" s="19"/>
      <c r="AR1382" s="19"/>
      <c r="AS1382" s="19"/>
      <c r="AT1382" s="19"/>
      <c r="AU1382" s="19"/>
      <c r="AV1382" s="19"/>
      <c r="AW1382" s="19"/>
      <c r="AX1382" s="19"/>
      <c r="GA1382" s="50"/>
    </row>
    <row r="1383" spans="1:183" s="18" customFormat="1">
      <c r="A1383" s="47"/>
      <c r="B1383" s="48"/>
      <c r="C1383" s="48"/>
      <c r="D1383" s="48"/>
      <c r="E1383" s="49"/>
      <c r="F1383" s="48"/>
      <c r="G1383" s="48"/>
      <c r="H1383" s="48"/>
      <c r="I1383" s="49"/>
      <c r="J1383" s="48"/>
      <c r="K1383" s="48"/>
      <c r="L1383" s="48"/>
      <c r="M1383" s="48"/>
      <c r="N1383" s="19"/>
      <c r="O1383" s="19"/>
      <c r="P1383" s="19"/>
      <c r="Q1383" s="19"/>
      <c r="R1383" s="19"/>
      <c r="S1383" s="19"/>
      <c r="T1383" s="19"/>
      <c r="U1383" s="19"/>
      <c r="V1383" s="19"/>
      <c r="W1383" s="19"/>
      <c r="X1383" s="19"/>
      <c r="Y1383" s="19"/>
      <c r="Z1383" s="19"/>
      <c r="AA1383" s="19"/>
      <c r="AB1383" s="19"/>
      <c r="AC1383" s="19"/>
      <c r="AD1383" s="19"/>
      <c r="AE1383" s="19"/>
      <c r="AF1383" s="19"/>
      <c r="AG1383" s="19"/>
      <c r="AH1383" s="19"/>
      <c r="AI1383" s="19"/>
      <c r="AJ1383" s="19"/>
      <c r="AK1383" s="19"/>
      <c r="AL1383" s="19"/>
      <c r="AM1383" s="19"/>
      <c r="AN1383" s="19"/>
      <c r="AO1383" s="19"/>
      <c r="AP1383" s="19"/>
      <c r="AQ1383" s="19"/>
      <c r="AR1383" s="19"/>
      <c r="AS1383" s="19"/>
      <c r="AT1383" s="19"/>
      <c r="AU1383" s="19"/>
      <c r="AV1383" s="19"/>
      <c r="AW1383" s="19"/>
      <c r="AX1383" s="19"/>
      <c r="GA1383" s="50"/>
    </row>
    <row r="1384" spans="1:183" s="18" customFormat="1">
      <c r="A1384" s="47"/>
      <c r="B1384" s="48"/>
      <c r="C1384" s="48"/>
      <c r="D1384" s="48"/>
      <c r="E1384" s="49"/>
      <c r="F1384" s="48"/>
      <c r="G1384" s="48"/>
      <c r="H1384" s="48"/>
      <c r="I1384" s="49"/>
      <c r="J1384" s="48"/>
      <c r="K1384" s="48"/>
      <c r="L1384" s="48"/>
      <c r="M1384" s="48"/>
      <c r="N1384" s="19"/>
      <c r="O1384" s="19"/>
      <c r="P1384" s="19"/>
      <c r="Q1384" s="19"/>
      <c r="R1384" s="19"/>
      <c r="S1384" s="19"/>
      <c r="T1384" s="19"/>
      <c r="U1384" s="19"/>
      <c r="V1384" s="19"/>
      <c r="W1384" s="19"/>
      <c r="X1384" s="19"/>
      <c r="Y1384" s="19"/>
      <c r="Z1384" s="19"/>
      <c r="AA1384" s="19"/>
      <c r="AB1384" s="19"/>
      <c r="AC1384" s="19"/>
      <c r="AD1384" s="19"/>
      <c r="AE1384" s="19"/>
      <c r="AF1384" s="19"/>
      <c r="AG1384" s="19"/>
      <c r="AH1384" s="19"/>
      <c r="AI1384" s="19"/>
      <c r="AJ1384" s="19"/>
      <c r="AK1384" s="19"/>
      <c r="AL1384" s="19"/>
      <c r="AM1384" s="19"/>
      <c r="AN1384" s="19"/>
      <c r="AO1384" s="19"/>
      <c r="AP1384" s="19"/>
      <c r="AQ1384" s="19"/>
      <c r="AR1384" s="19"/>
      <c r="AS1384" s="19"/>
      <c r="AT1384" s="19"/>
      <c r="AU1384" s="19"/>
      <c r="AV1384" s="19"/>
      <c r="AW1384" s="19"/>
      <c r="AX1384" s="19"/>
      <c r="GA1384" s="50"/>
    </row>
    <row r="1385" spans="1:183" s="18" customFormat="1">
      <c r="A1385" s="47"/>
      <c r="B1385" s="48"/>
      <c r="C1385" s="48"/>
      <c r="D1385" s="48"/>
      <c r="E1385" s="49"/>
      <c r="F1385" s="48"/>
      <c r="G1385" s="48"/>
      <c r="H1385" s="48"/>
      <c r="I1385" s="49"/>
      <c r="J1385" s="48"/>
      <c r="K1385" s="48"/>
      <c r="L1385" s="48"/>
      <c r="M1385" s="48"/>
      <c r="N1385" s="19"/>
      <c r="O1385" s="19"/>
      <c r="P1385" s="19"/>
      <c r="Q1385" s="19"/>
      <c r="R1385" s="19"/>
      <c r="S1385" s="19"/>
      <c r="T1385" s="19"/>
      <c r="U1385" s="19"/>
      <c r="V1385" s="19"/>
      <c r="W1385" s="19"/>
      <c r="X1385" s="19"/>
      <c r="Y1385" s="19"/>
      <c r="Z1385" s="19"/>
      <c r="AA1385" s="19"/>
      <c r="AB1385" s="19"/>
      <c r="AC1385" s="19"/>
      <c r="AD1385" s="19"/>
      <c r="AE1385" s="19"/>
      <c r="AF1385" s="19"/>
      <c r="AG1385" s="19"/>
      <c r="AH1385" s="19"/>
      <c r="AI1385" s="19"/>
      <c r="AJ1385" s="19"/>
      <c r="AK1385" s="19"/>
      <c r="AL1385" s="19"/>
      <c r="AM1385" s="19"/>
      <c r="AN1385" s="19"/>
      <c r="AO1385" s="19"/>
      <c r="AP1385" s="19"/>
      <c r="AQ1385" s="19"/>
      <c r="AR1385" s="19"/>
      <c r="AS1385" s="19"/>
      <c r="AT1385" s="19"/>
      <c r="AU1385" s="19"/>
      <c r="AV1385" s="19"/>
      <c r="AW1385" s="19"/>
      <c r="AX1385" s="19"/>
      <c r="GA1385" s="50"/>
    </row>
    <row r="1386" spans="1:183" s="18" customFormat="1">
      <c r="A1386" s="47"/>
      <c r="B1386" s="48"/>
      <c r="C1386" s="48"/>
      <c r="D1386" s="48"/>
      <c r="E1386" s="49"/>
      <c r="F1386" s="48"/>
      <c r="G1386" s="48"/>
      <c r="H1386" s="48"/>
      <c r="I1386" s="49"/>
      <c r="J1386" s="48"/>
      <c r="K1386" s="48"/>
      <c r="L1386" s="48"/>
      <c r="M1386" s="48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19"/>
      <c r="Y1386" s="19"/>
      <c r="Z1386" s="19"/>
      <c r="AA1386" s="19"/>
      <c r="AB1386" s="19"/>
      <c r="AC1386" s="19"/>
      <c r="AD1386" s="19"/>
      <c r="AE1386" s="19"/>
      <c r="AF1386" s="19"/>
      <c r="AG1386" s="19"/>
      <c r="AH1386" s="19"/>
      <c r="AI1386" s="19"/>
      <c r="AJ1386" s="19"/>
      <c r="AK1386" s="19"/>
      <c r="AL1386" s="19"/>
      <c r="AM1386" s="19"/>
      <c r="AN1386" s="19"/>
      <c r="AO1386" s="19"/>
      <c r="AP1386" s="19"/>
      <c r="AQ1386" s="19"/>
      <c r="AR1386" s="19"/>
      <c r="AS1386" s="19"/>
      <c r="AT1386" s="19"/>
      <c r="AU1386" s="19"/>
      <c r="AV1386" s="19"/>
      <c r="AW1386" s="19"/>
      <c r="AX1386" s="19"/>
      <c r="GA1386" s="50"/>
    </row>
    <row r="1387" spans="1:183" s="18" customFormat="1">
      <c r="A1387" s="47"/>
      <c r="B1387" s="48"/>
      <c r="C1387" s="48"/>
      <c r="D1387" s="48"/>
      <c r="E1387" s="49"/>
      <c r="F1387" s="48"/>
      <c r="G1387" s="48"/>
      <c r="H1387" s="48"/>
      <c r="I1387" s="49"/>
      <c r="J1387" s="48"/>
      <c r="K1387" s="48"/>
      <c r="L1387" s="48"/>
      <c r="M1387" s="48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19"/>
      <c r="Y1387" s="19"/>
      <c r="Z1387" s="19"/>
      <c r="AA1387" s="19"/>
      <c r="AB1387" s="19"/>
      <c r="AC1387" s="19"/>
      <c r="AD1387" s="19"/>
      <c r="AE1387" s="19"/>
      <c r="AF1387" s="19"/>
      <c r="AG1387" s="19"/>
      <c r="AH1387" s="19"/>
      <c r="AI1387" s="19"/>
      <c r="AJ1387" s="19"/>
      <c r="AK1387" s="19"/>
      <c r="AL1387" s="19"/>
      <c r="AM1387" s="19"/>
      <c r="AN1387" s="19"/>
      <c r="AO1387" s="19"/>
      <c r="AP1387" s="19"/>
      <c r="AQ1387" s="19"/>
      <c r="AR1387" s="19"/>
      <c r="AS1387" s="19"/>
      <c r="AT1387" s="19"/>
      <c r="AU1387" s="19"/>
      <c r="AV1387" s="19"/>
      <c r="AW1387" s="19"/>
      <c r="AX1387" s="19"/>
      <c r="GA1387" s="50"/>
    </row>
    <row r="1388" spans="1:183" s="18" customFormat="1">
      <c r="A1388" s="47"/>
      <c r="B1388" s="48"/>
      <c r="C1388" s="48"/>
      <c r="D1388" s="48"/>
      <c r="E1388" s="49"/>
      <c r="F1388" s="48"/>
      <c r="G1388" s="48"/>
      <c r="H1388" s="48"/>
      <c r="I1388" s="49"/>
      <c r="J1388" s="48"/>
      <c r="K1388" s="48"/>
      <c r="L1388" s="48"/>
      <c r="M1388" s="48"/>
      <c r="N1388" s="19"/>
      <c r="O1388" s="19"/>
      <c r="P1388" s="19"/>
      <c r="Q1388" s="19"/>
      <c r="R1388" s="19"/>
      <c r="S1388" s="19"/>
      <c r="T1388" s="19"/>
      <c r="U1388" s="19"/>
      <c r="V1388" s="19"/>
      <c r="W1388" s="19"/>
      <c r="X1388" s="19"/>
      <c r="Y1388" s="19"/>
      <c r="Z1388" s="19"/>
      <c r="AA1388" s="19"/>
      <c r="AB1388" s="19"/>
      <c r="AC1388" s="19"/>
      <c r="AD1388" s="19"/>
      <c r="AE1388" s="19"/>
      <c r="AF1388" s="19"/>
      <c r="AG1388" s="19"/>
      <c r="AH1388" s="19"/>
      <c r="AI1388" s="19"/>
      <c r="AJ1388" s="19"/>
      <c r="AK1388" s="19"/>
      <c r="AL1388" s="19"/>
      <c r="AM1388" s="19"/>
      <c r="AN1388" s="19"/>
      <c r="AO1388" s="19"/>
      <c r="AP1388" s="19"/>
      <c r="AQ1388" s="19"/>
      <c r="AR1388" s="19"/>
      <c r="AS1388" s="19"/>
      <c r="AT1388" s="19"/>
      <c r="AU1388" s="19"/>
      <c r="AV1388" s="19"/>
      <c r="AW1388" s="19"/>
      <c r="AX1388" s="19"/>
      <c r="GA1388" s="50"/>
    </row>
    <row r="1389" spans="1:183" s="18" customFormat="1">
      <c r="A1389" s="47"/>
      <c r="B1389" s="48"/>
      <c r="C1389" s="48"/>
      <c r="D1389" s="48"/>
      <c r="E1389" s="49"/>
      <c r="F1389" s="48"/>
      <c r="G1389" s="48"/>
      <c r="H1389" s="48"/>
      <c r="I1389" s="49"/>
      <c r="J1389" s="48"/>
      <c r="K1389" s="48"/>
      <c r="L1389" s="48"/>
      <c r="M1389" s="48"/>
      <c r="N1389" s="19"/>
      <c r="O1389" s="19"/>
      <c r="P1389" s="19"/>
      <c r="Q1389" s="19"/>
      <c r="R1389" s="19"/>
      <c r="S1389" s="19"/>
      <c r="T1389" s="19"/>
      <c r="U1389" s="19"/>
      <c r="V1389" s="19"/>
      <c r="W1389" s="19"/>
      <c r="X1389" s="19"/>
      <c r="Y1389" s="19"/>
      <c r="Z1389" s="19"/>
      <c r="AA1389" s="19"/>
      <c r="AB1389" s="19"/>
      <c r="AC1389" s="19"/>
      <c r="AD1389" s="19"/>
      <c r="AE1389" s="19"/>
      <c r="AF1389" s="19"/>
      <c r="AG1389" s="19"/>
      <c r="AH1389" s="19"/>
      <c r="AI1389" s="19"/>
      <c r="AJ1389" s="19"/>
      <c r="AK1389" s="19"/>
      <c r="AL1389" s="19"/>
      <c r="AM1389" s="19"/>
      <c r="AN1389" s="19"/>
      <c r="AO1389" s="19"/>
      <c r="AP1389" s="19"/>
      <c r="AQ1389" s="19"/>
      <c r="AR1389" s="19"/>
      <c r="AS1389" s="19"/>
      <c r="AT1389" s="19"/>
      <c r="AU1389" s="19"/>
      <c r="AV1389" s="19"/>
      <c r="AW1389" s="19"/>
      <c r="AX1389" s="19"/>
      <c r="GA1389" s="50"/>
    </row>
    <row r="1390" spans="1:183" s="18" customFormat="1">
      <c r="A1390" s="47"/>
      <c r="B1390" s="48"/>
      <c r="C1390" s="48"/>
      <c r="D1390" s="48"/>
      <c r="E1390" s="49"/>
      <c r="F1390" s="48"/>
      <c r="G1390" s="48"/>
      <c r="H1390" s="48"/>
      <c r="I1390" s="49"/>
      <c r="J1390" s="48"/>
      <c r="K1390" s="48"/>
      <c r="L1390" s="48"/>
      <c r="M1390" s="48"/>
      <c r="N1390" s="19"/>
      <c r="O1390" s="19"/>
      <c r="P1390" s="19"/>
      <c r="Q1390" s="19"/>
      <c r="R1390" s="19"/>
      <c r="S1390" s="19"/>
      <c r="T1390" s="19"/>
      <c r="U1390" s="19"/>
      <c r="V1390" s="19"/>
      <c r="W1390" s="19"/>
      <c r="X1390" s="19"/>
      <c r="Y1390" s="19"/>
      <c r="Z1390" s="19"/>
      <c r="AA1390" s="19"/>
      <c r="AB1390" s="19"/>
      <c r="AC1390" s="19"/>
      <c r="AD1390" s="19"/>
      <c r="AE1390" s="19"/>
      <c r="AF1390" s="19"/>
      <c r="AG1390" s="19"/>
      <c r="AH1390" s="19"/>
      <c r="AI1390" s="19"/>
      <c r="AJ1390" s="19"/>
      <c r="AK1390" s="19"/>
      <c r="AL1390" s="19"/>
      <c r="AM1390" s="19"/>
      <c r="AN1390" s="19"/>
      <c r="AO1390" s="19"/>
      <c r="AP1390" s="19"/>
      <c r="AQ1390" s="19"/>
      <c r="AR1390" s="19"/>
      <c r="AS1390" s="19"/>
      <c r="AT1390" s="19"/>
      <c r="AU1390" s="19"/>
      <c r="AV1390" s="19"/>
      <c r="AW1390" s="19"/>
      <c r="AX1390" s="19"/>
      <c r="GA1390" s="50"/>
    </row>
    <row r="1391" spans="1:183" s="18" customFormat="1">
      <c r="A1391" s="47"/>
      <c r="B1391" s="48"/>
      <c r="C1391" s="48"/>
      <c r="D1391" s="48"/>
      <c r="E1391" s="49"/>
      <c r="F1391" s="48"/>
      <c r="G1391" s="48"/>
      <c r="H1391" s="48"/>
      <c r="I1391" s="49"/>
      <c r="J1391" s="48"/>
      <c r="K1391" s="48"/>
      <c r="L1391" s="48"/>
      <c r="M1391" s="48"/>
      <c r="N1391" s="19"/>
      <c r="O1391" s="19"/>
      <c r="P1391" s="19"/>
      <c r="Q1391" s="19"/>
      <c r="R1391" s="19"/>
      <c r="S1391" s="19"/>
      <c r="T1391" s="19"/>
      <c r="U1391" s="19"/>
      <c r="V1391" s="19"/>
      <c r="W1391" s="19"/>
      <c r="X1391" s="19"/>
      <c r="Y1391" s="19"/>
      <c r="Z1391" s="19"/>
      <c r="AA1391" s="19"/>
      <c r="AB1391" s="19"/>
      <c r="AC1391" s="19"/>
      <c r="AD1391" s="19"/>
      <c r="AE1391" s="19"/>
      <c r="AF1391" s="19"/>
      <c r="AG1391" s="19"/>
      <c r="AH1391" s="19"/>
      <c r="AI1391" s="19"/>
      <c r="AJ1391" s="19"/>
      <c r="AK1391" s="19"/>
      <c r="AL1391" s="19"/>
      <c r="AM1391" s="19"/>
      <c r="AN1391" s="19"/>
      <c r="AO1391" s="19"/>
      <c r="AP1391" s="19"/>
      <c r="AQ1391" s="19"/>
      <c r="AR1391" s="19"/>
      <c r="AS1391" s="19"/>
      <c r="AT1391" s="19"/>
      <c r="AU1391" s="19"/>
      <c r="AV1391" s="19"/>
      <c r="AW1391" s="19"/>
      <c r="AX1391" s="19"/>
      <c r="GA1391" s="50"/>
    </row>
    <row r="1392" spans="1:183" s="18" customFormat="1">
      <c r="A1392" s="47"/>
      <c r="B1392" s="48"/>
      <c r="C1392" s="48"/>
      <c r="D1392" s="48"/>
      <c r="E1392" s="49"/>
      <c r="F1392" s="48"/>
      <c r="G1392" s="48"/>
      <c r="H1392" s="48"/>
      <c r="I1392" s="49"/>
      <c r="J1392" s="48"/>
      <c r="K1392" s="48"/>
      <c r="L1392" s="48"/>
      <c r="M1392" s="48"/>
      <c r="N1392" s="19"/>
      <c r="O1392" s="19"/>
      <c r="P1392" s="19"/>
      <c r="Q1392" s="19"/>
      <c r="R1392" s="19"/>
      <c r="S1392" s="19"/>
      <c r="T1392" s="19"/>
      <c r="U1392" s="19"/>
      <c r="V1392" s="19"/>
      <c r="W1392" s="19"/>
      <c r="X1392" s="19"/>
      <c r="Y1392" s="19"/>
      <c r="Z1392" s="19"/>
      <c r="AA1392" s="19"/>
      <c r="AB1392" s="19"/>
      <c r="AC1392" s="19"/>
      <c r="AD1392" s="19"/>
      <c r="AE1392" s="19"/>
      <c r="AF1392" s="19"/>
      <c r="AG1392" s="19"/>
      <c r="AH1392" s="19"/>
      <c r="AI1392" s="19"/>
      <c r="AJ1392" s="19"/>
      <c r="AK1392" s="19"/>
      <c r="AL1392" s="19"/>
      <c r="AM1392" s="19"/>
      <c r="AN1392" s="19"/>
      <c r="AO1392" s="19"/>
      <c r="AP1392" s="19"/>
      <c r="AQ1392" s="19"/>
      <c r="AR1392" s="19"/>
      <c r="AS1392" s="19"/>
      <c r="AT1392" s="19"/>
      <c r="AU1392" s="19"/>
      <c r="AV1392" s="19"/>
      <c r="AW1392" s="19"/>
      <c r="AX1392" s="19"/>
      <c r="GA1392" s="50"/>
    </row>
    <row r="1393" spans="1:183" s="18" customFormat="1">
      <c r="A1393" s="47"/>
      <c r="B1393" s="48"/>
      <c r="C1393" s="48"/>
      <c r="D1393" s="48"/>
      <c r="E1393" s="49"/>
      <c r="F1393" s="48"/>
      <c r="G1393" s="48"/>
      <c r="H1393" s="48"/>
      <c r="I1393" s="49"/>
      <c r="J1393" s="48"/>
      <c r="K1393" s="48"/>
      <c r="L1393" s="48"/>
      <c r="M1393" s="48"/>
      <c r="N1393" s="19"/>
      <c r="O1393" s="19"/>
      <c r="P1393" s="19"/>
      <c r="Q1393" s="19"/>
      <c r="R1393" s="19"/>
      <c r="S1393" s="19"/>
      <c r="T1393" s="19"/>
      <c r="U1393" s="19"/>
      <c r="V1393" s="19"/>
      <c r="W1393" s="19"/>
      <c r="X1393" s="19"/>
      <c r="Y1393" s="19"/>
      <c r="Z1393" s="19"/>
      <c r="AA1393" s="19"/>
      <c r="AB1393" s="19"/>
      <c r="AC1393" s="19"/>
      <c r="AD1393" s="19"/>
      <c r="AE1393" s="19"/>
      <c r="AF1393" s="19"/>
      <c r="AG1393" s="19"/>
      <c r="AH1393" s="19"/>
      <c r="AI1393" s="19"/>
      <c r="AJ1393" s="19"/>
      <c r="AK1393" s="19"/>
      <c r="AL1393" s="19"/>
      <c r="AM1393" s="19"/>
      <c r="AN1393" s="19"/>
      <c r="AO1393" s="19"/>
      <c r="AP1393" s="19"/>
      <c r="AQ1393" s="19"/>
      <c r="AR1393" s="19"/>
      <c r="AS1393" s="19"/>
      <c r="AT1393" s="19"/>
      <c r="AU1393" s="19"/>
      <c r="AV1393" s="19"/>
      <c r="AW1393" s="19"/>
      <c r="AX1393" s="19"/>
      <c r="GA1393" s="50"/>
    </row>
    <row r="1394" spans="1:183" s="18" customFormat="1">
      <c r="A1394" s="47"/>
      <c r="B1394" s="48"/>
      <c r="C1394" s="48"/>
      <c r="D1394" s="48"/>
      <c r="E1394" s="49"/>
      <c r="F1394" s="48"/>
      <c r="G1394" s="48"/>
      <c r="H1394" s="48"/>
      <c r="I1394" s="49"/>
      <c r="J1394" s="48"/>
      <c r="K1394" s="48"/>
      <c r="L1394" s="48"/>
      <c r="M1394" s="48"/>
      <c r="N1394" s="19"/>
      <c r="O1394" s="19"/>
      <c r="P1394" s="19"/>
      <c r="Q1394" s="19"/>
      <c r="R1394" s="19"/>
      <c r="S1394" s="19"/>
      <c r="T1394" s="19"/>
      <c r="U1394" s="19"/>
      <c r="V1394" s="19"/>
      <c r="W1394" s="19"/>
      <c r="X1394" s="19"/>
      <c r="Y1394" s="19"/>
      <c r="Z1394" s="19"/>
      <c r="AA1394" s="19"/>
      <c r="AB1394" s="19"/>
      <c r="AC1394" s="19"/>
      <c r="AD1394" s="19"/>
      <c r="AE1394" s="19"/>
      <c r="AF1394" s="19"/>
      <c r="AG1394" s="19"/>
      <c r="AH1394" s="19"/>
      <c r="AI1394" s="19"/>
      <c r="AJ1394" s="19"/>
      <c r="AK1394" s="19"/>
      <c r="AL1394" s="19"/>
      <c r="AM1394" s="19"/>
      <c r="AN1394" s="19"/>
      <c r="AO1394" s="19"/>
      <c r="AP1394" s="19"/>
      <c r="AQ1394" s="19"/>
      <c r="AR1394" s="19"/>
      <c r="AS1394" s="19"/>
      <c r="AT1394" s="19"/>
      <c r="AU1394" s="19"/>
      <c r="AV1394" s="19"/>
      <c r="AW1394" s="19"/>
      <c r="AX1394" s="19"/>
      <c r="GA1394" s="50"/>
    </row>
    <row r="1395" spans="1:183" s="18" customFormat="1">
      <c r="A1395" s="47"/>
      <c r="B1395" s="48"/>
      <c r="C1395" s="48"/>
      <c r="D1395" s="48"/>
      <c r="E1395" s="49"/>
      <c r="F1395" s="48"/>
      <c r="G1395" s="48"/>
      <c r="H1395" s="48"/>
      <c r="I1395" s="49"/>
      <c r="J1395" s="48"/>
      <c r="K1395" s="48"/>
      <c r="L1395" s="48"/>
      <c r="M1395" s="48"/>
      <c r="N1395" s="19"/>
      <c r="O1395" s="19"/>
      <c r="P1395" s="19"/>
      <c r="Q1395" s="19"/>
      <c r="R1395" s="19"/>
      <c r="S1395" s="19"/>
      <c r="T1395" s="19"/>
      <c r="U1395" s="19"/>
      <c r="V1395" s="19"/>
      <c r="W1395" s="19"/>
      <c r="X1395" s="19"/>
      <c r="Y1395" s="19"/>
      <c r="Z1395" s="19"/>
      <c r="AA1395" s="19"/>
      <c r="AB1395" s="19"/>
      <c r="AC1395" s="19"/>
      <c r="AD1395" s="19"/>
      <c r="AE1395" s="19"/>
      <c r="AF1395" s="19"/>
      <c r="AG1395" s="19"/>
      <c r="AH1395" s="19"/>
      <c r="AI1395" s="19"/>
      <c r="AJ1395" s="19"/>
      <c r="AK1395" s="19"/>
      <c r="AL1395" s="19"/>
      <c r="AM1395" s="19"/>
      <c r="AN1395" s="19"/>
      <c r="AO1395" s="19"/>
      <c r="AP1395" s="19"/>
      <c r="AQ1395" s="19"/>
      <c r="AR1395" s="19"/>
      <c r="AS1395" s="19"/>
      <c r="AT1395" s="19"/>
      <c r="AU1395" s="19"/>
      <c r="AV1395" s="19"/>
      <c r="AW1395" s="19"/>
      <c r="AX1395" s="19"/>
      <c r="GA1395" s="50"/>
    </row>
    <row r="1396" spans="1:183" s="18" customFormat="1">
      <c r="A1396" s="47"/>
      <c r="B1396" s="48"/>
      <c r="C1396" s="48"/>
      <c r="D1396" s="48"/>
      <c r="E1396" s="49"/>
      <c r="F1396" s="48"/>
      <c r="G1396" s="48"/>
      <c r="H1396" s="48"/>
      <c r="I1396" s="49"/>
      <c r="J1396" s="48"/>
      <c r="K1396" s="48"/>
      <c r="L1396" s="48"/>
      <c r="M1396" s="48"/>
      <c r="N1396" s="19"/>
      <c r="O1396" s="19"/>
      <c r="P1396" s="19"/>
      <c r="Q1396" s="19"/>
      <c r="R1396" s="19"/>
      <c r="S1396" s="19"/>
      <c r="T1396" s="19"/>
      <c r="U1396" s="19"/>
      <c r="V1396" s="19"/>
      <c r="W1396" s="19"/>
      <c r="X1396" s="19"/>
      <c r="Y1396" s="19"/>
      <c r="Z1396" s="19"/>
      <c r="AA1396" s="19"/>
      <c r="AB1396" s="19"/>
      <c r="AC1396" s="19"/>
      <c r="AD1396" s="19"/>
      <c r="AE1396" s="19"/>
      <c r="AF1396" s="19"/>
      <c r="AG1396" s="19"/>
      <c r="AH1396" s="19"/>
      <c r="AI1396" s="19"/>
      <c r="AJ1396" s="19"/>
      <c r="AK1396" s="19"/>
      <c r="AL1396" s="19"/>
      <c r="AM1396" s="19"/>
      <c r="AN1396" s="19"/>
      <c r="AO1396" s="19"/>
      <c r="AP1396" s="19"/>
      <c r="AQ1396" s="19"/>
      <c r="AR1396" s="19"/>
      <c r="AS1396" s="19"/>
      <c r="AT1396" s="19"/>
      <c r="AU1396" s="19"/>
      <c r="AV1396" s="19"/>
      <c r="AW1396" s="19"/>
      <c r="AX1396" s="19"/>
      <c r="GA1396" s="50"/>
    </row>
    <row r="1397" spans="1:183" s="18" customFormat="1">
      <c r="A1397" s="47"/>
      <c r="B1397" s="48"/>
      <c r="C1397" s="48"/>
      <c r="D1397" s="48"/>
      <c r="E1397" s="49"/>
      <c r="F1397" s="48"/>
      <c r="G1397" s="48"/>
      <c r="H1397" s="48"/>
      <c r="I1397" s="49"/>
      <c r="J1397" s="48"/>
      <c r="K1397" s="48"/>
      <c r="L1397" s="48"/>
      <c r="M1397" s="48"/>
      <c r="N1397" s="19"/>
      <c r="O1397" s="19"/>
      <c r="P1397" s="19"/>
      <c r="Q1397" s="19"/>
      <c r="R1397" s="19"/>
      <c r="S1397" s="19"/>
      <c r="T1397" s="19"/>
      <c r="U1397" s="19"/>
      <c r="V1397" s="19"/>
      <c r="W1397" s="19"/>
      <c r="X1397" s="19"/>
      <c r="Y1397" s="19"/>
      <c r="Z1397" s="19"/>
      <c r="AA1397" s="19"/>
      <c r="AB1397" s="19"/>
      <c r="AC1397" s="19"/>
      <c r="AD1397" s="19"/>
      <c r="AE1397" s="19"/>
      <c r="AF1397" s="19"/>
      <c r="AG1397" s="19"/>
      <c r="AH1397" s="19"/>
      <c r="AI1397" s="19"/>
      <c r="AJ1397" s="19"/>
      <c r="AK1397" s="19"/>
      <c r="AL1397" s="19"/>
      <c r="AM1397" s="19"/>
      <c r="AN1397" s="19"/>
      <c r="AO1397" s="19"/>
      <c r="AP1397" s="19"/>
      <c r="AQ1397" s="19"/>
      <c r="AR1397" s="19"/>
      <c r="AS1397" s="19"/>
      <c r="AT1397" s="19"/>
      <c r="AU1397" s="19"/>
      <c r="AV1397" s="19"/>
      <c r="AW1397" s="19"/>
      <c r="AX1397" s="19"/>
      <c r="GA1397" s="50"/>
    </row>
    <row r="1398" spans="1:183" s="18" customFormat="1">
      <c r="A1398" s="47"/>
      <c r="B1398" s="48"/>
      <c r="C1398" s="48"/>
      <c r="D1398" s="48"/>
      <c r="E1398" s="49"/>
      <c r="F1398" s="48"/>
      <c r="G1398" s="48"/>
      <c r="H1398" s="48"/>
      <c r="I1398" s="49"/>
      <c r="J1398" s="48"/>
      <c r="K1398" s="48"/>
      <c r="L1398" s="48"/>
      <c r="M1398" s="48"/>
      <c r="N1398" s="19"/>
      <c r="O1398" s="19"/>
      <c r="P1398" s="19"/>
      <c r="Q1398" s="19"/>
      <c r="R1398" s="19"/>
      <c r="S1398" s="19"/>
      <c r="T1398" s="19"/>
      <c r="U1398" s="19"/>
      <c r="V1398" s="19"/>
      <c r="W1398" s="19"/>
      <c r="X1398" s="19"/>
      <c r="Y1398" s="19"/>
      <c r="Z1398" s="19"/>
      <c r="AA1398" s="19"/>
      <c r="AB1398" s="19"/>
      <c r="AC1398" s="19"/>
      <c r="AD1398" s="19"/>
      <c r="AE1398" s="19"/>
      <c r="AF1398" s="19"/>
      <c r="AG1398" s="19"/>
      <c r="AH1398" s="19"/>
      <c r="AI1398" s="19"/>
      <c r="AJ1398" s="19"/>
      <c r="AK1398" s="19"/>
      <c r="AL1398" s="19"/>
      <c r="AM1398" s="19"/>
      <c r="AN1398" s="19"/>
      <c r="AO1398" s="19"/>
      <c r="AP1398" s="19"/>
      <c r="AQ1398" s="19"/>
      <c r="AR1398" s="19"/>
      <c r="AS1398" s="19"/>
      <c r="AT1398" s="19"/>
      <c r="AU1398" s="19"/>
      <c r="AV1398" s="19"/>
      <c r="AW1398" s="19"/>
      <c r="AX1398" s="19"/>
      <c r="GA1398" s="50"/>
    </row>
    <row r="1399" spans="1:183" s="18" customFormat="1">
      <c r="A1399" s="47"/>
      <c r="B1399" s="48"/>
      <c r="C1399" s="48"/>
      <c r="D1399" s="48"/>
      <c r="E1399" s="49"/>
      <c r="F1399" s="48"/>
      <c r="G1399" s="48"/>
      <c r="H1399" s="48"/>
      <c r="I1399" s="49"/>
      <c r="J1399" s="48"/>
      <c r="K1399" s="48"/>
      <c r="L1399" s="48"/>
      <c r="M1399" s="48"/>
      <c r="N1399" s="19"/>
      <c r="O1399" s="19"/>
      <c r="P1399" s="19"/>
      <c r="Q1399" s="19"/>
      <c r="R1399" s="19"/>
      <c r="S1399" s="19"/>
      <c r="T1399" s="19"/>
      <c r="U1399" s="19"/>
      <c r="V1399" s="19"/>
      <c r="W1399" s="19"/>
      <c r="X1399" s="19"/>
      <c r="Y1399" s="19"/>
      <c r="Z1399" s="19"/>
      <c r="AA1399" s="19"/>
      <c r="AB1399" s="19"/>
      <c r="AC1399" s="19"/>
      <c r="AD1399" s="19"/>
      <c r="AE1399" s="19"/>
      <c r="AF1399" s="19"/>
      <c r="AG1399" s="19"/>
      <c r="AH1399" s="19"/>
      <c r="AI1399" s="19"/>
      <c r="AJ1399" s="19"/>
      <c r="AK1399" s="19"/>
      <c r="AL1399" s="19"/>
      <c r="AM1399" s="19"/>
      <c r="AN1399" s="19"/>
      <c r="AO1399" s="19"/>
      <c r="AP1399" s="19"/>
      <c r="AQ1399" s="19"/>
      <c r="AR1399" s="19"/>
      <c r="AS1399" s="19"/>
      <c r="AT1399" s="19"/>
      <c r="AU1399" s="19"/>
      <c r="AV1399" s="19"/>
      <c r="AW1399" s="19"/>
      <c r="AX1399" s="19"/>
      <c r="GA1399" s="50"/>
    </row>
    <row r="1400" spans="1:183" s="18" customFormat="1">
      <c r="A1400" s="47"/>
      <c r="B1400" s="48"/>
      <c r="C1400" s="48"/>
      <c r="D1400" s="48"/>
      <c r="E1400" s="49"/>
      <c r="F1400" s="48"/>
      <c r="G1400" s="48"/>
      <c r="H1400" s="48"/>
      <c r="I1400" s="49"/>
      <c r="J1400" s="48"/>
      <c r="K1400" s="48"/>
      <c r="L1400" s="48"/>
      <c r="M1400" s="48"/>
      <c r="N1400" s="19"/>
      <c r="O1400" s="19"/>
      <c r="P1400" s="19"/>
      <c r="Q1400" s="19"/>
      <c r="R1400" s="19"/>
      <c r="S1400" s="19"/>
      <c r="T1400" s="19"/>
      <c r="U1400" s="19"/>
      <c r="V1400" s="19"/>
      <c r="W1400" s="19"/>
      <c r="X1400" s="19"/>
      <c r="Y1400" s="19"/>
      <c r="Z1400" s="19"/>
      <c r="AA1400" s="19"/>
      <c r="AB1400" s="19"/>
      <c r="AC1400" s="19"/>
      <c r="AD1400" s="19"/>
      <c r="AE1400" s="19"/>
      <c r="AF1400" s="19"/>
      <c r="AG1400" s="19"/>
      <c r="AH1400" s="19"/>
      <c r="AI1400" s="19"/>
      <c r="AJ1400" s="19"/>
      <c r="AK1400" s="19"/>
      <c r="AL1400" s="19"/>
      <c r="AM1400" s="19"/>
      <c r="AN1400" s="19"/>
      <c r="AO1400" s="19"/>
      <c r="AP1400" s="19"/>
      <c r="AQ1400" s="19"/>
      <c r="AR1400" s="19"/>
      <c r="AS1400" s="19"/>
      <c r="AT1400" s="19"/>
      <c r="AU1400" s="19"/>
      <c r="AV1400" s="19"/>
      <c r="AW1400" s="19"/>
      <c r="AX1400" s="19"/>
      <c r="GA1400" s="50"/>
    </row>
    <row r="1401" spans="1:183" s="18" customFormat="1">
      <c r="A1401" s="47"/>
      <c r="B1401" s="48"/>
      <c r="C1401" s="48"/>
      <c r="D1401" s="48"/>
      <c r="E1401" s="49"/>
      <c r="F1401" s="48"/>
      <c r="G1401" s="48"/>
      <c r="H1401" s="48"/>
      <c r="I1401" s="49"/>
      <c r="J1401" s="48"/>
      <c r="K1401" s="48"/>
      <c r="L1401" s="48"/>
      <c r="M1401" s="48"/>
      <c r="N1401" s="19"/>
      <c r="O1401" s="19"/>
      <c r="P1401" s="19"/>
      <c r="Q1401" s="19"/>
      <c r="R1401" s="19"/>
      <c r="S1401" s="19"/>
      <c r="T1401" s="19"/>
      <c r="U1401" s="19"/>
      <c r="V1401" s="19"/>
      <c r="W1401" s="19"/>
      <c r="X1401" s="19"/>
      <c r="Y1401" s="19"/>
      <c r="Z1401" s="19"/>
      <c r="AA1401" s="19"/>
      <c r="AB1401" s="19"/>
      <c r="AC1401" s="19"/>
      <c r="AD1401" s="19"/>
      <c r="AE1401" s="19"/>
      <c r="AF1401" s="19"/>
      <c r="AG1401" s="19"/>
      <c r="AH1401" s="19"/>
      <c r="AI1401" s="19"/>
      <c r="AJ1401" s="19"/>
      <c r="AK1401" s="19"/>
      <c r="AL1401" s="19"/>
      <c r="AM1401" s="19"/>
      <c r="AN1401" s="19"/>
      <c r="AO1401" s="19"/>
      <c r="AP1401" s="19"/>
      <c r="AQ1401" s="19"/>
      <c r="AR1401" s="19"/>
      <c r="AS1401" s="19"/>
      <c r="AT1401" s="19"/>
      <c r="AU1401" s="19"/>
      <c r="AV1401" s="19"/>
      <c r="AW1401" s="19"/>
      <c r="AX1401" s="19"/>
      <c r="GA1401" s="50"/>
    </row>
    <row r="1402" spans="1:183" s="18" customFormat="1">
      <c r="A1402" s="47"/>
      <c r="B1402" s="48"/>
      <c r="C1402" s="48"/>
      <c r="D1402" s="48"/>
      <c r="E1402" s="49"/>
      <c r="F1402" s="48"/>
      <c r="G1402" s="48"/>
      <c r="H1402" s="48"/>
      <c r="I1402" s="49"/>
      <c r="J1402" s="48"/>
      <c r="K1402" s="48"/>
      <c r="L1402" s="48"/>
      <c r="M1402" s="48"/>
      <c r="N1402" s="19"/>
      <c r="O1402" s="19"/>
      <c r="P1402" s="19"/>
      <c r="Q1402" s="19"/>
      <c r="R1402" s="19"/>
      <c r="S1402" s="19"/>
      <c r="T1402" s="19"/>
      <c r="U1402" s="19"/>
      <c r="V1402" s="19"/>
      <c r="W1402" s="19"/>
      <c r="X1402" s="19"/>
      <c r="Y1402" s="19"/>
      <c r="Z1402" s="19"/>
      <c r="AA1402" s="19"/>
      <c r="AB1402" s="19"/>
      <c r="AC1402" s="19"/>
      <c r="AD1402" s="19"/>
      <c r="AE1402" s="19"/>
      <c r="AF1402" s="19"/>
      <c r="AG1402" s="19"/>
      <c r="AH1402" s="19"/>
      <c r="AI1402" s="19"/>
      <c r="AJ1402" s="19"/>
      <c r="AK1402" s="19"/>
      <c r="AL1402" s="19"/>
      <c r="AM1402" s="19"/>
      <c r="AN1402" s="19"/>
      <c r="AO1402" s="19"/>
      <c r="AP1402" s="19"/>
      <c r="AQ1402" s="19"/>
      <c r="AR1402" s="19"/>
      <c r="AS1402" s="19"/>
      <c r="AT1402" s="19"/>
      <c r="AU1402" s="19"/>
      <c r="AV1402" s="19"/>
      <c r="AW1402" s="19"/>
      <c r="AX1402" s="19"/>
      <c r="GA1402" s="50"/>
    </row>
    <row r="1403" spans="1:183" s="18" customFormat="1">
      <c r="A1403" s="47"/>
      <c r="B1403" s="48"/>
      <c r="C1403" s="48"/>
      <c r="D1403" s="48"/>
      <c r="E1403" s="49"/>
      <c r="F1403" s="48"/>
      <c r="G1403" s="48"/>
      <c r="H1403" s="48"/>
      <c r="I1403" s="49"/>
      <c r="J1403" s="48"/>
      <c r="K1403" s="48"/>
      <c r="L1403" s="48"/>
      <c r="M1403" s="48"/>
      <c r="N1403" s="19"/>
      <c r="O1403" s="19"/>
      <c r="P1403" s="19"/>
      <c r="Q1403" s="19"/>
      <c r="R1403" s="19"/>
      <c r="S1403" s="19"/>
      <c r="T1403" s="19"/>
      <c r="U1403" s="19"/>
      <c r="V1403" s="19"/>
      <c r="W1403" s="19"/>
      <c r="X1403" s="19"/>
      <c r="Y1403" s="19"/>
      <c r="Z1403" s="19"/>
      <c r="AA1403" s="19"/>
      <c r="AB1403" s="19"/>
      <c r="AC1403" s="19"/>
      <c r="AD1403" s="19"/>
      <c r="AE1403" s="19"/>
      <c r="AF1403" s="19"/>
      <c r="AG1403" s="19"/>
      <c r="AH1403" s="19"/>
      <c r="AI1403" s="19"/>
      <c r="AJ1403" s="19"/>
      <c r="AK1403" s="19"/>
      <c r="AL1403" s="19"/>
      <c r="AM1403" s="19"/>
      <c r="AN1403" s="19"/>
      <c r="AO1403" s="19"/>
      <c r="AP1403" s="19"/>
      <c r="AQ1403" s="19"/>
      <c r="AR1403" s="19"/>
      <c r="AS1403" s="19"/>
      <c r="AT1403" s="19"/>
      <c r="AU1403" s="19"/>
      <c r="AV1403" s="19"/>
      <c r="AW1403" s="19"/>
      <c r="AX1403" s="19"/>
      <c r="GA1403" s="50"/>
    </row>
    <row r="1404" spans="1:183" s="18" customFormat="1">
      <c r="A1404" s="47"/>
      <c r="B1404" s="48"/>
      <c r="C1404" s="48"/>
      <c r="D1404" s="48"/>
      <c r="E1404" s="49"/>
      <c r="F1404" s="48"/>
      <c r="G1404" s="48"/>
      <c r="H1404" s="48"/>
      <c r="I1404" s="49"/>
      <c r="J1404" s="48"/>
      <c r="K1404" s="48"/>
      <c r="L1404" s="48"/>
      <c r="M1404" s="48"/>
      <c r="N1404" s="19"/>
      <c r="O1404" s="19"/>
      <c r="P1404" s="19"/>
      <c r="Q1404" s="19"/>
      <c r="R1404" s="19"/>
      <c r="S1404" s="19"/>
      <c r="T1404" s="19"/>
      <c r="U1404" s="19"/>
      <c r="V1404" s="19"/>
      <c r="W1404" s="19"/>
      <c r="X1404" s="19"/>
      <c r="Y1404" s="19"/>
      <c r="Z1404" s="19"/>
      <c r="AA1404" s="19"/>
      <c r="AB1404" s="19"/>
      <c r="AC1404" s="19"/>
      <c r="AD1404" s="19"/>
      <c r="AE1404" s="19"/>
      <c r="AF1404" s="19"/>
      <c r="AG1404" s="19"/>
      <c r="AH1404" s="19"/>
      <c r="AI1404" s="19"/>
      <c r="AJ1404" s="19"/>
      <c r="AK1404" s="19"/>
      <c r="AL1404" s="19"/>
      <c r="AM1404" s="19"/>
      <c r="AN1404" s="19"/>
      <c r="AO1404" s="19"/>
      <c r="AP1404" s="19"/>
      <c r="AQ1404" s="19"/>
      <c r="AR1404" s="19"/>
      <c r="AS1404" s="19"/>
      <c r="AT1404" s="19"/>
      <c r="AU1404" s="19"/>
      <c r="AV1404" s="19"/>
      <c r="AW1404" s="19"/>
      <c r="AX1404" s="19"/>
      <c r="GA1404" s="50"/>
    </row>
    <row r="1405" spans="1:183" s="18" customFormat="1">
      <c r="A1405" s="47"/>
      <c r="B1405" s="48"/>
      <c r="C1405" s="48"/>
      <c r="D1405" s="48"/>
      <c r="E1405" s="49"/>
      <c r="F1405" s="48"/>
      <c r="G1405" s="48"/>
      <c r="H1405" s="48"/>
      <c r="I1405" s="49"/>
      <c r="J1405" s="48"/>
      <c r="K1405" s="48"/>
      <c r="L1405" s="48"/>
      <c r="M1405" s="48"/>
      <c r="N1405" s="19"/>
      <c r="O1405" s="19"/>
      <c r="P1405" s="19"/>
      <c r="Q1405" s="19"/>
      <c r="R1405" s="19"/>
      <c r="S1405" s="19"/>
      <c r="T1405" s="19"/>
      <c r="U1405" s="19"/>
      <c r="V1405" s="19"/>
      <c r="W1405" s="19"/>
      <c r="X1405" s="19"/>
      <c r="Y1405" s="19"/>
      <c r="Z1405" s="19"/>
      <c r="AA1405" s="19"/>
      <c r="AB1405" s="19"/>
      <c r="AC1405" s="19"/>
      <c r="AD1405" s="19"/>
      <c r="AE1405" s="19"/>
      <c r="AF1405" s="19"/>
      <c r="AG1405" s="19"/>
      <c r="AH1405" s="19"/>
      <c r="AI1405" s="19"/>
      <c r="AJ1405" s="19"/>
      <c r="AK1405" s="19"/>
      <c r="AL1405" s="19"/>
      <c r="AM1405" s="19"/>
      <c r="AN1405" s="19"/>
      <c r="AO1405" s="19"/>
      <c r="AP1405" s="19"/>
      <c r="AQ1405" s="19"/>
      <c r="AR1405" s="19"/>
      <c r="AS1405" s="19"/>
      <c r="AT1405" s="19"/>
      <c r="AU1405" s="19"/>
      <c r="AV1405" s="19"/>
      <c r="AW1405" s="19"/>
      <c r="AX1405" s="19"/>
      <c r="GA1405" s="50"/>
    </row>
    <row r="1406" spans="1:183" s="18" customFormat="1">
      <c r="A1406" s="47"/>
      <c r="B1406" s="48"/>
      <c r="C1406" s="48"/>
      <c r="D1406" s="48"/>
      <c r="E1406" s="49"/>
      <c r="F1406" s="48"/>
      <c r="G1406" s="48"/>
      <c r="H1406" s="48"/>
      <c r="I1406" s="49"/>
      <c r="J1406" s="48"/>
      <c r="K1406" s="48"/>
      <c r="L1406" s="48"/>
      <c r="M1406" s="48"/>
      <c r="N1406" s="19"/>
      <c r="O1406" s="19"/>
      <c r="P1406" s="19"/>
      <c r="Q1406" s="19"/>
      <c r="R1406" s="19"/>
      <c r="S1406" s="19"/>
      <c r="T1406" s="19"/>
      <c r="U1406" s="19"/>
      <c r="V1406" s="19"/>
      <c r="W1406" s="19"/>
      <c r="X1406" s="19"/>
      <c r="Y1406" s="19"/>
      <c r="Z1406" s="19"/>
      <c r="AA1406" s="19"/>
      <c r="AB1406" s="19"/>
      <c r="AC1406" s="19"/>
      <c r="AD1406" s="19"/>
      <c r="AE1406" s="19"/>
      <c r="AF1406" s="19"/>
      <c r="AG1406" s="19"/>
      <c r="AH1406" s="19"/>
      <c r="AI1406" s="19"/>
      <c r="AJ1406" s="19"/>
      <c r="AK1406" s="19"/>
      <c r="AL1406" s="19"/>
      <c r="AM1406" s="19"/>
      <c r="AN1406" s="19"/>
      <c r="AO1406" s="19"/>
      <c r="AP1406" s="19"/>
      <c r="AQ1406" s="19"/>
      <c r="AR1406" s="19"/>
      <c r="AS1406" s="19"/>
      <c r="AT1406" s="19"/>
      <c r="AU1406" s="19"/>
      <c r="AV1406" s="19"/>
      <c r="AW1406" s="19"/>
      <c r="AX1406" s="19"/>
      <c r="GA1406" s="50"/>
    </row>
    <row r="1407" spans="1:183" s="18" customFormat="1">
      <c r="A1407" s="47"/>
      <c r="B1407" s="48"/>
      <c r="C1407" s="48"/>
      <c r="D1407" s="48"/>
      <c r="E1407" s="49"/>
      <c r="F1407" s="48"/>
      <c r="G1407" s="48"/>
      <c r="H1407" s="48"/>
      <c r="I1407" s="49"/>
      <c r="J1407" s="48"/>
      <c r="K1407" s="48"/>
      <c r="L1407" s="48"/>
      <c r="M1407" s="48"/>
      <c r="N1407" s="19"/>
      <c r="O1407" s="19"/>
      <c r="P1407" s="19"/>
      <c r="Q1407" s="19"/>
      <c r="R1407" s="19"/>
      <c r="S1407" s="19"/>
      <c r="T1407" s="19"/>
      <c r="U1407" s="19"/>
      <c r="V1407" s="19"/>
      <c r="W1407" s="19"/>
      <c r="X1407" s="19"/>
      <c r="Y1407" s="19"/>
      <c r="Z1407" s="19"/>
      <c r="AA1407" s="19"/>
      <c r="AB1407" s="19"/>
      <c r="AC1407" s="19"/>
      <c r="AD1407" s="19"/>
      <c r="AE1407" s="19"/>
      <c r="AF1407" s="19"/>
      <c r="AG1407" s="19"/>
      <c r="AH1407" s="19"/>
      <c r="AI1407" s="19"/>
      <c r="AJ1407" s="19"/>
      <c r="AK1407" s="19"/>
      <c r="AL1407" s="19"/>
      <c r="AM1407" s="19"/>
      <c r="AN1407" s="19"/>
      <c r="AO1407" s="19"/>
      <c r="AP1407" s="19"/>
      <c r="AQ1407" s="19"/>
      <c r="AR1407" s="19"/>
      <c r="AS1407" s="19"/>
      <c r="AT1407" s="19"/>
      <c r="AU1407" s="19"/>
      <c r="AV1407" s="19"/>
      <c r="AW1407" s="19"/>
      <c r="AX1407" s="19"/>
      <c r="GA1407" s="50"/>
    </row>
    <row r="1408" spans="1:183" s="18" customFormat="1">
      <c r="A1408" s="47"/>
      <c r="B1408" s="48"/>
      <c r="C1408" s="48"/>
      <c r="D1408" s="48"/>
      <c r="E1408" s="49"/>
      <c r="F1408" s="48"/>
      <c r="G1408" s="48"/>
      <c r="H1408" s="48"/>
      <c r="I1408" s="49"/>
      <c r="J1408" s="48"/>
      <c r="K1408" s="48"/>
      <c r="L1408" s="48"/>
      <c r="M1408" s="48"/>
      <c r="N1408" s="19"/>
      <c r="O1408" s="19"/>
      <c r="P1408" s="19"/>
      <c r="Q1408" s="19"/>
      <c r="R1408" s="19"/>
      <c r="S1408" s="19"/>
      <c r="T1408" s="19"/>
      <c r="U1408" s="19"/>
      <c r="V1408" s="19"/>
      <c r="W1408" s="19"/>
      <c r="X1408" s="19"/>
      <c r="Y1408" s="19"/>
      <c r="Z1408" s="19"/>
      <c r="AA1408" s="19"/>
      <c r="AB1408" s="19"/>
      <c r="AC1408" s="19"/>
      <c r="AD1408" s="19"/>
      <c r="AE1408" s="19"/>
      <c r="AF1408" s="19"/>
      <c r="AG1408" s="19"/>
      <c r="AH1408" s="19"/>
      <c r="AI1408" s="19"/>
      <c r="AJ1408" s="19"/>
      <c r="AK1408" s="19"/>
      <c r="AL1408" s="19"/>
      <c r="AM1408" s="19"/>
      <c r="AN1408" s="19"/>
      <c r="AO1408" s="19"/>
      <c r="AP1408" s="19"/>
      <c r="AQ1408" s="19"/>
      <c r="AR1408" s="19"/>
      <c r="AS1408" s="19"/>
      <c r="AT1408" s="19"/>
      <c r="AU1408" s="19"/>
      <c r="AV1408" s="19"/>
      <c r="AW1408" s="19"/>
      <c r="AX1408" s="19"/>
      <c r="GA1408" s="50"/>
    </row>
    <row r="1409" spans="1:183" s="18" customFormat="1">
      <c r="A1409" s="47"/>
      <c r="B1409" s="48"/>
      <c r="C1409" s="48"/>
      <c r="D1409" s="48"/>
      <c r="E1409" s="49"/>
      <c r="F1409" s="48"/>
      <c r="G1409" s="48"/>
      <c r="H1409" s="48"/>
      <c r="I1409" s="49"/>
      <c r="J1409" s="48"/>
      <c r="K1409" s="48"/>
      <c r="L1409" s="48"/>
      <c r="M1409" s="48"/>
      <c r="N1409" s="19"/>
      <c r="O1409" s="19"/>
      <c r="P1409" s="19"/>
      <c r="Q1409" s="19"/>
      <c r="R1409" s="19"/>
      <c r="S1409" s="19"/>
      <c r="T1409" s="19"/>
      <c r="U1409" s="19"/>
      <c r="V1409" s="19"/>
      <c r="W1409" s="19"/>
      <c r="X1409" s="19"/>
      <c r="Y1409" s="19"/>
      <c r="Z1409" s="19"/>
      <c r="AA1409" s="19"/>
      <c r="AB1409" s="19"/>
      <c r="AC1409" s="19"/>
      <c r="AD1409" s="19"/>
      <c r="AE1409" s="19"/>
      <c r="AF1409" s="19"/>
      <c r="AG1409" s="19"/>
      <c r="AH1409" s="19"/>
      <c r="AI1409" s="19"/>
      <c r="AJ1409" s="19"/>
      <c r="AK1409" s="19"/>
      <c r="AL1409" s="19"/>
      <c r="AM1409" s="19"/>
      <c r="AN1409" s="19"/>
      <c r="AO1409" s="19"/>
      <c r="AP1409" s="19"/>
      <c r="AQ1409" s="19"/>
      <c r="AR1409" s="19"/>
      <c r="AS1409" s="19"/>
      <c r="AT1409" s="19"/>
      <c r="AU1409" s="19"/>
      <c r="AV1409" s="19"/>
      <c r="AW1409" s="19"/>
      <c r="AX1409" s="19"/>
      <c r="GA1409" s="50"/>
    </row>
    <row r="1410" spans="1:183" s="18" customFormat="1">
      <c r="A1410" s="47"/>
      <c r="B1410" s="48"/>
      <c r="C1410" s="48"/>
      <c r="D1410" s="48"/>
      <c r="E1410" s="49"/>
      <c r="F1410" s="48"/>
      <c r="G1410" s="48"/>
      <c r="H1410" s="48"/>
      <c r="I1410" s="49"/>
      <c r="J1410" s="48"/>
      <c r="K1410" s="48"/>
      <c r="L1410" s="48"/>
      <c r="M1410" s="48"/>
      <c r="N1410" s="19"/>
      <c r="O1410" s="19"/>
      <c r="P1410" s="19"/>
      <c r="Q1410" s="19"/>
      <c r="R1410" s="19"/>
      <c r="S1410" s="19"/>
      <c r="T1410" s="19"/>
      <c r="U1410" s="19"/>
      <c r="V1410" s="19"/>
      <c r="W1410" s="19"/>
      <c r="X1410" s="19"/>
      <c r="Y1410" s="19"/>
      <c r="Z1410" s="19"/>
      <c r="AA1410" s="19"/>
      <c r="AB1410" s="19"/>
      <c r="AC1410" s="19"/>
      <c r="AD1410" s="19"/>
      <c r="AE1410" s="19"/>
      <c r="AF1410" s="19"/>
      <c r="AG1410" s="19"/>
      <c r="AH1410" s="19"/>
      <c r="AI1410" s="19"/>
      <c r="AJ1410" s="19"/>
      <c r="AK1410" s="19"/>
      <c r="AL1410" s="19"/>
      <c r="AM1410" s="19"/>
      <c r="AN1410" s="19"/>
      <c r="AO1410" s="19"/>
      <c r="AP1410" s="19"/>
      <c r="AQ1410" s="19"/>
      <c r="AR1410" s="19"/>
      <c r="AS1410" s="19"/>
      <c r="AT1410" s="19"/>
      <c r="AU1410" s="19"/>
      <c r="AV1410" s="19"/>
      <c r="AW1410" s="19"/>
      <c r="AX1410" s="19"/>
      <c r="GA1410" s="50"/>
    </row>
    <row r="1411" spans="1:183" s="18" customFormat="1">
      <c r="A1411" s="47"/>
      <c r="B1411" s="48"/>
      <c r="C1411" s="48"/>
      <c r="D1411" s="48"/>
      <c r="E1411" s="49"/>
      <c r="F1411" s="48"/>
      <c r="G1411" s="48"/>
      <c r="H1411" s="48"/>
      <c r="I1411" s="49"/>
      <c r="J1411" s="48"/>
      <c r="K1411" s="48"/>
      <c r="L1411" s="48"/>
      <c r="M1411" s="48"/>
      <c r="N1411" s="19"/>
      <c r="O1411" s="19"/>
      <c r="P1411" s="19"/>
      <c r="Q1411" s="19"/>
      <c r="R1411" s="19"/>
      <c r="S1411" s="19"/>
      <c r="T1411" s="19"/>
      <c r="U1411" s="19"/>
      <c r="V1411" s="19"/>
      <c r="W1411" s="19"/>
      <c r="X1411" s="19"/>
      <c r="Y1411" s="19"/>
      <c r="Z1411" s="19"/>
      <c r="AA1411" s="19"/>
      <c r="AB1411" s="19"/>
      <c r="AC1411" s="19"/>
      <c r="AD1411" s="19"/>
      <c r="AE1411" s="19"/>
      <c r="AF1411" s="19"/>
      <c r="AG1411" s="19"/>
      <c r="AH1411" s="19"/>
      <c r="AI1411" s="19"/>
      <c r="AJ1411" s="19"/>
      <c r="AK1411" s="19"/>
      <c r="AL1411" s="19"/>
      <c r="AM1411" s="19"/>
      <c r="AN1411" s="19"/>
      <c r="AO1411" s="19"/>
      <c r="AP1411" s="19"/>
      <c r="AQ1411" s="19"/>
      <c r="AR1411" s="19"/>
      <c r="AS1411" s="19"/>
      <c r="AT1411" s="19"/>
      <c r="AU1411" s="19"/>
      <c r="AV1411" s="19"/>
      <c r="AW1411" s="19"/>
      <c r="AX1411" s="19"/>
      <c r="GA1411" s="50"/>
    </row>
    <row r="1412" spans="1:183" s="18" customFormat="1">
      <c r="A1412" s="47"/>
      <c r="B1412" s="48"/>
      <c r="C1412" s="48"/>
      <c r="D1412" s="48"/>
      <c r="E1412" s="49"/>
      <c r="F1412" s="48"/>
      <c r="G1412" s="48"/>
      <c r="H1412" s="48"/>
      <c r="I1412" s="49"/>
      <c r="J1412" s="48"/>
      <c r="K1412" s="48"/>
      <c r="L1412" s="48"/>
      <c r="M1412" s="48"/>
      <c r="N1412" s="19"/>
      <c r="O1412" s="19"/>
      <c r="P1412" s="19"/>
      <c r="Q1412" s="19"/>
      <c r="R1412" s="19"/>
      <c r="S1412" s="19"/>
      <c r="T1412" s="19"/>
      <c r="U1412" s="19"/>
      <c r="V1412" s="19"/>
      <c r="W1412" s="19"/>
      <c r="X1412" s="19"/>
      <c r="Y1412" s="19"/>
      <c r="Z1412" s="19"/>
      <c r="AA1412" s="19"/>
      <c r="AB1412" s="19"/>
      <c r="AC1412" s="19"/>
      <c r="AD1412" s="19"/>
      <c r="AE1412" s="19"/>
      <c r="AF1412" s="19"/>
      <c r="AG1412" s="19"/>
      <c r="AH1412" s="19"/>
      <c r="AI1412" s="19"/>
      <c r="AJ1412" s="19"/>
      <c r="AK1412" s="19"/>
      <c r="AL1412" s="19"/>
      <c r="AM1412" s="19"/>
      <c r="AN1412" s="19"/>
      <c r="AO1412" s="19"/>
      <c r="AP1412" s="19"/>
      <c r="AQ1412" s="19"/>
      <c r="AR1412" s="19"/>
      <c r="AS1412" s="19"/>
      <c r="AT1412" s="19"/>
      <c r="AU1412" s="19"/>
      <c r="AV1412" s="19"/>
      <c r="AW1412" s="19"/>
      <c r="AX1412" s="19"/>
      <c r="GA1412" s="50"/>
    </row>
    <row r="1413" spans="1:183" s="18" customFormat="1">
      <c r="A1413" s="47"/>
      <c r="B1413" s="48"/>
      <c r="C1413" s="48"/>
      <c r="D1413" s="48"/>
      <c r="E1413" s="49"/>
      <c r="F1413" s="48"/>
      <c r="G1413" s="48"/>
      <c r="H1413" s="48"/>
      <c r="I1413" s="49"/>
      <c r="J1413" s="48"/>
      <c r="K1413" s="48"/>
      <c r="L1413" s="48"/>
      <c r="M1413" s="48"/>
      <c r="N1413" s="19"/>
      <c r="O1413" s="19"/>
      <c r="P1413" s="19"/>
      <c r="Q1413" s="19"/>
      <c r="R1413" s="19"/>
      <c r="S1413" s="19"/>
      <c r="T1413" s="19"/>
      <c r="U1413" s="19"/>
      <c r="V1413" s="19"/>
      <c r="W1413" s="19"/>
      <c r="X1413" s="19"/>
      <c r="Y1413" s="19"/>
      <c r="Z1413" s="19"/>
      <c r="AA1413" s="19"/>
      <c r="AB1413" s="19"/>
      <c r="AC1413" s="19"/>
      <c r="AD1413" s="19"/>
      <c r="AE1413" s="19"/>
      <c r="AF1413" s="19"/>
      <c r="AG1413" s="19"/>
      <c r="AH1413" s="19"/>
      <c r="AI1413" s="19"/>
      <c r="AJ1413" s="19"/>
      <c r="AK1413" s="19"/>
      <c r="AL1413" s="19"/>
      <c r="AM1413" s="19"/>
      <c r="AN1413" s="19"/>
      <c r="AO1413" s="19"/>
      <c r="AP1413" s="19"/>
      <c r="AQ1413" s="19"/>
      <c r="AR1413" s="19"/>
      <c r="AS1413" s="19"/>
      <c r="AT1413" s="19"/>
      <c r="AU1413" s="19"/>
      <c r="AV1413" s="19"/>
      <c r="AW1413" s="19"/>
      <c r="AX1413" s="19"/>
      <c r="GA1413" s="50"/>
    </row>
    <row r="1414" spans="1:183" s="18" customFormat="1">
      <c r="A1414" s="47"/>
      <c r="B1414" s="48"/>
      <c r="C1414" s="48"/>
      <c r="D1414" s="48"/>
      <c r="E1414" s="49"/>
      <c r="F1414" s="48"/>
      <c r="G1414" s="48"/>
      <c r="H1414" s="48"/>
      <c r="I1414" s="49"/>
      <c r="J1414" s="48"/>
      <c r="K1414" s="48"/>
      <c r="L1414" s="48"/>
      <c r="M1414" s="48"/>
      <c r="N1414" s="19"/>
      <c r="O1414" s="19"/>
      <c r="P1414" s="19"/>
      <c r="Q1414" s="19"/>
      <c r="R1414" s="19"/>
      <c r="S1414" s="19"/>
      <c r="T1414" s="19"/>
      <c r="U1414" s="19"/>
      <c r="V1414" s="19"/>
      <c r="W1414" s="19"/>
      <c r="X1414" s="19"/>
      <c r="Y1414" s="19"/>
      <c r="Z1414" s="19"/>
      <c r="AA1414" s="19"/>
      <c r="AB1414" s="19"/>
      <c r="AC1414" s="19"/>
      <c r="AD1414" s="19"/>
      <c r="AE1414" s="19"/>
      <c r="AF1414" s="19"/>
      <c r="AG1414" s="19"/>
      <c r="AH1414" s="19"/>
      <c r="AI1414" s="19"/>
      <c r="AJ1414" s="19"/>
      <c r="AK1414" s="19"/>
      <c r="AL1414" s="19"/>
      <c r="AM1414" s="19"/>
      <c r="AN1414" s="19"/>
      <c r="AO1414" s="19"/>
      <c r="AP1414" s="19"/>
      <c r="AQ1414" s="19"/>
      <c r="AR1414" s="19"/>
      <c r="AS1414" s="19"/>
      <c r="AT1414" s="19"/>
      <c r="AU1414" s="19"/>
      <c r="AV1414" s="19"/>
      <c r="AW1414" s="19"/>
      <c r="AX1414" s="19"/>
      <c r="GA1414" s="50"/>
    </row>
    <row r="1415" spans="1:183" s="18" customFormat="1">
      <c r="A1415" s="47"/>
      <c r="B1415" s="48"/>
      <c r="C1415" s="48"/>
      <c r="D1415" s="48"/>
      <c r="E1415" s="49"/>
      <c r="F1415" s="48"/>
      <c r="G1415" s="48"/>
      <c r="H1415" s="48"/>
      <c r="I1415" s="49"/>
      <c r="J1415" s="48"/>
      <c r="K1415" s="48"/>
      <c r="L1415" s="48"/>
      <c r="M1415" s="48"/>
      <c r="N1415" s="19"/>
      <c r="O1415" s="19"/>
      <c r="P1415" s="19"/>
      <c r="Q1415" s="19"/>
      <c r="R1415" s="19"/>
      <c r="S1415" s="19"/>
      <c r="T1415" s="19"/>
      <c r="U1415" s="19"/>
      <c r="V1415" s="19"/>
      <c r="W1415" s="19"/>
      <c r="X1415" s="19"/>
      <c r="Y1415" s="19"/>
      <c r="Z1415" s="19"/>
      <c r="AA1415" s="19"/>
      <c r="AB1415" s="19"/>
      <c r="AC1415" s="19"/>
      <c r="AD1415" s="19"/>
      <c r="AE1415" s="19"/>
      <c r="AF1415" s="19"/>
      <c r="AG1415" s="19"/>
      <c r="AH1415" s="19"/>
      <c r="AI1415" s="19"/>
      <c r="AJ1415" s="19"/>
      <c r="AK1415" s="19"/>
      <c r="AL1415" s="19"/>
      <c r="AM1415" s="19"/>
      <c r="AN1415" s="19"/>
      <c r="AO1415" s="19"/>
      <c r="AP1415" s="19"/>
      <c r="AQ1415" s="19"/>
      <c r="AR1415" s="19"/>
      <c r="AS1415" s="19"/>
      <c r="AT1415" s="19"/>
      <c r="AU1415" s="19"/>
      <c r="AV1415" s="19"/>
      <c r="AW1415" s="19"/>
      <c r="AX1415" s="19"/>
      <c r="GA1415" s="50"/>
    </row>
    <row r="1416" spans="1:183" s="18" customFormat="1">
      <c r="A1416" s="47"/>
      <c r="B1416" s="48"/>
      <c r="C1416" s="48"/>
      <c r="D1416" s="48"/>
      <c r="E1416" s="49"/>
      <c r="F1416" s="48"/>
      <c r="G1416" s="48"/>
      <c r="H1416" s="48"/>
      <c r="I1416" s="49"/>
      <c r="J1416" s="48"/>
      <c r="K1416" s="48"/>
      <c r="L1416" s="48"/>
      <c r="M1416" s="48"/>
      <c r="N1416" s="19"/>
      <c r="O1416" s="19"/>
      <c r="P1416" s="19"/>
      <c r="Q1416" s="19"/>
      <c r="R1416" s="19"/>
      <c r="S1416" s="19"/>
      <c r="T1416" s="19"/>
      <c r="U1416" s="19"/>
      <c r="V1416" s="19"/>
      <c r="W1416" s="19"/>
      <c r="X1416" s="19"/>
      <c r="Y1416" s="19"/>
      <c r="Z1416" s="19"/>
      <c r="AA1416" s="19"/>
      <c r="AB1416" s="19"/>
      <c r="AC1416" s="19"/>
      <c r="AD1416" s="19"/>
      <c r="AE1416" s="19"/>
      <c r="AF1416" s="19"/>
      <c r="AG1416" s="19"/>
      <c r="AH1416" s="19"/>
      <c r="AI1416" s="19"/>
      <c r="AJ1416" s="19"/>
      <c r="AK1416" s="19"/>
      <c r="AL1416" s="19"/>
      <c r="AM1416" s="19"/>
      <c r="AN1416" s="19"/>
      <c r="AO1416" s="19"/>
      <c r="AP1416" s="19"/>
      <c r="AQ1416" s="19"/>
      <c r="AR1416" s="19"/>
      <c r="AS1416" s="19"/>
      <c r="AT1416" s="19"/>
      <c r="AU1416" s="19"/>
      <c r="AV1416" s="19"/>
      <c r="AW1416" s="19"/>
      <c r="AX1416" s="19"/>
      <c r="GA1416" s="50"/>
    </row>
    <row r="1417" spans="1:183" s="18" customFormat="1">
      <c r="A1417" s="47"/>
      <c r="B1417" s="48"/>
      <c r="C1417" s="48"/>
      <c r="D1417" s="48"/>
      <c r="E1417" s="49"/>
      <c r="F1417" s="48"/>
      <c r="G1417" s="48"/>
      <c r="H1417" s="48"/>
      <c r="I1417" s="49"/>
      <c r="J1417" s="48"/>
      <c r="K1417" s="48"/>
      <c r="L1417" s="48"/>
      <c r="M1417" s="48"/>
      <c r="N1417" s="19"/>
      <c r="O1417" s="19"/>
      <c r="P1417" s="19"/>
      <c r="Q1417" s="19"/>
      <c r="R1417" s="19"/>
      <c r="S1417" s="19"/>
      <c r="T1417" s="19"/>
      <c r="U1417" s="19"/>
      <c r="V1417" s="19"/>
      <c r="W1417" s="19"/>
      <c r="X1417" s="19"/>
      <c r="Y1417" s="19"/>
      <c r="Z1417" s="19"/>
      <c r="AA1417" s="19"/>
      <c r="AB1417" s="19"/>
      <c r="AC1417" s="19"/>
      <c r="AD1417" s="19"/>
      <c r="AE1417" s="19"/>
      <c r="AF1417" s="19"/>
      <c r="AG1417" s="19"/>
      <c r="AH1417" s="19"/>
      <c r="AI1417" s="19"/>
      <c r="AJ1417" s="19"/>
      <c r="AK1417" s="19"/>
      <c r="AL1417" s="19"/>
      <c r="AM1417" s="19"/>
      <c r="AN1417" s="19"/>
      <c r="AO1417" s="19"/>
      <c r="AP1417" s="19"/>
      <c r="AQ1417" s="19"/>
      <c r="AR1417" s="19"/>
      <c r="AS1417" s="19"/>
      <c r="AT1417" s="19"/>
      <c r="AU1417" s="19"/>
      <c r="AV1417" s="19"/>
      <c r="AW1417" s="19"/>
      <c r="AX1417" s="19"/>
      <c r="GA1417" s="50"/>
    </row>
    <row r="1418" spans="1:183" s="18" customFormat="1">
      <c r="A1418" s="47"/>
      <c r="B1418" s="48"/>
      <c r="C1418" s="48"/>
      <c r="D1418" s="48"/>
      <c r="E1418" s="49"/>
      <c r="F1418" s="48"/>
      <c r="G1418" s="48"/>
      <c r="H1418" s="48"/>
      <c r="I1418" s="49"/>
      <c r="J1418" s="48"/>
      <c r="K1418" s="48"/>
      <c r="L1418" s="48"/>
      <c r="M1418" s="48"/>
      <c r="N1418" s="19"/>
      <c r="O1418" s="19"/>
      <c r="P1418" s="19"/>
      <c r="Q1418" s="19"/>
      <c r="R1418" s="19"/>
      <c r="S1418" s="19"/>
      <c r="T1418" s="19"/>
      <c r="U1418" s="19"/>
      <c r="V1418" s="19"/>
      <c r="W1418" s="19"/>
      <c r="X1418" s="19"/>
      <c r="Y1418" s="19"/>
      <c r="Z1418" s="19"/>
      <c r="AA1418" s="19"/>
      <c r="AB1418" s="19"/>
      <c r="AC1418" s="19"/>
      <c r="AD1418" s="19"/>
      <c r="AE1418" s="19"/>
      <c r="AF1418" s="19"/>
      <c r="AG1418" s="19"/>
      <c r="AH1418" s="19"/>
      <c r="AI1418" s="19"/>
      <c r="AJ1418" s="19"/>
      <c r="AK1418" s="19"/>
      <c r="AL1418" s="19"/>
      <c r="AM1418" s="19"/>
      <c r="AN1418" s="19"/>
      <c r="AO1418" s="19"/>
      <c r="AP1418" s="19"/>
      <c r="AQ1418" s="19"/>
      <c r="AR1418" s="19"/>
      <c r="AS1418" s="19"/>
      <c r="AT1418" s="19"/>
      <c r="AU1418" s="19"/>
      <c r="AV1418" s="19"/>
      <c r="AW1418" s="19"/>
      <c r="AX1418" s="19"/>
      <c r="GA1418" s="50"/>
    </row>
    <row r="1419" spans="1:183" s="18" customFormat="1">
      <c r="A1419" s="47"/>
      <c r="B1419" s="48"/>
      <c r="C1419" s="48"/>
      <c r="D1419" s="48"/>
      <c r="E1419" s="49"/>
      <c r="F1419" s="48"/>
      <c r="G1419" s="48"/>
      <c r="H1419" s="48"/>
      <c r="I1419" s="49"/>
      <c r="J1419" s="48"/>
      <c r="K1419" s="48"/>
      <c r="L1419" s="48"/>
      <c r="M1419" s="48"/>
      <c r="N1419" s="19"/>
      <c r="O1419" s="19"/>
      <c r="P1419" s="19"/>
      <c r="Q1419" s="19"/>
      <c r="R1419" s="19"/>
      <c r="S1419" s="19"/>
      <c r="T1419" s="19"/>
      <c r="U1419" s="19"/>
      <c r="V1419" s="19"/>
      <c r="W1419" s="19"/>
      <c r="X1419" s="19"/>
      <c r="Y1419" s="19"/>
      <c r="Z1419" s="19"/>
      <c r="AA1419" s="19"/>
      <c r="AB1419" s="19"/>
      <c r="AC1419" s="19"/>
      <c r="AD1419" s="19"/>
      <c r="AE1419" s="19"/>
      <c r="AF1419" s="19"/>
      <c r="AG1419" s="19"/>
      <c r="AH1419" s="19"/>
      <c r="AI1419" s="19"/>
      <c r="AJ1419" s="19"/>
      <c r="AK1419" s="19"/>
      <c r="AL1419" s="19"/>
      <c r="AM1419" s="19"/>
      <c r="AN1419" s="19"/>
      <c r="AO1419" s="19"/>
      <c r="AP1419" s="19"/>
      <c r="AQ1419" s="19"/>
      <c r="AR1419" s="19"/>
      <c r="AS1419" s="19"/>
      <c r="AT1419" s="19"/>
      <c r="AU1419" s="19"/>
      <c r="AV1419" s="19"/>
      <c r="AW1419" s="19"/>
      <c r="AX1419" s="19"/>
      <c r="GA1419" s="50"/>
    </row>
    <row r="1420" spans="1:183" s="18" customFormat="1">
      <c r="A1420" s="47"/>
      <c r="B1420" s="48"/>
      <c r="C1420" s="48"/>
      <c r="D1420" s="48"/>
      <c r="E1420" s="49"/>
      <c r="F1420" s="48"/>
      <c r="G1420" s="48"/>
      <c r="H1420" s="48"/>
      <c r="I1420" s="49"/>
      <c r="J1420" s="48"/>
      <c r="K1420" s="48"/>
      <c r="L1420" s="48"/>
      <c r="M1420" s="48"/>
      <c r="N1420" s="19"/>
      <c r="O1420" s="19"/>
      <c r="P1420" s="19"/>
      <c r="Q1420" s="19"/>
      <c r="R1420" s="19"/>
      <c r="S1420" s="19"/>
      <c r="T1420" s="19"/>
      <c r="U1420" s="19"/>
      <c r="V1420" s="19"/>
      <c r="W1420" s="19"/>
      <c r="X1420" s="19"/>
      <c r="Y1420" s="19"/>
      <c r="Z1420" s="19"/>
      <c r="AA1420" s="19"/>
      <c r="AB1420" s="19"/>
      <c r="AC1420" s="19"/>
      <c r="AD1420" s="19"/>
      <c r="AE1420" s="19"/>
      <c r="AF1420" s="19"/>
      <c r="AG1420" s="19"/>
      <c r="AH1420" s="19"/>
      <c r="AI1420" s="19"/>
      <c r="AJ1420" s="19"/>
      <c r="AK1420" s="19"/>
      <c r="AL1420" s="19"/>
      <c r="AM1420" s="19"/>
      <c r="AN1420" s="19"/>
      <c r="AO1420" s="19"/>
      <c r="AP1420" s="19"/>
      <c r="AQ1420" s="19"/>
      <c r="AR1420" s="19"/>
      <c r="AS1420" s="19"/>
      <c r="AT1420" s="19"/>
      <c r="AU1420" s="19"/>
      <c r="AV1420" s="19"/>
      <c r="AW1420" s="19"/>
      <c r="AX1420" s="19"/>
      <c r="GA1420" s="50"/>
    </row>
    <row r="1421" spans="1:183" s="18" customFormat="1">
      <c r="A1421" s="47"/>
      <c r="B1421" s="48"/>
      <c r="C1421" s="48"/>
      <c r="D1421" s="48"/>
      <c r="E1421" s="49"/>
      <c r="F1421" s="48"/>
      <c r="G1421" s="48"/>
      <c r="H1421" s="48"/>
      <c r="I1421" s="49"/>
      <c r="J1421" s="48"/>
      <c r="K1421" s="48"/>
      <c r="L1421" s="48"/>
      <c r="M1421" s="48"/>
      <c r="N1421" s="19"/>
      <c r="O1421" s="19"/>
      <c r="P1421" s="19"/>
      <c r="Q1421" s="19"/>
      <c r="R1421" s="19"/>
      <c r="S1421" s="19"/>
      <c r="T1421" s="19"/>
      <c r="U1421" s="19"/>
      <c r="V1421" s="19"/>
      <c r="W1421" s="19"/>
      <c r="X1421" s="19"/>
      <c r="Y1421" s="19"/>
      <c r="Z1421" s="19"/>
      <c r="AA1421" s="19"/>
      <c r="AB1421" s="19"/>
      <c r="AC1421" s="19"/>
      <c r="AD1421" s="19"/>
      <c r="AE1421" s="19"/>
      <c r="AF1421" s="19"/>
      <c r="AG1421" s="19"/>
      <c r="AH1421" s="19"/>
      <c r="AI1421" s="19"/>
      <c r="AJ1421" s="19"/>
      <c r="AK1421" s="19"/>
      <c r="AL1421" s="19"/>
      <c r="AM1421" s="19"/>
      <c r="AN1421" s="19"/>
      <c r="AO1421" s="19"/>
      <c r="AP1421" s="19"/>
      <c r="AQ1421" s="19"/>
      <c r="AR1421" s="19"/>
      <c r="AS1421" s="19"/>
      <c r="AT1421" s="19"/>
      <c r="AU1421" s="19"/>
      <c r="AV1421" s="19"/>
      <c r="AW1421" s="19"/>
      <c r="AX1421" s="19"/>
      <c r="GA1421" s="50"/>
    </row>
    <row r="1422" spans="1:183" s="18" customFormat="1">
      <c r="A1422" s="47"/>
      <c r="B1422" s="48"/>
      <c r="C1422" s="48"/>
      <c r="D1422" s="48"/>
      <c r="E1422" s="49"/>
      <c r="F1422" s="48"/>
      <c r="G1422" s="48"/>
      <c r="H1422" s="48"/>
      <c r="I1422" s="49"/>
      <c r="J1422" s="48"/>
      <c r="K1422" s="48"/>
      <c r="L1422" s="48"/>
      <c r="M1422" s="48"/>
      <c r="N1422" s="19"/>
      <c r="O1422" s="19"/>
      <c r="P1422" s="19"/>
      <c r="Q1422" s="19"/>
      <c r="R1422" s="19"/>
      <c r="S1422" s="19"/>
      <c r="T1422" s="19"/>
      <c r="U1422" s="19"/>
      <c r="V1422" s="19"/>
      <c r="W1422" s="19"/>
      <c r="X1422" s="19"/>
      <c r="Y1422" s="19"/>
      <c r="Z1422" s="19"/>
      <c r="AA1422" s="19"/>
      <c r="AB1422" s="19"/>
      <c r="AC1422" s="19"/>
      <c r="AD1422" s="19"/>
      <c r="AE1422" s="19"/>
      <c r="AF1422" s="19"/>
      <c r="AG1422" s="19"/>
      <c r="AH1422" s="19"/>
      <c r="AI1422" s="19"/>
      <c r="AJ1422" s="19"/>
      <c r="AK1422" s="19"/>
      <c r="AL1422" s="19"/>
      <c r="AM1422" s="19"/>
      <c r="AN1422" s="19"/>
      <c r="AO1422" s="19"/>
      <c r="AP1422" s="19"/>
      <c r="AQ1422" s="19"/>
      <c r="AR1422" s="19"/>
      <c r="AS1422" s="19"/>
      <c r="AT1422" s="19"/>
      <c r="AU1422" s="19"/>
      <c r="AV1422" s="19"/>
      <c r="AW1422" s="19"/>
      <c r="AX1422" s="19"/>
      <c r="GA1422" s="50"/>
    </row>
    <row r="1423" spans="1:183" s="18" customFormat="1">
      <c r="A1423" s="47"/>
      <c r="B1423" s="48"/>
      <c r="C1423" s="48"/>
      <c r="D1423" s="48"/>
      <c r="E1423" s="49"/>
      <c r="F1423" s="48"/>
      <c r="G1423" s="48"/>
      <c r="H1423" s="48"/>
      <c r="I1423" s="49"/>
      <c r="J1423" s="48"/>
      <c r="K1423" s="48"/>
      <c r="L1423" s="48"/>
      <c r="M1423" s="48"/>
      <c r="N1423" s="19"/>
      <c r="O1423" s="19"/>
      <c r="P1423" s="19"/>
      <c r="Q1423" s="19"/>
      <c r="R1423" s="19"/>
      <c r="S1423" s="19"/>
      <c r="T1423" s="19"/>
      <c r="U1423" s="19"/>
      <c r="V1423" s="19"/>
      <c r="W1423" s="19"/>
      <c r="X1423" s="19"/>
      <c r="Y1423" s="19"/>
      <c r="Z1423" s="19"/>
      <c r="AA1423" s="19"/>
      <c r="AB1423" s="19"/>
      <c r="AC1423" s="19"/>
      <c r="AD1423" s="19"/>
      <c r="AE1423" s="19"/>
      <c r="AF1423" s="19"/>
      <c r="AG1423" s="19"/>
      <c r="AH1423" s="19"/>
      <c r="AI1423" s="19"/>
      <c r="AJ1423" s="19"/>
      <c r="AK1423" s="19"/>
      <c r="AL1423" s="19"/>
      <c r="AM1423" s="19"/>
      <c r="AN1423" s="19"/>
      <c r="AO1423" s="19"/>
      <c r="AP1423" s="19"/>
      <c r="AQ1423" s="19"/>
      <c r="AR1423" s="19"/>
      <c r="AS1423" s="19"/>
      <c r="AT1423" s="19"/>
      <c r="AU1423" s="19"/>
      <c r="AV1423" s="19"/>
      <c r="AW1423" s="19"/>
      <c r="AX1423" s="19"/>
      <c r="GA1423" s="50"/>
    </row>
    <row r="1424" spans="1:183" s="18" customFormat="1">
      <c r="A1424" s="47"/>
      <c r="B1424" s="48"/>
      <c r="C1424" s="48"/>
      <c r="D1424" s="48"/>
      <c r="E1424" s="49"/>
      <c r="F1424" s="48"/>
      <c r="G1424" s="48"/>
      <c r="H1424" s="48"/>
      <c r="I1424" s="49"/>
      <c r="J1424" s="48"/>
      <c r="K1424" s="48"/>
      <c r="L1424" s="48"/>
      <c r="M1424" s="48"/>
      <c r="N1424" s="19"/>
      <c r="O1424" s="19"/>
      <c r="P1424" s="19"/>
      <c r="Q1424" s="19"/>
      <c r="R1424" s="19"/>
      <c r="S1424" s="19"/>
      <c r="T1424" s="19"/>
      <c r="U1424" s="19"/>
      <c r="V1424" s="19"/>
      <c r="W1424" s="19"/>
      <c r="X1424" s="19"/>
      <c r="Y1424" s="19"/>
      <c r="Z1424" s="19"/>
      <c r="AA1424" s="19"/>
      <c r="AB1424" s="19"/>
      <c r="AC1424" s="19"/>
      <c r="AD1424" s="19"/>
      <c r="AE1424" s="19"/>
      <c r="AF1424" s="19"/>
      <c r="AG1424" s="19"/>
      <c r="AH1424" s="19"/>
      <c r="AI1424" s="19"/>
      <c r="AJ1424" s="19"/>
      <c r="AK1424" s="19"/>
      <c r="AL1424" s="19"/>
      <c r="AM1424" s="19"/>
      <c r="AN1424" s="19"/>
      <c r="AO1424" s="19"/>
      <c r="AP1424" s="19"/>
      <c r="AQ1424" s="19"/>
      <c r="AR1424" s="19"/>
      <c r="AS1424" s="19"/>
      <c r="AT1424" s="19"/>
      <c r="AU1424" s="19"/>
      <c r="AV1424" s="19"/>
      <c r="AW1424" s="19"/>
      <c r="AX1424" s="19"/>
      <c r="GA1424" s="50"/>
    </row>
    <row r="1425" spans="1:183" s="18" customFormat="1">
      <c r="A1425" s="47"/>
      <c r="B1425" s="48"/>
      <c r="C1425" s="48"/>
      <c r="D1425" s="48"/>
      <c r="E1425" s="49"/>
      <c r="F1425" s="48"/>
      <c r="G1425" s="48"/>
      <c r="H1425" s="48"/>
      <c r="I1425" s="49"/>
      <c r="J1425" s="48"/>
      <c r="K1425" s="48"/>
      <c r="L1425" s="48"/>
      <c r="M1425" s="48"/>
      <c r="N1425" s="19"/>
      <c r="O1425" s="19"/>
      <c r="P1425" s="19"/>
      <c r="Q1425" s="19"/>
      <c r="R1425" s="19"/>
      <c r="S1425" s="19"/>
      <c r="T1425" s="19"/>
      <c r="U1425" s="19"/>
      <c r="V1425" s="19"/>
      <c r="W1425" s="19"/>
      <c r="X1425" s="19"/>
      <c r="Y1425" s="19"/>
      <c r="Z1425" s="19"/>
      <c r="AA1425" s="19"/>
      <c r="AB1425" s="19"/>
      <c r="AC1425" s="19"/>
      <c r="AD1425" s="19"/>
      <c r="AE1425" s="19"/>
      <c r="AF1425" s="19"/>
      <c r="AG1425" s="19"/>
      <c r="AH1425" s="19"/>
      <c r="AI1425" s="19"/>
      <c r="AJ1425" s="19"/>
      <c r="AK1425" s="19"/>
      <c r="AL1425" s="19"/>
      <c r="AM1425" s="19"/>
      <c r="AN1425" s="19"/>
      <c r="AO1425" s="19"/>
      <c r="AP1425" s="19"/>
      <c r="AQ1425" s="19"/>
      <c r="AR1425" s="19"/>
      <c r="AS1425" s="19"/>
      <c r="AT1425" s="19"/>
      <c r="AU1425" s="19"/>
      <c r="AV1425" s="19"/>
      <c r="AW1425" s="19"/>
      <c r="AX1425" s="19"/>
      <c r="GA1425" s="50"/>
    </row>
    <row r="1426" spans="1:183" s="18" customFormat="1">
      <c r="A1426" s="47"/>
      <c r="B1426" s="48"/>
      <c r="C1426" s="48"/>
      <c r="D1426" s="48"/>
      <c r="E1426" s="49"/>
      <c r="F1426" s="48"/>
      <c r="G1426" s="48"/>
      <c r="H1426" s="48"/>
      <c r="I1426" s="49"/>
      <c r="J1426" s="48"/>
      <c r="K1426" s="48"/>
      <c r="L1426" s="48"/>
      <c r="M1426" s="48"/>
      <c r="N1426" s="19"/>
      <c r="O1426" s="19"/>
      <c r="P1426" s="19"/>
      <c r="Q1426" s="19"/>
      <c r="R1426" s="19"/>
      <c r="S1426" s="19"/>
      <c r="T1426" s="19"/>
      <c r="U1426" s="19"/>
      <c r="V1426" s="19"/>
      <c r="W1426" s="19"/>
      <c r="X1426" s="19"/>
      <c r="Y1426" s="19"/>
      <c r="Z1426" s="19"/>
      <c r="AA1426" s="19"/>
      <c r="AB1426" s="19"/>
      <c r="AC1426" s="19"/>
      <c r="AD1426" s="19"/>
      <c r="AE1426" s="19"/>
      <c r="AF1426" s="19"/>
      <c r="AG1426" s="19"/>
      <c r="AH1426" s="19"/>
      <c r="AI1426" s="19"/>
      <c r="AJ1426" s="19"/>
      <c r="AK1426" s="19"/>
      <c r="AL1426" s="19"/>
      <c r="AM1426" s="19"/>
      <c r="AN1426" s="19"/>
      <c r="AO1426" s="19"/>
      <c r="AP1426" s="19"/>
      <c r="AQ1426" s="19"/>
      <c r="AR1426" s="19"/>
      <c r="AS1426" s="19"/>
      <c r="AT1426" s="19"/>
      <c r="AU1426" s="19"/>
      <c r="AV1426" s="19"/>
      <c r="AW1426" s="19"/>
      <c r="AX1426" s="19"/>
      <c r="GA1426" s="50"/>
    </row>
    <row r="1427" spans="1:183" s="18" customFormat="1">
      <c r="A1427" s="47"/>
      <c r="B1427" s="48"/>
      <c r="C1427" s="48"/>
      <c r="D1427" s="48"/>
      <c r="E1427" s="49"/>
      <c r="F1427" s="48"/>
      <c r="G1427" s="48"/>
      <c r="H1427" s="48"/>
      <c r="I1427" s="49"/>
      <c r="J1427" s="48"/>
      <c r="K1427" s="48"/>
      <c r="L1427" s="48"/>
      <c r="M1427" s="48"/>
      <c r="N1427" s="19"/>
      <c r="O1427" s="19"/>
      <c r="P1427" s="19"/>
      <c r="Q1427" s="19"/>
      <c r="R1427" s="19"/>
      <c r="S1427" s="19"/>
      <c r="T1427" s="19"/>
      <c r="U1427" s="19"/>
      <c r="V1427" s="19"/>
      <c r="W1427" s="19"/>
      <c r="X1427" s="19"/>
      <c r="Y1427" s="19"/>
      <c r="Z1427" s="19"/>
      <c r="AA1427" s="19"/>
      <c r="AB1427" s="19"/>
      <c r="AC1427" s="19"/>
      <c r="AD1427" s="19"/>
      <c r="AE1427" s="19"/>
      <c r="AF1427" s="19"/>
      <c r="AG1427" s="19"/>
      <c r="AH1427" s="19"/>
      <c r="AI1427" s="19"/>
      <c r="AJ1427" s="19"/>
      <c r="AK1427" s="19"/>
      <c r="AL1427" s="19"/>
      <c r="AM1427" s="19"/>
      <c r="AN1427" s="19"/>
      <c r="AO1427" s="19"/>
      <c r="AP1427" s="19"/>
      <c r="AQ1427" s="19"/>
      <c r="AR1427" s="19"/>
      <c r="AS1427" s="19"/>
      <c r="AT1427" s="19"/>
      <c r="AU1427" s="19"/>
      <c r="AV1427" s="19"/>
      <c r="AW1427" s="19"/>
      <c r="AX1427" s="19"/>
      <c r="GA1427" s="50"/>
    </row>
    <row r="1428" spans="1:183" s="18" customFormat="1">
      <c r="A1428" s="47"/>
      <c r="B1428" s="48"/>
      <c r="C1428" s="48"/>
      <c r="D1428" s="48"/>
      <c r="E1428" s="49"/>
      <c r="F1428" s="48"/>
      <c r="G1428" s="48"/>
      <c r="H1428" s="48"/>
      <c r="I1428" s="49"/>
      <c r="J1428" s="48"/>
      <c r="K1428" s="48"/>
      <c r="L1428" s="48"/>
      <c r="M1428" s="48"/>
      <c r="N1428" s="19"/>
      <c r="O1428" s="19"/>
      <c r="P1428" s="19"/>
      <c r="Q1428" s="19"/>
      <c r="R1428" s="19"/>
      <c r="S1428" s="19"/>
      <c r="T1428" s="19"/>
      <c r="U1428" s="19"/>
      <c r="V1428" s="19"/>
      <c r="W1428" s="19"/>
      <c r="X1428" s="19"/>
      <c r="Y1428" s="19"/>
      <c r="Z1428" s="19"/>
      <c r="AA1428" s="19"/>
      <c r="AB1428" s="19"/>
      <c r="AC1428" s="19"/>
      <c r="AD1428" s="19"/>
      <c r="AE1428" s="19"/>
      <c r="AF1428" s="19"/>
      <c r="AG1428" s="19"/>
      <c r="AH1428" s="19"/>
      <c r="AI1428" s="19"/>
      <c r="AJ1428" s="19"/>
      <c r="AK1428" s="19"/>
      <c r="AL1428" s="19"/>
      <c r="AM1428" s="19"/>
      <c r="AN1428" s="19"/>
      <c r="AO1428" s="19"/>
      <c r="AP1428" s="19"/>
      <c r="AQ1428" s="19"/>
      <c r="AR1428" s="19"/>
      <c r="AS1428" s="19"/>
      <c r="AT1428" s="19"/>
      <c r="AU1428" s="19"/>
      <c r="AV1428" s="19"/>
      <c r="AW1428" s="19"/>
      <c r="AX1428" s="19"/>
      <c r="GA1428" s="50"/>
    </row>
    <row r="1429" spans="1:183" s="18" customFormat="1">
      <c r="A1429" s="47"/>
      <c r="B1429" s="48"/>
      <c r="C1429" s="48"/>
      <c r="D1429" s="48"/>
      <c r="E1429" s="49"/>
      <c r="F1429" s="48"/>
      <c r="G1429" s="48"/>
      <c r="H1429" s="48"/>
      <c r="I1429" s="49"/>
      <c r="J1429" s="48"/>
      <c r="K1429" s="48"/>
      <c r="L1429" s="48"/>
      <c r="M1429" s="48"/>
      <c r="N1429" s="19"/>
      <c r="O1429" s="19"/>
      <c r="P1429" s="19"/>
      <c r="Q1429" s="19"/>
      <c r="R1429" s="19"/>
      <c r="S1429" s="19"/>
      <c r="T1429" s="19"/>
      <c r="U1429" s="19"/>
      <c r="V1429" s="19"/>
      <c r="W1429" s="19"/>
      <c r="X1429" s="19"/>
      <c r="Y1429" s="19"/>
      <c r="Z1429" s="19"/>
      <c r="AA1429" s="19"/>
      <c r="AB1429" s="19"/>
      <c r="AC1429" s="19"/>
      <c r="AD1429" s="19"/>
      <c r="AE1429" s="19"/>
      <c r="AF1429" s="19"/>
      <c r="AG1429" s="19"/>
      <c r="AH1429" s="19"/>
      <c r="AI1429" s="19"/>
      <c r="AJ1429" s="19"/>
      <c r="AK1429" s="19"/>
      <c r="AL1429" s="19"/>
      <c r="AM1429" s="19"/>
      <c r="AN1429" s="19"/>
      <c r="AO1429" s="19"/>
      <c r="AP1429" s="19"/>
      <c r="AQ1429" s="19"/>
      <c r="AR1429" s="19"/>
      <c r="AS1429" s="19"/>
      <c r="AT1429" s="19"/>
      <c r="AU1429" s="19"/>
      <c r="AV1429" s="19"/>
      <c r="AW1429" s="19"/>
      <c r="AX1429" s="19"/>
      <c r="GA1429" s="50"/>
    </row>
    <row r="1430" spans="1:183" s="18" customFormat="1">
      <c r="A1430" s="47"/>
      <c r="B1430" s="48"/>
      <c r="C1430" s="48"/>
      <c r="D1430" s="48"/>
      <c r="E1430" s="49"/>
      <c r="F1430" s="48"/>
      <c r="G1430" s="48"/>
      <c r="H1430" s="48"/>
      <c r="I1430" s="49"/>
      <c r="J1430" s="48"/>
      <c r="K1430" s="48"/>
      <c r="L1430" s="48"/>
      <c r="M1430" s="48"/>
      <c r="N1430" s="19"/>
      <c r="O1430" s="19"/>
      <c r="P1430" s="19"/>
      <c r="Q1430" s="19"/>
      <c r="R1430" s="19"/>
      <c r="S1430" s="19"/>
      <c r="T1430" s="19"/>
      <c r="U1430" s="19"/>
      <c r="V1430" s="19"/>
      <c r="W1430" s="19"/>
      <c r="X1430" s="19"/>
      <c r="Y1430" s="19"/>
      <c r="Z1430" s="19"/>
      <c r="AA1430" s="19"/>
      <c r="AB1430" s="19"/>
      <c r="AC1430" s="19"/>
      <c r="AD1430" s="19"/>
      <c r="AE1430" s="19"/>
      <c r="AF1430" s="19"/>
      <c r="AG1430" s="19"/>
      <c r="AH1430" s="19"/>
      <c r="AI1430" s="19"/>
      <c r="AJ1430" s="19"/>
      <c r="AK1430" s="19"/>
      <c r="AL1430" s="19"/>
      <c r="AM1430" s="19"/>
      <c r="AN1430" s="19"/>
      <c r="AO1430" s="19"/>
      <c r="AP1430" s="19"/>
      <c r="AQ1430" s="19"/>
      <c r="AR1430" s="19"/>
      <c r="AS1430" s="19"/>
      <c r="AT1430" s="19"/>
      <c r="AU1430" s="19"/>
      <c r="AV1430" s="19"/>
      <c r="AW1430" s="19"/>
      <c r="AX1430" s="19"/>
      <c r="GA1430" s="50"/>
    </row>
    <row r="1431" spans="1:183" s="18" customFormat="1">
      <c r="A1431" s="47"/>
      <c r="B1431" s="48"/>
      <c r="C1431" s="48"/>
      <c r="D1431" s="48"/>
      <c r="E1431" s="49"/>
      <c r="F1431" s="48"/>
      <c r="G1431" s="48"/>
      <c r="H1431" s="48"/>
      <c r="I1431" s="49"/>
      <c r="J1431" s="48"/>
      <c r="K1431" s="48"/>
      <c r="L1431" s="48"/>
      <c r="M1431" s="48"/>
      <c r="N1431" s="19"/>
      <c r="O1431" s="19"/>
      <c r="P1431" s="19"/>
      <c r="Q1431" s="19"/>
      <c r="R1431" s="19"/>
      <c r="S1431" s="19"/>
      <c r="T1431" s="19"/>
      <c r="U1431" s="19"/>
      <c r="V1431" s="19"/>
      <c r="W1431" s="19"/>
      <c r="X1431" s="19"/>
      <c r="Y1431" s="19"/>
      <c r="Z1431" s="19"/>
      <c r="AA1431" s="19"/>
      <c r="AB1431" s="19"/>
      <c r="AC1431" s="19"/>
      <c r="AD1431" s="19"/>
      <c r="AE1431" s="19"/>
      <c r="AF1431" s="19"/>
      <c r="AG1431" s="19"/>
      <c r="AH1431" s="19"/>
      <c r="AI1431" s="19"/>
      <c r="AJ1431" s="19"/>
      <c r="AK1431" s="19"/>
      <c r="AL1431" s="19"/>
      <c r="AM1431" s="19"/>
      <c r="AN1431" s="19"/>
      <c r="AO1431" s="19"/>
      <c r="AP1431" s="19"/>
      <c r="AQ1431" s="19"/>
      <c r="AR1431" s="19"/>
      <c r="AS1431" s="19"/>
      <c r="AT1431" s="19"/>
      <c r="AU1431" s="19"/>
      <c r="AV1431" s="19"/>
      <c r="AW1431" s="19"/>
      <c r="AX1431" s="19"/>
      <c r="GA1431" s="50"/>
    </row>
    <row r="1432" spans="1:183" s="18" customFormat="1">
      <c r="A1432" s="47"/>
      <c r="B1432" s="48"/>
      <c r="C1432" s="48"/>
      <c r="D1432" s="48"/>
      <c r="E1432" s="49"/>
      <c r="F1432" s="48"/>
      <c r="G1432" s="48"/>
      <c r="H1432" s="48"/>
      <c r="I1432" s="49"/>
      <c r="J1432" s="48"/>
      <c r="K1432" s="48"/>
      <c r="L1432" s="48"/>
      <c r="M1432" s="48"/>
      <c r="N1432" s="19"/>
      <c r="O1432" s="19"/>
      <c r="P1432" s="19"/>
      <c r="Q1432" s="19"/>
      <c r="R1432" s="19"/>
      <c r="S1432" s="19"/>
      <c r="T1432" s="19"/>
      <c r="U1432" s="19"/>
      <c r="V1432" s="19"/>
      <c r="W1432" s="19"/>
      <c r="X1432" s="19"/>
      <c r="Y1432" s="19"/>
      <c r="Z1432" s="19"/>
      <c r="AA1432" s="19"/>
      <c r="AB1432" s="19"/>
      <c r="AC1432" s="19"/>
      <c r="AD1432" s="19"/>
      <c r="AE1432" s="19"/>
      <c r="AF1432" s="19"/>
      <c r="AG1432" s="19"/>
      <c r="AH1432" s="19"/>
      <c r="AI1432" s="19"/>
      <c r="AJ1432" s="19"/>
      <c r="AK1432" s="19"/>
      <c r="AL1432" s="19"/>
      <c r="AM1432" s="19"/>
      <c r="AN1432" s="19"/>
      <c r="AO1432" s="19"/>
      <c r="AP1432" s="19"/>
      <c r="AQ1432" s="19"/>
      <c r="AR1432" s="19"/>
      <c r="AS1432" s="19"/>
      <c r="AT1432" s="19"/>
      <c r="AU1432" s="19"/>
      <c r="AV1432" s="19"/>
      <c r="AW1432" s="19"/>
      <c r="AX1432" s="19"/>
      <c r="GA1432" s="50"/>
    </row>
    <row r="1433" spans="1:183" s="18" customFormat="1">
      <c r="A1433" s="47"/>
      <c r="B1433" s="48"/>
      <c r="C1433" s="48"/>
      <c r="D1433" s="48"/>
      <c r="E1433" s="49"/>
      <c r="F1433" s="48"/>
      <c r="G1433" s="48"/>
      <c r="H1433" s="48"/>
      <c r="I1433" s="49"/>
      <c r="J1433" s="48"/>
      <c r="K1433" s="48"/>
      <c r="L1433" s="48"/>
      <c r="M1433" s="48"/>
      <c r="N1433" s="19"/>
      <c r="O1433" s="19"/>
      <c r="P1433" s="19"/>
      <c r="Q1433" s="19"/>
      <c r="R1433" s="19"/>
      <c r="S1433" s="19"/>
      <c r="T1433" s="19"/>
      <c r="U1433" s="19"/>
      <c r="V1433" s="19"/>
      <c r="W1433" s="19"/>
      <c r="X1433" s="19"/>
      <c r="Y1433" s="19"/>
      <c r="Z1433" s="19"/>
      <c r="AA1433" s="19"/>
      <c r="AB1433" s="19"/>
      <c r="AC1433" s="19"/>
      <c r="AD1433" s="19"/>
      <c r="AE1433" s="19"/>
      <c r="AF1433" s="19"/>
      <c r="AG1433" s="19"/>
      <c r="AH1433" s="19"/>
      <c r="AI1433" s="19"/>
      <c r="AJ1433" s="19"/>
      <c r="AK1433" s="19"/>
      <c r="AL1433" s="19"/>
      <c r="AM1433" s="19"/>
      <c r="AN1433" s="19"/>
      <c r="AO1433" s="19"/>
      <c r="AP1433" s="19"/>
      <c r="AQ1433" s="19"/>
      <c r="AR1433" s="19"/>
      <c r="AS1433" s="19"/>
      <c r="AT1433" s="19"/>
      <c r="AU1433" s="19"/>
      <c r="AV1433" s="19"/>
      <c r="AW1433" s="19"/>
      <c r="AX1433" s="19"/>
      <c r="GA1433" s="50"/>
    </row>
    <row r="1434" spans="1:183" s="18" customFormat="1">
      <c r="A1434" s="47"/>
      <c r="B1434" s="48"/>
      <c r="C1434" s="48"/>
      <c r="D1434" s="48"/>
      <c r="E1434" s="49"/>
      <c r="F1434" s="48"/>
      <c r="G1434" s="48"/>
      <c r="H1434" s="48"/>
      <c r="I1434" s="49"/>
      <c r="J1434" s="48"/>
      <c r="K1434" s="48"/>
      <c r="L1434" s="48"/>
      <c r="M1434" s="48"/>
      <c r="N1434" s="19"/>
      <c r="O1434" s="19"/>
      <c r="P1434" s="19"/>
      <c r="Q1434" s="19"/>
      <c r="R1434" s="19"/>
      <c r="S1434" s="19"/>
      <c r="T1434" s="19"/>
      <c r="U1434" s="19"/>
      <c r="V1434" s="19"/>
      <c r="W1434" s="19"/>
      <c r="X1434" s="19"/>
      <c r="Y1434" s="19"/>
      <c r="Z1434" s="19"/>
      <c r="AA1434" s="19"/>
      <c r="AB1434" s="19"/>
      <c r="AC1434" s="19"/>
      <c r="AD1434" s="19"/>
      <c r="AE1434" s="19"/>
      <c r="AF1434" s="19"/>
      <c r="AG1434" s="19"/>
      <c r="AH1434" s="19"/>
      <c r="AI1434" s="19"/>
      <c r="AJ1434" s="19"/>
      <c r="AK1434" s="19"/>
      <c r="AL1434" s="19"/>
      <c r="AM1434" s="19"/>
      <c r="AN1434" s="19"/>
      <c r="AO1434" s="19"/>
      <c r="AP1434" s="19"/>
      <c r="AQ1434" s="19"/>
      <c r="AR1434" s="19"/>
      <c r="AS1434" s="19"/>
      <c r="AT1434" s="19"/>
      <c r="AU1434" s="19"/>
      <c r="AV1434" s="19"/>
      <c r="AW1434" s="19"/>
      <c r="AX1434" s="19"/>
      <c r="GA1434" s="50"/>
    </row>
    <row r="1435" spans="1:183" s="18" customFormat="1">
      <c r="A1435" s="47"/>
      <c r="B1435" s="48"/>
      <c r="C1435" s="48"/>
      <c r="D1435" s="48"/>
      <c r="E1435" s="49"/>
      <c r="F1435" s="48"/>
      <c r="G1435" s="48"/>
      <c r="H1435" s="48"/>
      <c r="I1435" s="49"/>
      <c r="J1435" s="48"/>
      <c r="K1435" s="48"/>
      <c r="L1435" s="48"/>
      <c r="M1435" s="48"/>
      <c r="N1435" s="19"/>
      <c r="O1435" s="19"/>
      <c r="P1435" s="19"/>
      <c r="Q1435" s="19"/>
      <c r="R1435" s="19"/>
      <c r="S1435" s="19"/>
      <c r="T1435" s="19"/>
      <c r="U1435" s="19"/>
      <c r="V1435" s="19"/>
      <c r="W1435" s="19"/>
      <c r="X1435" s="19"/>
      <c r="Y1435" s="19"/>
      <c r="Z1435" s="19"/>
      <c r="AA1435" s="19"/>
      <c r="AB1435" s="19"/>
      <c r="AC1435" s="19"/>
      <c r="AD1435" s="19"/>
      <c r="AE1435" s="19"/>
      <c r="AF1435" s="19"/>
      <c r="AG1435" s="19"/>
      <c r="AH1435" s="19"/>
      <c r="AI1435" s="19"/>
      <c r="AJ1435" s="19"/>
      <c r="AK1435" s="19"/>
      <c r="AL1435" s="19"/>
      <c r="AM1435" s="19"/>
      <c r="AN1435" s="19"/>
      <c r="AO1435" s="19"/>
      <c r="AP1435" s="19"/>
      <c r="AQ1435" s="19"/>
      <c r="AR1435" s="19"/>
      <c r="AS1435" s="19"/>
      <c r="AT1435" s="19"/>
      <c r="AU1435" s="19"/>
      <c r="AV1435" s="19"/>
      <c r="AW1435" s="19"/>
      <c r="AX1435" s="19"/>
      <c r="GA1435" s="50"/>
    </row>
    <row r="1436" spans="1:183" s="18" customFormat="1">
      <c r="A1436" s="47"/>
      <c r="B1436" s="48"/>
      <c r="C1436" s="48"/>
      <c r="D1436" s="48"/>
      <c r="E1436" s="49"/>
      <c r="F1436" s="48"/>
      <c r="G1436" s="48"/>
      <c r="H1436" s="48"/>
      <c r="I1436" s="49"/>
      <c r="J1436" s="48"/>
      <c r="K1436" s="48"/>
      <c r="L1436" s="48"/>
      <c r="M1436" s="48"/>
      <c r="N1436" s="19"/>
      <c r="O1436" s="19"/>
      <c r="P1436" s="19"/>
      <c r="Q1436" s="19"/>
      <c r="R1436" s="19"/>
      <c r="S1436" s="19"/>
      <c r="T1436" s="19"/>
      <c r="U1436" s="19"/>
      <c r="V1436" s="19"/>
      <c r="W1436" s="19"/>
      <c r="X1436" s="19"/>
      <c r="Y1436" s="19"/>
      <c r="Z1436" s="19"/>
      <c r="AA1436" s="19"/>
      <c r="AB1436" s="19"/>
      <c r="AC1436" s="19"/>
      <c r="AD1436" s="19"/>
      <c r="AE1436" s="19"/>
      <c r="AF1436" s="19"/>
      <c r="AG1436" s="19"/>
      <c r="AH1436" s="19"/>
      <c r="AI1436" s="19"/>
      <c r="AJ1436" s="19"/>
      <c r="AK1436" s="19"/>
      <c r="AL1436" s="19"/>
      <c r="AM1436" s="19"/>
      <c r="AN1436" s="19"/>
      <c r="AO1436" s="19"/>
      <c r="AP1436" s="19"/>
      <c r="AQ1436" s="19"/>
      <c r="AR1436" s="19"/>
      <c r="AS1436" s="19"/>
      <c r="AT1436" s="19"/>
      <c r="AU1436" s="19"/>
      <c r="AV1436" s="19"/>
      <c r="AW1436" s="19"/>
      <c r="AX1436" s="19"/>
      <c r="GA1436" s="50"/>
    </row>
    <row r="1437" spans="1:183" s="18" customFormat="1">
      <c r="A1437" s="47"/>
      <c r="B1437" s="48"/>
      <c r="C1437" s="48"/>
      <c r="D1437" s="48"/>
      <c r="E1437" s="49"/>
      <c r="F1437" s="48"/>
      <c r="G1437" s="48"/>
      <c r="H1437" s="48"/>
      <c r="I1437" s="49"/>
      <c r="J1437" s="48"/>
      <c r="K1437" s="48"/>
      <c r="L1437" s="48"/>
      <c r="M1437" s="48"/>
      <c r="N1437" s="19"/>
      <c r="O1437" s="19"/>
      <c r="P1437" s="19"/>
      <c r="Q1437" s="19"/>
      <c r="R1437" s="19"/>
      <c r="S1437" s="19"/>
      <c r="T1437" s="19"/>
      <c r="U1437" s="19"/>
      <c r="V1437" s="19"/>
      <c r="W1437" s="19"/>
      <c r="X1437" s="19"/>
      <c r="Y1437" s="19"/>
      <c r="Z1437" s="19"/>
      <c r="AA1437" s="19"/>
      <c r="AB1437" s="19"/>
      <c r="AC1437" s="19"/>
      <c r="AD1437" s="19"/>
      <c r="AE1437" s="19"/>
      <c r="AF1437" s="19"/>
      <c r="AG1437" s="19"/>
      <c r="AH1437" s="19"/>
      <c r="AI1437" s="19"/>
      <c r="AJ1437" s="19"/>
      <c r="AK1437" s="19"/>
      <c r="AL1437" s="19"/>
      <c r="AM1437" s="19"/>
      <c r="AN1437" s="19"/>
      <c r="AO1437" s="19"/>
      <c r="AP1437" s="19"/>
      <c r="AQ1437" s="19"/>
      <c r="AR1437" s="19"/>
      <c r="AS1437" s="19"/>
      <c r="AT1437" s="19"/>
      <c r="AU1437" s="19"/>
      <c r="AV1437" s="19"/>
      <c r="AW1437" s="19"/>
      <c r="AX1437" s="19"/>
      <c r="GA1437" s="50"/>
    </row>
    <row r="1438" spans="1:183" s="18" customFormat="1">
      <c r="A1438" s="47"/>
      <c r="B1438" s="48"/>
      <c r="C1438" s="48"/>
      <c r="D1438" s="48"/>
      <c r="E1438" s="49"/>
      <c r="F1438" s="48"/>
      <c r="G1438" s="48"/>
      <c r="H1438" s="48"/>
      <c r="I1438" s="49"/>
      <c r="J1438" s="48"/>
      <c r="K1438" s="48"/>
      <c r="L1438" s="48"/>
      <c r="M1438" s="48"/>
      <c r="N1438" s="19"/>
      <c r="O1438" s="19"/>
      <c r="P1438" s="19"/>
      <c r="Q1438" s="19"/>
      <c r="R1438" s="19"/>
      <c r="S1438" s="19"/>
      <c r="T1438" s="19"/>
      <c r="U1438" s="19"/>
      <c r="V1438" s="19"/>
      <c r="W1438" s="19"/>
      <c r="X1438" s="19"/>
      <c r="Y1438" s="19"/>
      <c r="Z1438" s="19"/>
      <c r="AA1438" s="19"/>
      <c r="AB1438" s="19"/>
      <c r="AC1438" s="19"/>
      <c r="AD1438" s="19"/>
      <c r="AE1438" s="19"/>
      <c r="AF1438" s="19"/>
      <c r="AG1438" s="19"/>
      <c r="AH1438" s="19"/>
      <c r="AI1438" s="19"/>
      <c r="AJ1438" s="19"/>
      <c r="AK1438" s="19"/>
      <c r="AL1438" s="19"/>
      <c r="AM1438" s="19"/>
      <c r="AN1438" s="19"/>
      <c r="AO1438" s="19"/>
      <c r="AP1438" s="19"/>
      <c r="AQ1438" s="19"/>
      <c r="AR1438" s="19"/>
      <c r="AS1438" s="19"/>
      <c r="AT1438" s="19"/>
      <c r="AU1438" s="19"/>
      <c r="AV1438" s="19"/>
      <c r="AW1438" s="19"/>
      <c r="AX1438" s="19"/>
      <c r="GA1438" s="50"/>
    </row>
    <row r="1439" spans="1:183" s="18" customFormat="1">
      <c r="A1439" s="47"/>
      <c r="B1439" s="48"/>
      <c r="C1439" s="48"/>
      <c r="D1439" s="48"/>
      <c r="E1439" s="49"/>
      <c r="F1439" s="48"/>
      <c r="G1439" s="48"/>
      <c r="H1439" s="48"/>
      <c r="I1439" s="49"/>
      <c r="J1439" s="48"/>
      <c r="K1439" s="48"/>
      <c r="L1439" s="48"/>
      <c r="M1439" s="48"/>
      <c r="N1439" s="19"/>
      <c r="O1439" s="19"/>
      <c r="P1439" s="19"/>
      <c r="Q1439" s="19"/>
      <c r="R1439" s="19"/>
      <c r="S1439" s="19"/>
      <c r="T1439" s="19"/>
      <c r="U1439" s="19"/>
      <c r="V1439" s="19"/>
      <c r="W1439" s="19"/>
      <c r="X1439" s="19"/>
      <c r="Y1439" s="19"/>
      <c r="Z1439" s="19"/>
      <c r="AA1439" s="19"/>
      <c r="AB1439" s="19"/>
      <c r="AC1439" s="19"/>
      <c r="AD1439" s="19"/>
      <c r="AE1439" s="19"/>
      <c r="AF1439" s="19"/>
      <c r="AG1439" s="19"/>
      <c r="AH1439" s="19"/>
      <c r="AI1439" s="19"/>
      <c r="AJ1439" s="19"/>
      <c r="AK1439" s="19"/>
      <c r="AL1439" s="19"/>
      <c r="AM1439" s="19"/>
      <c r="AN1439" s="19"/>
      <c r="AO1439" s="19"/>
      <c r="AP1439" s="19"/>
      <c r="AQ1439" s="19"/>
      <c r="AR1439" s="19"/>
      <c r="AS1439" s="19"/>
      <c r="AT1439" s="19"/>
      <c r="AU1439" s="19"/>
      <c r="AV1439" s="19"/>
      <c r="AW1439" s="19"/>
      <c r="AX1439" s="19"/>
      <c r="GA1439" s="50"/>
    </row>
    <row r="1440" spans="1:183" s="18" customFormat="1">
      <c r="A1440" s="47"/>
      <c r="B1440" s="48"/>
      <c r="C1440" s="48"/>
      <c r="D1440" s="48"/>
      <c r="E1440" s="49"/>
      <c r="F1440" s="48"/>
      <c r="G1440" s="48"/>
      <c r="H1440" s="48"/>
      <c r="I1440" s="49"/>
      <c r="J1440" s="48"/>
      <c r="K1440" s="48"/>
      <c r="L1440" s="48"/>
      <c r="M1440" s="48"/>
      <c r="N1440" s="19"/>
      <c r="O1440" s="19"/>
      <c r="P1440" s="19"/>
      <c r="Q1440" s="19"/>
      <c r="R1440" s="19"/>
      <c r="S1440" s="19"/>
      <c r="T1440" s="19"/>
      <c r="U1440" s="19"/>
      <c r="V1440" s="19"/>
      <c r="W1440" s="19"/>
      <c r="X1440" s="19"/>
      <c r="Y1440" s="19"/>
      <c r="Z1440" s="19"/>
      <c r="AA1440" s="19"/>
      <c r="AB1440" s="19"/>
      <c r="AC1440" s="19"/>
      <c r="AD1440" s="19"/>
      <c r="AE1440" s="19"/>
      <c r="AF1440" s="19"/>
      <c r="AG1440" s="19"/>
      <c r="AH1440" s="19"/>
      <c r="AI1440" s="19"/>
      <c r="AJ1440" s="19"/>
      <c r="AK1440" s="19"/>
      <c r="AL1440" s="19"/>
      <c r="AM1440" s="19"/>
      <c r="AN1440" s="19"/>
      <c r="AO1440" s="19"/>
      <c r="AP1440" s="19"/>
      <c r="AQ1440" s="19"/>
      <c r="AR1440" s="19"/>
      <c r="AS1440" s="19"/>
      <c r="AT1440" s="19"/>
      <c r="AU1440" s="19"/>
      <c r="AV1440" s="19"/>
      <c r="AW1440" s="19"/>
      <c r="AX1440" s="19"/>
      <c r="GA1440" s="50"/>
    </row>
    <row r="1441" spans="1:183" s="18" customFormat="1">
      <c r="A1441" s="47"/>
      <c r="B1441" s="48"/>
      <c r="C1441" s="48"/>
      <c r="D1441" s="48"/>
      <c r="E1441" s="49"/>
      <c r="F1441" s="48"/>
      <c r="G1441" s="48"/>
      <c r="H1441" s="48"/>
      <c r="I1441" s="49"/>
      <c r="J1441" s="48"/>
      <c r="K1441" s="48"/>
      <c r="L1441" s="48"/>
      <c r="M1441" s="48"/>
      <c r="N1441" s="19"/>
      <c r="O1441" s="19"/>
      <c r="P1441" s="19"/>
      <c r="Q1441" s="19"/>
      <c r="R1441" s="19"/>
      <c r="S1441" s="19"/>
      <c r="T1441" s="19"/>
      <c r="U1441" s="19"/>
      <c r="V1441" s="19"/>
      <c r="W1441" s="19"/>
      <c r="X1441" s="19"/>
      <c r="Y1441" s="19"/>
      <c r="Z1441" s="19"/>
      <c r="AA1441" s="19"/>
      <c r="AB1441" s="19"/>
      <c r="AC1441" s="19"/>
      <c r="AD1441" s="19"/>
      <c r="AE1441" s="19"/>
      <c r="AF1441" s="19"/>
      <c r="AG1441" s="19"/>
      <c r="AH1441" s="19"/>
      <c r="AI1441" s="19"/>
      <c r="AJ1441" s="19"/>
      <c r="AK1441" s="19"/>
      <c r="AL1441" s="19"/>
      <c r="AM1441" s="19"/>
      <c r="AN1441" s="19"/>
      <c r="AO1441" s="19"/>
      <c r="AP1441" s="19"/>
      <c r="AQ1441" s="19"/>
      <c r="AR1441" s="19"/>
      <c r="AS1441" s="19"/>
      <c r="AT1441" s="19"/>
      <c r="AU1441" s="19"/>
      <c r="AV1441" s="19"/>
      <c r="AW1441" s="19"/>
      <c r="AX1441" s="19"/>
      <c r="GA1441" s="50"/>
    </row>
    <row r="1442" spans="1:183" s="18" customFormat="1">
      <c r="A1442" s="47"/>
      <c r="B1442" s="48"/>
      <c r="C1442" s="48"/>
      <c r="D1442" s="48"/>
      <c r="E1442" s="49"/>
      <c r="F1442" s="48"/>
      <c r="G1442" s="48"/>
      <c r="H1442" s="48"/>
      <c r="I1442" s="49"/>
      <c r="J1442" s="48"/>
      <c r="K1442" s="48"/>
      <c r="L1442" s="48"/>
      <c r="M1442" s="48"/>
      <c r="N1442" s="19"/>
      <c r="O1442" s="19"/>
      <c r="P1442" s="19"/>
      <c r="Q1442" s="19"/>
      <c r="R1442" s="19"/>
      <c r="S1442" s="19"/>
      <c r="T1442" s="19"/>
      <c r="U1442" s="19"/>
      <c r="V1442" s="19"/>
      <c r="W1442" s="19"/>
      <c r="X1442" s="19"/>
      <c r="Y1442" s="19"/>
      <c r="Z1442" s="19"/>
      <c r="AA1442" s="19"/>
      <c r="AB1442" s="19"/>
      <c r="AC1442" s="19"/>
      <c r="AD1442" s="19"/>
      <c r="AE1442" s="19"/>
      <c r="AF1442" s="19"/>
      <c r="AG1442" s="19"/>
      <c r="AH1442" s="19"/>
      <c r="AI1442" s="19"/>
      <c r="AJ1442" s="19"/>
      <c r="AK1442" s="19"/>
      <c r="AL1442" s="19"/>
      <c r="AM1442" s="19"/>
      <c r="AN1442" s="19"/>
      <c r="AO1442" s="19"/>
      <c r="AP1442" s="19"/>
      <c r="AQ1442" s="19"/>
      <c r="AR1442" s="19"/>
      <c r="AS1442" s="19"/>
      <c r="AT1442" s="19"/>
      <c r="AU1442" s="19"/>
      <c r="AV1442" s="19"/>
      <c r="AW1442" s="19"/>
      <c r="AX1442" s="19"/>
      <c r="GA1442" s="50"/>
    </row>
    <row r="1443" spans="1:183" s="18" customFormat="1">
      <c r="A1443" s="47"/>
      <c r="B1443" s="48"/>
      <c r="C1443" s="48"/>
      <c r="D1443" s="48"/>
      <c r="E1443" s="49"/>
      <c r="F1443" s="48"/>
      <c r="G1443" s="48"/>
      <c r="H1443" s="48"/>
      <c r="I1443" s="49"/>
      <c r="J1443" s="48"/>
      <c r="K1443" s="48"/>
      <c r="L1443" s="48"/>
      <c r="M1443" s="48"/>
      <c r="N1443" s="19"/>
      <c r="O1443" s="19"/>
      <c r="P1443" s="19"/>
      <c r="Q1443" s="19"/>
      <c r="R1443" s="19"/>
      <c r="S1443" s="19"/>
      <c r="T1443" s="19"/>
      <c r="U1443" s="19"/>
      <c r="V1443" s="19"/>
      <c r="W1443" s="19"/>
      <c r="X1443" s="19"/>
      <c r="Y1443" s="19"/>
      <c r="Z1443" s="19"/>
      <c r="AA1443" s="19"/>
      <c r="AB1443" s="19"/>
      <c r="AC1443" s="19"/>
      <c r="AD1443" s="19"/>
      <c r="AE1443" s="19"/>
      <c r="AF1443" s="19"/>
      <c r="AG1443" s="19"/>
      <c r="AH1443" s="19"/>
      <c r="AI1443" s="19"/>
      <c r="AJ1443" s="19"/>
      <c r="AK1443" s="19"/>
      <c r="AL1443" s="19"/>
      <c r="AM1443" s="19"/>
      <c r="AN1443" s="19"/>
      <c r="AO1443" s="19"/>
      <c r="AP1443" s="19"/>
      <c r="AQ1443" s="19"/>
      <c r="AR1443" s="19"/>
      <c r="AS1443" s="19"/>
      <c r="AT1443" s="19"/>
      <c r="AU1443" s="19"/>
      <c r="AV1443" s="19"/>
      <c r="AW1443" s="19"/>
      <c r="AX1443" s="19"/>
      <c r="GA1443" s="50"/>
    </row>
    <row r="1444" spans="1:183" s="18" customFormat="1">
      <c r="A1444" s="47"/>
      <c r="B1444" s="48"/>
      <c r="C1444" s="48"/>
      <c r="D1444" s="48"/>
      <c r="E1444" s="49"/>
      <c r="F1444" s="48"/>
      <c r="G1444" s="48"/>
      <c r="H1444" s="48"/>
      <c r="I1444" s="49"/>
      <c r="J1444" s="48"/>
      <c r="K1444" s="48"/>
      <c r="L1444" s="48"/>
      <c r="M1444" s="48"/>
      <c r="N1444" s="19"/>
      <c r="O1444" s="19"/>
      <c r="P1444" s="19"/>
      <c r="Q1444" s="19"/>
      <c r="R1444" s="19"/>
      <c r="S1444" s="19"/>
      <c r="T1444" s="19"/>
      <c r="U1444" s="19"/>
      <c r="V1444" s="19"/>
      <c r="W1444" s="19"/>
      <c r="X1444" s="19"/>
      <c r="Y1444" s="19"/>
      <c r="Z1444" s="19"/>
      <c r="AA1444" s="19"/>
      <c r="AB1444" s="19"/>
      <c r="AC1444" s="19"/>
      <c r="AD1444" s="19"/>
      <c r="AE1444" s="19"/>
      <c r="AF1444" s="19"/>
      <c r="AG1444" s="19"/>
      <c r="AH1444" s="19"/>
      <c r="AI1444" s="19"/>
      <c r="AJ1444" s="19"/>
      <c r="AK1444" s="19"/>
      <c r="AL1444" s="19"/>
      <c r="AM1444" s="19"/>
      <c r="AN1444" s="19"/>
      <c r="AO1444" s="19"/>
      <c r="AP1444" s="19"/>
      <c r="AQ1444" s="19"/>
      <c r="AR1444" s="19"/>
      <c r="AS1444" s="19"/>
      <c r="AT1444" s="19"/>
      <c r="AU1444" s="19"/>
      <c r="AV1444" s="19"/>
      <c r="AW1444" s="19"/>
      <c r="AX1444" s="19"/>
      <c r="GA1444" s="50"/>
    </row>
    <row r="1445" spans="1:183" s="18" customFormat="1">
      <c r="A1445" s="47"/>
      <c r="B1445" s="48"/>
      <c r="C1445" s="48"/>
      <c r="D1445" s="48"/>
      <c r="E1445" s="49"/>
      <c r="F1445" s="48"/>
      <c r="G1445" s="48"/>
      <c r="H1445" s="48"/>
      <c r="I1445" s="49"/>
      <c r="J1445" s="48"/>
      <c r="K1445" s="48"/>
      <c r="L1445" s="48"/>
      <c r="M1445" s="48"/>
      <c r="N1445" s="19"/>
      <c r="O1445" s="19"/>
      <c r="P1445" s="19"/>
      <c r="Q1445" s="19"/>
      <c r="R1445" s="19"/>
      <c r="S1445" s="19"/>
      <c r="T1445" s="19"/>
      <c r="U1445" s="19"/>
      <c r="V1445" s="19"/>
      <c r="W1445" s="19"/>
      <c r="X1445" s="19"/>
      <c r="Y1445" s="19"/>
      <c r="Z1445" s="19"/>
      <c r="AA1445" s="19"/>
      <c r="AB1445" s="19"/>
      <c r="AC1445" s="19"/>
      <c r="AD1445" s="19"/>
      <c r="AE1445" s="19"/>
      <c r="AF1445" s="19"/>
      <c r="AG1445" s="19"/>
      <c r="AH1445" s="19"/>
      <c r="AI1445" s="19"/>
      <c r="AJ1445" s="19"/>
      <c r="AK1445" s="19"/>
      <c r="AL1445" s="19"/>
      <c r="AM1445" s="19"/>
      <c r="AN1445" s="19"/>
      <c r="AO1445" s="19"/>
      <c r="AP1445" s="19"/>
      <c r="AQ1445" s="19"/>
      <c r="AR1445" s="19"/>
      <c r="AS1445" s="19"/>
      <c r="AT1445" s="19"/>
      <c r="AU1445" s="19"/>
      <c r="AV1445" s="19"/>
      <c r="AW1445" s="19"/>
      <c r="AX1445" s="19"/>
      <c r="GA1445" s="50"/>
    </row>
    <row r="1446" spans="1:183" s="18" customFormat="1">
      <c r="A1446" s="47"/>
      <c r="B1446" s="48"/>
      <c r="C1446" s="48"/>
      <c r="D1446" s="48"/>
      <c r="E1446" s="49"/>
      <c r="F1446" s="48"/>
      <c r="G1446" s="48"/>
      <c r="H1446" s="48"/>
      <c r="I1446" s="49"/>
      <c r="J1446" s="48"/>
      <c r="K1446" s="48"/>
      <c r="L1446" s="48"/>
      <c r="M1446" s="48"/>
      <c r="N1446" s="19"/>
      <c r="O1446" s="19"/>
      <c r="P1446" s="19"/>
      <c r="Q1446" s="19"/>
      <c r="R1446" s="19"/>
      <c r="S1446" s="19"/>
      <c r="T1446" s="19"/>
      <c r="U1446" s="19"/>
      <c r="V1446" s="19"/>
      <c r="W1446" s="19"/>
      <c r="X1446" s="19"/>
      <c r="Y1446" s="19"/>
      <c r="Z1446" s="19"/>
      <c r="AA1446" s="19"/>
      <c r="AB1446" s="19"/>
      <c r="AC1446" s="19"/>
      <c r="AD1446" s="19"/>
      <c r="AE1446" s="19"/>
      <c r="AF1446" s="19"/>
      <c r="AG1446" s="19"/>
      <c r="AH1446" s="19"/>
      <c r="AI1446" s="19"/>
      <c r="AJ1446" s="19"/>
      <c r="AK1446" s="19"/>
      <c r="AL1446" s="19"/>
      <c r="AM1446" s="19"/>
      <c r="AN1446" s="19"/>
      <c r="AO1446" s="19"/>
      <c r="AP1446" s="19"/>
      <c r="AQ1446" s="19"/>
      <c r="AR1446" s="19"/>
      <c r="AS1446" s="19"/>
      <c r="AT1446" s="19"/>
      <c r="AU1446" s="19"/>
      <c r="AV1446" s="19"/>
      <c r="AW1446" s="19"/>
      <c r="AX1446" s="19"/>
      <c r="GA1446" s="50"/>
    </row>
    <row r="1447" spans="1:183" s="18" customFormat="1">
      <c r="A1447" s="47"/>
      <c r="B1447" s="48"/>
      <c r="C1447" s="48"/>
      <c r="D1447" s="48"/>
      <c r="E1447" s="49"/>
      <c r="F1447" s="48"/>
      <c r="G1447" s="48"/>
      <c r="H1447" s="48"/>
      <c r="I1447" s="49"/>
      <c r="J1447" s="48"/>
      <c r="K1447" s="48"/>
      <c r="L1447" s="48"/>
      <c r="M1447" s="48"/>
      <c r="N1447" s="19"/>
      <c r="O1447" s="19"/>
      <c r="P1447" s="19"/>
      <c r="Q1447" s="19"/>
      <c r="R1447" s="19"/>
      <c r="S1447" s="19"/>
      <c r="T1447" s="19"/>
      <c r="U1447" s="19"/>
      <c r="V1447" s="19"/>
      <c r="W1447" s="19"/>
      <c r="X1447" s="19"/>
      <c r="Y1447" s="19"/>
      <c r="Z1447" s="19"/>
      <c r="AA1447" s="19"/>
      <c r="AB1447" s="19"/>
      <c r="AC1447" s="19"/>
      <c r="AD1447" s="19"/>
      <c r="AE1447" s="19"/>
      <c r="AF1447" s="19"/>
      <c r="AG1447" s="19"/>
      <c r="AH1447" s="19"/>
      <c r="AI1447" s="19"/>
      <c r="AJ1447" s="19"/>
      <c r="AK1447" s="19"/>
      <c r="AL1447" s="19"/>
      <c r="AM1447" s="19"/>
      <c r="AN1447" s="19"/>
      <c r="AO1447" s="19"/>
      <c r="AP1447" s="19"/>
      <c r="AQ1447" s="19"/>
      <c r="AR1447" s="19"/>
      <c r="AS1447" s="19"/>
      <c r="AT1447" s="19"/>
      <c r="AU1447" s="19"/>
      <c r="AV1447" s="19"/>
      <c r="AW1447" s="19"/>
      <c r="AX1447" s="19"/>
      <c r="GA1447" s="50"/>
    </row>
    <row r="1448" spans="1:183" s="18" customFormat="1">
      <c r="A1448" s="47"/>
      <c r="B1448" s="48"/>
      <c r="C1448" s="48"/>
      <c r="D1448" s="48"/>
      <c r="E1448" s="49"/>
      <c r="F1448" s="48"/>
      <c r="G1448" s="48"/>
      <c r="H1448" s="48"/>
      <c r="I1448" s="49"/>
      <c r="J1448" s="48"/>
      <c r="K1448" s="48"/>
      <c r="L1448" s="48"/>
      <c r="M1448" s="48"/>
      <c r="N1448" s="19"/>
      <c r="O1448" s="19"/>
      <c r="P1448" s="19"/>
      <c r="Q1448" s="19"/>
      <c r="R1448" s="19"/>
      <c r="S1448" s="19"/>
      <c r="T1448" s="19"/>
      <c r="U1448" s="19"/>
      <c r="V1448" s="19"/>
      <c r="W1448" s="19"/>
      <c r="X1448" s="19"/>
      <c r="Y1448" s="19"/>
      <c r="Z1448" s="19"/>
      <c r="AA1448" s="19"/>
      <c r="AB1448" s="19"/>
      <c r="AC1448" s="19"/>
      <c r="AD1448" s="19"/>
      <c r="AE1448" s="19"/>
      <c r="AF1448" s="19"/>
      <c r="AG1448" s="19"/>
      <c r="AH1448" s="19"/>
      <c r="AI1448" s="19"/>
      <c r="AJ1448" s="19"/>
      <c r="AK1448" s="19"/>
      <c r="AL1448" s="19"/>
      <c r="AM1448" s="19"/>
      <c r="AN1448" s="19"/>
      <c r="AO1448" s="19"/>
      <c r="AP1448" s="19"/>
      <c r="AQ1448" s="19"/>
      <c r="AR1448" s="19"/>
      <c r="AS1448" s="19"/>
      <c r="AT1448" s="19"/>
      <c r="AU1448" s="19"/>
      <c r="AV1448" s="19"/>
      <c r="AW1448" s="19"/>
      <c r="AX1448" s="19"/>
      <c r="GA1448" s="50"/>
    </row>
    <row r="1449" spans="1:183" s="18" customFormat="1">
      <c r="A1449" s="47"/>
      <c r="B1449" s="48"/>
      <c r="C1449" s="48"/>
      <c r="D1449" s="48"/>
      <c r="E1449" s="49"/>
      <c r="F1449" s="48"/>
      <c r="G1449" s="48"/>
      <c r="H1449" s="48"/>
      <c r="I1449" s="49"/>
      <c r="J1449" s="48"/>
      <c r="K1449" s="48"/>
      <c r="L1449" s="48"/>
      <c r="M1449" s="48"/>
      <c r="N1449" s="19"/>
      <c r="O1449" s="19"/>
      <c r="P1449" s="19"/>
      <c r="Q1449" s="19"/>
      <c r="R1449" s="19"/>
      <c r="S1449" s="19"/>
      <c r="T1449" s="19"/>
      <c r="U1449" s="19"/>
      <c r="V1449" s="19"/>
      <c r="W1449" s="19"/>
      <c r="X1449" s="19"/>
      <c r="Y1449" s="19"/>
      <c r="Z1449" s="19"/>
      <c r="AA1449" s="19"/>
      <c r="AB1449" s="19"/>
      <c r="AC1449" s="19"/>
      <c r="AD1449" s="19"/>
      <c r="AE1449" s="19"/>
      <c r="AF1449" s="19"/>
      <c r="AG1449" s="19"/>
      <c r="AH1449" s="19"/>
      <c r="AI1449" s="19"/>
      <c r="AJ1449" s="19"/>
      <c r="AK1449" s="19"/>
      <c r="AL1449" s="19"/>
      <c r="AM1449" s="19"/>
      <c r="AN1449" s="19"/>
      <c r="AO1449" s="19"/>
      <c r="AP1449" s="19"/>
      <c r="AQ1449" s="19"/>
      <c r="AR1449" s="19"/>
      <c r="AS1449" s="19"/>
      <c r="AT1449" s="19"/>
      <c r="AU1449" s="19"/>
      <c r="AV1449" s="19"/>
      <c r="AW1449" s="19"/>
      <c r="AX1449" s="19"/>
      <c r="GA1449" s="50"/>
    </row>
    <row r="1450" spans="1:183" s="18" customFormat="1">
      <c r="A1450" s="47"/>
      <c r="B1450" s="48"/>
      <c r="C1450" s="48"/>
      <c r="D1450" s="48"/>
      <c r="E1450" s="49"/>
      <c r="F1450" s="48"/>
      <c r="G1450" s="48"/>
      <c r="H1450" s="48"/>
      <c r="I1450" s="49"/>
      <c r="J1450" s="48"/>
      <c r="K1450" s="48"/>
      <c r="L1450" s="48"/>
      <c r="M1450" s="48"/>
      <c r="N1450" s="19"/>
      <c r="O1450" s="19"/>
      <c r="P1450" s="19"/>
      <c r="Q1450" s="19"/>
      <c r="R1450" s="19"/>
      <c r="S1450" s="19"/>
      <c r="T1450" s="19"/>
      <c r="U1450" s="19"/>
      <c r="V1450" s="19"/>
      <c r="W1450" s="19"/>
      <c r="X1450" s="19"/>
      <c r="Y1450" s="19"/>
      <c r="Z1450" s="19"/>
      <c r="AA1450" s="19"/>
      <c r="AB1450" s="19"/>
      <c r="AC1450" s="19"/>
      <c r="AD1450" s="19"/>
      <c r="AE1450" s="19"/>
      <c r="AF1450" s="19"/>
      <c r="AG1450" s="19"/>
      <c r="AH1450" s="19"/>
      <c r="AI1450" s="19"/>
      <c r="AJ1450" s="19"/>
      <c r="AK1450" s="19"/>
      <c r="AL1450" s="19"/>
      <c r="AM1450" s="19"/>
      <c r="AN1450" s="19"/>
      <c r="AO1450" s="19"/>
      <c r="AP1450" s="19"/>
      <c r="AQ1450" s="19"/>
      <c r="AR1450" s="19"/>
      <c r="AS1450" s="19"/>
      <c r="AT1450" s="19"/>
      <c r="AU1450" s="19"/>
      <c r="AV1450" s="19"/>
      <c r="AW1450" s="19"/>
      <c r="AX1450" s="19"/>
      <c r="GA1450" s="50"/>
    </row>
    <row r="1451" spans="1:183" s="18" customFormat="1">
      <c r="A1451" s="47"/>
      <c r="B1451" s="48"/>
      <c r="C1451" s="48"/>
      <c r="D1451" s="48"/>
      <c r="E1451" s="49"/>
      <c r="F1451" s="48"/>
      <c r="G1451" s="48"/>
      <c r="H1451" s="48"/>
      <c r="I1451" s="49"/>
      <c r="J1451" s="48"/>
      <c r="K1451" s="48"/>
      <c r="L1451" s="48"/>
      <c r="M1451" s="48"/>
      <c r="N1451" s="19"/>
      <c r="O1451" s="19"/>
      <c r="P1451" s="19"/>
      <c r="Q1451" s="19"/>
      <c r="R1451" s="19"/>
      <c r="S1451" s="19"/>
      <c r="T1451" s="19"/>
      <c r="U1451" s="19"/>
      <c r="V1451" s="19"/>
      <c r="W1451" s="19"/>
      <c r="X1451" s="19"/>
      <c r="Y1451" s="19"/>
      <c r="Z1451" s="19"/>
      <c r="AA1451" s="19"/>
      <c r="AB1451" s="19"/>
      <c r="AC1451" s="19"/>
      <c r="AD1451" s="19"/>
      <c r="AE1451" s="19"/>
      <c r="AF1451" s="19"/>
      <c r="AG1451" s="19"/>
      <c r="AH1451" s="19"/>
      <c r="AI1451" s="19"/>
      <c r="AJ1451" s="19"/>
      <c r="AK1451" s="19"/>
      <c r="AL1451" s="19"/>
      <c r="AM1451" s="19"/>
      <c r="AN1451" s="19"/>
      <c r="AO1451" s="19"/>
      <c r="AP1451" s="19"/>
      <c r="AQ1451" s="19"/>
      <c r="AR1451" s="19"/>
      <c r="AS1451" s="19"/>
      <c r="AT1451" s="19"/>
      <c r="AU1451" s="19"/>
      <c r="AV1451" s="19"/>
      <c r="AW1451" s="19"/>
      <c r="AX1451" s="19"/>
      <c r="GA1451" s="50"/>
    </row>
    <row r="1452" spans="1:183" s="18" customFormat="1">
      <c r="A1452" s="47"/>
      <c r="B1452" s="48"/>
      <c r="C1452" s="48"/>
      <c r="D1452" s="48"/>
      <c r="E1452" s="49"/>
      <c r="F1452" s="48"/>
      <c r="G1452" s="48"/>
      <c r="H1452" s="48"/>
      <c r="I1452" s="49"/>
      <c r="J1452" s="48"/>
      <c r="K1452" s="48"/>
      <c r="L1452" s="48"/>
      <c r="M1452" s="48"/>
      <c r="N1452" s="19"/>
      <c r="O1452" s="19"/>
      <c r="P1452" s="19"/>
      <c r="Q1452" s="19"/>
      <c r="R1452" s="19"/>
      <c r="S1452" s="19"/>
      <c r="T1452" s="19"/>
      <c r="U1452" s="19"/>
      <c r="V1452" s="19"/>
      <c r="W1452" s="19"/>
      <c r="X1452" s="19"/>
      <c r="Y1452" s="19"/>
      <c r="Z1452" s="19"/>
      <c r="AA1452" s="19"/>
      <c r="AB1452" s="19"/>
      <c r="AC1452" s="19"/>
      <c r="AD1452" s="19"/>
      <c r="AE1452" s="19"/>
      <c r="AF1452" s="19"/>
      <c r="AG1452" s="19"/>
      <c r="AH1452" s="19"/>
      <c r="AI1452" s="19"/>
      <c r="AJ1452" s="19"/>
      <c r="AK1452" s="19"/>
      <c r="AL1452" s="19"/>
      <c r="AM1452" s="19"/>
      <c r="AN1452" s="19"/>
      <c r="AO1452" s="19"/>
      <c r="AP1452" s="19"/>
      <c r="AQ1452" s="19"/>
      <c r="AR1452" s="19"/>
      <c r="AS1452" s="19"/>
      <c r="AT1452" s="19"/>
      <c r="AU1452" s="19"/>
      <c r="AV1452" s="19"/>
      <c r="AW1452" s="19"/>
      <c r="AX1452" s="19"/>
      <c r="GA1452" s="50"/>
    </row>
    <row r="1453" spans="1:183" s="18" customFormat="1">
      <c r="A1453" s="47"/>
      <c r="B1453" s="48"/>
      <c r="C1453" s="48"/>
      <c r="D1453" s="48"/>
      <c r="E1453" s="49"/>
      <c r="F1453" s="48"/>
      <c r="G1453" s="48"/>
      <c r="H1453" s="48"/>
      <c r="I1453" s="49"/>
      <c r="J1453" s="48"/>
      <c r="K1453" s="48"/>
      <c r="L1453" s="48"/>
      <c r="M1453" s="48"/>
      <c r="N1453" s="19"/>
      <c r="O1453" s="19"/>
      <c r="P1453" s="19"/>
      <c r="Q1453" s="19"/>
      <c r="R1453" s="19"/>
      <c r="S1453" s="19"/>
      <c r="T1453" s="19"/>
      <c r="U1453" s="19"/>
      <c r="V1453" s="19"/>
      <c r="W1453" s="19"/>
      <c r="X1453" s="19"/>
      <c r="Y1453" s="19"/>
      <c r="Z1453" s="19"/>
      <c r="AA1453" s="19"/>
      <c r="AB1453" s="19"/>
      <c r="AC1453" s="19"/>
      <c r="AD1453" s="19"/>
      <c r="AE1453" s="19"/>
      <c r="AF1453" s="19"/>
      <c r="AG1453" s="19"/>
      <c r="AH1453" s="19"/>
      <c r="AI1453" s="19"/>
      <c r="AJ1453" s="19"/>
      <c r="AK1453" s="19"/>
      <c r="AL1453" s="19"/>
      <c r="AM1453" s="19"/>
      <c r="AN1453" s="19"/>
      <c r="AO1453" s="19"/>
      <c r="AP1453" s="19"/>
      <c r="AQ1453" s="19"/>
      <c r="AR1453" s="19"/>
      <c r="AS1453" s="19"/>
      <c r="AT1453" s="19"/>
      <c r="AU1453" s="19"/>
      <c r="AV1453" s="19"/>
      <c r="AW1453" s="19"/>
      <c r="AX1453" s="19"/>
      <c r="GA1453" s="50"/>
    </row>
    <row r="1454" spans="1:183" s="18" customFormat="1">
      <c r="A1454" s="47"/>
      <c r="B1454" s="48"/>
      <c r="C1454" s="48"/>
      <c r="D1454" s="48"/>
      <c r="E1454" s="49"/>
      <c r="F1454" s="48"/>
      <c r="G1454" s="48"/>
      <c r="H1454" s="48"/>
      <c r="I1454" s="49"/>
      <c r="J1454" s="48"/>
      <c r="K1454" s="48"/>
      <c r="L1454" s="48"/>
      <c r="M1454" s="48"/>
      <c r="N1454" s="19"/>
      <c r="O1454" s="19"/>
      <c r="P1454" s="19"/>
      <c r="Q1454" s="19"/>
      <c r="R1454" s="19"/>
      <c r="S1454" s="19"/>
      <c r="T1454" s="19"/>
      <c r="U1454" s="19"/>
      <c r="V1454" s="19"/>
      <c r="W1454" s="19"/>
      <c r="X1454" s="19"/>
      <c r="Y1454" s="19"/>
      <c r="Z1454" s="19"/>
      <c r="AA1454" s="19"/>
      <c r="AB1454" s="19"/>
      <c r="AC1454" s="19"/>
      <c r="AD1454" s="19"/>
      <c r="AE1454" s="19"/>
      <c r="AF1454" s="19"/>
      <c r="AG1454" s="19"/>
      <c r="AH1454" s="19"/>
      <c r="AI1454" s="19"/>
      <c r="AJ1454" s="19"/>
      <c r="AK1454" s="19"/>
      <c r="AL1454" s="19"/>
      <c r="AM1454" s="19"/>
      <c r="AN1454" s="19"/>
      <c r="AO1454" s="19"/>
      <c r="AP1454" s="19"/>
      <c r="AQ1454" s="19"/>
      <c r="AR1454" s="19"/>
      <c r="AS1454" s="19"/>
      <c r="AT1454" s="19"/>
      <c r="AU1454" s="19"/>
      <c r="AV1454" s="19"/>
      <c r="AW1454" s="19"/>
      <c r="AX1454" s="19"/>
      <c r="GA1454" s="50"/>
    </row>
    <row r="1455" spans="1:183" s="18" customFormat="1">
      <c r="A1455" s="47"/>
      <c r="B1455" s="48"/>
      <c r="C1455" s="48"/>
      <c r="D1455" s="48"/>
      <c r="E1455" s="49"/>
      <c r="F1455" s="48"/>
      <c r="G1455" s="48"/>
      <c r="H1455" s="48"/>
      <c r="I1455" s="49"/>
      <c r="J1455" s="48"/>
      <c r="K1455" s="48"/>
      <c r="L1455" s="48"/>
      <c r="M1455" s="48"/>
      <c r="N1455" s="19"/>
      <c r="O1455" s="19"/>
      <c r="P1455" s="19"/>
      <c r="Q1455" s="19"/>
      <c r="R1455" s="19"/>
      <c r="S1455" s="19"/>
      <c r="T1455" s="19"/>
      <c r="U1455" s="19"/>
      <c r="V1455" s="19"/>
      <c r="W1455" s="19"/>
      <c r="X1455" s="19"/>
      <c r="Y1455" s="19"/>
      <c r="Z1455" s="19"/>
      <c r="AA1455" s="19"/>
      <c r="AB1455" s="19"/>
      <c r="AC1455" s="19"/>
      <c r="AD1455" s="19"/>
      <c r="AE1455" s="19"/>
      <c r="AF1455" s="19"/>
      <c r="AG1455" s="19"/>
      <c r="AH1455" s="19"/>
      <c r="AI1455" s="19"/>
      <c r="AJ1455" s="19"/>
      <c r="AK1455" s="19"/>
      <c r="AL1455" s="19"/>
      <c r="AM1455" s="19"/>
      <c r="AN1455" s="19"/>
      <c r="AO1455" s="19"/>
      <c r="AP1455" s="19"/>
      <c r="AQ1455" s="19"/>
      <c r="AR1455" s="19"/>
      <c r="AS1455" s="19"/>
      <c r="AT1455" s="19"/>
      <c r="AU1455" s="19"/>
      <c r="AV1455" s="19"/>
      <c r="AW1455" s="19"/>
      <c r="AX1455" s="19"/>
      <c r="GA1455" s="50"/>
    </row>
    <row r="1456" spans="1:183" s="18" customFormat="1">
      <c r="A1456" s="47"/>
      <c r="B1456" s="48"/>
      <c r="C1456" s="48"/>
      <c r="D1456" s="48"/>
      <c r="E1456" s="49"/>
      <c r="F1456" s="48"/>
      <c r="G1456" s="48"/>
      <c r="H1456" s="48"/>
      <c r="I1456" s="49"/>
      <c r="J1456" s="48"/>
      <c r="K1456" s="48"/>
      <c r="L1456" s="48"/>
      <c r="M1456" s="48"/>
      <c r="N1456" s="19"/>
      <c r="O1456" s="19"/>
      <c r="P1456" s="19"/>
      <c r="Q1456" s="19"/>
      <c r="R1456" s="19"/>
      <c r="S1456" s="19"/>
      <c r="T1456" s="19"/>
      <c r="U1456" s="19"/>
      <c r="V1456" s="19"/>
      <c r="W1456" s="19"/>
      <c r="X1456" s="19"/>
      <c r="Y1456" s="19"/>
      <c r="Z1456" s="19"/>
      <c r="AA1456" s="19"/>
      <c r="AB1456" s="19"/>
      <c r="AC1456" s="19"/>
      <c r="AD1456" s="19"/>
      <c r="AE1456" s="19"/>
      <c r="AF1456" s="19"/>
      <c r="AG1456" s="19"/>
      <c r="AH1456" s="19"/>
      <c r="AI1456" s="19"/>
      <c r="AJ1456" s="19"/>
      <c r="AK1456" s="19"/>
      <c r="AL1456" s="19"/>
      <c r="AM1456" s="19"/>
      <c r="AN1456" s="19"/>
      <c r="AO1456" s="19"/>
      <c r="AP1456" s="19"/>
      <c r="AQ1456" s="19"/>
      <c r="AR1456" s="19"/>
      <c r="AS1456" s="19"/>
      <c r="AT1456" s="19"/>
      <c r="AU1456" s="19"/>
      <c r="AV1456" s="19"/>
      <c r="AW1456" s="19"/>
      <c r="AX1456" s="19"/>
      <c r="GA1456" s="50"/>
    </row>
    <row r="1457" spans="1:183" s="18" customFormat="1">
      <c r="A1457" s="47"/>
      <c r="B1457" s="48"/>
      <c r="C1457" s="48"/>
      <c r="D1457" s="48"/>
      <c r="E1457" s="49"/>
      <c r="F1457" s="48"/>
      <c r="G1457" s="48"/>
      <c r="H1457" s="48"/>
      <c r="I1457" s="49"/>
      <c r="J1457" s="48"/>
      <c r="K1457" s="48"/>
      <c r="L1457" s="48"/>
      <c r="M1457" s="48"/>
      <c r="N1457" s="19"/>
      <c r="O1457" s="19"/>
      <c r="P1457" s="19"/>
      <c r="Q1457" s="19"/>
      <c r="R1457" s="19"/>
      <c r="S1457" s="19"/>
      <c r="T1457" s="19"/>
      <c r="U1457" s="19"/>
      <c r="V1457" s="19"/>
      <c r="W1457" s="19"/>
      <c r="X1457" s="19"/>
      <c r="Y1457" s="19"/>
      <c r="Z1457" s="19"/>
      <c r="AA1457" s="19"/>
      <c r="AB1457" s="19"/>
      <c r="AC1457" s="19"/>
      <c r="AD1457" s="19"/>
      <c r="AE1457" s="19"/>
      <c r="AF1457" s="19"/>
      <c r="AG1457" s="19"/>
      <c r="AH1457" s="19"/>
      <c r="AI1457" s="19"/>
      <c r="AJ1457" s="19"/>
      <c r="AK1457" s="19"/>
      <c r="AL1457" s="19"/>
      <c r="AM1457" s="19"/>
      <c r="AN1457" s="19"/>
      <c r="AO1457" s="19"/>
      <c r="AP1457" s="19"/>
      <c r="AQ1457" s="19"/>
      <c r="AR1457" s="19"/>
      <c r="AS1457" s="19"/>
      <c r="AT1457" s="19"/>
      <c r="AU1457" s="19"/>
      <c r="AV1457" s="19"/>
      <c r="AW1457" s="19"/>
      <c r="AX1457" s="19"/>
      <c r="GA1457" s="50"/>
    </row>
    <row r="1458" spans="1:183" s="18" customFormat="1">
      <c r="A1458" s="47"/>
      <c r="B1458" s="48"/>
      <c r="C1458" s="48"/>
      <c r="D1458" s="48"/>
      <c r="E1458" s="49"/>
      <c r="F1458" s="48"/>
      <c r="G1458" s="48"/>
      <c r="H1458" s="48"/>
      <c r="I1458" s="49"/>
      <c r="J1458" s="48"/>
      <c r="K1458" s="48"/>
      <c r="L1458" s="48"/>
      <c r="M1458" s="48"/>
      <c r="N1458" s="19"/>
      <c r="O1458" s="19"/>
      <c r="P1458" s="19"/>
      <c r="Q1458" s="19"/>
      <c r="R1458" s="19"/>
      <c r="S1458" s="19"/>
      <c r="T1458" s="19"/>
      <c r="U1458" s="19"/>
      <c r="V1458" s="19"/>
      <c r="W1458" s="19"/>
      <c r="X1458" s="19"/>
      <c r="Y1458" s="19"/>
      <c r="Z1458" s="19"/>
      <c r="AA1458" s="19"/>
      <c r="AB1458" s="19"/>
      <c r="AC1458" s="19"/>
      <c r="AD1458" s="19"/>
      <c r="AE1458" s="19"/>
      <c r="AF1458" s="19"/>
      <c r="AG1458" s="19"/>
      <c r="AH1458" s="19"/>
      <c r="AI1458" s="19"/>
      <c r="AJ1458" s="19"/>
      <c r="AK1458" s="19"/>
      <c r="AL1458" s="19"/>
      <c r="AM1458" s="19"/>
      <c r="AN1458" s="19"/>
      <c r="AO1458" s="19"/>
      <c r="AP1458" s="19"/>
      <c r="AQ1458" s="19"/>
      <c r="AR1458" s="19"/>
      <c r="AS1458" s="19"/>
      <c r="AT1458" s="19"/>
      <c r="AU1458" s="19"/>
      <c r="AV1458" s="19"/>
      <c r="AW1458" s="19"/>
      <c r="AX1458" s="19"/>
      <c r="GA1458" s="50"/>
    </row>
    <row r="1459" spans="1:183" s="18" customFormat="1">
      <c r="A1459" s="47"/>
      <c r="B1459" s="48"/>
      <c r="C1459" s="48"/>
      <c r="D1459" s="48"/>
      <c r="E1459" s="49"/>
      <c r="F1459" s="48"/>
      <c r="G1459" s="48"/>
      <c r="H1459" s="48"/>
      <c r="I1459" s="49"/>
      <c r="J1459" s="48"/>
      <c r="K1459" s="48"/>
      <c r="L1459" s="48"/>
      <c r="M1459" s="48"/>
      <c r="N1459" s="19"/>
      <c r="O1459" s="19"/>
      <c r="P1459" s="19"/>
      <c r="Q1459" s="19"/>
      <c r="R1459" s="19"/>
      <c r="S1459" s="19"/>
      <c r="T1459" s="19"/>
      <c r="U1459" s="19"/>
      <c r="V1459" s="19"/>
      <c r="W1459" s="19"/>
      <c r="X1459" s="19"/>
      <c r="Y1459" s="19"/>
      <c r="Z1459" s="19"/>
      <c r="AA1459" s="19"/>
      <c r="AB1459" s="19"/>
      <c r="AC1459" s="19"/>
      <c r="AD1459" s="19"/>
      <c r="AE1459" s="19"/>
      <c r="AF1459" s="19"/>
      <c r="AG1459" s="19"/>
      <c r="AH1459" s="19"/>
      <c r="AI1459" s="19"/>
      <c r="AJ1459" s="19"/>
      <c r="AK1459" s="19"/>
      <c r="AL1459" s="19"/>
      <c r="AM1459" s="19"/>
      <c r="AN1459" s="19"/>
      <c r="AO1459" s="19"/>
      <c r="AP1459" s="19"/>
      <c r="AQ1459" s="19"/>
      <c r="AR1459" s="19"/>
      <c r="AS1459" s="19"/>
      <c r="AT1459" s="19"/>
      <c r="AU1459" s="19"/>
      <c r="AV1459" s="19"/>
      <c r="AW1459" s="19"/>
      <c r="AX1459" s="19"/>
      <c r="GA1459" s="50"/>
    </row>
    <row r="1460" spans="1:183" s="18" customFormat="1">
      <c r="A1460" s="47"/>
      <c r="B1460" s="48"/>
      <c r="C1460" s="48"/>
      <c r="D1460" s="48"/>
      <c r="E1460" s="49"/>
      <c r="F1460" s="48"/>
      <c r="G1460" s="48"/>
      <c r="H1460" s="48"/>
      <c r="I1460" s="49"/>
      <c r="J1460" s="48"/>
      <c r="K1460" s="48"/>
      <c r="L1460" s="48"/>
      <c r="M1460" s="48"/>
      <c r="N1460" s="19"/>
      <c r="O1460" s="19"/>
      <c r="P1460" s="19"/>
      <c r="Q1460" s="19"/>
      <c r="R1460" s="19"/>
      <c r="S1460" s="19"/>
      <c r="T1460" s="19"/>
      <c r="U1460" s="19"/>
      <c r="V1460" s="19"/>
      <c r="W1460" s="19"/>
      <c r="X1460" s="19"/>
      <c r="Y1460" s="19"/>
      <c r="Z1460" s="19"/>
      <c r="AA1460" s="19"/>
      <c r="AB1460" s="19"/>
      <c r="AC1460" s="19"/>
      <c r="AD1460" s="19"/>
      <c r="AE1460" s="19"/>
      <c r="AF1460" s="19"/>
      <c r="AG1460" s="19"/>
      <c r="AH1460" s="19"/>
      <c r="AI1460" s="19"/>
      <c r="AJ1460" s="19"/>
      <c r="AK1460" s="19"/>
      <c r="AL1460" s="19"/>
      <c r="AM1460" s="19"/>
      <c r="AN1460" s="19"/>
      <c r="AO1460" s="19"/>
      <c r="AP1460" s="19"/>
      <c r="AQ1460" s="19"/>
      <c r="AR1460" s="19"/>
      <c r="AS1460" s="19"/>
      <c r="AT1460" s="19"/>
      <c r="AU1460" s="19"/>
      <c r="AV1460" s="19"/>
      <c r="AW1460" s="19"/>
      <c r="AX1460" s="19"/>
      <c r="GA1460" s="50"/>
    </row>
    <row r="1461" spans="1:183" s="18" customFormat="1">
      <c r="A1461" s="47"/>
      <c r="B1461" s="48"/>
      <c r="C1461" s="48"/>
      <c r="D1461" s="48"/>
      <c r="E1461" s="49"/>
      <c r="F1461" s="48"/>
      <c r="G1461" s="48"/>
      <c r="H1461" s="48"/>
      <c r="I1461" s="49"/>
      <c r="J1461" s="48"/>
      <c r="K1461" s="48"/>
      <c r="L1461" s="48"/>
      <c r="M1461" s="48"/>
      <c r="N1461" s="19"/>
      <c r="O1461" s="19"/>
      <c r="P1461" s="19"/>
      <c r="Q1461" s="19"/>
      <c r="R1461" s="19"/>
      <c r="S1461" s="19"/>
      <c r="T1461" s="19"/>
      <c r="U1461" s="19"/>
      <c r="V1461" s="19"/>
      <c r="W1461" s="19"/>
      <c r="X1461" s="19"/>
      <c r="Y1461" s="19"/>
      <c r="Z1461" s="19"/>
      <c r="AA1461" s="19"/>
      <c r="AB1461" s="19"/>
      <c r="AC1461" s="19"/>
      <c r="AD1461" s="19"/>
      <c r="AE1461" s="19"/>
      <c r="AF1461" s="19"/>
      <c r="AG1461" s="19"/>
      <c r="AH1461" s="19"/>
      <c r="AI1461" s="19"/>
      <c r="AJ1461" s="19"/>
      <c r="AK1461" s="19"/>
      <c r="AL1461" s="19"/>
      <c r="AM1461" s="19"/>
      <c r="AN1461" s="19"/>
      <c r="AO1461" s="19"/>
      <c r="AP1461" s="19"/>
      <c r="AQ1461" s="19"/>
      <c r="AR1461" s="19"/>
      <c r="AS1461" s="19"/>
      <c r="AT1461" s="19"/>
      <c r="AU1461" s="19"/>
      <c r="AV1461" s="19"/>
      <c r="AW1461" s="19"/>
      <c r="AX1461" s="19"/>
      <c r="GA1461" s="50"/>
    </row>
    <row r="1462" spans="1:183" s="18" customFormat="1">
      <c r="A1462" s="47"/>
      <c r="B1462" s="48"/>
      <c r="C1462" s="48"/>
      <c r="D1462" s="48"/>
      <c r="E1462" s="49"/>
      <c r="F1462" s="48"/>
      <c r="G1462" s="48"/>
      <c r="H1462" s="48"/>
      <c r="I1462" s="49"/>
      <c r="J1462" s="48"/>
      <c r="K1462" s="48"/>
      <c r="L1462" s="48"/>
      <c r="M1462" s="48"/>
      <c r="N1462" s="19"/>
      <c r="O1462" s="19"/>
      <c r="P1462" s="19"/>
      <c r="Q1462" s="19"/>
      <c r="R1462" s="19"/>
      <c r="S1462" s="19"/>
      <c r="T1462" s="19"/>
      <c r="U1462" s="19"/>
      <c r="V1462" s="19"/>
      <c r="W1462" s="19"/>
      <c r="X1462" s="19"/>
      <c r="Y1462" s="19"/>
      <c r="Z1462" s="19"/>
      <c r="AA1462" s="19"/>
      <c r="AB1462" s="19"/>
      <c r="AC1462" s="19"/>
      <c r="AD1462" s="19"/>
      <c r="AE1462" s="19"/>
      <c r="AF1462" s="19"/>
      <c r="AG1462" s="19"/>
      <c r="AH1462" s="19"/>
      <c r="AI1462" s="19"/>
      <c r="AJ1462" s="19"/>
      <c r="AK1462" s="19"/>
      <c r="AL1462" s="19"/>
      <c r="AM1462" s="19"/>
      <c r="AN1462" s="19"/>
      <c r="AO1462" s="19"/>
      <c r="AP1462" s="19"/>
      <c r="AQ1462" s="19"/>
      <c r="AR1462" s="19"/>
      <c r="AS1462" s="19"/>
      <c r="AT1462" s="19"/>
      <c r="AU1462" s="19"/>
      <c r="AV1462" s="19"/>
      <c r="AW1462" s="19"/>
      <c r="AX1462" s="19"/>
      <c r="GA1462" s="50"/>
    </row>
    <row r="1463" spans="1:183" s="18" customFormat="1">
      <c r="A1463" s="47"/>
      <c r="B1463" s="48"/>
      <c r="C1463" s="48"/>
      <c r="D1463" s="48"/>
      <c r="E1463" s="49"/>
      <c r="F1463" s="48"/>
      <c r="G1463" s="48"/>
      <c r="H1463" s="48"/>
      <c r="I1463" s="49"/>
      <c r="J1463" s="48"/>
      <c r="K1463" s="48"/>
      <c r="L1463" s="48"/>
      <c r="M1463" s="48"/>
      <c r="N1463" s="19"/>
      <c r="O1463" s="19"/>
      <c r="P1463" s="19"/>
      <c r="Q1463" s="19"/>
      <c r="R1463" s="19"/>
      <c r="S1463" s="19"/>
      <c r="T1463" s="19"/>
      <c r="U1463" s="19"/>
      <c r="V1463" s="19"/>
      <c r="W1463" s="19"/>
      <c r="X1463" s="19"/>
      <c r="Y1463" s="19"/>
      <c r="Z1463" s="19"/>
      <c r="AA1463" s="19"/>
      <c r="AB1463" s="19"/>
      <c r="AC1463" s="19"/>
      <c r="AD1463" s="19"/>
      <c r="AE1463" s="19"/>
      <c r="AF1463" s="19"/>
      <c r="AG1463" s="19"/>
      <c r="AH1463" s="19"/>
      <c r="AI1463" s="19"/>
      <c r="AJ1463" s="19"/>
      <c r="AK1463" s="19"/>
      <c r="AL1463" s="19"/>
      <c r="AM1463" s="19"/>
      <c r="AN1463" s="19"/>
      <c r="AO1463" s="19"/>
      <c r="AP1463" s="19"/>
      <c r="AQ1463" s="19"/>
      <c r="AR1463" s="19"/>
      <c r="AS1463" s="19"/>
      <c r="AT1463" s="19"/>
      <c r="AU1463" s="19"/>
      <c r="AV1463" s="19"/>
      <c r="AW1463" s="19"/>
      <c r="AX1463" s="19"/>
      <c r="GA1463" s="50"/>
    </row>
    <row r="1464" spans="1:183" s="18" customFormat="1">
      <c r="A1464" s="47"/>
      <c r="B1464" s="48"/>
      <c r="C1464" s="48"/>
      <c r="D1464" s="48"/>
      <c r="E1464" s="49"/>
      <c r="F1464" s="48"/>
      <c r="G1464" s="48"/>
      <c r="H1464" s="48"/>
      <c r="I1464" s="49"/>
      <c r="J1464" s="48"/>
      <c r="K1464" s="48"/>
      <c r="L1464" s="48"/>
      <c r="M1464" s="48"/>
      <c r="N1464" s="19"/>
      <c r="O1464" s="19"/>
      <c r="P1464" s="19"/>
      <c r="Q1464" s="19"/>
      <c r="R1464" s="19"/>
      <c r="S1464" s="19"/>
      <c r="T1464" s="19"/>
      <c r="U1464" s="19"/>
      <c r="V1464" s="19"/>
      <c r="W1464" s="19"/>
      <c r="X1464" s="19"/>
      <c r="Y1464" s="19"/>
      <c r="Z1464" s="19"/>
      <c r="AA1464" s="19"/>
      <c r="AB1464" s="19"/>
      <c r="AC1464" s="19"/>
      <c r="AD1464" s="19"/>
      <c r="AE1464" s="19"/>
      <c r="AF1464" s="19"/>
      <c r="AG1464" s="19"/>
      <c r="AH1464" s="19"/>
      <c r="AI1464" s="19"/>
      <c r="AJ1464" s="19"/>
      <c r="AK1464" s="19"/>
      <c r="AL1464" s="19"/>
      <c r="AM1464" s="19"/>
      <c r="AN1464" s="19"/>
      <c r="AO1464" s="19"/>
      <c r="AP1464" s="19"/>
      <c r="AQ1464" s="19"/>
      <c r="AR1464" s="19"/>
      <c r="AS1464" s="19"/>
      <c r="AT1464" s="19"/>
      <c r="AU1464" s="19"/>
      <c r="AV1464" s="19"/>
      <c r="AW1464" s="19"/>
      <c r="AX1464" s="19"/>
      <c r="GA1464" s="50"/>
    </row>
    <row r="1465" spans="1:183" s="18" customFormat="1">
      <c r="A1465" s="47"/>
      <c r="B1465" s="48"/>
      <c r="C1465" s="48"/>
      <c r="D1465" s="48"/>
      <c r="E1465" s="49"/>
      <c r="F1465" s="48"/>
      <c r="G1465" s="48"/>
      <c r="H1465" s="48"/>
      <c r="I1465" s="49"/>
      <c r="J1465" s="48"/>
      <c r="K1465" s="48"/>
      <c r="L1465" s="48"/>
      <c r="M1465" s="48"/>
      <c r="N1465" s="19"/>
      <c r="O1465" s="19"/>
      <c r="P1465" s="19"/>
      <c r="Q1465" s="19"/>
      <c r="R1465" s="19"/>
      <c r="S1465" s="19"/>
      <c r="T1465" s="19"/>
      <c r="U1465" s="19"/>
      <c r="V1465" s="19"/>
      <c r="W1465" s="19"/>
      <c r="X1465" s="19"/>
      <c r="Y1465" s="19"/>
      <c r="Z1465" s="19"/>
      <c r="AA1465" s="19"/>
      <c r="AB1465" s="19"/>
      <c r="AC1465" s="19"/>
      <c r="AD1465" s="19"/>
      <c r="AE1465" s="19"/>
      <c r="AF1465" s="19"/>
      <c r="AG1465" s="19"/>
      <c r="AH1465" s="19"/>
      <c r="AI1465" s="19"/>
      <c r="AJ1465" s="19"/>
      <c r="AK1465" s="19"/>
      <c r="AL1465" s="19"/>
      <c r="AM1465" s="19"/>
      <c r="AN1465" s="19"/>
      <c r="AO1465" s="19"/>
      <c r="AP1465" s="19"/>
      <c r="AQ1465" s="19"/>
      <c r="AR1465" s="19"/>
      <c r="AS1465" s="19"/>
      <c r="AT1465" s="19"/>
      <c r="AU1465" s="19"/>
      <c r="AV1465" s="19"/>
      <c r="AW1465" s="19"/>
      <c r="AX1465" s="19"/>
      <c r="GA1465" s="50"/>
    </row>
    <row r="1466" spans="1:183" s="18" customFormat="1">
      <c r="A1466" s="47"/>
      <c r="B1466" s="48"/>
      <c r="C1466" s="48"/>
      <c r="D1466" s="48"/>
      <c r="E1466" s="49"/>
      <c r="F1466" s="48"/>
      <c r="G1466" s="48"/>
      <c r="H1466" s="48"/>
      <c r="I1466" s="49"/>
      <c r="J1466" s="48"/>
      <c r="K1466" s="48"/>
      <c r="L1466" s="48"/>
      <c r="M1466" s="48"/>
      <c r="N1466" s="19"/>
      <c r="O1466" s="19"/>
      <c r="P1466" s="19"/>
      <c r="Q1466" s="19"/>
      <c r="R1466" s="19"/>
      <c r="S1466" s="19"/>
      <c r="T1466" s="19"/>
      <c r="U1466" s="19"/>
      <c r="V1466" s="19"/>
      <c r="W1466" s="19"/>
      <c r="X1466" s="19"/>
      <c r="Y1466" s="19"/>
      <c r="Z1466" s="19"/>
      <c r="AA1466" s="19"/>
      <c r="AB1466" s="19"/>
      <c r="AC1466" s="19"/>
      <c r="AD1466" s="19"/>
      <c r="AE1466" s="19"/>
      <c r="AF1466" s="19"/>
      <c r="AG1466" s="19"/>
      <c r="AH1466" s="19"/>
      <c r="AI1466" s="19"/>
      <c r="AJ1466" s="19"/>
      <c r="AK1466" s="19"/>
      <c r="AL1466" s="19"/>
      <c r="AM1466" s="19"/>
      <c r="AN1466" s="19"/>
      <c r="AO1466" s="19"/>
      <c r="AP1466" s="19"/>
      <c r="AQ1466" s="19"/>
      <c r="AR1466" s="19"/>
      <c r="AS1466" s="19"/>
      <c r="AT1466" s="19"/>
      <c r="AU1466" s="19"/>
      <c r="AV1466" s="19"/>
      <c r="AW1466" s="19"/>
      <c r="AX1466" s="19"/>
      <c r="GA1466" s="50"/>
    </row>
    <row r="1467" spans="1:183" s="18" customFormat="1">
      <c r="A1467" s="47"/>
      <c r="B1467" s="48"/>
      <c r="C1467" s="48"/>
      <c r="D1467" s="48"/>
      <c r="E1467" s="49"/>
      <c r="F1467" s="48"/>
      <c r="G1467" s="48"/>
      <c r="H1467" s="48"/>
      <c r="I1467" s="49"/>
      <c r="J1467" s="48"/>
      <c r="K1467" s="48"/>
      <c r="L1467" s="48"/>
      <c r="M1467" s="48"/>
      <c r="N1467" s="19"/>
      <c r="O1467" s="19"/>
      <c r="P1467" s="19"/>
      <c r="Q1467" s="19"/>
      <c r="R1467" s="19"/>
      <c r="S1467" s="19"/>
      <c r="T1467" s="19"/>
      <c r="U1467" s="19"/>
      <c r="V1467" s="19"/>
      <c r="W1467" s="19"/>
      <c r="X1467" s="19"/>
      <c r="Y1467" s="19"/>
      <c r="Z1467" s="19"/>
      <c r="AA1467" s="19"/>
      <c r="AB1467" s="19"/>
      <c r="AC1467" s="19"/>
      <c r="AD1467" s="19"/>
      <c r="AE1467" s="19"/>
      <c r="AF1467" s="19"/>
      <c r="AG1467" s="19"/>
      <c r="AH1467" s="19"/>
      <c r="AI1467" s="19"/>
      <c r="AJ1467" s="19"/>
      <c r="AK1467" s="19"/>
      <c r="AL1467" s="19"/>
      <c r="AM1467" s="19"/>
      <c r="AN1467" s="19"/>
      <c r="AO1467" s="19"/>
      <c r="AP1467" s="19"/>
      <c r="AQ1467" s="19"/>
      <c r="AR1467" s="19"/>
      <c r="AS1467" s="19"/>
      <c r="AT1467" s="19"/>
      <c r="AU1467" s="19"/>
      <c r="AV1467" s="19"/>
      <c r="AW1467" s="19"/>
      <c r="AX1467" s="19"/>
      <c r="GA1467" s="50"/>
    </row>
    <row r="1468" spans="1:183" s="18" customFormat="1">
      <c r="A1468" s="47"/>
      <c r="B1468" s="48"/>
      <c r="C1468" s="48"/>
      <c r="D1468" s="48"/>
      <c r="E1468" s="49"/>
      <c r="F1468" s="48"/>
      <c r="G1468" s="48"/>
      <c r="H1468" s="48"/>
      <c r="I1468" s="49"/>
      <c r="J1468" s="48"/>
      <c r="K1468" s="48"/>
      <c r="L1468" s="48"/>
      <c r="M1468" s="48"/>
      <c r="N1468" s="19"/>
      <c r="O1468" s="19"/>
      <c r="P1468" s="19"/>
      <c r="Q1468" s="19"/>
      <c r="R1468" s="19"/>
      <c r="S1468" s="19"/>
      <c r="T1468" s="19"/>
      <c r="U1468" s="19"/>
      <c r="V1468" s="19"/>
      <c r="W1468" s="19"/>
      <c r="X1468" s="19"/>
      <c r="Y1468" s="19"/>
      <c r="Z1468" s="19"/>
      <c r="AA1468" s="19"/>
      <c r="AB1468" s="19"/>
      <c r="AC1468" s="19"/>
      <c r="AD1468" s="19"/>
      <c r="AE1468" s="19"/>
      <c r="AF1468" s="19"/>
      <c r="AG1468" s="19"/>
      <c r="AH1468" s="19"/>
      <c r="AI1468" s="19"/>
      <c r="AJ1468" s="19"/>
      <c r="AK1468" s="19"/>
      <c r="AL1468" s="19"/>
      <c r="AM1468" s="19"/>
      <c r="AN1468" s="19"/>
      <c r="AO1468" s="19"/>
      <c r="AP1468" s="19"/>
      <c r="AQ1468" s="19"/>
      <c r="AR1468" s="19"/>
      <c r="AS1468" s="19"/>
      <c r="AT1468" s="19"/>
      <c r="AU1468" s="19"/>
      <c r="AV1468" s="19"/>
      <c r="AW1468" s="19"/>
      <c r="AX1468" s="19"/>
      <c r="GA1468" s="50"/>
    </row>
    <row r="1469" spans="1:183" s="18" customFormat="1">
      <c r="A1469" s="47"/>
      <c r="B1469" s="48"/>
      <c r="C1469" s="48"/>
      <c r="D1469" s="48"/>
      <c r="E1469" s="49"/>
      <c r="F1469" s="48"/>
      <c r="G1469" s="48"/>
      <c r="H1469" s="48"/>
      <c r="I1469" s="49"/>
      <c r="J1469" s="48"/>
      <c r="K1469" s="48"/>
      <c r="L1469" s="48"/>
      <c r="M1469" s="48"/>
      <c r="N1469" s="19"/>
      <c r="O1469" s="19"/>
      <c r="P1469" s="19"/>
      <c r="Q1469" s="19"/>
      <c r="R1469" s="19"/>
      <c r="S1469" s="19"/>
      <c r="T1469" s="19"/>
      <c r="U1469" s="19"/>
      <c r="V1469" s="19"/>
      <c r="W1469" s="19"/>
      <c r="X1469" s="19"/>
      <c r="Y1469" s="19"/>
      <c r="Z1469" s="19"/>
      <c r="AA1469" s="19"/>
      <c r="AB1469" s="19"/>
      <c r="AC1469" s="19"/>
      <c r="AD1469" s="19"/>
      <c r="AE1469" s="19"/>
      <c r="AF1469" s="19"/>
      <c r="AG1469" s="19"/>
      <c r="AH1469" s="19"/>
      <c r="AI1469" s="19"/>
      <c r="AJ1469" s="19"/>
      <c r="AK1469" s="19"/>
      <c r="AL1469" s="19"/>
      <c r="AM1469" s="19"/>
      <c r="AN1469" s="19"/>
      <c r="AO1469" s="19"/>
      <c r="AP1469" s="19"/>
      <c r="AQ1469" s="19"/>
      <c r="AR1469" s="19"/>
      <c r="AS1469" s="19"/>
      <c r="AT1469" s="19"/>
      <c r="AU1469" s="19"/>
      <c r="AV1469" s="19"/>
      <c r="AW1469" s="19"/>
      <c r="AX1469" s="19"/>
      <c r="GA1469" s="50"/>
    </row>
    <row r="1470" spans="1:183" s="18" customFormat="1">
      <c r="A1470" s="47"/>
      <c r="B1470" s="48"/>
      <c r="C1470" s="48"/>
      <c r="D1470" s="48"/>
      <c r="E1470" s="49"/>
      <c r="F1470" s="48"/>
      <c r="G1470" s="48"/>
      <c r="H1470" s="48"/>
      <c r="I1470" s="49"/>
      <c r="J1470" s="48"/>
      <c r="K1470" s="48"/>
      <c r="L1470" s="48"/>
      <c r="M1470" s="48"/>
      <c r="N1470" s="19"/>
      <c r="O1470" s="19"/>
      <c r="P1470" s="19"/>
      <c r="Q1470" s="19"/>
      <c r="R1470" s="19"/>
      <c r="S1470" s="19"/>
      <c r="T1470" s="19"/>
      <c r="U1470" s="19"/>
      <c r="V1470" s="19"/>
      <c r="W1470" s="19"/>
      <c r="X1470" s="19"/>
      <c r="Y1470" s="19"/>
      <c r="Z1470" s="19"/>
      <c r="AA1470" s="19"/>
      <c r="AB1470" s="19"/>
      <c r="AC1470" s="19"/>
      <c r="AD1470" s="19"/>
      <c r="AE1470" s="19"/>
      <c r="AF1470" s="19"/>
      <c r="AG1470" s="19"/>
      <c r="AH1470" s="19"/>
      <c r="AI1470" s="19"/>
      <c r="AJ1470" s="19"/>
      <c r="AK1470" s="19"/>
      <c r="AL1470" s="19"/>
      <c r="AM1470" s="19"/>
      <c r="AN1470" s="19"/>
      <c r="AO1470" s="19"/>
      <c r="AP1470" s="19"/>
      <c r="AQ1470" s="19"/>
      <c r="AR1470" s="19"/>
      <c r="AS1470" s="19"/>
      <c r="AT1470" s="19"/>
      <c r="AU1470" s="19"/>
      <c r="AV1470" s="19"/>
      <c r="AW1470" s="19"/>
      <c r="AX1470" s="19"/>
      <c r="GA1470" s="50"/>
    </row>
    <row r="1471" spans="1:183" s="18" customFormat="1">
      <c r="A1471" s="47"/>
      <c r="B1471" s="48"/>
      <c r="C1471" s="48"/>
      <c r="D1471" s="48"/>
      <c r="E1471" s="49"/>
      <c r="F1471" s="48"/>
      <c r="G1471" s="48"/>
      <c r="H1471" s="48"/>
      <c r="I1471" s="49"/>
      <c r="J1471" s="48"/>
      <c r="K1471" s="48"/>
      <c r="L1471" s="48"/>
      <c r="M1471" s="48"/>
      <c r="N1471" s="19"/>
      <c r="O1471" s="19"/>
      <c r="P1471" s="19"/>
      <c r="Q1471" s="19"/>
      <c r="R1471" s="19"/>
      <c r="S1471" s="19"/>
      <c r="T1471" s="19"/>
      <c r="U1471" s="19"/>
      <c r="V1471" s="19"/>
      <c r="W1471" s="19"/>
      <c r="X1471" s="19"/>
      <c r="Y1471" s="19"/>
      <c r="Z1471" s="19"/>
      <c r="AA1471" s="19"/>
      <c r="AB1471" s="19"/>
      <c r="AC1471" s="19"/>
      <c r="AD1471" s="19"/>
      <c r="AE1471" s="19"/>
      <c r="AF1471" s="19"/>
      <c r="AG1471" s="19"/>
      <c r="AH1471" s="19"/>
      <c r="AI1471" s="19"/>
      <c r="AJ1471" s="19"/>
      <c r="AK1471" s="19"/>
      <c r="AL1471" s="19"/>
      <c r="AM1471" s="19"/>
      <c r="AN1471" s="19"/>
      <c r="AO1471" s="19"/>
      <c r="AP1471" s="19"/>
      <c r="AQ1471" s="19"/>
      <c r="AR1471" s="19"/>
      <c r="AS1471" s="19"/>
      <c r="AT1471" s="19"/>
      <c r="AU1471" s="19"/>
      <c r="AV1471" s="19"/>
      <c r="AW1471" s="19"/>
      <c r="AX1471" s="19"/>
      <c r="GA1471" s="50"/>
    </row>
    <row r="1472" spans="1:183" s="18" customFormat="1">
      <c r="A1472" s="47"/>
      <c r="B1472" s="48"/>
      <c r="C1472" s="48"/>
      <c r="D1472" s="48"/>
      <c r="E1472" s="49"/>
      <c r="F1472" s="48"/>
      <c r="G1472" s="48"/>
      <c r="H1472" s="48"/>
      <c r="I1472" s="49"/>
      <c r="J1472" s="48"/>
      <c r="K1472" s="48"/>
      <c r="L1472" s="48"/>
      <c r="M1472" s="48"/>
      <c r="N1472" s="19"/>
      <c r="O1472" s="19"/>
      <c r="P1472" s="19"/>
      <c r="Q1472" s="19"/>
      <c r="R1472" s="19"/>
      <c r="S1472" s="19"/>
      <c r="T1472" s="19"/>
      <c r="U1472" s="19"/>
      <c r="V1472" s="19"/>
      <c r="W1472" s="19"/>
      <c r="X1472" s="19"/>
      <c r="Y1472" s="19"/>
      <c r="Z1472" s="19"/>
      <c r="AA1472" s="19"/>
      <c r="AB1472" s="19"/>
      <c r="AC1472" s="19"/>
      <c r="AD1472" s="19"/>
      <c r="AE1472" s="19"/>
      <c r="AF1472" s="19"/>
      <c r="AG1472" s="19"/>
      <c r="AH1472" s="19"/>
      <c r="AI1472" s="19"/>
      <c r="AJ1472" s="19"/>
      <c r="AK1472" s="19"/>
      <c r="AL1472" s="19"/>
      <c r="AM1472" s="19"/>
      <c r="AN1472" s="19"/>
      <c r="AO1472" s="19"/>
      <c r="AP1472" s="19"/>
      <c r="AQ1472" s="19"/>
      <c r="AR1472" s="19"/>
      <c r="AS1472" s="19"/>
      <c r="AT1472" s="19"/>
      <c r="AU1472" s="19"/>
      <c r="AV1472" s="19"/>
      <c r="AW1472" s="19"/>
      <c r="AX1472" s="19"/>
      <c r="GA1472" s="50"/>
    </row>
    <row r="1473" spans="1:183" s="18" customFormat="1">
      <c r="A1473" s="47"/>
      <c r="B1473" s="48"/>
      <c r="C1473" s="48"/>
      <c r="D1473" s="48"/>
      <c r="E1473" s="49"/>
      <c r="F1473" s="48"/>
      <c r="G1473" s="48"/>
      <c r="H1473" s="48"/>
      <c r="I1473" s="49"/>
      <c r="J1473" s="48"/>
      <c r="K1473" s="48"/>
      <c r="L1473" s="48"/>
      <c r="M1473" s="48"/>
      <c r="N1473" s="19"/>
      <c r="O1473" s="19"/>
      <c r="P1473" s="19"/>
      <c r="Q1473" s="19"/>
      <c r="R1473" s="19"/>
      <c r="S1473" s="19"/>
      <c r="T1473" s="19"/>
      <c r="U1473" s="19"/>
      <c r="V1473" s="19"/>
      <c r="W1473" s="19"/>
      <c r="X1473" s="19"/>
      <c r="Y1473" s="19"/>
      <c r="Z1473" s="19"/>
      <c r="AA1473" s="19"/>
      <c r="AB1473" s="19"/>
      <c r="AC1473" s="19"/>
      <c r="AD1473" s="19"/>
      <c r="AE1473" s="19"/>
      <c r="AF1473" s="19"/>
      <c r="AG1473" s="19"/>
      <c r="AH1473" s="19"/>
      <c r="AI1473" s="19"/>
      <c r="AJ1473" s="19"/>
      <c r="AK1473" s="19"/>
      <c r="AL1473" s="19"/>
      <c r="AM1473" s="19"/>
      <c r="AN1473" s="19"/>
      <c r="AO1473" s="19"/>
      <c r="AP1473" s="19"/>
      <c r="AQ1473" s="19"/>
      <c r="AR1473" s="19"/>
      <c r="AS1473" s="19"/>
      <c r="AT1473" s="19"/>
      <c r="AU1473" s="19"/>
      <c r="AV1473" s="19"/>
      <c r="AW1473" s="19"/>
      <c r="AX1473" s="19"/>
      <c r="GA1473" s="50"/>
    </row>
    <row r="1474" spans="1:183" s="18" customFormat="1">
      <c r="A1474" s="47"/>
      <c r="B1474" s="48"/>
      <c r="C1474" s="48"/>
      <c r="D1474" s="48"/>
      <c r="E1474" s="49"/>
      <c r="F1474" s="48"/>
      <c r="G1474" s="48"/>
      <c r="H1474" s="48"/>
      <c r="I1474" s="49"/>
      <c r="J1474" s="48"/>
      <c r="K1474" s="48"/>
      <c r="L1474" s="48"/>
      <c r="M1474" s="48"/>
      <c r="N1474" s="19"/>
      <c r="O1474" s="19"/>
      <c r="P1474" s="19"/>
      <c r="Q1474" s="19"/>
      <c r="R1474" s="19"/>
      <c r="S1474" s="19"/>
      <c r="T1474" s="19"/>
      <c r="U1474" s="19"/>
      <c r="V1474" s="19"/>
      <c r="W1474" s="19"/>
      <c r="X1474" s="19"/>
      <c r="Y1474" s="19"/>
      <c r="Z1474" s="19"/>
      <c r="AA1474" s="19"/>
      <c r="AB1474" s="19"/>
      <c r="AC1474" s="19"/>
      <c r="AD1474" s="19"/>
      <c r="AE1474" s="19"/>
      <c r="AF1474" s="19"/>
      <c r="AG1474" s="19"/>
      <c r="AH1474" s="19"/>
      <c r="AI1474" s="19"/>
      <c r="AJ1474" s="19"/>
      <c r="AK1474" s="19"/>
      <c r="AL1474" s="19"/>
      <c r="AM1474" s="19"/>
      <c r="AN1474" s="19"/>
      <c r="AO1474" s="19"/>
      <c r="AP1474" s="19"/>
      <c r="AQ1474" s="19"/>
      <c r="AR1474" s="19"/>
      <c r="AS1474" s="19"/>
      <c r="AT1474" s="19"/>
      <c r="AU1474" s="19"/>
      <c r="AV1474" s="19"/>
      <c r="AW1474" s="19"/>
      <c r="AX1474" s="19"/>
      <c r="GA1474" s="50"/>
    </row>
    <row r="1475" spans="1:183" s="18" customFormat="1">
      <c r="A1475" s="47"/>
      <c r="B1475" s="48"/>
      <c r="C1475" s="48"/>
      <c r="D1475" s="48"/>
      <c r="E1475" s="49"/>
      <c r="F1475" s="48"/>
      <c r="G1475" s="48"/>
      <c r="H1475" s="48"/>
      <c r="I1475" s="49"/>
      <c r="J1475" s="48"/>
      <c r="K1475" s="48"/>
      <c r="L1475" s="48"/>
      <c r="M1475" s="48"/>
      <c r="N1475" s="19"/>
      <c r="O1475" s="19"/>
      <c r="P1475" s="19"/>
      <c r="Q1475" s="19"/>
      <c r="R1475" s="19"/>
      <c r="S1475" s="19"/>
      <c r="T1475" s="19"/>
      <c r="U1475" s="19"/>
      <c r="V1475" s="19"/>
      <c r="W1475" s="19"/>
      <c r="X1475" s="19"/>
      <c r="Y1475" s="19"/>
      <c r="Z1475" s="19"/>
      <c r="AA1475" s="19"/>
      <c r="AB1475" s="19"/>
      <c r="AC1475" s="19"/>
      <c r="AD1475" s="19"/>
      <c r="AE1475" s="19"/>
      <c r="AF1475" s="19"/>
      <c r="AG1475" s="19"/>
      <c r="AH1475" s="19"/>
      <c r="AI1475" s="19"/>
      <c r="AJ1475" s="19"/>
      <c r="AK1475" s="19"/>
      <c r="AL1475" s="19"/>
      <c r="AM1475" s="19"/>
      <c r="AN1475" s="19"/>
      <c r="AO1475" s="19"/>
      <c r="AP1475" s="19"/>
      <c r="AQ1475" s="19"/>
      <c r="AR1475" s="19"/>
      <c r="AS1475" s="19"/>
      <c r="AT1475" s="19"/>
      <c r="AU1475" s="19"/>
      <c r="AV1475" s="19"/>
      <c r="AW1475" s="19"/>
      <c r="AX1475" s="19"/>
      <c r="GA1475" s="50"/>
    </row>
    <row r="1476" spans="1:183" s="18" customFormat="1">
      <c r="A1476" s="47"/>
      <c r="B1476" s="48"/>
      <c r="C1476" s="48"/>
      <c r="D1476" s="48"/>
      <c r="E1476" s="49"/>
      <c r="F1476" s="48"/>
      <c r="G1476" s="48"/>
      <c r="H1476" s="48"/>
      <c r="I1476" s="49"/>
      <c r="J1476" s="48"/>
      <c r="K1476" s="48"/>
      <c r="L1476" s="48"/>
      <c r="M1476" s="48"/>
      <c r="N1476" s="19"/>
      <c r="O1476" s="19"/>
      <c r="P1476" s="19"/>
      <c r="Q1476" s="19"/>
      <c r="R1476" s="19"/>
      <c r="S1476" s="19"/>
      <c r="T1476" s="19"/>
      <c r="U1476" s="19"/>
      <c r="V1476" s="19"/>
      <c r="W1476" s="19"/>
      <c r="X1476" s="19"/>
      <c r="Y1476" s="19"/>
      <c r="Z1476" s="19"/>
      <c r="AA1476" s="19"/>
      <c r="AB1476" s="19"/>
      <c r="AC1476" s="19"/>
      <c r="AD1476" s="19"/>
      <c r="AE1476" s="19"/>
      <c r="AF1476" s="19"/>
      <c r="AG1476" s="19"/>
      <c r="AH1476" s="19"/>
      <c r="AI1476" s="19"/>
      <c r="AJ1476" s="19"/>
      <c r="AK1476" s="19"/>
      <c r="AL1476" s="19"/>
      <c r="AM1476" s="19"/>
      <c r="AN1476" s="19"/>
      <c r="AO1476" s="19"/>
      <c r="AP1476" s="19"/>
      <c r="AQ1476" s="19"/>
      <c r="AR1476" s="19"/>
      <c r="AS1476" s="19"/>
      <c r="AT1476" s="19"/>
      <c r="AU1476" s="19"/>
      <c r="AV1476" s="19"/>
      <c r="AW1476" s="19"/>
      <c r="AX1476" s="19"/>
      <c r="GA1476" s="50"/>
    </row>
    <row r="1477" spans="1:183" s="18" customFormat="1">
      <c r="A1477" s="47"/>
      <c r="B1477" s="48"/>
      <c r="C1477" s="48"/>
      <c r="D1477" s="48"/>
      <c r="E1477" s="49"/>
      <c r="F1477" s="48"/>
      <c r="G1477" s="48"/>
      <c r="H1477" s="48"/>
      <c r="I1477" s="49"/>
      <c r="J1477" s="48"/>
      <c r="K1477" s="48"/>
      <c r="L1477" s="48"/>
      <c r="M1477" s="48"/>
      <c r="N1477" s="19"/>
      <c r="O1477" s="19"/>
      <c r="P1477" s="19"/>
      <c r="Q1477" s="19"/>
      <c r="R1477" s="19"/>
      <c r="S1477" s="19"/>
      <c r="T1477" s="19"/>
      <c r="U1477" s="19"/>
      <c r="V1477" s="19"/>
      <c r="W1477" s="19"/>
      <c r="X1477" s="19"/>
      <c r="Y1477" s="19"/>
      <c r="Z1477" s="19"/>
      <c r="AA1477" s="19"/>
      <c r="AB1477" s="19"/>
      <c r="AC1477" s="19"/>
      <c r="AD1477" s="19"/>
      <c r="AE1477" s="19"/>
      <c r="AF1477" s="19"/>
      <c r="AG1477" s="19"/>
      <c r="AH1477" s="19"/>
      <c r="AI1477" s="19"/>
      <c r="AJ1477" s="19"/>
      <c r="AK1477" s="19"/>
      <c r="AL1477" s="19"/>
      <c r="AM1477" s="19"/>
      <c r="AN1477" s="19"/>
      <c r="AO1477" s="19"/>
      <c r="AP1477" s="19"/>
      <c r="AQ1477" s="19"/>
      <c r="AR1477" s="19"/>
      <c r="AS1477" s="19"/>
      <c r="AT1477" s="19"/>
      <c r="AU1477" s="19"/>
      <c r="AV1477" s="19"/>
      <c r="AW1477" s="19"/>
      <c r="AX1477" s="19"/>
      <c r="GA1477" s="50"/>
    </row>
    <row r="1478" spans="1:183" s="18" customFormat="1">
      <c r="A1478" s="47"/>
      <c r="B1478" s="48"/>
      <c r="C1478" s="48"/>
      <c r="D1478" s="48"/>
      <c r="E1478" s="49"/>
      <c r="F1478" s="48"/>
      <c r="G1478" s="48"/>
      <c r="H1478" s="48"/>
      <c r="I1478" s="49"/>
      <c r="J1478" s="48"/>
      <c r="K1478" s="48"/>
      <c r="L1478" s="48"/>
      <c r="M1478" s="48"/>
      <c r="N1478" s="19"/>
      <c r="O1478" s="19"/>
      <c r="P1478" s="19"/>
      <c r="Q1478" s="19"/>
      <c r="R1478" s="19"/>
      <c r="S1478" s="19"/>
      <c r="T1478" s="19"/>
      <c r="U1478" s="19"/>
      <c r="V1478" s="19"/>
      <c r="W1478" s="19"/>
      <c r="X1478" s="19"/>
      <c r="Y1478" s="19"/>
      <c r="Z1478" s="19"/>
      <c r="AA1478" s="19"/>
      <c r="AB1478" s="19"/>
      <c r="AC1478" s="19"/>
      <c r="AD1478" s="19"/>
      <c r="AE1478" s="19"/>
      <c r="AF1478" s="19"/>
      <c r="AG1478" s="19"/>
      <c r="AH1478" s="19"/>
      <c r="AI1478" s="19"/>
      <c r="AJ1478" s="19"/>
      <c r="AK1478" s="19"/>
      <c r="AL1478" s="19"/>
      <c r="AM1478" s="19"/>
      <c r="AN1478" s="19"/>
      <c r="AO1478" s="19"/>
      <c r="AP1478" s="19"/>
      <c r="AQ1478" s="19"/>
      <c r="AR1478" s="19"/>
      <c r="AS1478" s="19"/>
      <c r="AT1478" s="19"/>
      <c r="AU1478" s="19"/>
      <c r="AV1478" s="19"/>
      <c r="AW1478" s="19"/>
      <c r="AX1478" s="19"/>
      <c r="GA1478" s="50"/>
    </row>
    <row r="1479" spans="1:183" s="18" customFormat="1">
      <c r="A1479" s="47"/>
      <c r="B1479" s="48"/>
      <c r="C1479" s="48"/>
      <c r="D1479" s="48"/>
      <c r="E1479" s="49"/>
      <c r="F1479" s="48"/>
      <c r="G1479" s="48"/>
      <c r="H1479" s="48"/>
      <c r="I1479" s="49"/>
      <c r="J1479" s="48"/>
      <c r="K1479" s="48"/>
      <c r="L1479" s="48"/>
      <c r="M1479" s="48"/>
      <c r="N1479" s="19"/>
      <c r="O1479" s="19"/>
      <c r="P1479" s="19"/>
      <c r="Q1479" s="19"/>
      <c r="R1479" s="19"/>
      <c r="S1479" s="19"/>
      <c r="T1479" s="19"/>
      <c r="U1479" s="19"/>
      <c r="V1479" s="19"/>
      <c r="W1479" s="19"/>
      <c r="X1479" s="19"/>
      <c r="Y1479" s="19"/>
      <c r="Z1479" s="19"/>
      <c r="AA1479" s="19"/>
      <c r="AB1479" s="19"/>
      <c r="AC1479" s="19"/>
      <c r="AD1479" s="19"/>
      <c r="AE1479" s="19"/>
      <c r="AF1479" s="19"/>
      <c r="AG1479" s="19"/>
      <c r="AH1479" s="19"/>
      <c r="AI1479" s="19"/>
      <c r="AJ1479" s="19"/>
      <c r="AK1479" s="19"/>
      <c r="AL1479" s="19"/>
      <c r="AM1479" s="19"/>
      <c r="AN1479" s="19"/>
      <c r="AO1479" s="19"/>
      <c r="AP1479" s="19"/>
      <c r="AQ1479" s="19"/>
      <c r="AR1479" s="19"/>
      <c r="AS1479" s="19"/>
      <c r="AT1479" s="19"/>
      <c r="AU1479" s="19"/>
      <c r="AV1479" s="19"/>
      <c r="AW1479" s="19"/>
      <c r="AX1479" s="19"/>
      <c r="GA1479" s="50"/>
    </row>
    <row r="1480" spans="1:183" s="18" customFormat="1">
      <c r="A1480" s="47"/>
      <c r="B1480" s="48"/>
      <c r="C1480" s="48"/>
      <c r="D1480" s="48"/>
      <c r="E1480" s="49"/>
      <c r="F1480" s="48"/>
      <c r="G1480" s="48"/>
      <c r="H1480" s="48"/>
      <c r="I1480" s="49"/>
      <c r="J1480" s="48"/>
      <c r="K1480" s="48"/>
      <c r="L1480" s="48"/>
      <c r="M1480" s="48"/>
      <c r="N1480" s="19"/>
      <c r="O1480" s="19"/>
      <c r="P1480" s="19"/>
      <c r="Q1480" s="19"/>
      <c r="R1480" s="19"/>
      <c r="S1480" s="19"/>
      <c r="T1480" s="19"/>
      <c r="U1480" s="19"/>
      <c r="V1480" s="19"/>
      <c r="W1480" s="19"/>
      <c r="X1480" s="19"/>
      <c r="Y1480" s="19"/>
      <c r="Z1480" s="19"/>
      <c r="AA1480" s="19"/>
      <c r="AB1480" s="19"/>
      <c r="AC1480" s="19"/>
      <c r="AD1480" s="19"/>
      <c r="AE1480" s="19"/>
      <c r="AF1480" s="19"/>
      <c r="AG1480" s="19"/>
      <c r="AH1480" s="19"/>
      <c r="AI1480" s="19"/>
      <c r="AJ1480" s="19"/>
      <c r="AK1480" s="19"/>
      <c r="AL1480" s="19"/>
      <c r="AM1480" s="19"/>
      <c r="AN1480" s="19"/>
      <c r="AO1480" s="19"/>
      <c r="AP1480" s="19"/>
      <c r="AQ1480" s="19"/>
      <c r="AR1480" s="19"/>
      <c r="AS1480" s="19"/>
      <c r="AT1480" s="19"/>
      <c r="AU1480" s="19"/>
      <c r="AV1480" s="19"/>
      <c r="AW1480" s="19"/>
      <c r="AX1480" s="19"/>
      <c r="GA1480" s="50"/>
    </row>
    <row r="1481" spans="1:183" s="18" customFormat="1">
      <c r="A1481" s="47"/>
      <c r="B1481" s="48"/>
      <c r="C1481" s="48"/>
      <c r="D1481" s="48"/>
      <c r="E1481" s="49"/>
      <c r="F1481" s="48"/>
      <c r="G1481" s="48"/>
      <c r="H1481" s="48"/>
      <c r="I1481" s="49"/>
      <c r="J1481" s="48"/>
      <c r="K1481" s="48"/>
      <c r="L1481" s="48"/>
      <c r="M1481" s="48"/>
      <c r="N1481" s="19"/>
      <c r="O1481" s="19"/>
      <c r="P1481" s="19"/>
      <c r="Q1481" s="19"/>
      <c r="R1481" s="19"/>
      <c r="S1481" s="19"/>
      <c r="T1481" s="19"/>
      <c r="U1481" s="19"/>
      <c r="V1481" s="19"/>
      <c r="W1481" s="19"/>
      <c r="X1481" s="19"/>
      <c r="Y1481" s="19"/>
      <c r="Z1481" s="19"/>
      <c r="AA1481" s="19"/>
      <c r="AB1481" s="19"/>
      <c r="AC1481" s="19"/>
      <c r="AD1481" s="19"/>
      <c r="AE1481" s="19"/>
      <c r="AF1481" s="19"/>
      <c r="AG1481" s="19"/>
      <c r="AH1481" s="19"/>
      <c r="AI1481" s="19"/>
      <c r="AJ1481" s="19"/>
      <c r="AK1481" s="19"/>
      <c r="AL1481" s="19"/>
      <c r="AM1481" s="19"/>
      <c r="AN1481" s="19"/>
      <c r="AO1481" s="19"/>
      <c r="AP1481" s="19"/>
      <c r="AQ1481" s="19"/>
      <c r="AR1481" s="19"/>
      <c r="AS1481" s="19"/>
      <c r="AT1481" s="19"/>
      <c r="AU1481" s="19"/>
      <c r="AV1481" s="19"/>
      <c r="AW1481" s="19"/>
      <c r="AX1481" s="19"/>
      <c r="GA1481" s="50"/>
    </row>
    <row r="1482" spans="1:183" s="18" customFormat="1">
      <c r="A1482" s="47"/>
      <c r="B1482" s="48"/>
      <c r="C1482" s="48"/>
      <c r="D1482" s="48"/>
      <c r="E1482" s="49"/>
      <c r="F1482" s="48"/>
      <c r="G1482" s="48"/>
      <c r="H1482" s="48"/>
      <c r="I1482" s="49"/>
      <c r="J1482" s="48"/>
      <c r="K1482" s="48"/>
      <c r="L1482" s="48"/>
      <c r="M1482" s="48"/>
      <c r="N1482" s="19"/>
      <c r="O1482" s="19"/>
      <c r="P1482" s="19"/>
      <c r="Q1482" s="19"/>
      <c r="R1482" s="19"/>
      <c r="S1482" s="19"/>
      <c r="T1482" s="19"/>
      <c r="U1482" s="19"/>
      <c r="V1482" s="19"/>
      <c r="W1482" s="19"/>
      <c r="X1482" s="19"/>
      <c r="Y1482" s="19"/>
      <c r="Z1482" s="19"/>
      <c r="AA1482" s="19"/>
      <c r="AB1482" s="19"/>
      <c r="AC1482" s="19"/>
      <c r="AD1482" s="19"/>
      <c r="AE1482" s="19"/>
      <c r="AF1482" s="19"/>
      <c r="AG1482" s="19"/>
      <c r="AH1482" s="19"/>
      <c r="AI1482" s="19"/>
      <c r="AJ1482" s="19"/>
      <c r="AK1482" s="19"/>
      <c r="AL1482" s="19"/>
      <c r="AM1482" s="19"/>
      <c r="AN1482" s="19"/>
      <c r="AO1482" s="19"/>
      <c r="AP1482" s="19"/>
      <c r="AQ1482" s="19"/>
      <c r="AR1482" s="19"/>
      <c r="AS1482" s="19"/>
      <c r="AT1482" s="19"/>
      <c r="AU1482" s="19"/>
      <c r="AV1482" s="19"/>
      <c r="AW1482" s="19"/>
      <c r="AX1482" s="19"/>
      <c r="GA1482" s="50"/>
    </row>
    <row r="1483" spans="1:183" s="18" customFormat="1">
      <c r="A1483" s="47"/>
      <c r="B1483" s="48"/>
      <c r="C1483" s="48"/>
      <c r="D1483" s="48"/>
      <c r="E1483" s="49"/>
      <c r="F1483" s="48"/>
      <c r="G1483" s="48"/>
      <c r="H1483" s="48"/>
      <c r="I1483" s="49"/>
      <c r="J1483" s="48"/>
      <c r="K1483" s="48"/>
      <c r="L1483" s="48"/>
      <c r="M1483" s="48"/>
      <c r="N1483" s="19"/>
      <c r="O1483" s="19"/>
      <c r="P1483" s="19"/>
      <c r="Q1483" s="19"/>
      <c r="R1483" s="19"/>
      <c r="S1483" s="19"/>
      <c r="T1483" s="19"/>
      <c r="U1483" s="19"/>
      <c r="V1483" s="19"/>
      <c r="W1483" s="19"/>
      <c r="X1483" s="19"/>
      <c r="Y1483" s="19"/>
      <c r="Z1483" s="19"/>
      <c r="AA1483" s="19"/>
      <c r="AB1483" s="19"/>
      <c r="AC1483" s="19"/>
      <c r="AD1483" s="19"/>
      <c r="AE1483" s="19"/>
      <c r="AF1483" s="19"/>
      <c r="AG1483" s="19"/>
      <c r="AH1483" s="19"/>
      <c r="AI1483" s="19"/>
      <c r="AJ1483" s="19"/>
      <c r="AK1483" s="19"/>
      <c r="AL1483" s="19"/>
      <c r="AM1483" s="19"/>
      <c r="AN1483" s="19"/>
      <c r="AO1483" s="19"/>
      <c r="AP1483" s="19"/>
      <c r="AQ1483" s="19"/>
      <c r="AR1483" s="19"/>
      <c r="AS1483" s="19"/>
      <c r="AT1483" s="19"/>
      <c r="AU1483" s="19"/>
      <c r="AV1483" s="19"/>
      <c r="AW1483" s="19"/>
      <c r="AX1483" s="19"/>
      <c r="GA1483" s="50"/>
    </row>
    <row r="1484" spans="1:183" s="18" customFormat="1">
      <c r="A1484" s="47"/>
      <c r="B1484" s="48"/>
      <c r="C1484" s="48"/>
      <c r="D1484" s="48"/>
      <c r="E1484" s="49"/>
      <c r="F1484" s="48"/>
      <c r="G1484" s="48"/>
      <c r="H1484" s="48"/>
      <c r="I1484" s="49"/>
      <c r="J1484" s="48"/>
      <c r="K1484" s="48"/>
      <c r="L1484" s="48"/>
      <c r="M1484" s="48"/>
      <c r="N1484" s="19"/>
      <c r="O1484" s="19"/>
      <c r="P1484" s="19"/>
      <c r="Q1484" s="19"/>
      <c r="R1484" s="19"/>
      <c r="S1484" s="19"/>
      <c r="T1484" s="19"/>
      <c r="U1484" s="19"/>
      <c r="V1484" s="19"/>
      <c r="W1484" s="19"/>
      <c r="X1484" s="19"/>
      <c r="Y1484" s="19"/>
      <c r="Z1484" s="19"/>
      <c r="AA1484" s="19"/>
      <c r="AB1484" s="19"/>
      <c r="AC1484" s="19"/>
      <c r="AD1484" s="19"/>
      <c r="AE1484" s="19"/>
      <c r="AF1484" s="19"/>
      <c r="AG1484" s="19"/>
      <c r="AH1484" s="19"/>
      <c r="AI1484" s="19"/>
      <c r="AJ1484" s="19"/>
      <c r="AK1484" s="19"/>
      <c r="AL1484" s="19"/>
      <c r="AM1484" s="19"/>
      <c r="AN1484" s="19"/>
      <c r="AO1484" s="19"/>
      <c r="AP1484" s="19"/>
      <c r="AQ1484" s="19"/>
      <c r="AR1484" s="19"/>
      <c r="AS1484" s="19"/>
      <c r="AT1484" s="19"/>
      <c r="AU1484" s="19"/>
      <c r="AV1484" s="19"/>
      <c r="AW1484" s="19"/>
      <c r="AX1484" s="19"/>
      <c r="GA1484" s="50"/>
    </row>
    <row r="1485" spans="1:183" s="18" customFormat="1">
      <c r="A1485" s="47"/>
      <c r="B1485" s="48"/>
      <c r="C1485" s="48"/>
      <c r="D1485" s="48"/>
      <c r="E1485" s="49"/>
      <c r="F1485" s="48"/>
      <c r="G1485" s="48"/>
      <c r="H1485" s="48"/>
      <c r="I1485" s="49"/>
      <c r="J1485" s="48"/>
      <c r="K1485" s="48"/>
      <c r="L1485" s="48"/>
      <c r="M1485" s="48"/>
      <c r="N1485" s="19"/>
      <c r="O1485" s="19"/>
      <c r="P1485" s="19"/>
      <c r="Q1485" s="19"/>
      <c r="R1485" s="19"/>
      <c r="S1485" s="19"/>
      <c r="T1485" s="19"/>
      <c r="U1485" s="19"/>
      <c r="V1485" s="19"/>
      <c r="W1485" s="19"/>
      <c r="X1485" s="19"/>
      <c r="Y1485" s="19"/>
      <c r="Z1485" s="19"/>
      <c r="AA1485" s="19"/>
      <c r="AB1485" s="19"/>
      <c r="AC1485" s="19"/>
      <c r="AD1485" s="19"/>
      <c r="AE1485" s="19"/>
      <c r="AF1485" s="19"/>
      <c r="AG1485" s="19"/>
      <c r="AH1485" s="19"/>
      <c r="AI1485" s="19"/>
      <c r="AJ1485" s="19"/>
      <c r="AK1485" s="19"/>
      <c r="AL1485" s="19"/>
      <c r="AM1485" s="19"/>
      <c r="AN1485" s="19"/>
      <c r="AO1485" s="19"/>
      <c r="AP1485" s="19"/>
      <c r="AQ1485" s="19"/>
      <c r="AR1485" s="19"/>
      <c r="AS1485" s="19"/>
      <c r="AT1485" s="19"/>
      <c r="AU1485" s="19"/>
      <c r="AV1485" s="19"/>
      <c r="AW1485" s="19"/>
      <c r="AX1485" s="19"/>
      <c r="GA1485" s="50"/>
    </row>
    <row r="1486" spans="1:183" s="18" customFormat="1">
      <c r="A1486" s="47"/>
      <c r="B1486" s="48"/>
      <c r="C1486" s="48"/>
      <c r="D1486" s="48"/>
      <c r="E1486" s="49"/>
      <c r="F1486" s="48"/>
      <c r="G1486" s="48"/>
      <c r="H1486" s="48"/>
      <c r="I1486" s="49"/>
      <c r="J1486" s="48"/>
      <c r="K1486" s="48"/>
      <c r="L1486" s="48"/>
      <c r="M1486" s="48"/>
      <c r="N1486" s="19"/>
      <c r="O1486" s="19"/>
      <c r="P1486" s="19"/>
      <c r="Q1486" s="19"/>
      <c r="R1486" s="19"/>
      <c r="S1486" s="19"/>
      <c r="T1486" s="19"/>
      <c r="U1486" s="19"/>
      <c r="V1486" s="19"/>
      <c r="W1486" s="19"/>
      <c r="X1486" s="19"/>
      <c r="Y1486" s="19"/>
      <c r="Z1486" s="19"/>
      <c r="AA1486" s="19"/>
      <c r="AB1486" s="19"/>
      <c r="AC1486" s="19"/>
      <c r="AD1486" s="19"/>
      <c r="AE1486" s="19"/>
      <c r="AF1486" s="19"/>
      <c r="AG1486" s="19"/>
      <c r="AH1486" s="19"/>
      <c r="AI1486" s="19"/>
      <c r="AJ1486" s="19"/>
      <c r="AK1486" s="19"/>
      <c r="AL1486" s="19"/>
      <c r="AM1486" s="19"/>
      <c r="AN1486" s="19"/>
      <c r="AO1486" s="19"/>
      <c r="AP1486" s="19"/>
      <c r="AQ1486" s="19"/>
      <c r="AR1486" s="19"/>
      <c r="AS1486" s="19"/>
      <c r="AT1486" s="19"/>
      <c r="AU1486" s="19"/>
      <c r="AV1486" s="19"/>
      <c r="AW1486" s="19"/>
      <c r="AX1486" s="19"/>
      <c r="GA1486" s="50"/>
    </row>
    <row r="1487" spans="1:183" s="18" customFormat="1">
      <c r="A1487" s="47"/>
      <c r="B1487" s="48"/>
      <c r="C1487" s="48"/>
      <c r="D1487" s="48"/>
      <c r="E1487" s="49"/>
      <c r="F1487" s="48"/>
      <c r="G1487" s="48"/>
      <c r="H1487" s="48"/>
      <c r="I1487" s="49"/>
      <c r="J1487" s="48"/>
      <c r="K1487" s="48"/>
      <c r="L1487" s="48"/>
      <c r="M1487" s="48"/>
      <c r="N1487" s="19"/>
      <c r="O1487" s="19"/>
      <c r="P1487" s="19"/>
      <c r="Q1487" s="19"/>
      <c r="R1487" s="19"/>
      <c r="S1487" s="19"/>
      <c r="T1487" s="19"/>
      <c r="U1487" s="19"/>
      <c r="V1487" s="19"/>
      <c r="W1487" s="19"/>
      <c r="X1487" s="19"/>
      <c r="Y1487" s="19"/>
      <c r="Z1487" s="19"/>
      <c r="AA1487" s="19"/>
      <c r="AB1487" s="19"/>
      <c r="AC1487" s="19"/>
      <c r="AD1487" s="19"/>
      <c r="AE1487" s="19"/>
      <c r="AF1487" s="19"/>
      <c r="AG1487" s="19"/>
      <c r="AH1487" s="19"/>
      <c r="AI1487" s="19"/>
      <c r="AJ1487" s="19"/>
      <c r="AK1487" s="19"/>
      <c r="AL1487" s="19"/>
      <c r="AM1487" s="19"/>
      <c r="AN1487" s="19"/>
      <c r="AO1487" s="19"/>
      <c r="AP1487" s="19"/>
      <c r="AQ1487" s="19"/>
      <c r="AR1487" s="19"/>
      <c r="AS1487" s="19"/>
      <c r="AT1487" s="19"/>
      <c r="AU1487" s="19"/>
      <c r="AV1487" s="19"/>
      <c r="AW1487" s="19"/>
      <c r="AX1487" s="19"/>
      <c r="GA1487" s="50"/>
    </row>
    <row r="1488" spans="1:183" s="18" customFormat="1">
      <c r="A1488" s="47"/>
      <c r="B1488" s="48"/>
      <c r="C1488" s="48"/>
      <c r="D1488" s="48"/>
      <c r="E1488" s="49"/>
      <c r="F1488" s="48"/>
      <c r="G1488" s="48"/>
      <c r="H1488" s="48"/>
      <c r="I1488" s="49"/>
      <c r="J1488" s="48"/>
      <c r="K1488" s="48"/>
      <c r="L1488" s="48"/>
      <c r="M1488" s="48"/>
      <c r="N1488" s="19"/>
      <c r="O1488" s="19"/>
      <c r="P1488" s="19"/>
      <c r="Q1488" s="19"/>
      <c r="R1488" s="19"/>
      <c r="S1488" s="19"/>
      <c r="T1488" s="19"/>
      <c r="U1488" s="19"/>
      <c r="V1488" s="19"/>
      <c r="W1488" s="19"/>
      <c r="X1488" s="19"/>
      <c r="Y1488" s="19"/>
      <c r="Z1488" s="19"/>
      <c r="AA1488" s="19"/>
      <c r="AB1488" s="19"/>
      <c r="AC1488" s="19"/>
      <c r="AD1488" s="19"/>
      <c r="AE1488" s="19"/>
      <c r="AF1488" s="19"/>
      <c r="AG1488" s="19"/>
      <c r="AH1488" s="19"/>
      <c r="AI1488" s="19"/>
      <c r="AJ1488" s="19"/>
      <c r="AK1488" s="19"/>
      <c r="AL1488" s="19"/>
      <c r="AM1488" s="19"/>
      <c r="AN1488" s="19"/>
      <c r="AO1488" s="19"/>
      <c r="AP1488" s="19"/>
      <c r="AQ1488" s="19"/>
      <c r="AR1488" s="19"/>
      <c r="AS1488" s="19"/>
      <c r="AT1488" s="19"/>
      <c r="AU1488" s="19"/>
      <c r="AV1488" s="19"/>
      <c r="AW1488" s="19"/>
      <c r="AX1488" s="19"/>
      <c r="GA1488" s="50"/>
    </row>
    <row r="1489" spans="1:183" s="18" customFormat="1">
      <c r="A1489" s="47"/>
      <c r="B1489" s="48"/>
      <c r="C1489" s="48"/>
      <c r="D1489" s="48"/>
      <c r="E1489" s="49"/>
      <c r="F1489" s="48"/>
      <c r="G1489" s="48"/>
      <c r="H1489" s="48"/>
      <c r="I1489" s="49"/>
      <c r="J1489" s="48"/>
      <c r="K1489" s="48"/>
      <c r="L1489" s="48"/>
      <c r="M1489" s="48"/>
      <c r="N1489" s="19"/>
      <c r="O1489" s="19"/>
      <c r="P1489" s="19"/>
      <c r="Q1489" s="19"/>
      <c r="R1489" s="19"/>
      <c r="S1489" s="19"/>
      <c r="T1489" s="19"/>
      <c r="U1489" s="19"/>
      <c r="V1489" s="19"/>
      <c r="W1489" s="19"/>
      <c r="X1489" s="19"/>
      <c r="Y1489" s="19"/>
      <c r="Z1489" s="19"/>
      <c r="AA1489" s="19"/>
      <c r="AB1489" s="19"/>
      <c r="AC1489" s="19"/>
      <c r="AD1489" s="19"/>
      <c r="AE1489" s="19"/>
      <c r="AF1489" s="19"/>
      <c r="AG1489" s="19"/>
      <c r="AH1489" s="19"/>
      <c r="AI1489" s="19"/>
      <c r="AJ1489" s="19"/>
      <c r="AK1489" s="19"/>
      <c r="AL1489" s="19"/>
      <c r="AM1489" s="19"/>
      <c r="AN1489" s="19"/>
      <c r="AO1489" s="19"/>
      <c r="AP1489" s="19"/>
      <c r="AQ1489" s="19"/>
      <c r="AR1489" s="19"/>
      <c r="AS1489" s="19"/>
      <c r="AT1489" s="19"/>
      <c r="AU1489" s="19"/>
      <c r="AV1489" s="19"/>
      <c r="AW1489" s="19"/>
      <c r="AX1489" s="19"/>
      <c r="GA1489" s="50"/>
    </row>
    <row r="1490" spans="1:183" s="18" customFormat="1">
      <c r="A1490" s="47"/>
      <c r="B1490" s="48"/>
      <c r="C1490" s="48"/>
      <c r="D1490" s="48"/>
      <c r="E1490" s="49"/>
      <c r="F1490" s="48"/>
      <c r="G1490" s="48"/>
      <c r="H1490" s="48"/>
      <c r="I1490" s="49"/>
      <c r="J1490" s="48"/>
      <c r="K1490" s="48"/>
      <c r="L1490" s="48"/>
      <c r="M1490" s="48"/>
      <c r="N1490" s="19"/>
      <c r="O1490" s="19"/>
      <c r="P1490" s="19"/>
      <c r="Q1490" s="19"/>
      <c r="R1490" s="19"/>
      <c r="S1490" s="19"/>
      <c r="T1490" s="19"/>
      <c r="U1490" s="19"/>
      <c r="V1490" s="19"/>
      <c r="W1490" s="19"/>
      <c r="X1490" s="19"/>
      <c r="Y1490" s="19"/>
      <c r="Z1490" s="19"/>
      <c r="AA1490" s="19"/>
      <c r="AB1490" s="19"/>
      <c r="AC1490" s="19"/>
      <c r="AD1490" s="19"/>
      <c r="AE1490" s="19"/>
      <c r="AF1490" s="19"/>
      <c r="AG1490" s="19"/>
      <c r="AH1490" s="19"/>
      <c r="AI1490" s="19"/>
      <c r="AJ1490" s="19"/>
      <c r="AK1490" s="19"/>
      <c r="AL1490" s="19"/>
      <c r="AM1490" s="19"/>
      <c r="AN1490" s="19"/>
      <c r="AO1490" s="19"/>
      <c r="AP1490" s="19"/>
      <c r="AQ1490" s="19"/>
      <c r="AR1490" s="19"/>
      <c r="AS1490" s="19"/>
      <c r="AT1490" s="19"/>
      <c r="AU1490" s="19"/>
      <c r="AV1490" s="19"/>
      <c r="AW1490" s="19"/>
      <c r="AX1490" s="19"/>
      <c r="GA1490" s="50"/>
    </row>
    <row r="1491" spans="1:183" s="18" customFormat="1">
      <c r="A1491" s="47"/>
      <c r="B1491" s="48"/>
      <c r="C1491" s="48"/>
      <c r="D1491" s="48"/>
      <c r="E1491" s="49"/>
      <c r="F1491" s="48"/>
      <c r="G1491" s="48"/>
      <c r="H1491" s="48"/>
      <c r="I1491" s="49"/>
      <c r="J1491" s="48"/>
      <c r="K1491" s="48"/>
      <c r="L1491" s="48"/>
      <c r="M1491" s="48"/>
      <c r="N1491" s="19"/>
      <c r="O1491" s="19"/>
      <c r="P1491" s="19"/>
      <c r="Q1491" s="19"/>
      <c r="R1491" s="19"/>
      <c r="S1491" s="19"/>
      <c r="T1491" s="19"/>
      <c r="U1491" s="19"/>
      <c r="V1491" s="19"/>
      <c r="W1491" s="19"/>
      <c r="X1491" s="19"/>
      <c r="Y1491" s="19"/>
      <c r="Z1491" s="19"/>
      <c r="AA1491" s="19"/>
      <c r="AB1491" s="19"/>
      <c r="AC1491" s="19"/>
      <c r="AD1491" s="19"/>
      <c r="AE1491" s="19"/>
      <c r="AF1491" s="19"/>
      <c r="AG1491" s="19"/>
      <c r="AH1491" s="19"/>
      <c r="AI1491" s="19"/>
      <c r="AJ1491" s="19"/>
      <c r="AK1491" s="19"/>
      <c r="AL1491" s="19"/>
      <c r="AM1491" s="19"/>
      <c r="AN1491" s="19"/>
      <c r="AO1491" s="19"/>
      <c r="AP1491" s="19"/>
      <c r="AQ1491" s="19"/>
      <c r="AR1491" s="19"/>
      <c r="AS1491" s="19"/>
      <c r="AT1491" s="19"/>
      <c r="AU1491" s="19"/>
      <c r="AV1491" s="19"/>
      <c r="AW1491" s="19"/>
      <c r="AX1491" s="19"/>
      <c r="GA1491" s="50"/>
    </row>
    <row r="1492" spans="1:183" s="18" customFormat="1">
      <c r="A1492" s="47"/>
      <c r="B1492" s="48"/>
      <c r="C1492" s="48"/>
      <c r="D1492" s="48"/>
      <c r="E1492" s="49"/>
      <c r="F1492" s="48"/>
      <c r="G1492" s="48"/>
      <c r="H1492" s="48"/>
      <c r="I1492" s="49"/>
      <c r="J1492" s="48"/>
      <c r="K1492" s="48"/>
      <c r="L1492" s="48"/>
      <c r="M1492" s="48"/>
      <c r="N1492" s="19"/>
      <c r="O1492" s="19"/>
      <c r="P1492" s="19"/>
      <c r="Q1492" s="19"/>
      <c r="R1492" s="19"/>
      <c r="S1492" s="19"/>
      <c r="T1492" s="19"/>
      <c r="U1492" s="19"/>
      <c r="V1492" s="19"/>
      <c r="W1492" s="19"/>
      <c r="X1492" s="19"/>
      <c r="Y1492" s="19"/>
      <c r="Z1492" s="19"/>
      <c r="AA1492" s="19"/>
      <c r="AB1492" s="19"/>
      <c r="AC1492" s="19"/>
      <c r="AD1492" s="19"/>
      <c r="AE1492" s="19"/>
      <c r="AF1492" s="19"/>
      <c r="AG1492" s="19"/>
      <c r="AH1492" s="19"/>
      <c r="AI1492" s="19"/>
      <c r="AJ1492" s="19"/>
      <c r="AK1492" s="19"/>
      <c r="AL1492" s="19"/>
      <c r="AM1492" s="19"/>
      <c r="AN1492" s="19"/>
      <c r="AO1492" s="19"/>
      <c r="AP1492" s="19"/>
      <c r="AQ1492" s="19"/>
      <c r="AR1492" s="19"/>
      <c r="AS1492" s="19"/>
      <c r="AT1492" s="19"/>
      <c r="AU1492" s="19"/>
      <c r="AV1492" s="19"/>
      <c r="AW1492" s="19"/>
      <c r="AX1492" s="19"/>
      <c r="GA1492" s="50"/>
    </row>
    <row r="1493" spans="1:183" s="18" customFormat="1">
      <c r="A1493" s="47"/>
      <c r="B1493" s="48"/>
      <c r="C1493" s="48"/>
      <c r="D1493" s="48"/>
      <c r="E1493" s="49"/>
      <c r="F1493" s="48"/>
      <c r="G1493" s="48"/>
      <c r="H1493" s="48"/>
      <c r="I1493" s="49"/>
      <c r="J1493" s="48"/>
      <c r="K1493" s="48"/>
      <c r="L1493" s="48"/>
      <c r="M1493" s="48"/>
      <c r="N1493" s="19"/>
      <c r="O1493" s="19"/>
      <c r="P1493" s="19"/>
      <c r="Q1493" s="19"/>
      <c r="R1493" s="19"/>
      <c r="S1493" s="19"/>
      <c r="T1493" s="19"/>
      <c r="U1493" s="19"/>
      <c r="V1493" s="19"/>
      <c r="W1493" s="19"/>
      <c r="X1493" s="19"/>
      <c r="Y1493" s="19"/>
      <c r="Z1493" s="19"/>
      <c r="AA1493" s="19"/>
      <c r="AB1493" s="19"/>
      <c r="AC1493" s="19"/>
      <c r="AD1493" s="19"/>
      <c r="AE1493" s="19"/>
      <c r="AF1493" s="19"/>
      <c r="AG1493" s="19"/>
      <c r="AH1493" s="19"/>
      <c r="AI1493" s="19"/>
      <c r="AJ1493" s="19"/>
      <c r="AK1493" s="19"/>
      <c r="AL1493" s="19"/>
      <c r="AM1493" s="19"/>
      <c r="AN1493" s="19"/>
      <c r="AO1493" s="19"/>
      <c r="AP1493" s="19"/>
      <c r="AQ1493" s="19"/>
      <c r="AR1493" s="19"/>
      <c r="AS1493" s="19"/>
      <c r="AT1493" s="19"/>
      <c r="AU1493" s="19"/>
      <c r="AV1493" s="19"/>
      <c r="AW1493" s="19"/>
      <c r="AX1493" s="19"/>
      <c r="GA1493" s="50"/>
    </row>
    <row r="1494" spans="1:183" s="18" customFormat="1">
      <c r="A1494" s="47"/>
      <c r="B1494" s="48"/>
      <c r="C1494" s="48"/>
      <c r="D1494" s="48"/>
      <c r="E1494" s="49"/>
      <c r="F1494" s="48"/>
      <c r="G1494" s="48"/>
      <c r="H1494" s="48"/>
      <c r="I1494" s="49"/>
      <c r="J1494" s="48"/>
      <c r="K1494" s="48"/>
      <c r="L1494" s="48"/>
      <c r="M1494" s="48"/>
      <c r="N1494" s="19"/>
      <c r="O1494" s="19"/>
      <c r="P1494" s="19"/>
      <c r="Q1494" s="19"/>
      <c r="R1494" s="19"/>
      <c r="S1494" s="19"/>
      <c r="T1494" s="19"/>
      <c r="U1494" s="19"/>
      <c r="V1494" s="19"/>
      <c r="W1494" s="19"/>
      <c r="X1494" s="19"/>
      <c r="Y1494" s="19"/>
      <c r="Z1494" s="19"/>
      <c r="AA1494" s="19"/>
      <c r="AB1494" s="19"/>
      <c r="AC1494" s="19"/>
      <c r="AD1494" s="19"/>
      <c r="AE1494" s="19"/>
      <c r="AF1494" s="19"/>
      <c r="AG1494" s="19"/>
      <c r="AH1494" s="19"/>
      <c r="AI1494" s="19"/>
      <c r="AJ1494" s="19"/>
      <c r="AK1494" s="19"/>
      <c r="AL1494" s="19"/>
      <c r="AM1494" s="19"/>
      <c r="AN1494" s="19"/>
      <c r="AO1494" s="19"/>
      <c r="AP1494" s="19"/>
      <c r="AQ1494" s="19"/>
      <c r="AR1494" s="19"/>
      <c r="AS1494" s="19"/>
      <c r="AT1494" s="19"/>
      <c r="AU1494" s="19"/>
      <c r="AV1494" s="19"/>
      <c r="AW1494" s="19"/>
      <c r="AX1494" s="19"/>
      <c r="GA1494" s="50"/>
    </row>
    <row r="1495" spans="1:183" s="18" customFormat="1">
      <c r="A1495" s="47"/>
      <c r="B1495" s="48"/>
      <c r="C1495" s="48"/>
      <c r="D1495" s="48"/>
      <c r="E1495" s="49"/>
      <c r="F1495" s="48"/>
      <c r="G1495" s="48"/>
      <c r="H1495" s="48"/>
      <c r="I1495" s="49"/>
      <c r="J1495" s="48"/>
      <c r="K1495" s="48"/>
      <c r="L1495" s="48"/>
      <c r="M1495" s="48"/>
      <c r="N1495" s="19"/>
      <c r="O1495" s="19"/>
      <c r="P1495" s="19"/>
      <c r="Q1495" s="19"/>
      <c r="R1495" s="19"/>
      <c r="S1495" s="19"/>
      <c r="T1495" s="19"/>
      <c r="U1495" s="19"/>
      <c r="V1495" s="19"/>
      <c r="W1495" s="19"/>
      <c r="X1495" s="19"/>
      <c r="Y1495" s="19"/>
      <c r="Z1495" s="19"/>
      <c r="AA1495" s="19"/>
      <c r="AB1495" s="19"/>
      <c r="AC1495" s="19"/>
      <c r="AD1495" s="19"/>
      <c r="AE1495" s="19"/>
      <c r="AF1495" s="19"/>
      <c r="AG1495" s="19"/>
      <c r="AH1495" s="19"/>
      <c r="AI1495" s="19"/>
      <c r="AJ1495" s="19"/>
      <c r="AK1495" s="19"/>
      <c r="AL1495" s="19"/>
      <c r="AM1495" s="19"/>
      <c r="AN1495" s="19"/>
      <c r="AO1495" s="19"/>
      <c r="AP1495" s="19"/>
      <c r="AQ1495" s="19"/>
      <c r="AR1495" s="19"/>
      <c r="AS1495" s="19"/>
      <c r="AT1495" s="19"/>
      <c r="AU1495" s="19"/>
      <c r="AV1495" s="19"/>
      <c r="AW1495" s="19"/>
      <c r="AX1495" s="19"/>
      <c r="GA1495" s="50"/>
    </row>
    <row r="1496" spans="1:183" s="18" customFormat="1">
      <c r="A1496" s="47"/>
      <c r="B1496" s="48"/>
      <c r="C1496" s="48"/>
      <c r="D1496" s="48"/>
      <c r="E1496" s="49"/>
      <c r="F1496" s="48"/>
      <c r="G1496" s="48"/>
      <c r="H1496" s="48"/>
      <c r="I1496" s="49"/>
      <c r="J1496" s="48"/>
      <c r="K1496" s="48"/>
      <c r="L1496" s="48"/>
      <c r="M1496" s="48"/>
      <c r="N1496" s="19"/>
      <c r="O1496" s="19"/>
      <c r="P1496" s="19"/>
      <c r="Q1496" s="19"/>
      <c r="R1496" s="19"/>
      <c r="S1496" s="19"/>
      <c r="T1496" s="19"/>
      <c r="U1496" s="19"/>
      <c r="V1496" s="19"/>
      <c r="W1496" s="19"/>
      <c r="X1496" s="19"/>
      <c r="Y1496" s="19"/>
      <c r="Z1496" s="19"/>
      <c r="AA1496" s="19"/>
      <c r="AB1496" s="19"/>
      <c r="AC1496" s="19"/>
      <c r="AD1496" s="19"/>
      <c r="AE1496" s="19"/>
      <c r="AF1496" s="19"/>
      <c r="AG1496" s="19"/>
      <c r="AH1496" s="19"/>
      <c r="AI1496" s="19"/>
      <c r="AJ1496" s="19"/>
      <c r="AK1496" s="19"/>
      <c r="AL1496" s="19"/>
      <c r="AM1496" s="19"/>
      <c r="AN1496" s="19"/>
      <c r="AO1496" s="19"/>
      <c r="AP1496" s="19"/>
      <c r="AQ1496" s="19"/>
      <c r="AR1496" s="19"/>
      <c r="AS1496" s="19"/>
      <c r="AT1496" s="19"/>
      <c r="AU1496" s="19"/>
      <c r="AV1496" s="19"/>
      <c r="AW1496" s="19"/>
      <c r="AX1496" s="19"/>
      <c r="GA1496" s="50"/>
    </row>
    <row r="1497" spans="1:183" s="18" customFormat="1">
      <c r="A1497" s="47"/>
      <c r="B1497" s="48"/>
      <c r="C1497" s="48"/>
      <c r="D1497" s="48"/>
      <c r="E1497" s="49"/>
      <c r="F1497" s="48"/>
      <c r="G1497" s="48"/>
      <c r="H1497" s="48"/>
      <c r="I1497" s="49"/>
      <c r="J1497" s="48"/>
      <c r="K1497" s="48"/>
      <c r="L1497" s="48"/>
      <c r="M1497" s="48"/>
      <c r="N1497" s="19"/>
      <c r="O1497" s="19"/>
      <c r="P1497" s="19"/>
      <c r="Q1497" s="19"/>
      <c r="R1497" s="19"/>
      <c r="S1497" s="19"/>
      <c r="T1497" s="19"/>
      <c r="U1497" s="19"/>
      <c r="V1497" s="19"/>
      <c r="W1497" s="19"/>
      <c r="X1497" s="19"/>
      <c r="Y1497" s="19"/>
      <c r="Z1497" s="19"/>
      <c r="AA1497" s="19"/>
      <c r="AB1497" s="19"/>
      <c r="AC1497" s="19"/>
      <c r="AD1497" s="19"/>
      <c r="AE1497" s="19"/>
      <c r="AF1497" s="19"/>
      <c r="AG1497" s="19"/>
      <c r="AH1497" s="19"/>
      <c r="AI1497" s="19"/>
      <c r="AJ1497" s="19"/>
      <c r="AK1497" s="19"/>
      <c r="AL1497" s="19"/>
      <c r="AM1497" s="19"/>
      <c r="AN1497" s="19"/>
      <c r="AO1497" s="19"/>
      <c r="AP1497" s="19"/>
      <c r="AQ1497" s="19"/>
      <c r="AR1497" s="19"/>
      <c r="AS1497" s="19"/>
      <c r="AT1497" s="19"/>
      <c r="AU1497" s="19"/>
      <c r="AV1497" s="19"/>
      <c r="AW1497" s="19"/>
      <c r="AX1497" s="19"/>
      <c r="GA1497" s="50"/>
    </row>
    <row r="1498" spans="1:183" s="18" customFormat="1">
      <c r="A1498" s="47"/>
      <c r="B1498" s="48"/>
      <c r="C1498" s="48"/>
      <c r="D1498" s="48"/>
      <c r="E1498" s="49"/>
      <c r="F1498" s="48"/>
      <c r="G1498" s="48"/>
      <c r="H1498" s="48"/>
      <c r="I1498" s="49"/>
      <c r="J1498" s="48"/>
      <c r="K1498" s="48"/>
      <c r="L1498" s="48"/>
      <c r="M1498" s="48"/>
      <c r="N1498" s="19"/>
      <c r="O1498" s="19"/>
      <c r="P1498" s="19"/>
      <c r="Q1498" s="19"/>
      <c r="R1498" s="19"/>
      <c r="S1498" s="19"/>
      <c r="T1498" s="19"/>
      <c r="U1498" s="19"/>
      <c r="V1498" s="19"/>
      <c r="W1498" s="19"/>
      <c r="X1498" s="19"/>
      <c r="Y1498" s="19"/>
      <c r="Z1498" s="19"/>
      <c r="AA1498" s="19"/>
      <c r="AB1498" s="19"/>
      <c r="AC1498" s="19"/>
      <c r="AD1498" s="19"/>
      <c r="AE1498" s="19"/>
      <c r="AF1498" s="19"/>
      <c r="AG1498" s="19"/>
      <c r="AH1498" s="19"/>
      <c r="AI1498" s="19"/>
      <c r="AJ1498" s="19"/>
      <c r="AK1498" s="19"/>
      <c r="AL1498" s="19"/>
      <c r="AM1498" s="19"/>
      <c r="AN1498" s="19"/>
      <c r="AO1498" s="19"/>
      <c r="AP1498" s="19"/>
      <c r="AQ1498" s="19"/>
      <c r="AR1498" s="19"/>
      <c r="AS1498" s="19"/>
      <c r="AT1498" s="19"/>
      <c r="AU1498" s="19"/>
      <c r="AV1498" s="19"/>
      <c r="AW1498" s="19"/>
      <c r="AX1498" s="19"/>
      <c r="GA1498" s="50"/>
    </row>
    <row r="1499" spans="1:183" s="18" customFormat="1">
      <c r="A1499" s="47"/>
      <c r="B1499" s="48"/>
      <c r="C1499" s="48"/>
      <c r="D1499" s="48"/>
      <c r="E1499" s="49"/>
      <c r="F1499" s="48"/>
      <c r="G1499" s="48"/>
      <c r="H1499" s="48"/>
      <c r="I1499" s="49"/>
      <c r="J1499" s="48"/>
      <c r="K1499" s="48"/>
      <c r="L1499" s="48"/>
      <c r="M1499" s="48"/>
      <c r="N1499" s="19"/>
      <c r="O1499" s="19"/>
      <c r="P1499" s="19"/>
      <c r="Q1499" s="19"/>
      <c r="R1499" s="19"/>
      <c r="S1499" s="19"/>
      <c r="T1499" s="19"/>
      <c r="U1499" s="19"/>
      <c r="V1499" s="19"/>
      <c r="W1499" s="19"/>
      <c r="X1499" s="19"/>
      <c r="Y1499" s="19"/>
      <c r="Z1499" s="19"/>
      <c r="AA1499" s="19"/>
      <c r="AB1499" s="19"/>
      <c r="AC1499" s="19"/>
      <c r="AD1499" s="19"/>
      <c r="AE1499" s="19"/>
      <c r="AF1499" s="19"/>
      <c r="AG1499" s="19"/>
      <c r="AH1499" s="19"/>
      <c r="AI1499" s="19"/>
      <c r="AJ1499" s="19"/>
      <c r="AK1499" s="19"/>
      <c r="AL1499" s="19"/>
      <c r="AM1499" s="19"/>
      <c r="AN1499" s="19"/>
      <c r="AO1499" s="19"/>
      <c r="AP1499" s="19"/>
      <c r="AQ1499" s="19"/>
      <c r="AR1499" s="19"/>
      <c r="AS1499" s="19"/>
      <c r="AT1499" s="19"/>
      <c r="AU1499" s="19"/>
      <c r="AV1499" s="19"/>
      <c r="AW1499" s="19"/>
      <c r="AX1499" s="19"/>
      <c r="GA1499" s="50"/>
    </row>
    <row r="1500" spans="1:183" s="18" customFormat="1">
      <c r="A1500" s="47"/>
      <c r="B1500" s="48"/>
      <c r="C1500" s="48"/>
      <c r="D1500" s="48"/>
      <c r="E1500" s="49"/>
      <c r="F1500" s="48"/>
      <c r="G1500" s="48"/>
      <c r="H1500" s="48"/>
      <c r="I1500" s="49"/>
      <c r="J1500" s="48"/>
      <c r="K1500" s="48"/>
      <c r="L1500" s="48"/>
      <c r="M1500" s="48"/>
      <c r="N1500" s="19"/>
      <c r="O1500" s="19"/>
      <c r="P1500" s="19"/>
      <c r="Q1500" s="19"/>
      <c r="R1500" s="19"/>
      <c r="S1500" s="19"/>
      <c r="T1500" s="19"/>
      <c r="U1500" s="19"/>
      <c r="V1500" s="19"/>
      <c r="W1500" s="19"/>
      <c r="X1500" s="19"/>
      <c r="Y1500" s="19"/>
      <c r="Z1500" s="19"/>
      <c r="AA1500" s="19"/>
      <c r="AB1500" s="19"/>
      <c r="AC1500" s="19"/>
      <c r="AD1500" s="19"/>
      <c r="AE1500" s="19"/>
      <c r="AF1500" s="19"/>
      <c r="AG1500" s="19"/>
      <c r="AH1500" s="19"/>
      <c r="AI1500" s="19"/>
      <c r="AJ1500" s="19"/>
      <c r="AK1500" s="19"/>
      <c r="AL1500" s="19"/>
      <c r="AM1500" s="19"/>
      <c r="AN1500" s="19"/>
      <c r="AO1500" s="19"/>
      <c r="AP1500" s="19"/>
      <c r="AQ1500" s="19"/>
      <c r="AR1500" s="19"/>
      <c r="AS1500" s="19"/>
      <c r="AT1500" s="19"/>
      <c r="AU1500" s="19"/>
      <c r="AV1500" s="19"/>
      <c r="AW1500" s="19"/>
      <c r="AX1500" s="19"/>
      <c r="GA1500" s="50"/>
    </row>
    <row r="1501" spans="1:183" s="18" customFormat="1">
      <c r="A1501" s="47"/>
      <c r="B1501" s="48"/>
      <c r="C1501" s="48"/>
      <c r="D1501" s="48"/>
      <c r="E1501" s="49"/>
      <c r="F1501" s="48"/>
      <c r="G1501" s="48"/>
      <c r="H1501" s="48"/>
      <c r="I1501" s="49"/>
      <c r="J1501" s="48"/>
      <c r="K1501" s="48"/>
      <c r="L1501" s="48"/>
      <c r="M1501" s="48"/>
      <c r="N1501" s="19"/>
      <c r="O1501" s="19"/>
      <c r="P1501" s="19"/>
      <c r="Q1501" s="19"/>
      <c r="R1501" s="19"/>
      <c r="S1501" s="19"/>
      <c r="T1501" s="19"/>
      <c r="U1501" s="19"/>
      <c r="V1501" s="19"/>
      <c r="W1501" s="19"/>
      <c r="X1501" s="19"/>
      <c r="Y1501" s="19"/>
      <c r="Z1501" s="19"/>
      <c r="AA1501" s="19"/>
      <c r="AB1501" s="19"/>
      <c r="AC1501" s="19"/>
      <c r="AD1501" s="19"/>
      <c r="AE1501" s="19"/>
      <c r="AF1501" s="19"/>
      <c r="AG1501" s="19"/>
      <c r="AH1501" s="19"/>
      <c r="AI1501" s="19"/>
      <c r="AJ1501" s="19"/>
      <c r="AK1501" s="19"/>
      <c r="AL1501" s="19"/>
      <c r="AM1501" s="19"/>
      <c r="AN1501" s="19"/>
      <c r="AO1501" s="19"/>
      <c r="AP1501" s="19"/>
      <c r="AQ1501" s="19"/>
      <c r="AR1501" s="19"/>
      <c r="AS1501" s="19"/>
      <c r="AT1501" s="19"/>
      <c r="AU1501" s="19"/>
      <c r="AV1501" s="19"/>
      <c r="AW1501" s="19"/>
      <c r="AX1501" s="19"/>
      <c r="GA1501" s="50"/>
    </row>
    <row r="1502" spans="1:183" s="18" customFormat="1">
      <c r="A1502" s="47"/>
      <c r="B1502" s="48"/>
      <c r="C1502" s="48"/>
      <c r="D1502" s="48"/>
      <c r="E1502" s="49"/>
      <c r="F1502" s="48"/>
      <c r="G1502" s="48"/>
      <c r="H1502" s="48"/>
      <c r="I1502" s="49"/>
      <c r="J1502" s="48"/>
      <c r="K1502" s="48"/>
      <c r="L1502" s="48"/>
      <c r="M1502" s="48"/>
      <c r="N1502" s="19"/>
      <c r="O1502" s="19"/>
      <c r="P1502" s="19"/>
      <c r="Q1502" s="19"/>
      <c r="R1502" s="19"/>
      <c r="S1502" s="19"/>
      <c r="T1502" s="19"/>
      <c r="U1502" s="19"/>
      <c r="V1502" s="19"/>
      <c r="W1502" s="19"/>
      <c r="X1502" s="19"/>
      <c r="Y1502" s="19"/>
      <c r="Z1502" s="19"/>
      <c r="AA1502" s="19"/>
      <c r="AB1502" s="19"/>
      <c r="AC1502" s="19"/>
      <c r="AD1502" s="19"/>
      <c r="AE1502" s="19"/>
      <c r="AF1502" s="19"/>
      <c r="AG1502" s="19"/>
      <c r="AH1502" s="19"/>
      <c r="AI1502" s="19"/>
      <c r="AJ1502" s="19"/>
      <c r="AK1502" s="19"/>
      <c r="AL1502" s="19"/>
      <c r="AM1502" s="19"/>
      <c r="AN1502" s="19"/>
      <c r="AO1502" s="19"/>
      <c r="AP1502" s="19"/>
      <c r="AQ1502" s="19"/>
      <c r="AR1502" s="19"/>
      <c r="AS1502" s="19"/>
      <c r="AT1502" s="19"/>
      <c r="AU1502" s="19"/>
      <c r="AV1502" s="19"/>
      <c r="AW1502" s="19"/>
      <c r="AX1502" s="19"/>
      <c r="GA1502" s="50"/>
    </row>
    <row r="1503" spans="1:183" s="18" customFormat="1">
      <c r="A1503" s="47"/>
      <c r="B1503" s="48"/>
      <c r="C1503" s="48"/>
      <c r="D1503" s="48"/>
      <c r="E1503" s="49"/>
      <c r="F1503" s="48"/>
      <c r="G1503" s="48"/>
      <c r="H1503" s="48"/>
      <c r="I1503" s="49"/>
      <c r="J1503" s="48"/>
      <c r="K1503" s="48"/>
      <c r="L1503" s="48"/>
      <c r="M1503" s="48"/>
      <c r="N1503" s="19"/>
      <c r="O1503" s="19"/>
      <c r="P1503" s="19"/>
      <c r="Q1503" s="19"/>
      <c r="R1503" s="19"/>
      <c r="S1503" s="19"/>
      <c r="T1503" s="19"/>
      <c r="U1503" s="19"/>
      <c r="V1503" s="19"/>
      <c r="W1503" s="19"/>
      <c r="X1503" s="19"/>
      <c r="Y1503" s="19"/>
      <c r="Z1503" s="19"/>
      <c r="AA1503" s="19"/>
      <c r="AB1503" s="19"/>
      <c r="AC1503" s="19"/>
      <c r="AD1503" s="19"/>
      <c r="AE1503" s="19"/>
      <c r="AF1503" s="19"/>
      <c r="AG1503" s="19"/>
      <c r="AH1503" s="19"/>
      <c r="AI1503" s="19"/>
      <c r="AJ1503" s="19"/>
      <c r="AK1503" s="19"/>
      <c r="AL1503" s="19"/>
      <c r="AM1503" s="19"/>
      <c r="AN1503" s="19"/>
      <c r="AO1503" s="19"/>
      <c r="AP1503" s="19"/>
      <c r="AQ1503" s="19"/>
      <c r="AR1503" s="19"/>
      <c r="AS1503" s="19"/>
      <c r="AT1503" s="19"/>
      <c r="AU1503" s="19"/>
      <c r="AV1503" s="19"/>
      <c r="AW1503" s="19"/>
      <c r="AX1503" s="19"/>
      <c r="GA1503" s="50"/>
    </row>
    <row r="1504" spans="1:183" s="18" customFormat="1">
      <c r="A1504" s="47"/>
      <c r="B1504" s="48"/>
      <c r="C1504" s="48"/>
      <c r="D1504" s="48"/>
      <c r="E1504" s="49"/>
      <c r="F1504" s="48"/>
      <c r="G1504" s="48"/>
      <c r="H1504" s="48"/>
      <c r="I1504" s="49"/>
      <c r="J1504" s="48"/>
      <c r="K1504" s="48"/>
      <c r="L1504" s="48"/>
      <c r="M1504" s="48"/>
      <c r="N1504" s="19"/>
      <c r="O1504" s="19"/>
      <c r="P1504" s="19"/>
      <c r="Q1504" s="19"/>
      <c r="R1504" s="19"/>
      <c r="S1504" s="19"/>
      <c r="T1504" s="19"/>
      <c r="U1504" s="19"/>
      <c r="V1504" s="19"/>
      <c r="W1504" s="19"/>
      <c r="X1504" s="19"/>
      <c r="Y1504" s="19"/>
      <c r="Z1504" s="19"/>
      <c r="AA1504" s="19"/>
      <c r="AB1504" s="19"/>
      <c r="AC1504" s="19"/>
      <c r="AD1504" s="19"/>
      <c r="AE1504" s="19"/>
      <c r="AF1504" s="19"/>
      <c r="AG1504" s="19"/>
      <c r="AH1504" s="19"/>
      <c r="AI1504" s="19"/>
      <c r="AJ1504" s="19"/>
      <c r="AK1504" s="19"/>
      <c r="AL1504" s="19"/>
      <c r="AM1504" s="19"/>
      <c r="AN1504" s="19"/>
      <c r="AO1504" s="19"/>
      <c r="AP1504" s="19"/>
      <c r="AQ1504" s="19"/>
      <c r="AR1504" s="19"/>
      <c r="AS1504" s="19"/>
      <c r="AT1504" s="19"/>
      <c r="AU1504" s="19"/>
      <c r="AV1504" s="19"/>
      <c r="AW1504" s="19"/>
      <c r="AX1504" s="19"/>
      <c r="GA1504" s="50"/>
    </row>
    <row r="1505" spans="1:183" s="18" customFormat="1">
      <c r="A1505" s="47"/>
      <c r="B1505" s="48"/>
      <c r="C1505" s="48"/>
      <c r="D1505" s="48"/>
      <c r="E1505" s="49"/>
      <c r="F1505" s="48"/>
      <c r="G1505" s="48"/>
      <c r="H1505" s="48"/>
      <c r="I1505" s="49"/>
      <c r="J1505" s="48"/>
      <c r="K1505" s="48"/>
      <c r="L1505" s="48"/>
      <c r="M1505" s="48"/>
      <c r="N1505" s="19"/>
      <c r="O1505" s="19"/>
      <c r="P1505" s="19"/>
      <c r="Q1505" s="19"/>
      <c r="R1505" s="19"/>
      <c r="S1505" s="19"/>
      <c r="T1505" s="19"/>
      <c r="U1505" s="19"/>
      <c r="V1505" s="19"/>
      <c r="W1505" s="19"/>
      <c r="X1505" s="19"/>
      <c r="Y1505" s="19"/>
      <c r="Z1505" s="19"/>
      <c r="AA1505" s="19"/>
      <c r="AB1505" s="19"/>
      <c r="AC1505" s="19"/>
      <c r="AD1505" s="19"/>
      <c r="AE1505" s="19"/>
      <c r="AF1505" s="19"/>
      <c r="AG1505" s="19"/>
      <c r="AH1505" s="19"/>
      <c r="AI1505" s="19"/>
      <c r="AJ1505" s="19"/>
      <c r="AK1505" s="19"/>
      <c r="AL1505" s="19"/>
      <c r="AM1505" s="19"/>
      <c r="AN1505" s="19"/>
      <c r="AO1505" s="19"/>
      <c r="AP1505" s="19"/>
      <c r="AQ1505" s="19"/>
      <c r="AR1505" s="19"/>
      <c r="AS1505" s="19"/>
      <c r="AT1505" s="19"/>
      <c r="AU1505" s="19"/>
      <c r="AV1505" s="19"/>
      <c r="AW1505" s="19"/>
      <c r="AX1505" s="19"/>
      <c r="GA1505" s="50"/>
    </row>
    <row r="1506" spans="1:183" s="18" customFormat="1">
      <c r="A1506" s="47"/>
      <c r="B1506" s="48"/>
      <c r="C1506" s="48"/>
      <c r="D1506" s="48"/>
      <c r="E1506" s="49"/>
      <c r="F1506" s="48"/>
      <c r="G1506" s="48"/>
      <c r="H1506" s="48"/>
      <c r="I1506" s="49"/>
      <c r="J1506" s="48"/>
      <c r="K1506" s="48"/>
      <c r="L1506" s="48"/>
      <c r="M1506" s="48"/>
      <c r="N1506" s="19"/>
      <c r="O1506" s="19"/>
      <c r="P1506" s="19"/>
      <c r="Q1506" s="19"/>
      <c r="R1506" s="19"/>
      <c r="S1506" s="19"/>
      <c r="T1506" s="19"/>
      <c r="U1506" s="19"/>
      <c r="V1506" s="19"/>
      <c r="W1506" s="19"/>
      <c r="X1506" s="19"/>
      <c r="Y1506" s="19"/>
      <c r="Z1506" s="19"/>
      <c r="AA1506" s="19"/>
      <c r="AB1506" s="19"/>
      <c r="AC1506" s="19"/>
      <c r="AD1506" s="19"/>
      <c r="AE1506" s="19"/>
      <c r="AF1506" s="19"/>
      <c r="AG1506" s="19"/>
      <c r="AH1506" s="19"/>
      <c r="AI1506" s="19"/>
      <c r="AJ1506" s="19"/>
      <c r="AK1506" s="19"/>
      <c r="AL1506" s="19"/>
      <c r="AM1506" s="19"/>
      <c r="AN1506" s="19"/>
      <c r="AO1506" s="19"/>
      <c r="AP1506" s="19"/>
      <c r="AQ1506" s="19"/>
      <c r="AR1506" s="19"/>
      <c r="AS1506" s="19"/>
      <c r="AT1506" s="19"/>
      <c r="AU1506" s="19"/>
      <c r="AV1506" s="19"/>
      <c r="AW1506" s="19"/>
      <c r="AX1506" s="19"/>
      <c r="GA1506" s="50"/>
    </row>
    <row r="1507" spans="1:183" s="18" customFormat="1">
      <c r="A1507" s="47"/>
      <c r="B1507" s="48"/>
      <c r="C1507" s="48"/>
      <c r="D1507" s="48"/>
      <c r="E1507" s="49"/>
      <c r="F1507" s="48"/>
      <c r="G1507" s="48"/>
      <c r="H1507" s="48"/>
      <c r="I1507" s="49"/>
      <c r="J1507" s="48"/>
      <c r="K1507" s="48"/>
      <c r="L1507" s="48"/>
      <c r="M1507" s="48"/>
      <c r="N1507" s="19"/>
      <c r="O1507" s="19"/>
      <c r="P1507" s="19"/>
      <c r="Q1507" s="19"/>
      <c r="R1507" s="19"/>
      <c r="S1507" s="19"/>
      <c r="T1507" s="19"/>
      <c r="U1507" s="19"/>
      <c r="V1507" s="19"/>
      <c r="W1507" s="19"/>
      <c r="X1507" s="19"/>
      <c r="Y1507" s="19"/>
      <c r="Z1507" s="19"/>
      <c r="AA1507" s="19"/>
      <c r="AB1507" s="19"/>
      <c r="AC1507" s="19"/>
      <c r="AD1507" s="19"/>
      <c r="AE1507" s="19"/>
      <c r="AF1507" s="19"/>
      <c r="AG1507" s="19"/>
      <c r="AH1507" s="19"/>
      <c r="AI1507" s="19"/>
      <c r="AJ1507" s="19"/>
      <c r="AK1507" s="19"/>
      <c r="AL1507" s="19"/>
      <c r="AM1507" s="19"/>
      <c r="AN1507" s="19"/>
      <c r="AO1507" s="19"/>
      <c r="AP1507" s="19"/>
      <c r="AQ1507" s="19"/>
      <c r="AR1507" s="19"/>
      <c r="AS1507" s="19"/>
      <c r="AT1507" s="19"/>
      <c r="AU1507" s="19"/>
      <c r="AV1507" s="19"/>
      <c r="AW1507" s="19"/>
      <c r="AX1507" s="19"/>
      <c r="GA1507" s="50"/>
    </row>
    <row r="1508" spans="1:183" s="18" customFormat="1">
      <c r="A1508" s="47"/>
      <c r="B1508" s="48"/>
      <c r="C1508" s="48"/>
      <c r="D1508" s="48"/>
      <c r="E1508" s="49"/>
      <c r="F1508" s="48"/>
      <c r="G1508" s="48"/>
      <c r="H1508" s="48"/>
      <c r="I1508" s="49"/>
      <c r="J1508" s="48"/>
      <c r="K1508" s="48"/>
      <c r="L1508" s="48"/>
      <c r="M1508" s="48"/>
      <c r="N1508" s="19"/>
      <c r="O1508" s="19"/>
      <c r="P1508" s="19"/>
      <c r="Q1508" s="19"/>
      <c r="R1508" s="19"/>
      <c r="S1508" s="19"/>
      <c r="T1508" s="19"/>
      <c r="U1508" s="19"/>
      <c r="V1508" s="19"/>
      <c r="W1508" s="19"/>
      <c r="X1508" s="19"/>
      <c r="Y1508" s="19"/>
      <c r="Z1508" s="19"/>
      <c r="AA1508" s="19"/>
      <c r="AB1508" s="19"/>
      <c r="AC1508" s="19"/>
      <c r="AD1508" s="19"/>
      <c r="AE1508" s="19"/>
      <c r="AF1508" s="19"/>
      <c r="AG1508" s="19"/>
      <c r="AH1508" s="19"/>
      <c r="AI1508" s="19"/>
      <c r="AJ1508" s="19"/>
      <c r="AK1508" s="19"/>
      <c r="AL1508" s="19"/>
      <c r="AM1508" s="19"/>
      <c r="AN1508" s="19"/>
      <c r="AO1508" s="19"/>
      <c r="AP1508" s="19"/>
      <c r="AQ1508" s="19"/>
      <c r="AR1508" s="19"/>
      <c r="AS1508" s="19"/>
      <c r="AT1508" s="19"/>
      <c r="AU1508" s="19"/>
      <c r="AV1508" s="19"/>
      <c r="AW1508" s="19"/>
      <c r="AX1508" s="19"/>
      <c r="GA1508" s="50"/>
    </row>
    <row r="1509" spans="1:183" s="18" customFormat="1">
      <c r="A1509" s="47"/>
      <c r="B1509" s="48"/>
      <c r="C1509" s="48"/>
      <c r="D1509" s="48"/>
      <c r="E1509" s="49"/>
      <c r="F1509" s="48"/>
      <c r="G1509" s="48"/>
      <c r="H1509" s="48"/>
      <c r="I1509" s="49"/>
      <c r="J1509" s="48"/>
      <c r="K1509" s="48"/>
      <c r="L1509" s="48"/>
      <c r="M1509" s="48"/>
      <c r="N1509" s="19"/>
      <c r="O1509" s="19"/>
      <c r="P1509" s="19"/>
      <c r="Q1509" s="19"/>
      <c r="R1509" s="19"/>
      <c r="S1509" s="19"/>
      <c r="T1509" s="19"/>
      <c r="U1509" s="19"/>
      <c r="V1509" s="19"/>
      <c r="W1509" s="19"/>
      <c r="X1509" s="19"/>
      <c r="Y1509" s="19"/>
      <c r="Z1509" s="19"/>
      <c r="AA1509" s="19"/>
      <c r="AB1509" s="19"/>
      <c r="AC1509" s="19"/>
      <c r="AD1509" s="19"/>
      <c r="AE1509" s="19"/>
      <c r="AF1509" s="19"/>
      <c r="AG1509" s="19"/>
      <c r="AH1509" s="19"/>
      <c r="AI1509" s="19"/>
      <c r="AJ1509" s="19"/>
      <c r="AK1509" s="19"/>
      <c r="AL1509" s="19"/>
      <c r="AM1509" s="19"/>
      <c r="AN1509" s="19"/>
      <c r="AO1509" s="19"/>
      <c r="AP1509" s="19"/>
      <c r="AQ1509" s="19"/>
      <c r="AR1509" s="19"/>
      <c r="AS1509" s="19"/>
      <c r="AT1509" s="19"/>
      <c r="AU1509" s="19"/>
      <c r="AV1509" s="19"/>
      <c r="AW1509" s="19"/>
      <c r="AX1509" s="19"/>
      <c r="GA1509" s="50"/>
    </row>
    <row r="1510" spans="1:183" s="18" customFormat="1">
      <c r="A1510" s="47"/>
      <c r="B1510" s="48"/>
      <c r="C1510" s="48"/>
      <c r="D1510" s="48"/>
      <c r="E1510" s="49"/>
      <c r="F1510" s="48"/>
      <c r="G1510" s="48"/>
      <c r="H1510" s="48"/>
      <c r="I1510" s="49"/>
      <c r="J1510" s="48"/>
      <c r="K1510" s="48"/>
      <c r="L1510" s="48"/>
      <c r="M1510" s="48"/>
      <c r="N1510" s="19"/>
      <c r="O1510" s="19"/>
      <c r="P1510" s="19"/>
      <c r="Q1510" s="19"/>
      <c r="R1510" s="19"/>
      <c r="S1510" s="19"/>
      <c r="T1510" s="19"/>
      <c r="U1510" s="19"/>
      <c r="V1510" s="19"/>
      <c r="W1510" s="19"/>
      <c r="X1510" s="19"/>
      <c r="Y1510" s="19"/>
      <c r="Z1510" s="19"/>
      <c r="AA1510" s="19"/>
      <c r="AB1510" s="19"/>
      <c r="AC1510" s="19"/>
      <c r="AD1510" s="19"/>
      <c r="AE1510" s="19"/>
      <c r="AF1510" s="19"/>
      <c r="AG1510" s="19"/>
      <c r="AH1510" s="19"/>
      <c r="AI1510" s="19"/>
      <c r="AJ1510" s="19"/>
      <c r="AK1510" s="19"/>
      <c r="AL1510" s="19"/>
      <c r="AM1510" s="19"/>
      <c r="AN1510" s="19"/>
      <c r="AO1510" s="19"/>
      <c r="AP1510" s="19"/>
      <c r="AQ1510" s="19"/>
      <c r="AR1510" s="19"/>
      <c r="AS1510" s="19"/>
      <c r="AT1510" s="19"/>
      <c r="AU1510" s="19"/>
      <c r="AV1510" s="19"/>
      <c r="AW1510" s="19"/>
      <c r="AX1510" s="19"/>
      <c r="GA1510" s="50"/>
    </row>
    <row r="1511" spans="1:183" s="18" customFormat="1">
      <c r="A1511" s="47"/>
      <c r="B1511" s="48"/>
      <c r="C1511" s="48"/>
      <c r="D1511" s="48"/>
      <c r="E1511" s="49"/>
      <c r="F1511" s="48"/>
      <c r="G1511" s="48"/>
      <c r="H1511" s="48"/>
      <c r="I1511" s="49"/>
      <c r="J1511" s="48"/>
      <c r="K1511" s="48"/>
      <c r="L1511" s="48"/>
      <c r="M1511" s="48"/>
      <c r="N1511" s="19"/>
      <c r="O1511" s="19"/>
      <c r="P1511" s="19"/>
      <c r="Q1511" s="19"/>
      <c r="R1511" s="19"/>
      <c r="S1511" s="19"/>
      <c r="T1511" s="19"/>
      <c r="U1511" s="19"/>
      <c r="V1511" s="19"/>
      <c r="W1511" s="19"/>
      <c r="X1511" s="19"/>
      <c r="Y1511" s="19"/>
      <c r="Z1511" s="19"/>
      <c r="AA1511" s="19"/>
      <c r="AB1511" s="19"/>
      <c r="AC1511" s="19"/>
      <c r="AD1511" s="19"/>
      <c r="AE1511" s="19"/>
      <c r="AF1511" s="19"/>
      <c r="AG1511" s="19"/>
      <c r="AH1511" s="19"/>
      <c r="AI1511" s="19"/>
      <c r="AJ1511" s="19"/>
      <c r="AK1511" s="19"/>
      <c r="AL1511" s="19"/>
      <c r="AM1511" s="19"/>
      <c r="AN1511" s="19"/>
      <c r="AO1511" s="19"/>
      <c r="AP1511" s="19"/>
      <c r="AQ1511" s="19"/>
      <c r="AR1511" s="19"/>
      <c r="AS1511" s="19"/>
      <c r="AT1511" s="19"/>
      <c r="AU1511" s="19"/>
      <c r="AV1511" s="19"/>
      <c r="AW1511" s="19"/>
      <c r="AX1511" s="19"/>
      <c r="GA1511" s="50"/>
    </row>
    <row r="1512" spans="1:183" s="18" customFormat="1">
      <c r="A1512" s="47"/>
      <c r="B1512" s="48"/>
      <c r="C1512" s="48"/>
      <c r="D1512" s="48"/>
      <c r="E1512" s="49"/>
      <c r="F1512" s="48"/>
      <c r="G1512" s="48"/>
      <c r="H1512" s="48"/>
      <c r="I1512" s="49"/>
      <c r="J1512" s="48"/>
      <c r="K1512" s="48"/>
      <c r="L1512" s="48"/>
      <c r="M1512" s="48"/>
      <c r="N1512" s="19"/>
      <c r="O1512" s="19"/>
      <c r="P1512" s="19"/>
      <c r="Q1512" s="19"/>
      <c r="R1512" s="19"/>
      <c r="S1512" s="19"/>
      <c r="T1512" s="19"/>
      <c r="U1512" s="19"/>
      <c r="V1512" s="19"/>
      <c r="W1512" s="19"/>
      <c r="X1512" s="19"/>
      <c r="Y1512" s="19"/>
      <c r="Z1512" s="19"/>
      <c r="AA1512" s="19"/>
      <c r="AB1512" s="19"/>
      <c r="AC1512" s="19"/>
      <c r="AD1512" s="19"/>
      <c r="AE1512" s="19"/>
      <c r="AF1512" s="19"/>
      <c r="AG1512" s="19"/>
      <c r="AH1512" s="19"/>
      <c r="AI1512" s="19"/>
      <c r="AJ1512" s="19"/>
      <c r="AK1512" s="19"/>
      <c r="AL1512" s="19"/>
      <c r="AM1512" s="19"/>
      <c r="AN1512" s="19"/>
      <c r="AO1512" s="19"/>
      <c r="AP1512" s="19"/>
      <c r="AQ1512" s="19"/>
      <c r="AR1512" s="19"/>
      <c r="AS1512" s="19"/>
      <c r="AT1512" s="19"/>
      <c r="AU1512" s="19"/>
      <c r="AV1512" s="19"/>
      <c r="AW1512" s="19"/>
      <c r="AX1512" s="19"/>
      <c r="GA1512" s="50"/>
    </row>
    <row r="1513" spans="1:183" s="18" customFormat="1">
      <c r="A1513" s="47"/>
      <c r="B1513" s="48"/>
      <c r="C1513" s="48"/>
      <c r="D1513" s="48"/>
      <c r="E1513" s="49"/>
      <c r="F1513" s="48"/>
      <c r="G1513" s="48"/>
      <c r="H1513" s="48"/>
      <c r="I1513" s="49"/>
      <c r="J1513" s="48"/>
      <c r="K1513" s="48"/>
      <c r="L1513" s="48"/>
      <c r="M1513" s="48"/>
      <c r="N1513" s="19"/>
      <c r="O1513" s="19"/>
      <c r="P1513" s="19"/>
      <c r="Q1513" s="19"/>
      <c r="R1513" s="19"/>
      <c r="S1513" s="19"/>
      <c r="T1513" s="19"/>
      <c r="U1513" s="19"/>
      <c r="V1513" s="19"/>
      <c r="W1513" s="19"/>
      <c r="X1513" s="19"/>
      <c r="Y1513" s="19"/>
      <c r="Z1513" s="19"/>
      <c r="AA1513" s="19"/>
      <c r="AB1513" s="19"/>
      <c r="AC1513" s="19"/>
      <c r="AD1513" s="19"/>
      <c r="AE1513" s="19"/>
      <c r="AF1513" s="19"/>
      <c r="AG1513" s="19"/>
      <c r="AH1513" s="19"/>
      <c r="AI1513" s="19"/>
      <c r="AJ1513" s="19"/>
      <c r="AK1513" s="19"/>
      <c r="AL1513" s="19"/>
      <c r="AM1513" s="19"/>
      <c r="AN1513" s="19"/>
      <c r="AO1513" s="19"/>
      <c r="AP1513" s="19"/>
      <c r="AQ1513" s="19"/>
      <c r="AR1513" s="19"/>
      <c r="AS1513" s="19"/>
      <c r="AT1513" s="19"/>
      <c r="AU1513" s="19"/>
      <c r="AV1513" s="19"/>
      <c r="AW1513" s="19"/>
      <c r="AX1513" s="19"/>
      <c r="GA1513" s="50"/>
    </row>
    <row r="1514" spans="1:183" s="18" customFormat="1">
      <c r="A1514" s="47"/>
      <c r="B1514" s="48"/>
      <c r="C1514" s="48"/>
      <c r="D1514" s="48"/>
      <c r="E1514" s="49"/>
      <c r="F1514" s="48"/>
      <c r="G1514" s="48"/>
      <c r="H1514" s="48"/>
      <c r="I1514" s="49"/>
      <c r="J1514" s="48"/>
      <c r="K1514" s="48"/>
      <c r="L1514" s="48"/>
      <c r="M1514" s="48"/>
      <c r="N1514" s="19"/>
      <c r="O1514" s="19"/>
      <c r="P1514" s="19"/>
      <c r="Q1514" s="19"/>
      <c r="R1514" s="19"/>
      <c r="S1514" s="19"/>
      <c r="T1514" s="19"/>
      <c r="U1514" s="19"/>
      <c r="V1514" s="19"/>
      <c r="W1514" s="19"/>
      <c r="X1514" s="19"/>
      <c r="Y1514" s="19"/>
      <c r="Z1514" s="19"/>
      <c r="AA1514" s="19"/>
      <c r="AB1514" s="19"/>
      <c r="AC1514" s="19"/>
      <c r="AD1514" s="19"/>
      <c r="AE1514" s="19"/>
      <c r="AF1514" s="19"/>
      <c r="AG1514" s="19"/>
      <c r="AH1514" s="19"/>
      <c r="AI1514" s="19"/>
      <c r="AJ1514" s="19"/>
      <c r="AK1514" s="19"/>
      <c r="AL1514" s="19"/>
      <c r="AM1514" s="19"/>
      <c r="AN1514" s="19"/>
      <c r="AO1514" s="19"/>
      <c r="AP1514" s="19"/>
      <c r="AQ1514" s="19"/>
      <c r="AR1514" s="19"/>
      <c r="AS1514" s="19"/>
      <c r="AT1514" s="19"/>
      <c r="AU1514" s="19"/>
      <c r="AV1514" s="19"/>
      <c r="AW1514" s="19"/>
      <c r="AX1514" s="19"/>
      <c r="GA1514" s="50"/>
    </row>
    <row r="1515" spans="1:183" s="18" customFormat="1">
      <c r="A1515" s="47"/>
      <c r="B1515" s="48"/>
      <c r="C1515" s="48"/>
      <c r="D1515" s="48"/>
      <c r="E1515" s="49"/>
      <c r="F1515" s="48"/>
      <c r="G1515" s="48"/>
      <c r="H1515" s="48"/>
      <c r="I1515" s="49"/>
      <c r="J1515" s="48"/>
      <c r="K1515" s="48"/>
      <c r="L1515" s="48"/>
      <c r="M1515" s="48"/>
      <c r="N1515" s="19"/>
      <c r="O1515" s="19"/>
      <c r="P1515" s="19"/>
      <c r="Q1515" s="19"/>
      <c r="R1515" s="19"/>
      <c r="S1515" s="19"/>
      <c r="T1515" s="19"/>
      <c r="U1515" s="19"/>
      <c r="V1515" s="19"/>
      <c r="W1515" s="19"/>
      <c r="X1515" s="19"/>
      <c r="Y1515" s="19"/>
      <c r="Z1515" s="19"/>
      <c r="AA1515" s="19"/>
      <c r="AB1515" s="19"/>
      <c r="AC1515" s="19"/>
      <c r="AD1515" s="19"/>
      <c r="AE1515" s="19"/>
      <c r="AF1515" s="19"/>
      <c r="AG1515" s="19"/>
      <c r="AH1515" s="19"/>
      <c r="AI1515" s="19"/>
      <c r="AJ1515" s="19"/>
      <c r="AK1515" s="19"/>
      <c r="AL1515" s="19"/>
      <c r="AM1515" s="19"/>
      <c r="AN1515" s="19"/>
      <c r="AO1515" s="19"/>
      <c r="AP1515" s="19"/>
      <c r="AQ1515" s="19"/>
      <c r="AR1515" s="19"/>
      <c r="AS1515" s="19"/>
      <c r="AT1515" s="19"/>
      <c r="AU1515" s="19"/>
      <c r="AV1515" s="19"/>
      <c r="AW1515" s="19"/>
      <c r="AX1515" s="19"/>
      <c r="GA1515" s="50"/>
    </row>
    <row r="1516" spans="1:183" s="18" customFormat="1">
      <c r="A1516" s="47"/>
      <c r="B1516" s="48"/>
      <c r="C1516" s="48"/>
      <c r="D1516" s="48"/>
      <c r="E1516" s="49"/>
      <c r="F1516" s="48"/>
      <c r="G1516" s="48"/>
      <c r="H1516" s="48"/>
      <c r="I1516" s="49"/>
      <c r="J1516" s="48"/>
      <c r="K1516" s="48"/>
      <c r="L1516" s="48"/>
      <c r="M1516" s="48"/>
      <c r="N1516" s="19"/>
      <c r="O1516" s="19"/>
      <c r="P1516" s="19"/>
      <c r="Q1516" s="19"/>
      <c r="R1516" s="19"/>
      <c r="S1516" s="19"/>
      <c r="T1516" s="19"/>
      <c r="U1516" s="19"/>
      <c r="V1516" s="19"/>
      <c r="W1516" s="19"/>
      <c r="X1516" s="19"/>
      <c r="Y1516" s="19"/>
      <c r="Z1516" s="19"/>
      <c r="AA1516" s="19"/>
      <c r="AB1516" s="19"/>
      <c r="AC1516" s="19"/>
      <c r="AD1516" s="19"/>
      <c r="AE1516" s="19"/>
      <c r="AF1516" s="19"/>
      <c r="AG1516" s="19"/>
      <c r="AH1516" s="19"/>
      <c r="AI1516" s="19"/>
      <c r="AJ1516" s="19"/>
      <c r="AK1516" s="19"/>
      <c r="AL1516" s="19"/>
      <c r="AM1516" s="19"/>
      <c r="AN1516" s="19"/>
      <c r="AO1516" s="19"/>
      <c r="AP1516" s="19"/>
      <c r="AQ1516" s="19"/>
      <c r="AR1516" s="19"/>
      <c r="AS1516" s="19"/>
      <c r="AT1516" s="19"/>
      <c r="AU1516" s="19"/>
      <c r="AV1516" s="19"/>
      <c r="AW1516" s="19"/>
      <c r="AX1516" s="19"/>
      <c r="GA1516" s="50"/>
    </row>
    <row r="1517" spans="1:183" s="18" customFormat="1">
      <c r="A1517" s="47"/>
      <c r="B1517" s="48"/>
      <c r="C1517" s="48"/>
      <c r="D1517" s="48"/>
      <c r="E1517" s="49"/>
      <c r="F1517" s="48"/>
      <c r="G1517" s="48"/>
      <c r="H1517" s="48"/>
      <c r="I1517" s="49"/>
      <c r="J1517" s="48"/>
      <c r="K1517" s="48"/>
      <c r="L1517" s="48"/>
      <c r="M1517" s="48"/>
      <c r="N1517" s="19"/>
      <c r="O1517" s="19"/>
      <c r="P1517" s="19"/>
      <c r="Q1517" s="19"/>
      <c r="R1517" s="19"/>
      <c r="S1517" s="19"/>
      <c r="T1517" s="19"/>
      <c r="U1517" s="19"/>
      <c r="V1517" s="19"/>
      <c r="W1517" s="19"/>
      <c r="X1517" s="19"/>
      <c r="Y1517" s="19"/>
      <c r="Z1517" s="19"/>
      <c r="AA1517" s="19"/>
      <c r="AB1517" s="19"/>
      <c r="AC1517" s="19"/>
      <c r="AD1517" s="19"/>
      <c r="AE1517" s="19"/>
      <c r="AF1517" s="19"/>
      <c r="AG1517" s="19"/>
      <c r="AH1517" s="19"/>
      <c r="AI1517" s="19"/>
      <c r="AJ1517" s="19"/>
      <c r="AK1517" s="19"/>
      <c r="AL1517" s="19"/>
      <c r="AM1517" s="19"/>
      <c r="AN1517" s="19"/>
      <c r="AO1517" s="19"/>
      <c r="AP1517" s="19"/>
      <c r="AQ1517" s="19"/>
      <c r="AR1517" s="19"/>
      <c r="AS1517" s="19"/>
      <c r="AT1517" s="19"/>
      <c r="AU1517" s="19"/>
      <c r="AV1517" s="19"/>
      <c r="AW1517" s="19"/>
      <c r="AX1517" s="19"/>
      <c r="GA1517" s="50"/>
    </row>
    <row r="1518" spans="1:183" s="18" customFormat="1">
      <c r="A1518" s="47"/>
      <c r="B1518" s="48"/>
      <c r="C1518" s="48"/>
      <c r="D1518" s="48"/>
      <c r="E1518" s="49"/>
      <c r="F1518" s="48"/>
      <c r="G1518" s="48"/>
      <c r="H1518" s="48"/>
      <c r="I1518" s="49"/>
      <c r="J1518" s="48"/>
      <c r="K1518" s="48"/>
      <c r="L1518" s="48"/>
      <c r="M1518" s="48"/>
      <c r="N1518" s="19"/>
      <c r="O1518" s="19"/>
      <c r="P1518" s="19"/>
      <c r="Q1518" s="19"/>
      <c r="R1518" s="19"/>
      <c r="S1518" s="19"/>
      <c r="T1518" s="19"/>
      <c r="U1518" s="19"/>
      <c r="V1518" s="19"/>
      <c r="W1518" s="19"/>
      <c r="X1518" s="19"/>
      <c r="Y1518" s="19"/>
      <c r="Z1518" s="19"/>
      <c r="AA1518" s="19"/>
      <c r="AB1518" s="19"/>
      <c r="AC1518" s="19"/>
      <c r="AD1518" s="19"/>
      <c r="AE1518" s="19"/>
      <c r="AF1518" s="19"/>
      <c r="AG1518" s="19"/>
      <c r="AH1518" s="19"/>
      <c r="AI1518" s="19"/>
      <c r="AJ1518" s="19"/>
      <c r="AK1518" s="19"/>
      <c r="AL1518" s="19"/>
      <c r="AM1518" s="19"/>
      <c r="AN1518" s="19"/>
      <c r="AO1518" s="19"/>
      <c r="AP1518" s="19"/>
      <c r="AQ1518" s="19"/>
      <c r="AR1518" s="19"/>
      <c r="AS1518" s="19"/>
      <c r="AT1518" s="19"/>
      <c r="AU1518" s="19"/>
      <c r="AV1518" s="19"/>
      <c r="AW1518" s="19"/>
      <c r="AX1518" s="19"/>
      <c r="GA1518" s="50"/>
    </row>
    <row r="1519" spans="1:183" s="18" customFormat="1">
      <c r="A1519" s="47"/>
      <c r="B1519" s="48"/>
      <c r="C1519" s="48"/>
      <c r="D1519" s="48"/>
      <c r="E1519" s="49"/>
      <c r="F1519" s="48"/>
      <c r="G1519" s="48"/>
      <c r="H1519" s="48"/>
      <c r="I1519" s="49"/>
      <c r="J1519" s="48"/>
      <c r="K1519" s="48"/>
      <c r="L1519" s="48"/>
      <c r="M1519" s="48"/>
      <c r="N1519" s="19"/>
      <c r="O1519" s="19"/>
      <c r="P1519" s="19"/>
      <c r="Q1519" s="19"/>
      <c r="R1519" s="19"/>
      <c r="S1519" s="19"/>
      <c r="T1519" s="19"/>
      <c r="U1519" s="19"/>
      <c r="V1519" s="19"/>
      <c r="W1519" s="19"/>
      <c r="X1519" s="19"/>
      <c r="Y1519" s="19"/>
      <c r="Z1519" s="19"/>
      <c r="AA1519" s="19"/>
      <c r="AB1519" s="19"/>
      <c r="AC1519" s="19"/>
      <c r="AD1519" s="19"/>
      <c r="AE1519" s="19"/>
      <c r="AF1519" s="19"/>
      <c r="AG1519" s="19"/>
      <c r="AH1519" s="19"/>
      <c r="AI1519" s="19"/>
      <c r="AJ1519" s="19"/>
      <c r="AK1519" s="19"/>
      <c r="AL1519" s="19"/>
      <c r="AM1519" s="19"/>
      <c r="AN1519" s="19"/>
      <c r="AO1519" s="19"/>
      <c r="AP1519" s="19"/>
      <c r="AQ1519" s="19"/>
      <c r="AR1519" s="19"/>
      <c r="AS1519" s="19"/>
      <c r="AT1519" s="19"/>
      <c r="AU1519" s="19"/>
      <c r="AV1519" s="19"/>
      <c r="AW1519" s="19"/>
      <c r="AX1519" s="19"/>
      <c r="GA1519" s="50"/>
    </row>
    <row r="1520" spans="1:183" s="18" customFormat="1">
      <c r="A1520" s="47"/>
      <c r="B1520" s="48"/>
      <c r="C1520" s="48"/>
      <c r="D1520" s="48"/>
      <c r="E1520" s="49"/>
      <c r="F1520" s="48"/>
      <c r="G1520" s="48"/>
      <c r="H1520" s="48"/>
      <c r="I1520" s="49"/>
      <c r="J1520" s="48"/>
      <c r="K1520" s="48"/>
      <c r="L1520" s="48"/>
      <c r="M1520" s="48"/>
      <c r="N1520" s="19"/>
      <c r="O1520" s="19"/>
      <c r="P1520" s="19"/>
      <c r="Q1520" s="19"/>
      <c r="R1520" s="19"/>
      <c r="S1520" s="19"/>
      <c r="T1520" s="19"/>
      <c r="U1520" s="19"/>
      <c r="V1520" s="19"/>
      <c r="W1520" s="19"/>
      <c r="X1520" s="19"/>
      <c r="Y1520" s="19"/>
      <c r="Z1520" s="19"/>
      <c r="AA1520" s="19"/>
      <c r="AB1520" s="19"/>
      <c r="AC1520" s="19"/>
      <c r="AD1520" s="19"/>
      <c r="AE1520" s="19"/>
      <c r="AF1520" s="19"/>
      <c r="AG1520" s="19"/>
      <c r="AH1520" s="19"/>
      <c r="AI1520" s="19"/>
      <c r="AJ1520" s="19"/>
      <c r="AK1520" s="19"/>
      <c r="AL1520" s="19"/>
      <c r="AM1520" s="19"/>
      <c r="AN1520" s="19"/>
      <c r="AO1520" s="19"/>
      <c r="AP1520" s="19"/>
      <c r="AQ1520" s="19"/>
      <c r="AR1520" s="19"/>
      <c r="AS1520" s="19"/>
      <c r="AT1520" s="19"/>
      <c r="AU1520" s="19"/>
      <c r="AV1520" s="19"/>
      <c r="AW1520" s="19"/>
      <c r="AX1520" s="19"/>
      <c r="GA1520" s="50"/>
    </row>
    <row r="1521" spans="1:183" s="18" customFormat="1">
      <c r="A1521" s="47"/>
      <c r="B1521" s="48"/>
      <c r="C1521" s="48"/>
      <c r="D1521" s="48"/>
      <c r="E1521" s="49"/>
      <c r="F1521" s="48"/>
      <c r="G1521" s="48"/>
      <c r="H1521" s="48"/>
      <c r="I1521" s="49"/>
      <c r="J1521" s="48"/>
      <c r="K1521" s="48"/>
      <c r="L1521" s="48"/>
      <c r="M1521" s="48"/>
      <c r="N1521" s="19"/>
      <c r="O1521" s="19"/>
      <c r="P1521" s="19"/>
      <c r="Q1521" s="19"/>
      <c r="R1521" s="19"/>
      <c r="S1521" s="19"/>
      <c r="T1521" s="19"/>
      <c r="U1521" s="19"/>
      <c r="V1521" s="19"/>
      <c r="W1521" s="19"/>
      <c r="X1521" s="19"/>
      <c r="Y1521" s="19"/>
      <c r="Z1521" s="19"/>
      <c r="AA1521" s="19"/>
      <c r="AB1521" s="19"/>
      <c r="AC1521" s="19"/>
      <c r="AD1521" s="19"/>
      <c r="AE1521" s="19"/>
      <c r="AF1521" s="19"/>
      <c r="AG1521" s="19"/>
      <c r="AH1521" s="19"/>
      <c r="AI1521" s="19"/>
      <c r="AJ1521" s="19"/>
      <c r="AK1521" s="19"/>
      <c r="AL1521" s="19"/>
      <c r="AM1521" s="19"/>
      <c r="AN1521" s="19"/>
      <c r="AO1521" s="19"/>
      <c r="AP1521" s="19"/>
      <c r="AQ1521" s="19"/>
      <c r="AR1521" s="19"/>
      <c r="AS1521" s="19"/>
      <c r="AT1521" s="19"/>
      <c r="AU1521" s="19"/>
      <c r="AV1521" s="19"/>
      <c r="AW1521" s="19"/>
      <c r="AX1521" s="19"/>
      <c r="GA1521" s="50"/>
    </row>
    <row r="1522" spans="1:183" s="18" customFormat="1">
      <c r="A1522" s="47"/>
      <c r="B1522" s="48"/>
      <c r="C1522" s="48"/>
      <c r="D1522" s="48"/>
      <c r="E1522" s="49"/>
      <c r="F1522" s="48"/>
      <c r="G1522" s="48"/>
      <c r="H1522" s="48"/>
      <c r="I1522" s="49"/>
      <c r="J1522" s="48"/>
      <c r="K1522" s="48"/>
      <c r="L1522" s="48"/>
      <c r="M1522" s="48"/>
      <c r="N1522" s="19"/>
      <c r="O1522" s="19"/>
      <c r="P1522" s="19"/>
      <c r="Q1522" s="19"/>
      <c r="R1522" s="19"/>
      <c r="S1522" s="19"/>
      <c r="T1522" s="19"/>
      <c r="U1522" s="19"/>
      <c r="V1522" s="19"/>
      <c r="W1522" s="19"/>
      <c r="X1522" s="19"/>
      <c r="Y1522" s="19"/>
      <c r="Z1522" s="19"/>
      <c r="AA1522" s="19"/>
      <c r="AB1522" s="19"/>
      <c r="AC1522" s="19"/>
      <c r="AD1522" s="19"/>
      <c r="AE1522" s="19"/>
      <c r="AF1522" s="19"/>
      <c r="AG1522" s="19"/>
      <c r="AH1522" s="19"/>
      <c r="AI1522" s="19"/>
      <c r="AJ1522" s="19"/>
      <c r="AK1522" s="19"/>
      <c r="AL1522" s="19"/>
      <c r="AM1522" s="19"/>
      <c r="AN1522" s="19"/>
      <c r="AO1522" s="19"/>
      <c r="AP1522" s="19"/>
      <c r="AQ1522" s="19"/>
      <c r="AR1522" s="19"/>
      <c r="AS1522" s="19"/>
      <c r="AT1522" s="19"/>
      <c r="AU1522" s="19"/>
      <c r="AV1522" s="19"/>
      <c r="AW1522" s="19"/>
      <c r="AX1522" s="19"/>
      <c r="GA1522" s="50"/>
    </row>
    <row r="1523" spans="1:183" s="18" customFormat="1">
      <c r="A1523" s="47"/>
      <c r="B1523" s="48"/>
      <c r="C1523" s="48"/>
      <c r="D1523" s="48"/>
      <c r="E1523" s="49"/>
      <c r="F1523" s="48"/>
      <c r="G1523" s="48"/>
      <c r="H1523" s="48"/>
      <c r="I1523" s="49"/>
      <c r="J1523" s="48"/>
      <c r="K1523" s="48"/>
      <c r="L1523" s="48"/>
      <c r="M1523" s="48"/>
      <c r="N1523" s="19"/>
      <c r="O1523" s="19"/>
      <c r="P1523" s="19"/>
      <c r="Q1523" s="19"/>
      <c r="R1523" s="19"/>
      <c r="S1523" s="19"/>
      <c r="T1523" s="19"/>
      <c r="U1523" s="19"/>
      <c r="V1523" s="19"/>
      <c r="W1523" s="19"/>
      <c r="X1523" s="19"/>
      <c r="Y1523" s="19"/>
      <c r="Z1523" s="19"/>
      <c r="AA1523" s="19"/>
      <c r="AB1523" s="19"/>
      <c r="AC1523" s="19"/>
      <c r="AD1523" s="19"/>
      <c r="AE1523" s="19"/>
      <c r="AF1523" s="19"/>
      <c r="AG1523" s="19"/>
      <c r="AH1523" s="19"/>
      <c r="AI1523" s="19"/>
      <c r="AJ1523" s="19"/>
      <c r="AK1523" s="19"/>
      <c r="AL1523" s="19"/>
      <c r="AM1523" s="19"/>
      <c r="AN1523" s="19"/>
      <c r="AO1523" s="19"/>
      <c r="AP1523" s="19"/>
      <c r="AQ1523" s="19"/>
      <c r="AR1523" s="19"/>
      <c r="AS1523" s="19"/>
      <c r="AT1523" s="19"/>
      <c r="AU1523" s="19"/>
      <c r="AV1523" s="19"/>
      <c r="AW1523" s="19"/>
      <c r="AX1523" s="19"/>
      <c r="GA1523" s="50"/>
    </row>
    <row r="1524" spans="1:183" s="18" customFormat="1">
      <c r="A1524" s="47"/>
      <c r="B1524" s="48"/>
      <c r="C1524" s="48"/>
      <c r="D1524" s="48"/>
      <c r="E1524" s="49"/>
      <c r="F1524" s="48"/>
      <c r="G1524" s="48"/>
      <c r="H1524" s="48"/>
      <c r="I1524" s="49"/>
      <c r="J1524" s="48"/>
      <c r="K1524" s="48"/>
      <c r="L1524" s="48"/>
      <c r="M1524" s="48"/>
      <c r="N1524" s="19"/>
      <c r="O1524" s="19"/>
      <c r="P1524" s="19"/>
      <c r="Q1524" s="19"/>
      <c r="R1524" s="19"/>
      <c r="S1524" s="19"/>
      <c r="T1524" s="19"/>
      <c r="U1524" s="19"/>
      <c r="V1524" s="19"/>
      <c r="W1524" s="19"/>
      <c r="X1524" s="19"/>
      <c r="Y1524" s="19"/>
      <c r="Z1524" s="19"/>
      <c r="AA1524" s="19"/>
      <c r="AB1524" s="19"/>
      <c r="AC1524" s="19"/>
      <c r="AD1524" s="19"/>
      <c r="AE1524" s="19"/>
      <c r="AF1524" s="19"/>
      <c r="AG1524" s="19"/>
      <c r="AH1524" s="19"/>
      <c r="AI1524" s="19"/>
      <c r="AJ1524" s="19"/>
      <c r="AK1524" s="19"/>
      <c r="AL1524" s="19"/>
      <c r="AM1524" s="19"/>
      <c r="AN1524" s="19"/>
      <c r="AO1524" s="19"/>
      <c r="AP1524" s="19"/>
      <c r="AQ1524" s="19"/>
      <c r="AR1524" s="19"/>
      <c r="AS1524" s="19"/>
      <c r="AT1524" s="19"/>
      <c r="AU1524" s="19"/>
      <c r="AV1524" s="19"/>
      <c r="AW1524" s="19"/>
      <c r="AX1524" s="19"/>
      <c r="GA1524" s="50"/>
    </row>
    <row r="1525" spans="1:183" s="18" customFormat="1">
      <c r="A1525" s="47"/>
      <c r="B1525" s="48"/>
      <c r="C1525" s="48"/>
      <c r="D1525" s="48"/>
      <c r="E1525" s="49"/>
      <c r="F1525" s="48"/>
      <c r="G1525" s="48"/>
      <c r="H1525" s="48"/>
      <c r="I1525" s="49"/>
      <c r="J1525" s="48"/>
      <c r="K1525" s="48"/>
      <c r="L1525" s="48"/>
      <c r="M1525" s="48"/>
      <c r="N1525" s="19"/>
      <c r="O1525" s="19"/>
      <c r="P1525" s="19"/>
      <c r="Q1525" s="19"/>
      <c r="R1525" s="19"/>
      <c r="S1525" s="19"/>
      <c r="T1525" s="19"/>
      <c r="U1525" s="19"/>
      <c r="V1525" s="19"/>
      <c r="W1525" s="19"/>
      <c r="X1525" s="19"/>
      <c r="Y1525" s="19"/>
      <c r="Z1525" s="19"/>
      <c r="AA1525" s="19"/>
      <c r="AB1525" s="19"/>
      <c r="AC1525" s="19"/>
      <c r="AD1525" s="19"/>
      <c r="AE1525" s="19"/>
      <c r="AF1525" s="19"/>
      <c r="AG1525" s="19"/>
      <c r="AH1525" s="19"/>
      <c r="AI1525" s="19"/>
      <c r="AJ1525" s="19"/>
      <c r="AK1525" s="19"/>
      <c r="AL1525" s="19"/>
      <c r="AM1525" s="19"/>
      <c r="AN1525" s="19"/>
      <c r="AO1525" s="19"/>
      <c r="AP1525" s="19"/>
      <c r="AQ1525" s="19"/>
      <c r="AR1525" s="19"/>
      <c r="AS1525" s="19"/>
      <c r="AT1525" s="19"/>
      <c r="AU1525" s="19"/>
      <c r="AV1525" s="19"/>
      <c r="AW1525" s="19"/>
      <c r="AX1525" s="19"/>
      <c r="GA1525" s="50"/>
    </row>
    <row r="1526" spans="1:183" s="18" customFormat="1">
      <c r="A1526" s="47"/>
      <c r="B1526" s="48"/>
      <c r="C1526" s="48"/>
      <c r="D1526" s="48"/>
      <c r="E1526" s="49"/>
      <c r="F1526" s="48"/>
      <c r="G1526" s="48"/>
      <c r="H1526" s="48"/>
      <c r="I1526" s="49"/>
      <c r="J1526" s="48"/>
      <c r="K1526" s="48"/>
      <c r="L1526" s="48"/>
      <c r="M1526" s="48"/>
      <c r="N1526" s="19"/>
      <c r="O1526" s="19"/>
      <c r="P1526" s="19"/>
      <c r="Q1526" s="19"/>
      <c r="R1526" s="19"/>
      <c r="S1526" s="19"/>
      <c r="T1526" s="19"/>
      <c r="U1526" s="19"/>
      <c r="V1526" s="19"/>
      <c r="W1526" s="19"/>
      <c r="X1526" s="19"/>
      <c r="Y1526" s="19"/>
      <c r="Z1526" s="19"/>
      <c r="AA1526" s="19"/>
      <c r="AB1526" s="19"/>
      <c r="AC1526" s="19"/>
      <c r="AD1526" s="19"/>
      <c r="AE1526" s="19"/>
      <c r="AF1526" s="19"/>
      <c r="AG1526" s="19"/>
      <c r="AH1526" s="19"/>
      <c r="AI1526" s="19"/>
      <c r="AJ1526" s="19"/>
      <c r="AK1526" s="19"/>
      <c r="AL1526" s="19"/>
      <c r="AM1526" s="19"/>
      <c r="AN1526" s="19"/>
      <c r="AO1526" s="19"/>
      <c r="AP1526" s="19"/>
      <c r="AQ1526" s="19"/>
      <c r="AR1526" s="19"/>
      <c r="AS1526" s="19"/>
      <c r="AT1526" s="19"/>
      <c r="AU1526" s="19"/>
      <c r="AV1526" s="19"/>
      <c r="AW1526" s="19"/>
      <c r="AX1526" s="19"/>
      <c r="GA1526" s="50"/>
    </row>
    <row r="1527" spans="1:183" s="18" customFormat="1">
      <c r="A1527" s="47"/>
      <c r="B1527" s="48"/>
      <c r="C1527" s="48"/>
      <c r="D1527" s="48"/>
      <c r="E1527" s="49"/>
      <c r="F1527" s="48"/>
      <c r="G1527" s="48"/>
      <c r="H1527" s="48"/>
      <c r="I1527" s="49"/>
      <c r="J1527" s="48"/>
      <c r="K1527" s="48"/>
      <c r="L1527" s="48"/>
      <c r="M1527" s="48"/>
      <c r="N1527" s="19"/>
      <c r="O1527" s="19"/>
      <c r="P1527" s="19"/>
      <c r="Q1527" s="19"/>
      <c r="R1527" s="19"/>
      <c r="S1527" s="19"/>
      <c r="T1527" s="19"/>
      <c r="U1527" s="19"/>
      <c r="V1527" s="19"/>
      <c r="W1527" s="19"/>
      <c r="X1527" s="19"/>
      <c r="Y1527" s="19"/>
      <c r="Z1527" s="19"/>
      <c r="AA1527" s="19"/>
      <c r="AB1527" s="19"/>
      <c r="AC1527" s="19"/>
      <c r="AD1527" s="19"/>
      <c r="AE1527" s="19"/>
      <c r="AF1527" s="19"/>
      <c r="AG1527" s="19"/>
      <c r="AH1527" s="19"/>
      <c r="AI1527" s="19"/>
      <c r="AJ1527" s="19"/>
      <c r="AK1527" s="19"/>
      <c r="AL1527" s="19"/>
      <c r="AM1527" s="19"/>
      <c r="AN1527" s="19"/>
      <c r="AO1527" s="19"/>
      <c r="AP1527" s="19"/>
      <c r="AQ1527" s="19"/>
      <c r="AR1527" s="19"/>
      <c r="AS1527" s="19"/>
      <c r="AT1527" s="19"/>
      <c r="AU1527" s="19"/>
      <c r="AV1527" s="19"/>
      <c r="AW1527" s="19"/>
      <c r="AX1527" s="19"/>
      <c r="GA1527" s="50"/>
    </row>
    <row r="1528" spans="1:183" s="18" customFormat="1">
      <c r="A1528" s="47"/>
      <c r="B1528" s="48"/>
      <c r="C1528" s="48"/>
      <c r="D1528" s="48"/>
      <c r="E1528" s="49"/>
      <c r="F1528" s="48"/>
      <c r="G1528" s="48"/>
      <c r="H1528" s="48"/>
      <c r="I1528" s="49"/>
      <c r="J1528" s="48"/>
      <c r="K1528" s="48"/>
      <c r="L1528" s="48"/>
      <c r="M1528" s="48"/>
      <c r="N1528" s="19"/>
      <c r="O1528" s="19"/>
      <c r="P1528" s="19"/>
      <c r="Q1528" s="19"/>
      <c r="R1528" s="19"/>
      <c r="S1528" s="19"/>
      <c r="T1528" s="19"/>
      <c r="U1528" s="19"/>
      <c r="V1528" s="19"/>
      <c r="W1528" s="19"/>
      <c r="X1528" s="19"/>
      <c r="Y1528" s="19"/>
      <c r="Z1528" s="19"/>
      <c r="AA1528" s="19"/>
      <c r="AB1528" s="19"/>
      <c r="AC1528" s="19"/>
      <c r="AD1528" s="19"/>
      <c r="AE1528" s="19"/>
      <c r="AF1528" s="19"/>
      <c r="AG1528" s="19"/>
      <c r="AH1528" s="19"/>
      <c r="AI1528" s="19"/>
      <c r="AJ1528" s="19"/>
      <c r="AK1528" s="19"/>
      <c r="AL1528" s="19"/>
      <c r="AM1528" s="19"/>
      <c r="AN1528" s="19"/>
      <c r="AO1528" s="19"/>
      <c r="AP1528" s="19"/>
      <c r="AQ1528" s="19"/>
      <c r="AR1528" s="19"/>
      <c r="AS1528" s="19"/>
      <c r="AT1528" s="19"/>
      <c r="AU1528" s="19"/>
      <c r="AV1528" s="19"/>
      <c r="AW1528" s="19"/>
      <c r="AX1528" s="19"/>
      <c r="GA1528" s="50"/>
    </row>
    <row r="1529" spans="1:183" s="18" customFormat="1">
      <c r="A1529" s="47"/>
      <c r="B1529" s="48"/>
      <c r="C1529" s="48"/>
      <c r="D1529" s="48"/>
      <c r="E1529" s="49"/>
      <c r="F1529" s="48"/>
      <c r="G1529" s="48"/>
      <c r="H1529" s="48"/>
      <c r="I1529" s="49"/>
      <c r="J1529" s="48"/>
      <c r="K1529" s="48"/>
      <c r="L1529" s="48"/>
      <c r="M1529" s="48"/>
      <c r="N1529" s="19"/>
      <c r="O1529" s="19"/>
      <c r="P1529" s="19"/>
      <c r="Q1529" s="19"/>
      <c r="R1529" s="19"/>
      <c r="S1529" s="19"/>
      <c r="T1529" s="19"/>
      <c r="U1529" s="19"/>
      <c r="V1529" s="19"/>
      <c r="W1529" s="19"/>
      <c r="X1529" s="19"/>
      <c r="Y1529" s="19"/>
      <c r="Z1529" s="19"/>
      <c r="AA1529" s="19"/>
      <c r="AB1529" s="19"/>
      <c r="AC1529" s="19"/>
      <c r="AD1529" s="19"/>
      <c r="AE1529" s="19"/>
      <c r="AF1529" s="19"/>
      <c r="AG1529" s="19"/>
      <c r="AH1529" s="19"/>
      <c r="AI1529" s="19"/>
      <c r="AJ1529" s="19"/>
      <c r="AK1529" s="19"/>
      <c r="AL1529" s="19"/>
      <c r="AM1529" s="19"/>
      <c r="AN1529" s="19"/>
      <c r="AO1529" s="19"/>
      <c r="AP1529" s="19"/>
      <c r="AQ1529" s="19"/>
      <c r="AR1529" s="19"/>
      <c r="AS1529" s="19"/>
      <c r="AT1529" s="19"/>
      <c r="AU1529" s="19"/>
      <c r="AV1529" s="19"/>
      <c r="AW1529" s="19"/>
      <c r="AX1529" s="19"/>
      <c r="GA1529" s="50"/>
    </row>
    <row r="1530" spans="1:183" s="18" customFormat="1">
      <c r="A1530" s="47"/>
      <c r="B1530" s="48"/>
      <c r="C1530" s="48"/>
      <c r="D1530" s="48"/>
      <c r="E1530" s="49"/>
      <c r="F1530" s="48"/>
      <c r="G1530" s="48"/>
      <c r="H1530" s="48"/>
      <c r="I1530" s="49"/>
      <c r="J1530" s="48"/>
      <c r="K1530" s="48"/>
      <c r="L1530" s="48"/>
      <c r="M1530" s="48"/>
      <c r="N1530" s="19"/>
      <c r="O1530" s="19"/>
      <c r="P1530" s="19"/>
      <c r="Q1530" s="19"/>
      <c r="R1530" s="19"/>
      <c r="S1530" s="19"/>
      <c r="T1530" s="19"/>
      <c r="U1530" s="19"/>
      <c r="V1530" s="19"/>
      <c r="W1530" s="19"/>
      <c r="X1530" s="19"/>
      <c r="Y1530" s="19"/>
      <c r="Z1530" s="19"/>
      <c r="AA1530" s="19"/>
      <c r="AB1530" s="19"/>
      <c r="AC1530" s="19"/>
      <c r="AD1530" s="19"/>
      <c r="AE1530" s="19"/>
      <c r="AF1530" s="19"/>
      <c r="AG1530" s="19"/>
      <c r="AH1530" s="19"/>
      <c r="AI1530" s="19"/>
      <c r="AJ1530" s="19"/>
      <c r="AK1530" s="19"/>
      <c r="AL1530" s="19"/>
      <c r="AM1530" s="19"/>
      <c r="AN1530" s="19"/>
      <c r="AO1530" s="19"/>
      <c r="AP1530" s="19"/>
      <c r="AQ1530" s="19"/>
      <c r="AR1530" s="19"/>
      <c r="AS1530" s="19"/>
      <c r="AT1530" s="19"/>
      <c r="AU1530" s="19"/>
      <c r="AV1530" s="19"/>
      <c r="AW1530" s="19"/>
      <c r="AX1530" s="19"/>
      <c r="GA1530" s="50"/>
    </row>
    <row r="1531" spans="1:183" s="18" customFormat="1">
      <c r="A1531" s="47"/>
      <c r="B1531" s="48"/>
      <c r="C1531" s="48"/>
      <c r="D1531" s="48"/>
      <c r="E1531" s="49"/>
      <c r="F1531" s="48"/>
      <c r="G1531" s="48"/>
      <c r="H1531" s="48"/>
      <c r="I1531" s="49"/>
      <c r="J1531" s="48"/>
      <c r="K1531" s="48"/>
      <c r="L1531" s="48"/>
      <c r="M1531" s="48"/>
      <c r="N1531" s="19"/>
      <c r="O1531" s="19"/>
      <c r="P1531" s="19"/>
      <c r="Q1531" s="19"/>
      <c r="R1531" s="19"/>
      <c r="S1531" s="19"/>
      <c r="T1531" s="19"/>
      <c r="U1531" s="19"/>
      <c r="V1531" s="19"/>
      <c r="W1531" s="19"/>
      <c r="X1531" s="19"/>
      <c r="Y1531" s="19"/>
      <c r="Z1531" s="19"/>
      <c r="AA1531" s="19"/>
      <c r="AB1531" s="19"/>
      <c r="AC1531" s="19"/>
      <c r="AD1531" s="19"/>
      <c r="AE1531" s="19"/>
      <c r="AF1531" s="19"/>
      <c r="AG1531" s="19"/>
      <c r="AH1531" s="19"/>
      <c r="AI1531" s="19"/>
      <c r="AJ1531" s="19"/>
      <c r="AK1531" s="19"/>
      <c r="AL1531" s="19"/>
      <c r="AM1531" s="19"/>
      <c r="AN1531" s="19"/>
      <c r="AO1531" s="19"/>
      <c r="AP1531" s="19"/>
      <c r="AQ1531" s="19"/>
      <c r="AR1531" s="19"/>
      <c r="AS1531" s="19"/>
      <c r="AT1531" s="19"/>
      <c r="AU1531" s="19"/>
      <c r="AV1531" s="19"/>
      <c r="AW1531" s="19"/>
      <c r="AX1531" s="19"/>
      <c r="GA1531" s="50"/>
    </row>
    <row r="1532" spans="1:183" s="18" customFormat="1">
      <c r="A1532" s="47"/>
      <c r="B1532" s="48"/>
      <c r="C1532" s="48"/>
      <c r="D1532" s="48"/>
      <c r="E1532" s="49"/>
      <c r="F1532" s="48"/>
      <c r="G1532" s="48"/>
      <c r="H1532" s="48"/>
      <c r="I1532" s="49"/>
      <c r="J1532" s="48"/>
      <c r="K1532" s="48"/>
      <c r="L1532" s="48"/>
      <c r="M1532" s="48"/>
      <c r="N1532" s="19"/>
      <c r="O1532" s="19"/>
      <c r="P1532" s="19"/>
      <c r="Q1532" s="19"/>
      <c r="R1532" s="19"/>
      <c r="S1532" s="19"/>
      <c r="T1532" s="19"/>
      <c r="U1532" s="19"/>
      <c r="V1532" s="19"/>
      <c r="W1532" s="19"/>
      <c r="X1532" s="19"/>
      <c r="Y1532" s="19"/>
      <c r="Z1532" s="19"/>
      <c r="AA1532" s="19"/>
      <c r="AB1532" s="19"/>
      <c r="AC1532" s="19"/>
      <c r="AD1532" s="19"/>
      <c r="AE1532" s="19"/>
      <c r="AF1532" s="19"/>
      <c r="AG1532" s="19"/>
      <c r="AH1532" s="19"/>
      <c r="AI1532" s="19"/>
      <c r="AJ1532" s="19"/>
      <c r="AK1532" s="19"/>
      <c r="AL1532" s="19"/>
      <c r="AM1532" s="19"/>
      <c r="AN1532" s="19"/>
      <c r="AO1532" s="19"/>
      <c r="AP1532" s="19"/>
      <c r="AQ1532" s="19"/>
      <c r="AR1532" s="19"/>
      <c r="AS1532" s="19"/>
      <c r="AT1532" s="19"/>
      <c r="AU1532" s="19"/>
      <c r="AV1532" s="19"/>
      <c r="AW1532" s="19"/>
      <c r="AX1532" s="19"/>
      <c r="GA1532" s="50"/>
    </row>
    <row r="1533" spans="1:183" s="18" customFormat="1">
      <c r="A1533" s="47"/>
      <c r="B1533" s="48"/>
      <c r="C1533" s="48"/>
      <c r="D1533" s="48"/>
      <c r="E1533" s="49"/>
      <c r="F1533" s="48"/>
      <c r="G1533" s="48"/>
      <c r="H1533" s="48"/>
      <c r="I1533" s="49"/>
      <c r="J1533" s="48"/>
      <c r="K1533" s="48"/>
      <c r="L1533" s="48"/>
      <c r="M1533" s="48"/>
      <c r="N1533" s="19"/>
      <c r="O1533" s="19"/>
      <c r="P1533" s="19"/>
      <c r="Q1533" s="19"/>
      <c r="R1533" s="19"/>
      <c r="S1533" s="19"/>
      <c r="T1533" s="19"/>
      <c r="U1533" s="19"/>
      <c r="V1533" s="19"/>
      <c r="W1533" s="19"/>
      <c r="X1533" s="19"/>
      <c r="Y1533" s="19"/>
      <c r="Z1533" s="19"/>
      <c r="AA1533" s="19"/>
      <c r="AB1533" s="19"/>
      <c r="AC1533" s="19"/>
      <c r="AD1533" s="19"/>
      <c r="AE1533" s="19"/>
      <c r="AF1533" s="19"/>
      <c r="AG1533" s="19"/>
      <c r="AH1533" s="19"/>
      <c r="AI1533" s="19"/>
      <c r="AJ1533" s="19"/>
      <c r="AK1533" s="19"/>
      <c r="AL1533" s="19"/>
      <c r="AM1533" s="19"/>
      <c r="AN1533" s="19"/>
      <c r="AO1533" s="19"/>
      <c r="AP1533" s="19"/>
      <c r="AQ1533" s="19"/>
      <c r="AR1533" s="19"/>
      <c r="AS1533" s="19"/>
      <c r="AT1533" s="19"/>
      <c r="AU1533" s="19"/>
      <c r="AV1533" s="19"/>
      <c r="AW1533" s="19"/>
      <c r="AX1533" s="19"/>
      <c r="GA1533" s="50"/>
    </row>
    <row r="1534" spans="1:183" s="18" customFormat="1">
      <c r="A1534" s="47"/>
      <c r="B1534" s="48"/>
      <c r="C1534" s="48"/>
      <c r="D1534" s="48"/>
      <c r="E1534" s="49"/>
      <c r="F1534" s="48"/>
      <c r="G1534" s="48"/>
      <c r="H1534" s="48"/>
      <c r="I1534" s="49"/>
      <c r="J1534" s="48"/>
      <c r="K1534" s="48"/>
      <c r="L1534" s="48"/>
      <c r="M1534" s="48"/>
      <c r="N1534" s="19"/>
      <c r="O1534" s="19"/>
      <c r="P1534" s="19"/>
      <c r="Q1534" s="19"/>
      <c r="R1534" s="19"/>
      <c r="S1534" s="19"/>
      <c r="T1534" s="19"/>
      <c r="U1534" s="19"/>
      <c r="V1534" s="19"/>
      <c r="W1534" s="19"/>
      <c r="X1534" s="19"/>
      <c r="Y1534" s="19"/>
      <c r="Z1534" s="19"/>
      <c r="AA1534" s="19"/>
      <c r="AB1534" s="19"/>
      <c r="AC1534" s="19"/>
      <c r="AD1534" s="19"/>
      <c r="AE1534" s="19"/>
      <c r="AF1534" s="19"/>
      <c r="AG1534" s="19"/>
      <c r="AH1534" s="19"/>
      <c r="AI1534" s="19"/>
      <c r="AJ1534" s="19"/>
      <c r="AK1534" s="19"/>
      <c r="AL1534" s="19"/>
      <c r="AM1534" s="19"/>
      <c r="AN1534" s="19"/>
      <c r="AO1534" s="19"/>
      <c r="AP1534" s="19"/>
      <c r="AQ1534" s="19"/>
      <c r="AR1534" s="19"/>
      <c r="AS1534" s="19"/>
      <c r="AT1534" s="19"/>
      <c r="AU1534" s="19"/>
      <c r="AV1534" s="19"/>
      <c r="AW1534" s="19"/>
      <c r="AX1534" s="19"/>
      <c r="GA1534" s="50"/>
    </row>
    <row r="1535" spans="1:183" s="18" customFormat="1">
      <c r="A1535" s="47"/>
      <c r="B1535" s="48"/>
      <c r="C1535" s="48"/>
      <c r="D1535" s="48"/>
      <c r="E1535" s="49"/>
      <c r="F1535" s="48"/>
      <c r="G1535" s="48"/>
      <c r="H1535" s="48"/>
      <c r="I1535" s="49"/>
      <c r="J1535" s="48"/>
      <c r="K1535" s="48"/>
      <c r="L1535" s="48"/>
      <c r="M1535" s="48"/>
      <c r="N1535" s="19"/>
      <c r="O1535" s="19"/>
      <c r="P1535" s="19"/>
      <c r="Q1535" s="19"/>
      <c r="R1535" s="19"/>
      <c r="S1535" s="19"/>
      <c r="T1535" s="19"/>
      <c r="U1535" s="19"/>
      <c r="V1535" s="19"/>
      <c r="W1535" s="19"/>
      <c r="X1535" s="19"/>
      <c r="Y1535" s="19"/>
      <c r="Z1535" s="19"/>
      <c r="AA1535" s="19"/>
      <c r="AB1535" s="19"/>
      <c r="AC1535" s="19"/>
      <c r="AD1535" s="19"/>
      <c r="AE1535" s="19"/>
      <c r="AF1535" s="19"/>
      <c r="AG1535" s="19"/>
      <c r="AH1535" s="19"/>
      <c r="AI1535" s="19"/>
      <c r="AJ1535" s="19"/>
      <c r="AK1535" s="19"/>
      <c r="AL1535" s="19"/>
      <c r="AM1535" s="19"/>
      <c r="AN1535" s="19"/>
      <c r="AO1535" s="19"/>
      <c r="AP1535" s="19"/>
      <c r="AQ1535" s="19"/>
      <c r="AR1535" s="19"/>
      <c r="AS1535" s="19"/>
      <c r="AT1535" s="19"/>
      <c r="AU1535" s="19"/>
      <c r="AV1535" s="19"/>
      <c r="AW1535" s="19"/>
      <c r="AX1535" s="19"/>
      <c r="GA1535" s="50"/>
    </row>
    <row r="1536" spans="1:183" s="18" customFormat="1">
      <c r="A1536" s="47"/>
      <c r="B1536" s="48"/>
      <c r="C1536" s="48"/>
      <c r="D1536" s="48"/>
      <c r="E1536" s="49"/>
      <c r="F1536" s="48"/>
      <c r="G1536" s="48"/>
      <c r="H1536" s="48"/>
      <c r="I1536" s="49"/>
      <c r="J1536" s="48"/>
      <c r="K1536" s="48"/>
      <c r="L1536" s="48"/>
      <c r="M1536" s="48"/>
      <c r="N1536" s="19"/>
      <c r="O1536" s="19"/>
      <c r="P1536" s="19"/>
      <c r="Q1536" s="19"/>
      <c r="R1536" s="19"/>
      <c r="S1536" s="19"/>
      <c r="T1536" s="19"/>
      <c r="U1536" s="19"/>
      <c r="V1536" s="19"/>
      <c r="W1536" s="19"/>
      <c r="X1536" s="19"/>
      <c r="Y1536" s="19"/>
      <c r="Z1536" s="19"/>
      <c r="AA1536" s="19"/>
      <c r="AB1536" s="19"/>
      <c r="AC1536" s="19"/>
      <c r="AD1536" s="19"/>
      <c r="AE1536" s="19"/>
      <c r="AF1536" s="19"/>
      <c r="AG1536" s="19"/>
      <c r="AH1536" s="19"/>
      <c r="AI1536" s="19"/>
      <c r="AJ1536" s="19"/>
      <c r="AK1536" s="19"/>
      <c r="AL1536" s="19"/>
      <c r="AM1536" s="19"/>
      <c r="AN1536" s="19"/>
      <c r="AO1536" s="19"/>
      <c r="AP1536" s="19"/>
      <c r="AQ1536" s="19"/>
      <c r="AR1536" s="19"/>
      <c r="AS1536" s="19"/>
      <c r="AT1536" s="19"/>
      <c r="AU1536" s="19"/>
      <c r="AV1536" s="19"/>
      <c r="AW1536" s="19"/>
      <c r="AX1536" s="19"/>
      <c r="GA1536" s="50"/>
    </row>
    <row r="1537" spans="1:183" s="18" customFormat="1">
      <c r="A1537" s="47"/>
      <c r="B1537" s="48"/>
      <c r="C1537" s="48"/>
      <c r="D1537" s="48"/>
      <c r="E1537" s="49"/>
      <c r="F1537" s="48"/>
      <c r="G1537" s="48"/>
      <c r="H1537" s="48"/>
      <c r="I1537" s="49"/>
      <c r="J1537" s="48"/>
      <c r="K1537" s="48"/>
      <c r="L1537" s="48"/>
      <c r="M1537" s="48"/>
      <c r="N1537" s="19"/>
      <c r="O1537" s="19"/>
      <c r="P1537" s="19"/>
      <c r="Q1537" s="19"/>
      <c r="R1537" s="19"/>
      <c r="S1537" s="19"/>
      <c r="T1537" s="19"/>
      <c r="U1537" s="19"/>
      <c r="V1537" s="19"/>
      <c r="W1537" s="19"/>
      <c r="X1537" s="19"/>
      <c r="Y1537" s="19"/>
      <c r="Z1537" s="19"/>
      <c r="AA1537" s="19"/>
      <c r="AB1537" s="19"/>
      <c r="AC1537" s="19"/>
      <c r="AD1537" s="19"/>
      <c r="AE1537" s="19"/>
      <c r="AF1537" s="19"/>
      <c r="AG1537" s="19"/>
      <c r="AH1537" s="19"/>
      <c r="AI1537" s="19"/>
      <c r="AJ1537" s="19"/>
      <c r="AK1537" s="19"/>
      <c r="AL1537" s="19"/>
      <c r="AM1537" s="19"/>
      <c r="AN1537" s="19"/>
      <c r="AO1537" s="19"/>
      <c r="AP1537" s="19"/>
      <c r="AQ1537" s="19"/>
      <c r="AR1537" s="19"/>
      <c r="AS1537" s="19"/>
      <c r="AT1537" s="19"/>
      <c r="AU1537" s="19"/>
      <c r="AV1537" s="19"/>
      <c r="AW1537" s="19"/>
      <c r="AX1537" s="19"/>
      <c r="GA1537" s="50"/>
    </row>
    <row r="1538" spans="1:183" s="18" customFormat="1">
      <c r="A1538" s="47"/>
      <c r="B1538" s="48"/>
      <c r="C1538" s="48"/>
      <c r="D1538" s="48"/>
      <c r="E1538" s="49"/>
      <c r="F1538" s="48"/>
      <c r="G1538" s="48"/>
      <c r="H1538" s="48"/>
      <c r="I1538" s="49"/>
      <c r="J1538" s="48"/>
      <c r="K1538" s="48"/>
      <c r="L1538" s="48"/>
      <c r="M1538" s="48"/>
      <c r="N1538" s="19"/>
      <c r="O1538" s="19"/>
      <c r="P1538" s="19"/>
      <c r="Q1538" s="19"/>
      <c r="R1538" s="19"/>
      <c r="S1538" s="19"/>
      <c r="T1538" s="19"/>
      <c r="U1538" s="19"/>
      <c r="V1538" s="19"/>
      <c r="W1538" s="19"/>
      <c r="X1538" s="19"/>
      <c r="Y1538" s="19"/>
      <c r="Z1538" s="19"/>
      <c r="AA1538" s="19"/>
      <c r="AB1538" s="19"/>
      <c r="AC1538" s="19"/>
      <c r="AD1538" s="19"/>
      <c r="AE1538" s="19"/>
      <c r="AF1538" s="19"/>
      <c r="AG1538" s="19"/>
      <c r="AH1538" s="19"/>
      <c r="AI1538" s="19"/>
      <c r="AJ1538" s="19"/>
      <c r="AK1538" s="19"/>
      <c r="AL1538" s="19"/>
      <c r="AM1538" s="19"/>
      <c r="AN1538" s="19"/>
      <c r="AO1538" s="19"/>
      <c r="AP1538" s="19"/>
      <c r="AQ1538" s="19"/>
      <c r="AR1538" s="19"/>
      <c r="AS1538" s="19"/>
      <c r="AT1538" s="19"/>
      <c r="AU1538" s="19"/>
      <c r="AV1538" s="19"/>
      <c r="AW1538" s="19"/>
      <c r="AX1538" s="19"/>
      <c r="GA1538" s="50"/>
    </row>
    <row r="1539" spans="1:183" s="18" customFormat="1">
      <c r="A1539" s="47"/>
      <c r="B1539" s="48"/>
      <c r="C1539" s="48"/>
      <c r="D1539" s="48"/>
      <c r="E1539" s="49"/>
      <c r="F1539" s="48"/>
      <c r="G1539" s="48"/>
      <c r="H1539" s="48"/>
      <c r="I1539" s="49"/>
      <c r="J1539" s="48"/>
      <c r="K1539" s="48"/>
      <c r="L1539" s="48"/>
      <c r="M1539" s="48"/>
      <c r="N1539" s="19"/>
      <c r="O1539" s="19"/>
      <c r="P1539" s="19"/>
      <c r="Q1539" s="19"/>
      <c r="R1539" s="19"/>
      <c r="S1539" s="19"/>
      <c r="T1539" s="19"/>
      <c r="U1539" s="19"/>
      <c r="V1539" s="19"/>
      <c r="W1539" s="19"/>
      <c r="X1539" s="19"/>
      <c r="Y1539" s="19"/>
      <c r="Z1539" s="19"/>
      <c r="AA1539" s="19"/>
      <c r="AB1539" s="19"/>
      <c r="AC1539" s="19"/>
      <c r="AD1539" s="19"/>
      <c r="AE1539" s="19"/>
      <c r="AF1539" s="19"/>
      <c r="AG1539" s="19"/>
      <c r="AH1539" s="19"/>
      <c r="AI1539" s="19"/>
      <c r="AJ1539" s="19"/>
      <c r="AK1539" s="19"/>
      <c r="AL1539" s="19"/>
      <c r="AM1539" s="19"/>
      <c r="AN1539" s="19"/>
      <c r="AO1539" s="19"/>
      <c r="AP1539" s="19"/>
      <c r="AQ1539" s="19"/>
      <c r="AR1539" s="19"/>
      <c r="AS1539" s="19"/>
      <c r="AT1539" s="19"/>
      <c r="AU1539" s="19"/>
      <c r="AV1539" s="19"/>
      <c r="AW1539" s="19"/>
      <c r="AX1539" s="19"/>
      <c r="GA1539" s="50"/>
    </row>
    <row r="1540" spans="1:183" s="18" customFormat="1">
      <c r="A1540" s="47"/>
      <c r="B1540" s="48"/>
      <c r="C1540" s="48"/>
      <c r="D1540" s="48"/>
      <c r="E1540" s="49"/>
      <c r="F1540" s="48"/>
      <c r="G1540" s="48"/>
      <c r="H1540" s="48"/>
      <c r="I1540" s="49"/>
      <c r="J1540" s="48"/>
      <c r="K1540" s="48"/>
      <c r="L1540" s="48"/>
      <c r="M1540" s="48"/>
      <c r="N1540" s="19"/>
      <c r="O1540" s="19"/>
      <c r="P1540" s="19"/>
      <c r="Q1540" s="19"/>
      <c r="R1540" s="19"/>
      <c r="S1540" s="19"/>
      <c r="T1540" s="19"/>
      <c r="U1540" s="19"/>
      <c r="V1540" s="19"/>
      <c r="W1540" s="19"/>
      <c r="X1540" s="19"/>
      <c r="Y1540" s="19"/>
      <c r="Z1540" s="19"/>
      <c r="AA1540" s="19"/>
      <c r="AB1540" s="19"/>
      <c r="AC1540" s="19"/>
      <c r="AD1540" s="19"/>
      <c r="AE1540" s="19"/>
      <c r="AF1540" s="19"/>
      <c r="AG1540" s="19"/>
      <c r="AH1540" s="19"/>
      <c r="AI1540" s="19"/>
      <c r="AJ1540" s="19"/>
      <c r="AK1540" s="19"/>
      <c r="AL1540" s="19"/>
      <c r="AM1540" s="19"/>
      <c r="AN1540" s="19"/>
      <c r="AO1540" s="19"/>
      <c r="AP1540" s="19"/>
      <c r="AQ1540" s="19"/>
      <c r="AR1540" s="19"/>
      <c r="AS1540" s="19"/>
      <c r="AT1540" s="19"/>
      <c r="AU1540" s="19"/>
      <c r="AV1540" s="19"/>
      <c r="AW1540" s="19"/>
      <c r="AX1540" s="19"/>
      <c r="GA1540" s="50"/>
    </row>
    <row r="1541" spans="1:183" s="18" customFormat="1">
      <c r="A1541" s="47"/>
      <c r="B1541" s="48"/>
      <c r="C1541" s="48"/>
      <c r="D1541" s="48"/>
      <c r="E1541" s="49"/>
      <c r="F1541" s="48"/>
      <c r="G1541" s="48"/>
      <c r="H1541" s="48"/>
      <c r="I1541" s="49"/>
      <c r="J1541" s="48"/>
      <c r="K1541" s="48"/>
      <c r="L1541" s="48"/>
      <c r="M1541" s="48"/>
      <c r="N1541" s="19"/>
      <c r="O1541" s="19"/>
      <c r="P1541" s="19"/>
      <c r="Q1541" s="19"/>
      <c r="R1541" s="19"/>
      <c r="S1541" s="19"/>
      <c r="T1541" s="19"/>
      <c r="U1541" s="19"/>
      <c r="V1541" s="19"/>
      <c r="W1541" s="19"/>
      <c r="X1541" s="19"/>
      <c r="Y1541" s="19"/>
      <c r="Z1541" s="19"/>
      <c r="AA1541" s="19"/>
      <c r="AB1541" s="19"/>
      <c r="AC1541" s="19"/>
      <c r="AD1541" s="19"/>
      <c r="AE1541" s="19"/>
      <c r="AF1541" s="19"/>
      <c r="AG1541" s="19"/>
      <c r="AH1541" s="19"/>
      <c r="AI1541" s="19"/>
      <c r="AJ1541" s="19"/>
      <c r="AK1541" s="19"/>
      <c r="AL1541" s="19"/>
      <c r="AM1541" s="19"/>
      <c r="AN1541" s="19"/>
      <c r="AO1541" s="19"/>
      <c r="AP1541" s="19"/>
      <c r="AQ1541" s="19"/>
      <c r="AR1541" s="19"/>
      <c r="AS1541" s="19"/>
      <c r="AT1541" s="19"/>
      <c r="AU1541" s="19"/>
      <c r="AV1541" s="19"/>
      <c r="AW1541" s="19"/>
      <c r="AX1541" s="19"/>
      <c r="GA1541" s="50"/>
    </row>
    <row r="1542" spans="1:183" s="18" customFormat="1">
      <c r="A1542" s="47"/>
      <c r="B1542" s="48"/>
      <c r="C1542" s="48"/>
      <c r="D1542" s="48"/>
      <c r="E1542" s="49"/>
      <c r="F1542" s="48"/>
      <c r="G1542" s="48"/>
      <c r="H1542" s="48"/>
      <c r="I1542" s="49"/>
      <c r="J1542" s="48"/>
      <c r="K1542" s="48"/>
      <c r="L1542" s="48"/>
      <c r="M1542" s="48"/>
      <c r="N1542" s="19"/>
      <c r="O1542" s="19"/>
      <c r="P1542" s="19"/>
      <c r="Q1542" s="19"/>
      <c r="R1542" s="19"/>
      <c r="S1542" s="19"/>
      <c r="T1542" s="19"/>
      <c r="U1542" s="19"/>
      <c r="V1542" s="19"/>
      <c r="W1542" s="19"/>
      <c r="X1542" s="19"/>
      <c r="Y1542" s="19"/>
      <c r="Z1542" s="19"/>
      <c r="AA1542" s="19"/>
      <c r="AB1542" s="19"/>
      <c r="AC1542" s="19"/>
      <c r="AD1542" s="19"/>
      <c r="AE1542" s="19"/>
      <c r="AF1542" s="19"/>
      <c r="AG1542" s="19"/>
      <c r="AH1542" s="19"/>
      <c r="AI1542" s="19"/>
      <c r="AJ1542" s="19"/>
      <c r="AK1542" s="19"/>
      <c r="AL1542" s="19"/>
      <c r="AM1542" s="19"/>
      <c r="AN1542" s="19"/>
      <c r="AO1542" s="19"/>
      <c r="AP1542" s="19"/>
      <c r="AQ1542" s="19"/>
      <c r="AR1542" s="19"/>
      <c r="AS1542" s="19"/>
      <c r="AT1542" s="19"/>
      <c r="AU1542" s="19"/>
      <c r="AV1542" s="19"/>
      <c r="AW1542" s="19"/>
      <c r="AX1542" s="19"/>
      <c r="GA1542" s="50"/>
    </row>
    <row r="1543" spans="1:183" s="18" customFormat="1">
      <c r="A1543" s="47"/>
      <c r="B1543" s="48"/>
      <c r="C1543" s="48"/>
      <c r="D1543" s="48"/>
      <c r="E1543" s="49"/>
      <c r="F1543" s="48"/>
      <c r="G1543" s="48"/>
      <c r="H1543" s="48"/>
      <c r="I1543" s="49"/>
      <c r="J1543" s="48"/>
      <c r="K1543" s="48"/>
      <c r="L1543" s="48"/>
      <c r="M1543" s="48"/>
      <c r="N1543" s="19"/>
      <c r="O1543" s="19"/>
      <c r="P1543" s="19"/>
      <c r="Q1543" s="19"/>
      <c r="R1543" s="19"/>
      <c r="S1543" s="19"/>
      <c r="T1543" s="19"/>
      <c r="U1543" s="19"/>
      <c r="V1543" s="19"/>
      <c r="W1543" s="19"/>
      <c r="X1543" s="19"/>
      <c r="Y1543" s="19"/>
      <c r="Z1543" s="19"/>
      <c r="AA1543" s="19"/>
      <c r="AB1543" s="19"/>
      <c r="AC1543" s="19"/>
      <c r="AD1543" s="19"/>
      <c r="AE1543" s="19"/>
      <c r="AF1543" s="19"/>
      <c r="AG1543" s="19"/>
      <c r="AH1543" s="19"/>
      <c r="AI1543" s="19"/>
      <c r="AJ1543" s="19"/>
      <c r="AK1543" s="19"/>
      <c r="AL1543" s="19"/>
      <c r="AM1543" s="19"/>
      <c r="AN1543" s="19"/>
      <c r="AO1543" s="19"/>
      <c r="AP1543" s="19"/>
      <c r="AQ1543" s="19"/>
      <c r="AR1543" s="19"/>
      <c r="AS1543" s="19"/>
      <c r="AT1543" s="19"/>
      <c r="AU1543" s="19"/>
      <c r="AV1543" s="19"/>
      <c r="AW1543" s="19"/>
      <c r="AX1543" s="19"/>
      <c r="GA1543" s="50"/>
    </row>
    <row r="1544" spans="1:183" s="18" customFormat="1">
      <c r="A1544" s="47"/>
      <c r="B1544" s="48"/>
      <c r="C1544" s="48"/>
      <c r="D1544" s="48"/>
      <c r="E1544" s="49"/>
      <c r="F1544" s="48"/>
      <c r="G1544" s="48"/>
      <c r="H1544" s="48"/>
      <c r="I1544" s="49"/>
      <c r="J1544" s="48"/>
      <c r="K1544" s="48"/>
      <c r="L1544" s="48"/>
      <c r="M1544" s="48"/>
      <c r="N1544" s="19"/>
      <c r="O1544" s="19"/>
      <c r="P1544" s="19"/>
      <c r="Q1544" s="19"/>
      <c r="R1544" s="19"/>
      <c r="S1544" s="19"/>
      <c r="T1544" s="19"/>
      <c r="U1544" s="19"/>
      <c r="V1544" s="19"/>
      <c r="W1544" s="19"/>
      <c r="X1544" s="19"/>
      <c r="Y1544" s="19"/>
      <c r="Z1544" s="19"/>
      <c r="AA1544" s="19"/>
      <c r="AB1544" s="19"/>
      <c r="AC1544" s="19"/>
      <c r="AD1544" s="19"/>
      <c r="AE1544" s="19"/>
      <c r="AF1544" s="19"/>
      <c r="AG1544" s="19"/>
      <c r="AH1544" s="19"/>
      <c r="AI1544" s="19"/>
      <c r="AJ1544" s="19"/>
      <c r="AK1544" s="19"/>
      <c r="AL1544" s="19"/>
      <c r="AM1544" s="19"/>
      <c r="AN1544" s="19"/>
      <c r="AO1544" s="19"/>
      <c r="AP1544" s="19"/>
      <c r="AQ1544" s="19"/>
      <c r="AR1544" s="19"/>
      <c r="AS1544" s="19"/>
      <c r="AT1544" s="19"/>
      <c r="AU1544" s="19"/>
      <c r="AV1544" s="19"/>
      <c r="AW1544" s="19"/>
      <c r="AX1544" s="19"/>
      <c r="GA1544" s="50"/>
    </row>
    <row r="1545" spans="1:183" s="18" customFormat="1">
      <c r="A1545" s="47"/>
      <c r="B1545" s="48"/>
      <c r="C1545" s="48"/>
      <c r="D1545" s="48"/>
      <c r="E1545" s="49"/>
      <c r="F1545" s="48"/>
      <c r="G1545" s="48"/>
      <c r="H1545" s="48"/>
      <c r="I1545" s="49"/>
      <c r="J1545" s="48"/>
      <c r="K1545" s="48"/>
      <c r="L1545" s="48"/>
      <c r="M1545" s="48"/>
      <c r="N1545" s="19"/>
      <c r="O1545" s="19"/>
      <c r="P1545" s="19"/>
      <c r="Q1545" s="19"/>
      <c r="R1545" s="19"/>
      <c r="S1545" s="19"/>
      <c r="T1545" s="19"/>
      <c r="U1545" s="19"/>
      <c r="V1545" s="19"/>
      <c r="W1545" s="19"/>
      <c r="X1545" s="19"/>
      <c r="Y1545" s="19"/>
      <c r="Z1545" s="19"/>
      <c r="AA1545" s="19"/>
      <c r="AB1545" s="19"/>
      <c r="AC1545" s="19"/>
      <c r="AD1545" s="19"/>
      <c r="AE1545" s="19"/>
      <c r="AF1545" s="19"/>
      <c r="AG1545" s="19"/>
      <c r="AH1545" s="19"/>
      <c r="AI1545" s="19"/>
      <c r="AJ1545" s="19"/>
      <c r="AK1545" s="19"/>
      <c r="AL1545" s="19"/>
      <c r="AM1545" s="19"/>
      <c r="AN1545" s="19"/>
      <c r="AO1545" s="19"/>
      <c r="AP1545" s="19"/>
      <c r="AQ1545" s="19"/>
      <c r="AR1545" s="19"/>
      <c r="AS1545" s="19"/>
      <c r="AT1545" s="19"/>
      <c r="AU1545" s="19"/>
      <c r="AV1545" s="19"/>
      <c r="AW1545" s="19"/>
      <c r="AX1545" s="19"/>
      <c r="GA1545" s="50"/>
    </row>
    <row r="1546" spans="1:183" s="18" customFormat="1">
      <c r="A1546" s="47"/>
      <c r="B1546" s="48"/>
      <c r="C1546" s="48"/>
      <c r="D1546" s="48"/>
      <c r="E1546" s="49"/>
      <c r="F1546" s="48"/>
      <c r="G1546" s="48"/>
      <c r="H1546" s="48"/>
      <c r="I1546" s="49"/>
      <c r="J1546" s="48"/>
      <c r="K1546" s="48"/>
      <c r="L1546" s="48"/>
      <c r="M1546" s="48"/>
      <c r="N1546" s="19"/>
      <c r="O1546" s="19"/>
      <c r="P1546" s="19"/>
      <c r="Q1546" s="19"/>
      <c r="R1546" s="19"/>
      <c r="S1546" s="19"/>
      <c r="T1546" s="19"/>
      <c r="U1546" s="19"/>
      <c r="V1546" s="19"/>
      <c r="W1546" s="19"/>
      <c r="X1546" s="19"/>
      <c r="Y1546" s="19"/>
      <c r="Z1546" s="19"/>
      <c r="AA1546" s="19"/>
      <c r="AB1546" s="19"/>
      <c r="AC1546" s="19"/>
      <c r="AD1546" s="19"/>
      <c r="AE1546" s="19"/>
      <c r="AF1546" s="19"/>
      <c r="AG1546" s="19"/>
      <c r="AH1546" s="19"/>
      <c r="AI1546" s="19"/>
      <c r="AJ1546" s="19"/>
      <c r="AK1546" s="19"/>
      <c r="AL1546" s="19"/>
      <c r="AM1546" s="19"/>
      <c r="AN1546" s="19"/>
      <c r="AO1546" s="19"/>
      <c r="AP1546" s="19"/>
      <c r="AQ1546" s="19"/>
      <c r="AR1546" s="19"/>
      <c r="AS1546" s="19"/>
      <c r="AT1546" s="19"/>
      <c r="AU1546" s="19"/>
      <c r="AV1546" s="19"/>
      <c r="AW1546" s="19"/>
      <c r="AX1546" s="19"/>
      <c r="GA1546" s="50"/>
    </row>
    <row r="1547" spans="1:183" s="18" customFormat="1">
      <c r="A1547" s="47"/>
      <c r="B1547" s="48"/>
      <c r="C1547" s="48"/>
      <c r="D1547" s="48"/>
      <c r="E1547" s="49"/>
      <c r="F1547" s="48"/>
      <c r="G1547" s="48"/>
      <c r="H1547" s="48"/>
      <c r="I1547" s="49"/>
      <c r="J1547" s="48"/>
      <c r="K1547" s="48"/>
      <c r="L1547" s="48"/>
      <c r="M1547" s="48"/>
      <c r="N1547" s="19"/>
      <c r="O1547" s="19"/>
      <c r="P1547" s="19"/>
      <c r="Q1547" s="19"/>
      <c r="R1547" s="19"/>
      <c r="S1547" s="19"/>
      <c r="T1547" s="19"/>
      <c r="U1547" s="19"/>
      <c r="V1547" s="19"/>
      <c r="W1547" s="19"/>
      <c r="X1547" s="19"/>
      <c r="Y1547" s="19"/>
      <c r="Z1547" s="19"/>
      <c r="AA1547" s="19"/>
      <c r="AB1547" s="19"/>
      <c r="AC1547" s="19"/>
      <c r="AD1547" s="19"/>
      <c r="AE1547" s="19"/>
      <c r="AF1547" s="19"/>
      <c r="AG1547" s="19"/>
      <c r="AH1547" s="19"/>
      <c r="AI1547" s="19"/>
      <c r="AJ1547" s="19"/>
      <c r="AK1547" s="19"/>
      <c r="AL1547" s="19"/>
      <c r="AM1547" s="19"/>
      <c r="AN1547" s="19"/>
      <c r="AO1547" s="19"/>
      <c r="AP1547" s="19"/>
      <c r="AQ1547" s="19"/>
      <c r="AR1547" s="19"/>
      <c r="AS1547" s="19"/>
      <c r="AT1547" s="19"/>
      <c r="AU1547" s="19"/>
      <c r="AV1547" s="19"/>
      <c r="AW1547" s="19"/>
      <c r="AX1547" s="19"/>
      <c r="GA1547" s="50"/>
    </row>
    <row r="1548" spans="1:183" s="18" customFormat="1">
      <c r="A1548" s="47"/>
      <c r="B1548" s="48"/>
      <c r="C1548" s="48"/>
      <c r="D1548" s="48"/>
      <c r="E1548" s="49"/>
      <c r="F1548" s="48"/>
      <c r="G1548" s="48"/>
      <c r="H1548" s="48"/>
      <c r="I1548" s="49"/>
      <c r="J1548" s="48"/>
      <c r="K1548" s="48"/>
      <c r="L1548" s="48"/>
      <c r="M1548" s="48"/>
      <c r="N1548" s="19"/>
      <c r="O1548" s="19"/>
      <c r="P1548" s="19"/>
      <c r="Q1548" s="19"/>
      <c r="R1548" s="19"/>
      <c r="S1548" s="19"/>
      <c r="T1548" s="19"/>
      <c r="U1548" s="19"/>
      <c r="V1548" s="19"/>
      <c r="W1548" s="19"/>
      <c r="X1548" s="19"/>
      <c r="Y1548" s="19"/>
      <c r="Z1548" s="19"/>
      <c r="AA1548" s="19"/>
      <c r="AB1548" s="19"/>
      <c r="AC1548" s="19"/>
      <c r="AD1548" s="19"/>
      <c r="AE1548" s="19"/>
      <c r="AF1548" s="19"/>
      <c r="AG1548" s="19"/>
      <c r="AH1548" s="19"/>
      <c r="AI1548" s="19"/>
      <c r="AJ1548" s="19"/>
      <c r="AK1548" s="19"/>
      <c r="AL1548" s="19"/>
      <c r="AM1548" s="19"/>
      <c r="AN1548" s="19"/>
      <c r="AO1548" s="19"/>
      <c r="AP1548" s="19"/>
      <c r="AQ1548" s="19"/>
      <c r="AR1548" s="19"/>
      <c r="AS1548" s="19"/>
      <c r="AT1548" s="19"/>
      <c r="AU1548" s="19"/>
      <c r="AV1548" s="19"/>
      <c r="AW1548" s="19"/>
      <c r="AX1548" s="19"/>
      <c r="GA1548" s="50"/>
    </row>
    <row r="1549" spans="1:183" s="18" customFormat="1">
      <c r="A1549" s="47"/>
      <c r="B1549" s="48"/>
      <c r="C1549" s="48"/>
      <c r="D1549" s="48"/>
      <c r="E1549" s="49"/>
      <c r="F1549" s="48"/>
      <c r="G1549" s="48"/>
      <c r="H1549" s="48"/>
      <c r="I1549" s="49"/>
      <c r="J1549" s="48"/>
      <c r="K1549" s="48"/>
      <c r="L1549" s="48"/>
      <c r="M1549" s="48"/>
      <c r="N1549" s="19"/>
      <c r="O1549" s="19"/>
      <c r="P1549" s="19"/>
      <c r="Q1549" s="19"/>
      <c r="R1549" s="19"/>
      <c r="S1549" s="19"/>
      <c r="T1549" s="19"/>
      <c r="U1549" s="19"/>
      <c r="V1549" s="19"/>
      <c r="W1549" s="19"/>
      <c r="X1549" s="19"/>
      <c r="Y1549" s="19"/>
      <c r="Z1549" s="19"/>
      <c r="AA1549" s="19"/>
      <c r="AB1549" s="19"/>
      <c r="AC1549" s="19"/>
      <c r="AD1549" s="19"/>
      <c r="AE1549" s="19"/>
      <c r="AF1549" s="19"/>
      <c r="AG1549" s="19"/>
      <c r="AH1549" s="19"/>
      <c r="AI1549" s="19"/>
      <c r="AJ1549" s="19"/>
      <c r="AK1549" s="19"/>
      <c r="AL1549" s="19"/>
      <c r="AM1549" s="19"/>
      <c r="AN1549" s="19"/>
      <c r="AO1549" s="19"/>
      <c r="AP1549" s="19"/>
      <c r="AQ1549" s="19"/>
      <c r="AR1549" s="19"/>
      <c r="AS1549" s="19"/>
      <c r="AT1549" s="19"/>
      <c r="AU1549" s="19"/>
      <c r="AV1549" s="19"/>
      <c r="AW1549" s="19"/>
      <c r="AX1549" s="19"/>
      <c r="GA1549" s="50"/>
    </row>
    <row r="1550" spans="1:183" s="18" customFormat="1">
      <c r="A1550" s="47"/>
      <c r="B1550" s="48"/>
      <c r="C1550" s="48"/>
      <c r="D1550" s="48"/>
      <c r="E1550" s="49"/>
      <c r="F1550" s="48"/>
      <c r="G1550" s="48"/>
      <c r="H1550" s="48"/>
      <c r="I1550" s="49"/>
      <c r="J1550" s="48"/>
      <c r="K1550" s="48"/>
      <c r="L1550" s="48"/>
      <c r="M1550" s="48"/>
      <c r="N1550" s="19"/>
      <c r="O1550" s="19"/>
      <c r="P1550" s="19"/>
      <c r="Q1550" s="19"/>
      <c r="R1550" s="19"/>
      <c r="S1550" s="19"/>
      <c r="T1550" s="19"/>
      <c r="U1550" s="19"/>
      <c r="V1550" s="19"/>
      <c r="W1550" s="19"/>
      <c r="X1550" s="19"/>
      <c r="Y1550" s="19"/>
      <c r="Z1550" s="19"/>
      <c r="AA1550" s="19"/>
      <c r="AB1550" s="19"/>
      <c r="AC1550" s="19"/>
      <c r="AD1550" s="19"/>
      <c r="AE1550" s="19"/>
      <c r="AF1550" s="19"/>
      <c r="AG1550" s="19"/>
      <c r="AH1550" s="19"/>
      <c r="AI1550" s="19"/>
      <c r="AJ1550" s="19"/>
      <c r="AK1550" s="19"/>
      <c r="AL1550" s="19"/>
      <c r="AM1550" s="19"/>
      <c r="AN1550" s="19"/>
      <c r="AO1550" s="19"/>
      <c r="AP1550" s="19"/>
      <c r="AQ1550" s="19"/>
      <c r="AR1550" s="19"/>
      <c r="AS1550" s="19"/>
      <c r="AT1550" s="19"/>
      <c r="AU1550" s="19"/>
      <c r="AV1550" s="19"/>
      <c r="AW1550" s="19"/>
      <c r="AX1550" s="19"/>
      <c r="GA1550" s="50"/>
    </row>
    <row r="1551" spans="1:183" s="18" customFormat="1">
      <c r="A1551" s="47"/>
      <c r="B1551" s="48"/>
      <c r="C1551" s="48"/>
      <c r="D1551" s="48"/>
      <c r="E1551" s="49"/>
      <c r="F1551" s="48"/>
      <c r="G1551" s="48"/>
      <c r="H1551" s="48"/>
      <c r="I1551" s="49"/>
      <c r="J1551" s="48"/>
      <c r="K1551" s="48"/>
      <c r="L1551" s="48"/>
      <c r="M1551" s="48"/>
      <c r="N1551" s="19"/>
      <c r="O1551" s="19"/>
      <c r="P1551" s="19"/>
      <c r="Q1551" s="19"/>
      <c r="R1551" s="19"/>
      <c r="S1551" s="19"/>
      <c r="T1551" s="19"/>
      <c r="U1551" s="19"/>
      <c r="V1551" s="19"/>
      <c r="W1551" s="19"/>
      <c r="X1551" s="19"/>
      <c r="Y1551" s="19"/>
      <c r="Z1551" s="19"/>
      <c r="AA1551" s="19"/>
      <c r="AB1551" s="19"/>
      <c r="AC1551" s="19"/>
      <c r="AD1551" s="19"/>
      <c r="AE1551" s="19"/>
      <c r="AF1551" s="19"/>
      <c r="AG1551" s="19"/>
      <c r="AH1551" s="19"/>
      <c r="AI1551" s="19"/>
      <c r="AJ1551" s="19"/>
      <c r="AK1551" s="19"/>
      <c r="AL1551" s="19"/>
      <c r="AM1551" s="19"/>
      <c r="AN1551" s="19"/>
      <c r="AO1551" s="19"/>
      <c r="AP1551" s="19"/>
      <c r="AQ1551" s="19"/>
      <c r="AR1551" s="19"/>
      <c r="AS1551" s="19"/>
      <c r="AT1551" s="19"/>
      <c r="AU1551" s="19"/>
      <c r="AV1551" s="19"/>
      <c r="AW1551" s="19"/>
      <c r="AX1551" s="19"/>
      <c r="GA1551" s="50"/>
    </row>
    <row r="1552" spans="1:183" s="18" customFormat="1">
      <c r="A1552" s="47"/>
      <c r="B1552" s="48"/>
      <c r="C1552" s="48"/>
      <c r="D1552" s="48"/>
      <c r="E1552" s="49"/>
      <c r="F1552" s="48"/>
      <c r="G1552" s="48"/>
      <c r="H1552" s="48"/>
      <c r="I1552" s="49"/>
      <c r="J1552" s="48"/>
      <c r="K1552" s="48"/>
      <c r="L1552" s="48"/>
      <c r="M1552" s="48"/>
      <c r="N1552" s="19"/>
      <c r="O1552" s="19"/>
      <c r="P1552" s="19"/>
      <c r="Q1552" s="19"/>
      <c r="R1552" s="19"/>
      <c r="S1552" s="19"/>
      <c r="T1552" s="19"/>
      <c r="U1552" s="19"/>
      <c r="V1552" s="19"/>
      <c r="W1552" s="19"/>
      <c r="X1552" s="19"/>
      <c r="Y1552" s="19"/>
      <c r="Z1552" s="19"/>
      <c r="AA1552" s="19"/>
      <c r="AB1552" s="19"/>
      <c r="AC1552" s="19"/>
      <c r="AD1552" s="19"/>
      <c r="AE1552" s="19"/>
      <c r="AF1552" s="19"/>
      <c r="AG1552" s="19"/>
      <c r="AH1552" s="19"/>
      <c r="AI1552" s="19"/>
      <c r="AJ1552" s="19"/>
      <c r="AK1552" s="19"/>
      <c r="AL1552" s="19"/>
      <c r="AM1552" s="19"/>
      <c r="AN1552" s="19"/>
      <c r="AO1552" s="19"/>
      <c r="AP1552" s="19"/>
      <c r="AQ1552" s="19"/>
      <c r="AR1552" s="19"/>
      <c r="AS1552" s="19"/>
      <c r="AT1552" s="19"/>
      <c r="AU1552" s="19"/>
      <c r="AV1552" s="19"/>
      <c r="AW1552" s="19"/>
      <c r="AX1552" s="19"/>
      <c r="GA1552" s="50"/>
    </row>
    <row r="1553" spans="1:183" s="18" customFormat="1">
      <c r="A1553" s="47"/>
      <c r="B1553" s="48"/>
      <c r="C1553" s="48"/>
      <c r="D1553" s="48"/>
      <c r="E1553" s="49"/>
      <c r="F1553" s="48"/>
      <c r="G1553" s="48"/>
      <c r="H1553" s="48"/>
      <c r="I1553" s="49"/>
      <c r="J1553" s="48"/>
      <c r="K1553" s="48"/>
      <c r="L1553" s="48"/>
      <c r="M1553" s="48"/>
      <c r="N1553" s="19"/>
      <c r="O1553" s="19"/>
      <c r="P1553" s="19"/>
      <c r="Q1553" s="19"/>
      <c r="R1553" s="19"/>
      <c r="S1553" s="19"/>
      <c r="T1553" s="19"/>
      <c r="U1553" s="19"/>
      <c r="V1553" s="19"/>
      <c r="W1553" s="19"/>
      <c r="X1553" s="19"/>
      <c r="Y1553" s="19"/>
      <c r="Z1553" s="19"/>
      <c r="AA1553" s="19"/>
      <c r="AB1553" s="19"/>
      <c r="AC1553" s="19"/>
      <c r="AD1553" s="19"/>
      <c r="AE1553" s="19"/>
      <c r="AF1553" s="19"/>
      <c r="AG1553" s="19"/>
      <c r="AH1553" s="19"/>
      <c r="AI1553" s="19"/>
      <c r="AJ1553" s="19"/>
      <c r="AK1553" s="19"/>
      <c r="AL1553" s="19"/>
      <c r="AM1553" s="19"/>
      <c r="AN1553" s="19"/>
      <c r="AO1553" s="19"/>
      <c r="AP1553" s="19"/>
      <c r="AQ1553" s="19"/>
      <c r="AR1553" s="19"/>
      <c r="AS1553" s="19"/>
      <c r="AT1553" s="19"/>
      <c r="AU1553" s="19"/>
      <c r="AV1553" s="19"/>
      <c r="AW1553" s="19"/>
      <c r="AX1553" s="19"/>
      <c r="GA1553" s="50"/>
    </row>
    <row r="1554" spans="1:183" s="18" customFormat="1">
      <c r="A1554" s="47"/>
      <c r="B1554" s="48"/>
      <c r="C1554" s="48"/>
      <c r="D1554" s="48"/>
      <c r="E1554" s="49"/>
      <c r="F1554" s="48"/>
      <c r="G1554" s="48"/>
      <c r="H1554" s="48"/>
      <c r="I1554" s="49"/>
      <c r="J1554" s="48"/>
      <c r="K1554" s="48"/>
      <c r="L1554" s="48"/>
      <c r="M1554" s="48"/>
      <c r="N1554" s="19"/>
      <c r="O1554" s="19"/>
      <c r="P1554" s="19"/>
      <c r="Q1554" s="19"/>
      <c r="R1554" s="19"/>
      <c r="S1554" s="19"/>
      <c r="T1554" s="19"/>
      <c r="U1554" s="19"/>
      <c r="V1554" s="19"/>
      <c r="W1554" s="19"/>
      <c r="X1554" s="19"/>
      <c r="Y1554" s="19"/>
      <c r="Z1554" s="19"/>
      <c r="AA1554" s="19"/>
      <c r="AB1554" s="19"/>
      <c r="AC1554" s="19"/>
      <c r="AD1554" s="19"/>
      <c r="AE1554" s="19"/>
      <c r="AF1554" s="19"/>
      <c r="AG1554" s="19"/>
      <c r="AH1554" s="19"/>
      <c r="AI1554" s="19"/>
      <c r="AJ1554" s="19"/>
      <c r="AK1554" s="19"/>
      <c r="AL1554" s="19"/>
      <c r="AM1554" s="19"/>
      <c r="AN1554" s="19"/>
      <c r="AO1554" s="19"/>
      <c r="AP1554" s="19"/>
      <c r="AQ1554" s="19"/>
      <c r="AR1554" s="19"/>
      <c r="AS1554" s="19"/>
      <c r="AT1554" s="19"/>
      <c r="AU1554" s="19"/>
      <c r="AV1554" s="19"/>
      <c r="AW1554" s="19"/>
      <c r="AX1554" s="19"/>
      <c r="GA1554" s="50"/>
    </row>
    <row r="1555" spans="1:183" s="18" customFormat="1">
      <c r="A1555" s="47"/>
      <c r="B1555" s="48"/>
      <c r="C1555" s="48"/>
      <c r="D1555" s="48"/>
      <c r="E1555" s="49"/>
      <c r="F1555" s="48"/>
      <c r="G1555" s="48"/>
      <c r="H1555" s="48"/>
      <c r="I1555" s="49"/>
      <c r="J1555" s="48"/>
      <c r="K1555" s="48"/>
      <c r="L1555" s="48"/>
      <c r="M1555" s="48"/>
      <c r="N1555" s="19"/>
      <c r="O1555" s="19"/>
      <c r="P1555" s="19"/>
      <c r="Q1555" s="19"/>
      <c r="R1555" s="19"/>
      <c r="S1555" s="19"/>
      <c r="T1555" s="19"/>
      <c r="U1555" s="19"/>
      <c r="V1555" s="19"/>
      <c r="W1555" s="19"/>
      <c r="X1555" s="19"/>
      <c r="Y1555" s="19"/>
      <c r="Z1555" s="19"/>
      <c r="AA1555" s="19"/>
      <c r="AB1555" s="19"/>
      <c r="AC1555" s="19"/>
      <c r="AD1555" s="19"/>
      <c r="AE1555" s="19"/>
      <c r="AF1555" s="19"/>
      <c r="AG1555" s="19"/>
      <c r="AH1555" s="19"/>
      <c r="AI1555" s="19"/>
      <c r="AJ1555" s="19"/>
      <c r="AK1555" s="19"/>
      <c r="AL1555" s="19"/>
      <c r="AM1555" s="19"/>
      <c r="AN1555" s="19"/>
      <c r="AO1555" s="19"/>
      <c r="AP1555" s="19"/>
      <c r="AQ1555" s="19"/>
      <c r="AR1555" s="19"/>
      <c r="AS1555" s="19"/>
      <c r="AT1555" s="19"/>
      <c r="AU1555" s="19"/>
      <c r="AV1555" s="19"/>
      <c r="AW1555" s="19"/>
      <c r="AX1555" s="19"/>
      <c r="GA1555" s="50"/>
    </row>
    <row r="1556" spans="1:183" s="18" customFormat="1">
      <c r="A1556" s="47"/>
      <c r="B1556" s="48"/>
      <c r="C1556" s="48"/>
      <c r="D1556" s="48"/>
      <c r="E1556" s="49"/>
      <c r="F1556" s="48"/>
      <c r="G1556" s="48"/>
      <c r="H1556" s="48"/>
      <c r="I1556" s="49"/>
      <c r="J1556" s="48"/>
      <c r="K1556" s="48"/>
      <c r="L1556" s="48"/>
      <c r="M1556" s="48"/>
      <c r="N1556" s="19"/>
      <c r="O1556" s="19"/>
      <c r="P1556" s="19"/>
      <c r="Q1556" s="19"/>
      <c r="R1556" s="19"/>
      <c r="S1556" s="19"/>
      <c r="T1556" s="19"/>
      <c r="U1556" s="19"/>
      <c r="V1556" s="19"/>
      <c r="W1556" s="19"/>
      <c r="X1556" s="19"/>
      <c r="Y1556" s="19"/>
      <c r="Z1556" s="19"/>
      <c r="AA1556" s="19"/>
      <c r="AB1556" s="19"/>
      <c r="AC1556" s="19"/>
      <c r="AD1556" s="19"/>
      <c r="AE1556" s="19"/>
      <c r="AF1556" s="19"/>
      <c r="AG1556" s="19"/>
      <c r="AH1556" s="19"/>
      <c r="AI1556" s="19"/>
      <c r="AJ1556" s="19"/>
      <c r="AK1556" s="19"/>
      <c r="AL1556" s="19"/>
      <c r="AM1556" s="19"/>
      <c r="AN1556" s="19"/>
      <c r="AO1556" s="19"/>
      <c r="AP1556" s="19"/>
      <c r="AQ1556" s="19"/>
      <c r="AR1556" s="19"/>
      <c r="AS1556" s="19"/>
      <c r="AT1556" s="19"/>
      <c r="AU1556" s="19"/>
      <c r="AV1556" s="19"/>
      <c r="AW1556" s="19"/>
      <c r="AX1556" s="19"/>
      <c r="GA1556" s="50"/>
    </row>
    <row r="1557" spans="1:183" s="18" customFormat="1">
      <c r="A1557" s="47"/>
      <c r="B1557" s="48"/>
      <c r="C1557" s="48"/>
      <c r="D1557" s="48"/>
      <c r="E1557" s="49"/>
      <c r="F1557" s="48"/>
      <c r="G1557" s="48"/>
      <c r="H1557" s="48"/>
      <c r="I1557" s="49"/>
      <c r="J1557" s="48"/>
      <c r="K1557" s="48"/>
      <c r="L1557" s="48"/>
      <c r="M1557" s="48"/>
      <c r="N1557" s="19"/>
      <c r="O1557" s="19"/>
      <c r="P1557" s="19"/>
      <c r="Q1557" s="19"/>
      <c r="R1557" s="19"/>
      <c r="S1557" s="19"/>
      <c r="T1557" s="19"/>
      <c r="U1557" s="19"/>
      <c r="V1557" s="19"/>
      <c r="W1557" s="19"/>
      <c r="X1557" s="19"/>
      <c r="Y1557" s="19"/>
      <c r="Z1557" s="19"/>
      <c r="AA1557" s="19"/>
      <c r="AB1557" s="19"/>
      <c r="AC1557" s="19"/>
      <c r="AD1557" s="19"/>
      <c r="AE1557" s="19"/>
      <c r="AF1557" s="19"/>
      <c r="AG1557" s="19"/>
      <c r="AH1557" s="19"/>
      <c r="AI1557" s="19"/>
      <c r="AJ1557" s="19"/>
      <c r="AK1557" s="19"/>
      <c r="AL1557" s="19"/>
      <c r="AM1557" s="19"/>
      <c r="AN1557" s="19"/>
      <c r="AO1557" s="19"/>
      <c r="AP1557" s="19"/>
      <c r="AQ1557" s="19"/>
      <c r="AR1557" s="19"/>
      <c r="AS1557" s="19"/>
      <c r="AT1557" s="19"/>
      <c r="AU1557" s="19"/>
      <c r="AV1557" s="19"/>
      <c r="AW1557" s="19"/>
      <c r="AX1557" s="19"/>
      <c r="GA1557" s="50"/>
    </row>
    <row r="1558" spans="1:183" s="18" customFormat="1">
      <c r="A1558" s="47"/>
      <c r="B1558" s="48"/>
      <c r="C1558" s="48"/>
      <c r="D1558" s="48"/>
      <c r="E1558" s="49"/>
      <c r="F1558" s="48"/>
      <c r="G1558" s="48"/>
      <c r="H1558" s="48"/>
      <c r="I1558" s="49"/>
      <c r="J1558" s="48"/>
      <c r="K1558" s="48"/>
      <c r="L1558" s="48"/>
      <c r="M1558" s="48"/>
      <c r="N1558" s="19"/>
      <c r="O1558" s="19"/>
      <c r="P1558" s="19"/>
      <c r="Q1558" s="19"/>
      <c r="R1558" s="19"/>
      <c r="S1558" s="19"/>
      <c r="T1558" s="19"/>
      <c r="U1558" s="19"/>
      <c r="V1558" s="19"/>
      <c r="W1558" s="19"/>
      <c r="X1558" s="19"/>
      <c r="Y1558" s="19"/>
      <c r="Z1558" s="19"/>
      <c r="AA1558" s="19"/>
      <c r="AB1558" s="19"/>
      <c r="AC1558" s="19"/>
      <c r="AD1558" s="19"/>
      <c r="AE1558" s="19"/>
      <c r="AF1558" s="19"/>
      <c r="AG1558" s="19"/>
      <c r="AH1558" s="19"/>
      <c r="AI1558" s="19"/>
      <c r="AJ1558" s="19"/>
      <c r="AK1558" s="19"/>
      <c r="AL1558" s="19"/>
      <c r="AM1558" s="19"/>
      <c r="AN1558" s="19"/>
      <c r="AO1558" s="19"/>
      <c r="AP1558" s="19"/>
      <c r="AQ1558" s="19"/>
      <c r="AR1558" s="19"/>
      <c r="AS1558" s="19"/>
      <c r="AT1558" s="19"/>
      <c r="AU1558" s="19"/>
      <c r="AV1558" s="19"/>
      <c r="AW1558" s="19"/>
      <c r="AX1558" s="19"/>
      <c r="GA1558" s="50"/>
    </row>
    <row r="1559" spans="1:183" s="18" customFormat="1">
      <c r="A1559" s="47"/>
      <c r="B1559" s="48"/>
      <c r="C1559" s="48"/>
      <c r="D1559" s="48"/>
      <c r="E1559" s="49"/>
      <c r="F1559" s="48"/>
      <c r="G1559" s="48"/>
      <c r="H1559" s="48"/>
      <c r="I1559" s="49"/>
      <c r="J1559" s="48"/>
      <c r="K1559" s="48"/>
      <c r="L1559" s="48"/>
      <c r="M1559" s="48"/>
      <c r="N1559" s="19"/>
      <c r="O1559" s="19"/>
      <c r="P1559" s="19"/>
      <c r="Q1559" s="19"/>
      <c r="R1559" s="19"/>
      <c r="S1559" s="19"/>
      <c r="T1559" s="19"/>
      <c r="U1559" s="19"/>
      <c r="V1559" s="19"/>
      <c r="W1559" s="19"/>
      <c r="X1559" s="19"/>
      <c r="Y1559" s="19"/>
      <c r="Z1559" s="19"/>
      <c r="AA1559" s="19"/>
      <c r="AB1559" s="19"/>
      <c r="AC1559" s="19"/>
      <c r="AD1559" s="19"/>
      <c r="AE1559" s="19"/>
      <c r="AF1559" s="19"/>
      <c r="AG1559" s="19"/>
      <c r="AH1559" s="19"/>
      <c r="AI1559" s="19"/>
      <c r="AJ1559" s="19"/>
      <c r="AK1559" s="19"/>
      <c r="AL1559" s="19"/>
      <c r="AM1559" s="19"/>
      <c r="AN1559" s="19"/>
      <c r="AO1559" s="19"/>
      <c r="AP1559" s="19"/>
      <c r="AQ1559" s="19"/>
      <c r="AR1559" s="19"/>
      <c r="AS1559" s="19"/>
      <c r="AT1559" s="19"/>
      <c r="AU1559" s="19"/>
      <c r="AV1559" s="19"/>
      <c r="AW1559" s="19"/>
      <c r="AX1559" s="19"/>
      <c r="GA1559" s="50"/>
    </row>
    <row r="1560" spans="1:183" s="18" customFormat="1">
      <c r="A1560" s="47"/>
      <c r="B1560" s="48"/>
      <c r="C1560" s="48"/>
      <c r="D1560" s="48"/>
      <c r="E1560" s="49"/>
      <c r="F1560" s="48"/>
      <c r="G1560" s="48"/>
      <c r="H1560" s="48"/>
      <c r="I1560" s="49"/>
      <c r="J1560" s="48"/>
      <c r="K1560" s="48"/>
      <c r="L1560" s="48"/>
      <c r="M1560" s="48"/>
      <c r="N1560" s="19"/>
      <c r="O1560" s="19"/>
      <c r="P1560" s="19"/>
      <c r="Q1560" s="19"/>
      <c r="R1560" s="19"/>
      <c r="S1560" s="19"/>
      <c r="T1560" s="19"/>
      <c r="U1560" s="19"/>
      <c r="V1560" s="19"/>
      <c r="W1560" s="19"/>
      <c r="X1560" s="19"/>
      <c r="Y1560" s="19"/>
      <c r="Z1560" s="19"/>
      <c r="AA1560" s="19"/>
      <c r="AB1560" s="19"/>
      <c r="AC1560" s="19"/>
      <c r="AD1560" s="19"/>
      <c r="AE1560" s="19"/>
      <c r="AF1560" s="19"/>
      <c r="AG1560" s="19"/>
      <c r="AH1560" s="19"/>
      <c r="AI1560" s="19"/>
      <c r="AJ1560" s="19"/>
      <c r="AK1560" s="19"/>
      <c r="AL1560" s="19"/>
      <c r="AM1560" s="19"/>
      <c r="AN1560" s="19"/>
      <c r="AO1560" s="19"/>
      <c r="AP1560" s="19"/>
      <c r="AQ1560" s="19"/>
      <c r="AR1560" s="19"/>
      <c r="AS1560" s="19"/>
      <c r="AT1560" s="19"/>
      <c r="AU1560" s="19"/>
      <c r="AV1560" s="19"/>
      <c r="AW1560" s="19"/>
      <c r="AX1560" s="19"/>
      <c r="GA1560" s="50"/>
    </row>
    <row r="1561" spans="1:183" s="18" customFormat="1">
      <c r="A1561" s="47"/>
      <c r="B1561" s="48"/>
      <c r="C1561" s="48"/>
      <c r="D1561" s="48"/>
      <c r="E1561" s="49"/>
      <c r="F1561" s="48"/>
      <c r="G1561" s="48"/>
      <c r="H1561" s="48"/>
      <c r="I1561" s="49"/>
      <c r="J1561" s="48"/>
      <c r="K1561" s="48"/>
      <c r="L1561" s="48"/>
      <c r="M1561" s="48"/>
      <c r="N1561" s="19"/>
      <c r="O1561" s="19"/>
      <c r="P1561" s="19"/>
      <c r="Q1561" s="19"/>
      <c r="R1561" s="19"/>
      <c r="S1561" s="19"/>
      <c r="T1561" s="19"/>
      <c r="U1561" s="19"/>
      <c r="V1561" s="19"/>
      <c r="W1561" s="19"/>
      <c r="X1561" s="19"/>
      <c r="Y1561" s="19"/>
      <c r="Z1561" s="19"/>
      <c r="AA1561" s="19"/>
      <c r="AB1561" s="19"/>
      <c r="AC1561" s="19"/>
      <c r="AD1561" s="19"/>
      <c r="AE1561" s="19"/>
      <c r="AF1561" s="19"/>
      <c r="AG1561" s="19"/>
      <c r="AH1561" s="19"/>
      <c r="AI1561" s="19"/>
      <c r="AJ1561" s="19"/>
      <c r="AK1561" s="19"/>
      <c r="AL1561" s="19"/>
      <c r="AM1561" s="19"/>
      <c r="AN1561" s="19"/>
      <c r="AO1561" s="19"/>
      <c r="AP1561" s="19"/>
      <c r="AQ1561" s="19"/>
      <c r="AR1561" s="19"/>
      <c r="AS1561" s="19"/>
      <c r="AT1561" s="19"/>
      <c r="AU1561" s="19"/>
      <c r="AV1561" s="19"/>
      <c r="AW1561" s="19"/>
      <c r="AX1561" s="19"/>
      <c r="GA1561" s="50"/>
    </row>
    <row r="1562" spans="1:183" s="18" customFormat="1">
      <c r="A1562" s="47"/>
      <c r="B1562" s="48"/>
      <c r="C1562" s="48"/>
      <c r="D1562" s="48"/>
      <c r="E1562" s="49"/>
      <c r="F1562" s="48"/>
      <c r="G1562" s="48"/>
      <c r="H1562" s="48"/>
      <c r="I1562" s="49"/>
      <c r="J1562" s="48"/>
      <c r="K1562" s="48"/>
      <c r="L1562" s="48"/>
      <c r="M1562" s="48"/>
      <c r="N1562" s="19"/>
      <c r="O1562" s="19"/>
      <c r="P1562" s="19"/>
      <c r="Q1562" s="19"/>
      <c r="R1562" s="19"/>
      <c r="S1562" s="19"/>
      <c r="T1562" s="19"/>
      <c r="U1562" s="19"/>
      <c r="V1562" s="19"/>
      <c r="W1562" s="19"/>
      <c r="X1562" s="19"/>
      <c r="Y1562" s="19"/>
      <c r="Z1562" s="19"/>
      <c r="AA1562" s="19"/>
      <c r="AB1562" s="19"/>
      <c r="AC1562" s="19"/>
      <c r="AD1562" s="19"/>
      <c r="AE1562" s="19"/>
      <c r="AF1562" s="19"/>
      <c r="AG1562" s="19"/>
      <c r="AH1562" s="19"/>
      <c r="AI1562" s="19"/>
      <c r="AJ1562" s="19"/>
      <c r="AK1562" s="19"/>
      <c r="AL1562" s="19"/>
      <c r="AM1562" s="19"/>
      <c r="AN1562" s="19"/>
      <c r="AO1562" s="19"/>
      <c r="AP1562" s="19"/>
      <c r="AQ1562" s="19"/>
      <c r="AR1562" s="19"/>
      <c r="AS1562" s="19"/>
      <c r="AT1562" s="19"/>
      <c r="AU1562" s="19"/>
      <c r="AV1562" s="19"/>
      <c r="AW1562" s="19"/>
      <c r="AX1562" s="19"/>
      <c r="GA1562" s="50"/>
    </row>
    <row r="1563" spans="1:183" s="18" customFormat="1">
      <c r="A1563" s="47"/>
      <c r="B1563" s="48"/>
      <c r="C1563" s="48"/>
      <c r="D1563" s="48"/>
      <c r="E1563" s="49"/>
      <c r="F1563" s="48"/>
      <c r="G1563" s="48"/>
      <c r="H1563" s="48"/>
      <c r="I1563" s="49"/>
      <c r="J1563" s="48"/>
      <c r="K1563" s="48"/>
      <c r="L1563" s="48"/>
      <c r="M1563" s="48"/>
      <c r="N1563" s="19"/>
      <c r="O1563" s="19"/>
      <c r="P1563" s="19"/>
      <c r="Q1563" s="19"/>
      <c r="R1563" s="19"/>
      <c r="S1563" s="19"/>
      <c r="T1563" s="19"/>
      <c r="U1563" s="19"/>
      <c r="V1563" s="19"/>
      <c r="W1563" s="19"/>
      <c r="X1563" s="19"/>
      <c r="Y1563" s="19"/>
      <c r="Z1563" s="19"/>
      <c r="AA1563" s="19"/>
      <c r="AB1563" s="19"/>
      <c r="AC1563" s="19"/>
      <c r="AD1563" s="19"/>
      <c r="AE1563" s="19"/>
      <c r="AF1563" s="19"/>
      <c r="AG1563" s="19"/>
      <c r="AH1563" s="19"/>
      <c r="AI1563" s="19"/>
      <c r="AJ1563" s="19"/>
      <c r="AK1563" s="19"/>
      <c r="AL1563" s="19"/>
      <c r="AM1563" s="19"/>
      <c r="AN1563" s="19"/>
      <c r="AO1563" s="19"/>
      <c r="AP1563" s="19"/>
      <c r="AQ1563" s="19"/>
      <c r="AR1563" s="19"/>
      <c r="AS1563" s="19"/>
      <c r="AT1563" s="19"/>
      <c r="AU1563" s="19"/>
      <c r="AV1563" s="19"/>
      <c r="AW1563" s="19"/>
      <c r="AX1563" s="19"/>
      <c r="GA1563" s="50"/>
    </row>
    <row r="1564" spans="1:183" s="18" customFormat="1">
      <c r="A1564" s="47"/>
      <c r="B1564" s="48"/>
      <c r="C1564" s="48"/>
      <c r="D1564" s="48"/>
      <c r="E1564" s="49"/>
      <c r="F1564" s="48"/>
      <c r="G1564" s="48"/>
      <c r="H1564" s="48"/>
      <c r="I1564" s="49"/>
      <c r="J1564" s="48"/>
      <c r="K1564" s="48"/>
      <c r="L1564" s="48"/>
      <c r="M1564" s="48"/>
      <c r="N1564" s="19"/>
      <c r="O1564" s="19"/>
      <c r="P1564" s="19"/>
      <c r="Q1564" s="19"/>
      <c r="R1564" s="19"/>
      <c r="S1564" s="19"/>
      <c r="T1564" s="19"/>
      <c r="U1564" s="19"/>
      <c r="V1564" s="19"/>
      <c r="W1564" s="19"/>
      <c r="X1564" s="19"/>
      <c r="Y1564" s="19"/>
      <c r="Z1564" s="19"/>
      <c r="AA1564" s="19"/>
      <c r="AB1564" s="19"/>
      <c r="AC1564" s="19"/>
      <c r="AD1564" s="19"/>
      <c r="AE1564" s="19"/>
      <c r="AF1564" s="19"/>
      <c r="AG1564" s="19"/>
      <c r="AH1564" s="19"/>
      <c r="AI1564" s="19"/>
      <c r="AJ1564" s="19"/>
      <c r="AK1564" s="19"/>
      <c r="AL1564" s="19"/>
      <c r="AM1564" s="19"/>
      <c r="AN1564" s="19"/>
      <c r="AO1564" s="19"/>
      <c r="AP1564" s="19"/>
      <c r="AQ1564" s="19"/>
      <c r="AR1564" s="19"/>
      <c r="AS1564" s="19"/>
      <c r="AT1564" s="19"/>
      <c r="AU1564" s="19"/>
      <c r="AV1564" s="19"/>
      <c r="AW1564" s="19"/>
      <c r="AX1564" s="19"/>
      <c r="GA1564" s="50"/>
    </row>
    <row r="1565" spans="1:183" s="18" customFormat="1">
      <c r="A1565" s="47"/>
      <c r="B1565" s="48"/>
      <c r="C1565" s="48"/>
      <c r="D1565" s="48"/>
      <c r="E1565" s="49"/>
      <c r="F1565" s="48"/>
      <c r="G1565" s="48"/>
      <c r="H1565" s="48"/>
      <c r="I1565" s="49"/>
      <c r="J1565" s="48"/>
      <c r="K1565" s="48"/>
      <c r="L1565" s="48"/>
      <c r="M1565" s="48"/>
      <c r="N1565" s="19"/>
      <c r="O1565" s="19"/>
      <c r="P1565" s="19"/>
      <c r="Q1565" s="19"/>
      <c r="R1565" s="19"/>
      <c r="S1565" s="19"/>
      <c r="T1565" s="19"/>
      <c r="U1565" s="19"/>
      <c r="V1565" s="19"/>
      <c r="W1565" s="19"/>
      <c r="X1565" s="19"/>
      <c r="Y1565" s="19"/>
      <c r="Z1565" s="19"/>
      <c r="AA1565" s="19"/>
      <c r="AB1565" s="19"/>
      <c r="AC1565" s="19"/>
      <c r="AD1565" s="19"/>
      <c r="AE1565" s="19"/>
      <c r="AF1565" s="19"/>
      <c r="AG1565" s="19"/>
      <c r="AH1565" s="19"/>
      <c r="AI1565" s="19"/>
      <c r="AJ1565" s="19"/>
      <c r="AK1565" s="19"/>
      <c r="AL1565" s="19"/>
      <c r="AM1565" s="19"/>
      <c r="AN1565" s="19"/>
      <c r="AO1565" s="19"/>
      <c r="AP1565" s="19"/>
      <c r="AQ1565" s="19"/>
      <c r="AR1565" s="19"/>
      <c r="AS1565" s="19"/>
      <c r="AT1565" s="19"/>
      <c r="AU1565" s="19"/>
      <c r="AV1565" s="19"/>
      <c r="AW1565" s="19"/>
      <c r="AX1565" s="19"/>
      <c r="GA1565" s="50"/>
    </row>
    <row r="1566" spans="1:183" s="18" customFormat="1">
      <c r="A1566" s="47"/>
      <c r="B1566" s="48"/>
      <c r="C1566" s="48"/>
      <c r="D1566" s="48"/>
      <c r="E1566" s="49"/>
      <c r="F1566" s="48"/>
      <c r="G1566" s="48"/>
      <c r="H1566" s="48"/>
      <c r="I1566" s="49"/>
      <c r="J1566" s="48"/>
      <c r="K1566" s="48"/>
      <c r="L1566" s="48"/>
      <c r="M1566" s="48"/>
      <c r="N1566" s="19"/>
      <c r="O1566" s="19"/>
      <c r="P1566" s="19"/>
      <c r="Q1566" s="19"/>
      <c r="R1566" s="19"/>
      <c r="S1566" s="19"/>
      <c r="T1566" s="19"/>
      <c r="U1566" s="19"/>
      <c r="V1566" s="19"/>
      <c r="W1566" s="19"/>
      <c r="X1566" s="19"/>
      <c r="Y1566" s="19"/>
      <c r="Z1566" s="19"/>
      <c r="AA1566" s="19"/>
      <c r="AB1566" s="19"/>
      <c r="AC1566" s="19"/>
      <c r="AD1566" s="19"/>
      <c r="AE1566" s="19"/>
      <c r="AF1566" s="19"/>
      <c r="AG1566" s="19"/>
      <c r="AH1566" s="19"/>
      <c r="AI1566" s="19"/>
      <c r="AJ1566" s="19"/>
      <c r="AK1566" s="19"/>
      <c r="AL1566" s="19"/>
      <c r="AM1566" s="19"/>
      <c r="AN1566" s="19"/>
      <c r="AO1566" s="19"/>
      <c r="AP1566" s="19"/>
      <c r="AQ1566" s="19"/>
      <c r="AR1566" s="19"/>
      <c r="AS1566" s="19"/>
      <c r="AT1566" s="19"/>
      <c r="AU1566" s="19"/>
      <c r="AV1566" s="19"/>
      <c r="AW1566" s="19"/>
      <c r="AX1566" s="19"/>
      <c r="GA1566" s="50"/>
    </row>
    <row r="1567" spans="1:183" s="18" customFormat="1">
      <c r="A1567" s="47"/>
      <c r="B1567" s="48"/>
      <c r="C1567" s="48"/>
      <c r="D1567" s="48"/>
      <c r="E1567" s="49"/>
      <c r="F1567" s="48"/>
      <c r="G1567" s="48"/>
      <c r="H1567" s="48"/>
      <c r="I1567" s="49"/>
      <c r="J1567" s="48"/>
      <c r="K1567" s="48"/>
      <c r="L1567" s="48"/>
      <c r="M1567" s="48"/>
      <c r="N1567" s="19"/>
      <c r="O1567" s="19"/>
      <c r="P1567" s="19"/>
      <c r="Q1567" s="19"/>
      <c r="R1567" s="19"/>
      <c r="S1567" s="19"/>
      <c r="T1567" s="19"/>
      <c r="U1567" s="19"/>
      <c r="V1567" s="19"/>
      <c r="W1567" s="19"/>
      <c r="X1567" s="19"/>
      <c r="Y1567" s="19"/>
      <c r="Z1567" s="19"/>
      <c r="AA1567" s="19"/>
      <c r="AB1567" s="19"/>
      <c r="AC1567" s="19"/>
      <c r="AD1567" s="19"/>
      <c r="AE1567" s="19"/>
      <c r="AF1567" s="19"/>
      <c r="AG1567" s="19"/>
      <c r="AH1567" s="19"/>
      <c r="AI1567" s="19"/>
      <c r="AJ1567" s="19"/>
      <c r="AK1567" s="19"/>
      <c r="AL1567" s="19"/>
      <c r="AM1567" s="19"/>
      <c r="AN1567" s="19"/>
      <c r="AO1567" s="19"/>
      <c r="AP1567" s="19"/>
      <c r="AQ1567" s="19"/>
      <c r="AR1567" s="19"/>
      <c r="AS1567" s="19"/>
      <c r="AT1567" s="19"/>
      <c r="AU1567" s="19"/>
      <c r="AV1567" s="19"/>
      <c r="AW1567" s="19"/>
      <c r="AX1567" s="19"/>
      <c r="GA1567" s="50"/>
    </row>
    <row r="1568" spans="1:183" s="18" customFormat="1">
      <c r="A1568" s="47"/>
      <c r="B1568" s="48"/>
      <c r="C1568" s="48"/>
      <c r="D1568" s="48"/>
      <c r="E1568" s="49"/>
      <c r="F1568" s="48"/>
      <c r="G1568" s="48"/>
      <c r="H1568" s="48"/>
      <c r="I1568" s="49"/>
      <c r="J1568" s="48"/>
      <c r="K1568" s="48"/>
      <c r="L1568" s="48"/>
      <c r="M1568" s="48"/>
      <c r="N1568" s="19"/>
      <c r="O1568" s="19"/>
      <c r="P1568" s="19"/>
      <c r="Q1568" s="19"/>
      <c r="R1568" s="19"/>
      <c r="S1568" s="19"/>
      <c r="T1568" s="19"/>
      <c r="U1568" s="19"/>
      <c r="V1568" s="19"/>
      <c r="W1568" s="19"/>
      <c r="X1568" s="19"/>
      <c r="Y1568" s="19"/>
      <c r="Z1568" s="19"/>
      <c r="AA1568" s="19"/>
      <c r="AB1568" s="19"/>
      <c r="AC1568" s="19"/>
      <c r="AD1568" s="19"/>
      <c r="AE1568" s="19"/>
      <c r="AF1568" s="19"/>
      <c r="AG1568" s="19"/>
      <c r="AH1568" s="19"/>
      <c r="AI1568" s="19"/>
      <c r="AJ1568" s="19"/>
      <c r="AK1568" s="19"/>
      <c r="AL1568" s="19"/>
      <c r="AM1568" s="19"/>
      <c r="AN1568" s="19"/>
      <c r="AO1568" s="19"/>
      <c r="AP1568" s="19"/>
      <c r="AQ1568" s="19"/>
      <c r="AR1568" s="19"/>
      <c r="AS1568" s="19"/>
      <c r="AT1568" s="19"/>
      <c r="AU1568" s="19"/>
      <c r="AV1568" s="19"/>
      <c r="AW1568" s="19"/>
      <c r="AX1568" s="19"/>
      <c r="GA1568" s="50"/>
    </row>
    <row r="1569" spans="1:183" s="18" customFormat="1">
      <c r="A1569" s="47"/>
      <c r="B1569" s="48"/>
      <c r="C1569" s="48"/>
      <c r="D1569" s="48"/>
      <c r="E1569" s="49"/>
      <c r="F1569" s="48"/>
      <c r="G1569" s="48"/>
      <c r="H1569" s="48"/>
      <c r="I1569" s="49"/>
      <c r="J1569" s="48"/>
      <c r="K1569" s="48"/>
      <c r="L1569" s="48"/>
      <c r="M1569" s="48"/>
      <c r="N1569" s="19"/>
      <c r="O1569" s="19"/>
      <c r="P1569" s="19"/>
      <c r="Q1569" s="19"/>
      <c r="R1569" s="19"/>
      <c r="S1569" s="19"/>
      <c r="T1569" s="19"/>
      <c r="U1569" s="19"/>
      <c r="V1569" s="19"/>
      <c r="W1569" s="19"/>
      <c r="X1569" s="19"/>
      <c r="Y1569" s="19"/>
      <c r="Z1569" s="19"/>
      <c r="AA1569" s="19"/>
      <c r="AB1569" s="19"/>
      <c r="AC1569" s="19"/>
      <c r="AD1569" s="19"/>
      <c r="AE1569" s="19"/>
      <c r="AF1569" s="19"/>
      <c r="AG1569" s="19"/>
      <c r="AH1569" s="19"/>
      <c r="AI1569" s="19"/>
      <c r="AJ1569" s="19"/>
      <c r="AK1569" s="19"/>
      <c r="AL1569" s="19"/>
      <c r="AM1569" s="19"/>
      <c r="AN1569" s="19"/>
      <c r="AO1569" s="19"/>
      <c r="AP1569" s="19"/>
      <c r="AQ1569" s="19"/>
      <c r="AR1569" s="19"/>
      <c r="AS1569" s="19"/>
      <c r="AT1569" s="19"/>
      <c r="AU1569" s="19"/>
      <c r="AV1569" s="19"/>
      <c r="AW1569" s="19"/>
      <c r="AX1569" s="19"/>
      <c r="GA1569" s="50"/>
    </row>
    <row r="1570" spans="1:183" s="18" customFormat="1">
      <c r="A1570" s="47"/>
      <c r="B1570" s="48"/>
      <c r="C1570" s="48"/>
      <c r="D1570" s="48"/>
      <c r="E1570" s="49"/>
      <c r="F1570" s="48"/>
      <c r="G1570" s="48"/>
      <c r="H1570" s="48"/>
      <c r="I1570" s="49"/>
      <c r="J1570" s="48"/>
      <c r="K1570" s="48"/>
      <c r="L1570" s="48"/>
      <c r="M1570" s="48"/>
      <c r="N1570" s="19"/>
      <c r="O1570" s="19"/>
      <c r="P1570" s="19"/>
      <c r="Q1570" s="19"/>
      <c r="R1570" s="19"/>
      <c r="S1570" s="19"/>
      <c r="T1570" s="19"/>
      <c r="U1570" s="19"/>
      <c r="V1570" s="19"/>
      <c r="W1570" s="19"/>
      <c r="X1570" s="19"/>
      <c r="Y1570" s="19"/>
      <c r="Z1570" s="19"/>
      <c r="AA1570" s="19"/>
      <c r="AB1570" s="19"/>
      <c r="AC1570" s="19"/>
      <c r="AD1570" s="19"/>
      <c r="AE1570" s="19"/>
      <c r="AF1570" s="19"/>
      <c r="AG1570" s="19"/>
      <c r="AH1570" s="19"/>
      <c r="AI1570" s="19"/>
      <c r="AJ1570" s="19"/>
      <c r="AK1570" s="19"/>
      <c r="AL1570" s="19"/>
      <c r="AM1570" s="19"/>
      <c r="AN1570" s="19"/>
      <c r="AO1570" s="19"/>
      <c r="AP1570" s="19"/>
      <c r="AQ1570" s="19"/>
      <c r="AR1570" s="19"/>
      <c r="AS1570" s="19"/>
      <c r="AT1570" s="19"/>
      <c r="AU1570" s="19"/>
      <c r="AV1570" s="19"/>
      <c r="AW1570" s="19"/>
      <c r="AX1570" s="19"/>
      <c r="GA1570" s="50"/>
    </row>
    <row r="1571" spans="1:183" s="18" customFormat="1">
      <c r="A1571" s="47"/>
      <c r="B1571" s="48"/>
      <c r="C1571" s="48"/>
      <c r="D1571" s="48"/>
      <c r="E1571" s="49"/>
      <c r="F1571" s="48"/>
      <c r="G1571" s="48"/>
      <c r="H1571" s="48"/>
      <c r="I1571" s="49"/>
      <c r="J1571" s="48"/>
      <c r="K1571" s="48"/>
      <c r="L1571" s="48"/>
      <c r="M1571" s="48"/>
      <c r="N1571" s="19"/>
      <c r="O1571" s="19"/>
      <c r="P1571" s="19"/>
      <c r="Q1571" s="19"/>
      <c r="R1571" s="19"/>
      <c r="S1571" s="19"/>
      <c r="T1571" s="19"/>
      <c r="U1571" s="19"/>
      <c r="V1571" s="19"/>
      <c r="W1571" s="19"/>
      <c r="X1571" s="19"/>
      <c r="Y1571" s="19"/>
      <c r="Z1571" s="19"/>
      <c r="AA1571" s="19"/>
      <c r="AB1571" s="19"/>
      <c r="AC1571" s="19"/>
      <c r="AD1571" s="19"/>
      <c r="AE1571" s="19"/>
      <c r="AF1571" s="19"/>
      <c r="AG1571" s="19"/>
      <c r="AH1571" s="19"/>
      <c r="AI1571" s="19"/>
      <c r="AJ1571" s="19"/>
      <c r="AK1571" s="19"/>
      <c r="AL1571" s="19"/>
      <c r="AM1571" s="19"/>
      <c r="AN1571" s="19"/>
      <c r="AO1571" s="19"/>
      <c r="AP1571" s="19"/>
      <c r="AQ1571" s="19"/>
      <c r="AR1571" s="19"/>
      <c r="AS1571" s="19"/>
      <c r="AT1571" s="19"/>
      <c r="AU1571" s="19"/>
      <c r="AV1571" s="19"/>
      <c r="AW1571" s="19"/>
      <c r="AX1571" s="19"/>
      <c r="GA1571" s="50"/>
    </row>
    <row r="1572" spans="1:183" s="18" customFormat="1">
      <c r="A1572" s="47"/>
      <c r="B1572" s="48"/>
      <c r="C1572" s="48"/>
      <c r="D1572" s="48"/>
      <c r="E1572" s="49"/>
      <c r="F1572" s="48"/>
      <c r="G1572" s="48"/>
      <c r="H1572" s="48"/>
      <c r="I1572" s="49"/>
      <c r="J1572" s="48"/>
      <c r="K1572" s="48"/>
      <c r="L1572" s="48"/>
      <c r="M1572" s="48"/>
      <c r="N1572" s="19"/>
      <c r="O1572" s="19"/>
      <c r="P1572" s="19"/>
      <c r="Q1572" s="19"/>
      <c r="R1572" s="19"/>
      <c r="S1572" s="19"/>
      <c r="T1572" s="19"/>
      <c r="U1572" s="19"/>
      <c r="V1572" s="19"/>
      <c r="W1572" s="19"/>
      <c r="X1572" s="19"/>
      <c r="Y1572" s="19"/>
      <c r="Z1572" s="19"/>
      <c r="AA1572" s="19"/>
      <c r="AB1572" s="19"/>
      <c r="AC1572" s="19"/>
      <c r="AD1572" s="19"/>
      <c r="AE1572" s="19"/>
      <c r="AF1572" s="19"/>
      <c r="AG1572" s="19"/>
      <c r="AH1572" s="19"/>
      <c r="AI1572" s="19"/>
      <c r="AJ1572" s="19"/>
      <c r="AK1572" s="19"/>
      <c r="AL1572" s="19"/>
      <c r="AM1572" s="19"/>
      <c r="AN1572" s="19"/>
      <c r="AO1572" s="19"/>
      <c r="AP1572" s="19"/>
      <c r="AQ1572" s="19"/>
      <c r="AR1572" s="19"/>
      <c r="AS1572" s="19"/>
      <c r="AT1572" s="19"/>
      <c r="AU1572" s="19"/>
      <c r="AV1572" s="19"/>
      <c r="AW1572" s="19"/>
      <c r="AX1572" s="19"/>
      <c r="GA1572" s="50"/>
    </row>
    <row r="1573" spans="1:183" s="18" customFormat="1">
      <c r="A1573" s="47"/>
      <c r="B1573" s="48"/>
      <c r="C1573" s="48"/>
      <c r="D1573" s="48"/>
      <c r="E1573" s="49"/>
      <c r="F1573" s="48"/>
      <c r="G1573" s="48"/>
      <c r="H1573" s="48"/>
      <c r="I1573" s="49"/>
      <c r="J1573" s="48"/>
      <c r="K1573" s="48"/>
      <c r="L1573" s="48"/>
      <c r="M1573" s="48"/>
      <c r="N1573" s="19"/>
      <c r="O1573" s="19"/>
      <c r="P1573" s="19"/>
      <c r="Q1573" s="19"/>
      <c r="R1573" s="19"/>
      <c r="S1573" s="19"/>
      <c r="T1573" s="19"/>
      <c r="U1573" s="19"/>
      <c r="V1573" s="19"/>
      <c r="W1573" s="19"/>
      <c r="X1573" s="19"/>
      <c r="Y1573" s="19"/>
      <c r="Z1573" s="19"/>
      <c r="AA1573" s="19"/>
      <c r="AB1573" s="19"/>
      <c r="AC1573" s="19"/>
      <c r="AD1573" s="19"/>
      <c r="AE1573" s="19"/>
      <c r="AF1573" s="19"/>
      <c r="AG1573" s="19"/>
      <c r="AH1573" s="19"/>
      <c r="AI1573" s="19"/>
      <c r="AJ1573" s="19"/>
      <c r="AK1573" s="19"/>
      <c r="AL1573" s="19"/>
      <c r="AM1573" s="19"/>
      <c r="AN1573" s="19"/>
      <c r="AO1573" s="19"/>
      <c r="AP1573" s="19"/>
      <c r="AQ1573" s="19"/>
      <c r="AR1573" s="19"/>
      <c r="AS1573" s="19"/>
      <c r="AT1573" s="19"/>
      <c r="AU1573" s="19"/>
      <c r="AV1573" s="19"/>
      <c r="AW1573" s="19"/>
      <c r="AX1573" s="19"/>
      <c r="GA1573" s="50"/>
    </row>
    <row r="1574" spans="1:183" s="18" customFormat="1">
      <c r="A1574" s="47"/>
      <c r="B1574" s="48"/>
      <c r="C1574" s="48"/>
      <c r="D1574" s="48"/>
      <c r="E1574" s="49"/>
      <c r="F1574" s="48"/>
      <c r="G1574" s="48"/>
      <c r="H1574" s="48"/>
      <c r="I1574" s="49"/>
      <c r="J1574" s="48"/>
      <c r="K1574" s="48"/>
      <c r="L1574" s="48"/>
      <c r="M1574" s="48"/>
      <c r="N1574" s="19"/>
      <c r="O1574" s="19"/>
      <c r="P1574" s="19"/>
      <c r="Q1574" s="19"/>
      <c r="R1574" s="19"/>
      <c r="S1574" s="19"/>
      <c r="T1574" s="19"/>
      <c r="U1574" s="19"/>
      <c r="V1574" s="19"/>
      <c r="W1574" s="19"/>
      <c r="X1574" s="19"/>
      <c r="Y1574" s="19"/>
      <c r="Z1574" s="19"/>
      <c r="AA1574" s="19"/>
      <c r="AB1574" s="19"/>
      <c r="AC1574" s="19"/>
      <c r="AD1574" s="19"/>
      <c r="AE1574" s="19"/>
      <c r="AF1574" s="19"/>
      <c r="AG1574" s="19"/>
      <c r="AH1574" s="19"/>
      <c r="AI1574" s="19"/>
      <c r="AJ1574" s="19"/>
      <c r="AK1574" s="19"/>
      <c r="AL1574" s="19"/>
      <c r="AM1574" s="19"/>
      <c r="AN1574" s="19"/>
      <c r="AO1574" s="19"/>
      <c r="AP1574" s="19"/>
      <c r="AQ1574" s="19"/>
      <c r="AR1574" s="19"/>
      <c r="AS1574" s="19"/>
      <c r="AT1574" s="19"/>
      <c r="AU1574" s="19"/>
      <c r="AV1574" s="19"/>
      <c r="AW1574" s="19"/>
      <c r="AX1574" s="19"/>
      <c r="GA1574" s="50"/>
    </row>
    <row r="1575" spans="1:183" s="18" customFormat="1">
      <c r="A1575" s="47"/>
      <c r="B1575" s="48"/>
      <c r="C1575" s="48"/>
      <c r="D1575" s="48"/>
      <c r="E1575" s="49"/>
      <c r="F1575" s="48"/>
      <c r="G1575" s="48"/>
      <c r="H1575" s="48"/>
      <c r="I1575" s="49"/>
      <c r="J1575" s="48"/>
      <c r="K1575" s="48"/>
      <c r="L1575" s="48"/>
      <c r="M1575" s="48"/>
      <c r="N1575" s="19"/>
      <c r="O1575" s="19"/>
      <c r="P1575" s="19"/>
      <c r="Q1575" s="19"/>
      <c r="R1575" s="19"/>
      <c r="S1575" s="19"/>
      <c r="T1575" s="19"/>
      <c r="U1575" s="19"/>
      <c r="V1575" s="19"/>
      <c r="W1575" s="19"/>
      <c r="X1575" s="19"/>
      <c r="Y1575" s="19"/>
      <c r="Z1575" s="19"/>
      <c r="AA1575" s="19"/>
      <c r="AB1575" s="19"/>
      <c r="AC1575" s="19"/>
      <c r="AD1575" s="19"/>
      <c r="AE1575" s="19"/>
      <c r="AF1575" s="19"/>
      <c r="AG1575" s="19"/>
      <c r="AH1575" s="19"/>
      <c r="AI1575" s="19"/>
      <c r="AJ1575" s="19"/>
      <c r="AK1575" s="19"/>
      <c r="AL1575" s="19"/>
      <c r="AM1575" s="19"/>
      <c r="AN1575" s="19"/>
      <c r="AO1575" s="19"/>
      <c r="AP1575" s="19"/>
      <c r="AQ1575" s="19"/>
      <c r="AR1575" s="19"/>
      <c r="AS1575" s="19"/>
      <c r="AT1575" s="19"/>
      <c r="AU1575" s="19"/>
      <c r="AV1575" s="19"/>
      <c r="AW1575" s="19"/>
      <c r="AX1575" s="19"/>
      <c r="GA1575" s="50"/>
    </row>
    <row r="1576" spans="1:183" s="18" customFormat="1">
      <c r="A1576" s="47"/>
      <c r="B1576" s="48"/>
      <c r="C1576" s="48"/>
      <c r="D1576" s="48"/>
      <c r="E1576" s="49"/>
      <c r="F1576" s="48"/>
      <c r="G1576" s="48"/>
      <c r="H1576" s="48"/>
      <c r="I1576" s="49"/>
      <c r="J1576" s="48"/>
      <c r="K1576" s="48"/>
      <c r="L1576" s="48"/>
      <c r="M1576" s="48"/>
      <c r="N1576" s="19"/>
      <c r="O1576" s="19"/>
      <c r="P1576" s="19"/>
      <c r="Q1576" s="19"/>
      <c r="R1576" s="19"/>
      <c r="S1576" s="19"/>
      <c r="T1576" s="19"/>
      <c r="U1576" s="19"/>
      <c r="V1576" s="19"/>
      <c r="W1576" s="19"/>
      <c r="X1576" s="19"/>
      <c r="Y1576" s="19"/>
      <c r="Z1576" s="19"/>
      <c r="AA1576" s="19"/>
      <c r="AB1576" s="19"/>
      <c r="AC1576" s="19"/>
      <c r="AD1576" s="19"/>
      <c r="AE1576" s="19"/>
      <c r="AF1576" s="19"/>
      <c r="AG1576" s="19"/>
      <c r="AH1576" s="19"/>
      <c r="AI1576" s="19"/>
      <c r="AJ1576" s="19"/>
      <c r="AK1576" s="19"/>
      <c r="AL1576" s="19"/>
      <c r="AM1576" s="19"/>
      <c r="AN1576" s="19"/>
      <c r="AO1576" s="19"/>
      <c r="AP1576" s="19"/>
      <c r="AQ1576" s="19"/>
      <c r="AR1576" s="19"/>
      <c r="AS1576" s="19"/>
      <c r="AT1576" s="19"/>
      <c r="AU1576" s="19"/>
      <c r="AV1576" s="19"/>
      <c r="AW1576" s="19"/>
      <c r="AX1576" s="19"/>
      <c r="GA1576" s="50"/>
    </row>
    <row r="1577" spans="1:183" s="18" customFormat="1">
      <c r="A1577" s="47"/>
      <c r="B1577" s="48"/>
      <c r="C1577" s="48"/>
      <c r="D1577" s="48"/>
      <c r="E1577" s="49"/>
      <c r="F1577" s="48"/>
      <c r="G1577" s="48"/>
      <c r="H1577" s="48"/>
      <c r="I1577" s="49"/>
      <c r="J1577" s="48"/>
      <c r="K1577" s="48"/>
      <c r="L1577" s="48"/>
      <c r="M1577" s="48"/>
      <c r="N1577" s="19"/>
      <c r="O1577" s="19"/>
      <c r="P1577" s="19"/>
      <c r="Q1577" s="19"/>
      <c r="R1577" s="19"/>
      <c r="S1577" s="19"/>
      <c r="T1577" s="19"/>
      <c r="U1577" s="19"/>
      <c r="V1577" s="19"/>
      <c r="W1577" s="19"/>
      <c r="X1577" s="19"/>
      <c r="Y1577" s="19"/>
      <c r="Z1577" s="19"/>
      <c r="AA1577" s="19"/>
      <c r="AB1577" s="19"/>
      <c r="AC1577" s="19"/>
      <c r="AD1577" s="19"/>
      <c r="AE1577" s="19"/>
      <c r="AF1577" s="19"/>
      <c r="AG1577" s="19"/>
      <c r="AH1577" s="19"/>
      <c r="AI1577" s="19"/>
      <c r="AJ1577" s="19"/>
      <c r="AK1577" s="19"/>
      <c r="AL1577" s="19"/>
      <c r="AM1577" s="19"/>
      <c r="AN1577" s="19"/>
      <c r="AO1577" s="19"/>
      <c r="AP1577" s="19"/>
      <c r="AQ1577" s="19"/>
      <c r="AR1577" s="19"/>
      <c r="AS1577" s="19"/>
      <c r="AT1577" s="19"/>
      <c r="AU1577" s="19"/>
      <c r="AV1577" s="19"/>
      <c r="AW1577" s="19"/>
      <c r="AX1577" s="19"/>
      <c r="GA1577" s="50"/>
    </row>
    <row r="1578" spans="1:183" s="18" customFormat="1">
      <c r="A1578" s="47"/>
      <c r="B1578" s="48"/>
      <c r="C1578" s="48"/>
      <c r="D1578" s="48"/>
      <c r="E1578" s="49"/>
      <c r="F1578" s="48"/>
      <c r="G1578" s="48"/>
      <c r="H1578" s="48"/>
      <c r="I1578" s="49"/>
      <c r="J1578" s="48"/>
      <c r="K1578" s="48"/>
      <c r="L1578" s="48"/>
      <c r="M1578" s="48"/>
      <c r="N1578" s="19"/>
      <c r="O1578" s="19"/>
      <c r="P1578" s="19"/>
      <c r="Q1578" s="19"/>
      <c r="R1578" s="19"/>
      <c r="S1578" s="19"/>
      <c r="T1578" s="19"/>
      <c r="U1578" s="19"/>
      <c r="V1578" s="19"/>
      <c r="W1578" s="19"/>
      <c r="X1578" s="19"/>
      <c r="Y1578" s="19"/>
      <c r="Z1578" s="19"/>
      <c r="AA1578" s="19"/>
      <c r="AB1578" s="19"/>
      <c r="AC1578" s="19"/>
      <c r="AD1578" s="19"/>
      <c r="AE1578" s="19"/>
      <c r="AF1578" s="19"/>
      <c r="AG1578" s="19"/>
      <c r="AH1578" s="19"/>
      <c r="AI1578" s="19"/>
      <c r="AJ1578" s="19"/>
      <c r="AK1578" s="19"/>
      <c r="AL1578" s="19"/>
      <c r="AM1578" s="19"/>
      <c r="AN1578" s="19"/>
      <c r="AO1578" s="19"/>
      <c r="AP1578" s="19"/>
      <c r="AQ1578" s="19"/>
      <c r="AR1578" s="19"/>
      <c r="AS1578" s="19"/>
      <c r="AT1578" s="19"/>
      <c r="AU1578" s="19"/>
      <c r="AV1578" s="19"/>
      <c r="AW1578" s="19"/>
      <c r="AX1578" s="19"/>
      <c r="GA1578" s="50"/>
    </row>
    <row r="1579" spans="1:183" s="18" customFormat="1">
      <c r="A1579" s="47"/>
      <c r="B1579" s="48"/>
      <c r="C1579" s="48"/>
      <c r="D1579" s="48"/>
      <c r="E1579" s="49"/>
      <c r="F1579" s="48"/>
      <c r="G1579" s="48"/>
      <c r="H1579" s="48"/>
      <c r="I1579" s="49"/>
      <c r="J1579" s="48"/>
      <c r="K1579" s="48"/>
      <c r="L1579" s="48"/>
      <c r="M1579" s="48"/>
      <c r="N1579" s="19"/>
      <c r="O1579" s="19"/>
      <c r="P1579" s="19"/>
      <c r="Q1579" s="19"/>
      <c r="R1579" s="19"/>
      <c r="S1579" s="19"/>
      <c r="T1579" s="19"/>
      <c r="U1579" s="19"/>
      <c r="V1579" s="19"/>
      <c r="W1579" s="19"/>
      <c r="X1579" s="19"/>
      <c r="Y1579" s="19"/>
      <c r="Z1579" s="19"/>
      <c r="AA1579" s="19"/>
      <c r="AB1579" s="19"/>
      <c r="AC1579" s="19"/>
      <c r="AD1579" s="19"/>
      <c r="AE1579" s="19"/>
      <c r="AF1579" s="19"/>
      <c r="AG1579" s="19"/>
      <c r="AH1579" s="19"/>
      <c r="AI1579" s="19"/>
      <c r="AJ1579" s="19"/>
      <c r="AK1579" s="19"/>
      <c r="AL1579" s="19"/>
      <c r="AM1579" s="19"/>
      <c r="AN1579" s="19"/>
      <c r="AO1579" s="19"/>
      <c r="AP1579" s="19"/>
      <c r="AQ1579" s="19"/>
      <c r="AR1579" s="19"/>
      <c r="AS1579" s="19"/>
      <c r="AT1579" s="19"/>
      <c r="AU1579" s="19"/>
      <c r="AV1579" s="19"/>
      <c r="AW1579" s="19"/>
      <c r="AX1579" s="19"/>
      <c r="GA1579" s="50"/>
    </row>
    <row r="1580" spans="1:183" s="18" customFormat="1">
      <c r="A1580" s="47"/>
      <c r="B1580" s="48"/>
      <c r="C1580" s="48"/>
      <c r="D1580" s="48"/>
      <c r="E1580" s="49"/>
      <c r="F1580" s="48"/>
      <c r="G1580" s="48"/>
      <c r="H1580" s="48"/>
      <c r="I1580" s="49"/>
      <c r="J1580" s="48"/>
      <c r="K1580" s="48"/>
      <c r="L1580" s="48"/>
      <c r="M1580" s="48"/>
      <c r="N1580" s="19"/>
      <c r="O1580" s="19"/>
      <c r="P1580" s="19"/>
      <c r="Q1580" s="19"/>
      <c r="R1580" s="19"/>
      <c r="S1580" s="19"/>
      <c r="T1580" s="19"/>
      <c r="U1580" s="19"/>
      <c r="V1580" s="19"/>
      <c r="W1580" s="19"/>
      <c r="X1580" s="19"/>
      <c r="Y1580" s="19"/>
      <c r="Z1580" s="19"/>
      <c r="AA1580" s="19"/>
      <c r="AB1580" s="19"/>
      <c r="AC1580" s="19"/>
      <c r="AD1580" s="19"/>
      <c r="AE1580" s="19"/>
      <c r="AF1580" s="19"/>
      <c r="AG1580" s="19"/>
      <c r="AH1580" s="19"/>
      <c r="AI1580" s="19"/>
      <c r="AJ1580" s="19"/>
      <c r="AK1580" s="19"/>
      <c r="AL1580" s="19"/>
      <c r="AM1580" s="19"/>
      <c r="AN1580" s="19"/>
      <c r="AO1580" s="19"/>
      <c r="AP1580" s="19"/>
      <c r="AQ1580" s="19"/>
      <c r="AR1580" s="19"/>
      <c r="AS1580" s="19"/>
      <c r="AT1580" s="19"/>
      <c r="AU1580" s="19"/>
      <c r="AV1580" s="19"/>
      <c r="AW1580" s="19"/>
      <c r="AX1580" s="19"/>
      <c r="GA1580" s="50"/>
    </row>
    <row r="1581" spans="1:183" s="18" customFormat="1">
      <c r="A1581" s="47"/>
      <c r="B1581" s="48"/>
      <c r="C1581" s="48"/>
      <c r="D1581" s="48"/>
      <c r="E1581" s="49"/>
      <c r="F1581" s="48"/>
      <c r="G1581" s="48"/>
      <c r="H1581" s="48"/>
      <c r="I1581" s="49"/>
      <c r="J1581" s="48"/>
      <c r="K1581" s="48"/>
      <c r="L1581" s="48"/>
      <c r="M1581" s="48"/>
      <c r="N1581" s="19"/>
      <c r="O1581" s="19"/>
      <c r="P1581" s="19"/>
      <c r="Q1581" s="19"/>
      <c r="R1581" s="19"/>
      <c r="S1581" s="19"/>
      <c r="T1581" s="19"/>
      <c r="U1581" s="19"/>
      <c r="V1581" s="19"/>
      <c r="W1581" s="19"/>
      <c r="X1581" s="19"/>
      <c r="Y1581" s="19"/>
      <c r="Z1581" s="19"/>
      <c r="AA1581" s="19"/>
      <c r="AB1581" s="19"/>
      <c r="AC1581" s="19"/>
      <c r="AD1581" s="19"/>
      <c r="AE1581" s="19"/>
      <c r="AF1581" s="19"/>
      <c r="AG1581" s="19"/>
      <c r="AH1581" s="19"/>
      <c r="AI1581" s="19"/>
      <c r="AJ1581" s="19"/>
      <c r="AK1581" s="19"/>
      <c r="AL1581" s="19"/>
      <c r="AM1581" s="19"/>
      <c r="AN1581" s="19"/>
      <c r="AO1581" s="19"/>
      <c r="AP1581" s="19"/>
      <c r="AQ1581" s="19"/>
      <c r="AR1581" s="19"/>
      <c r="AS1581" s="19"/>
      <c r="AT1581" s="19"/>
      <c r="AU1581" s="19"/>
      <c r="AV1581" s="19"/>
      <c r="AW1581" s="19"/>
      <c r="AX1581" s="19"/>
      <c r="GA1581" s="50"/>
    </row>
    <row r="1582" spans="1:183" s="18" customFormat="1">
      <c r="A1582" s="47"/>
      <c r="B1582" s="48"/>
      <c r="C1582" s="48"/>
      <c r="D1582" s="48"/>
      <c r="E1582" s="49"/>
      <c r="F1582" s="48"/>
      <c r="G1582" s="48"/>
      <c r="H1582" s="48"/>
      <c r="I1582" s="49"/>
      <c r="J1582" s="48"/>
      <c r="K1582" s="48"/>
      <c r="L1582" s="48"/>
      <c r="M1582" s="48"/>
      <c r="N1582" s="19"/>
      <c r="O1582" s="19"/>
      <c r="P1582" s="19"/>
      <c r="Q1582" s="19"/>
      <c r="R1582" s="19"/>
      <c r="S1582" s="19"/>
      <c r="T1582" s="19"/>
      <c r="U1582" s="19"/>
      <c r="V1582" s="19"/>
      <c r="W1582" s="19"/>
      <c r="X1582" s="19"/>
      <c r="Y1582" s="19"/>
      <c r="Z1582" s="19"/>
      <c r="AA1582" s="19"/>
      <c r="AB1582" s="19"/>
      <c r="AC1582" s="19"/>
      <c r="AD1582" s="19"/>
      <c r="AE1582" s="19"/>
      <c r="AF1582" s="19"/>
      <c r="AG1582" s="19"/>
      <c r="AH1582" s="19"/>
      <c r="AI1582" s="19"/>
      <c r="AJ1582" s="19"/>
      <c r="AK1582" s="19"/>
      <c r="AL1582" s="19"/>
      <c r="AM1582" s="19"/>
      <c r="AN1582" s="19"/>
      <c r="AO1582" s="19"/>
      <c r="AP1582" s="19"/>
      <c r="AQ1582" s="19"/>
      <c r="AR1582" s="19"/>
      <c r="AS1582" s="19"/>
      <c r="AT1582" s="19"/>
      <c r="AU1582" s="19"/>
      <c r="AV1582" s="19"/>
      <c r="AW1582" s="19"/>
      <c r="AX1582" s="19"/>
      <c r="GA1582" s="50"/>
    </row>
    <row r="1583" spans="1:183" s="18" customFormat="1">
      <c r="A1583" s="47"/>
      <c r="B1583" s="48"/>
      <c r="C1583" s="48"/>
      <c r="D1583" s="48"/>
      <c r="E1583" s="49"/>
      <c r="F1583" s="48"/>
      <c r="G1583" s="48"/>
      <c r="H1583" s="48"/>
      <c r="I1583" s="49"/>
      <c r="J1583" s="48"/>
      <c r="K1583" s="48"/>
      <c r="L1583" s="48"/>
      <c r="M1583" s="48"/>
      <c r="N1583" s="19"/>
      <c r="O1583" s="19"/>
      <c r="P1583" s="19"/>
      <c r="Q1583" s="19"/>
      <c r="R1583" s="19"/>
      <c r="S1583" s="19"/>
      <c r="T1583" s="19"/>
      <c r="U1583" s="19"/>
      <c r="V1583" s="19"/>
      <c r="W1583" s="19"/>
      <c r="X1583" s="19"/>
      <c r="Y1583" s="19"/>
      <c r="Z1583" s="19"/>
      <c r="AA1583" s="19"/>
      <c r="AB1583" s="19"/>
      <c r="AC1583" s="19"/>
      <c r="AD1583" s="19"/>
      <c r="AE1583" s="19"/>
      <c r="AF1583" s="19"/>
      <c r="AG1583" s="19"/>
      <c r="AH1583" s="19"/>
      <c r="AI1583" s="19"/>
      <c r="AJ1583" s="19"/>
      <c r="AK1583" s="19"/>
      <c r="AL1583" s="19"/>
      <c r="AM1583" s="19"/>
      <c r="AN1583" s="19"/>
      <c r="AO1583" s="19"/>
      <c r="AP1583" s="19"/>
      <c r="AQ1583" s="19"/>
      <c r="AR1583" s="19"/>
      <c r="AS1583" s="19"/>
      <c r="AT1583" s="19"/>
      <c r="AU1583" s="19"/>
      <c r="AV1583" s="19"/>
      <c r="AW1583" s="19"/>
      <c r="AX1583" s="19"/>
      <c r="GA1583" s="50"/>
    </row>
    <row r="1584" spans="1:183" s="18" customFormat="1">
      <c r="A1584" s="47"/>
      <c r="B1584" s="48"/>
      <c r="C1584" s="48"/>
      <c r="D1584" s="48"/>
      <c r="E1584" s="49"/>
      <c r="F1584" s="48"/>
      <c r="G1584" s="48"/>
      <c r="H1584" s="48"/>
      <c r="I1584" s="49"/>
      <c r="J1584" s="48"/>
      <c r="K1584" s="48"/>
      <c r="L1584" s="48"/>
      <c r="M1584" s="48"/>
      <c r="N1584" s="19"/>
      <c r="O1584" s="19"/>
      <c r="P1584" s="19"/>
      <c r="Q1584" s="19"/>
      <c r="R1584" s="19"/>
      <c r="S1584" s="19"/>
      <c r="T1584" s="19"/>
      <c r="U1584" s="19"/>
      <c r="V1584" s="19"/>
      <c r="W1584" s="19"/>
      <c r="X1584" s="19"/>
      <c r="Y1584" s="19"/>
      <c r="Z1584" s="19"/>
      <c r="AA1584" s="19"/>
      <c r="AB1584" s="19"/>
      <c r="AC1584" s="19"/>
      <c r="AD1584" s="19"/>
      <c r="AE1584" s="19"/>
      <c r="AF1584" s="19"/>
      <c r="AG1584" s="19"/>
      <c r="AH1584" s="19"/>
      <c r="AI1584" s="19"/>
      <c r="AJ1584" s="19"/>
      <c r="AK1584" s="19"/>
      <c r="AL1584" s="19"/>
      <c r="AM1584" s="19"/>
      <c r="AN1584" s="19"/>
      <c r="AO1584" s="19"/>
      <c r="AP1584" s="19"/>
      <c r="AQ1584" s="19"/>
      <c r="AR1584" s="19"/>
      <c r="AS1584" s="19"/>
      <c r="AT1584" s="19"/>
      <c r="AU1584" s="19"/>
      <c r="AV1584" s="19"/>
      <c r="AW1584" s="19"/>
      <c r="AX1584" s="19"/>
      <c r="GA1584" s="50"/>
    </row>
    <row r="1585" spans="1:183" s="18" customFormat="1">
      <c r="A1585" s="47"/>
      <c r="B1585" s="48"/>
      <c r="C1585" s="48"/>
      <c r="D1585" s="48"/>
      <c r="E1585" s="49"/>
      <c r="F1585" s="48"/>
      <c r="G1585" s="48"/>
      <c r="H1585" s="48"/>
      <c r="I1585" s="49"/>
      <c r="J1585" s="48"/>
      <c r="K1585" s="48"/>
      <c r="L1585" s="48"/>
      <c r="M1585" s="48"/>
      <c r="N1585" s="19"/>
      <c r="O1585" s="19"/>
      <c r="P1585" s="19"/>
      <c r="Q1585" s="19"/>
      <c r="R1585" s="19"/>
      <c r="S1585" s="19"/>
      <c r="T1585" s="19"/>
      <c r="U1585" s="19"/>
      <c r="V1585" s="19"/>
      <c r="W1585" s="19"/>
      <c r="X1585" s="19"/>
      <c r="Y1585" s="19"/>
      <c r="Z1585" s="19"/>
      <c r="AA1585" s="19"/>
      <c r="AB1585" s="19"/>
      <c r="AC1585" s="19"/>
      <c r="AD1585" s="19"/>
      <c r="AE1585" s="19"/>
      <c r="AF1585" s="19"/>
      <c r="AG1585" s="19"/>
      <c r="AH1585" s="19"/>
      <c r="AI1585" s="19"/>
      <c r="AJ1585" s="19"/>
      <c r="AK1585" s="19"/>
      <c r="AL1585" s="19"/>
      <c r="AM1585" s="19"/>
      <c r="AN1585" s="19"/>
      <c r="AO1585" s="19"/>
      <c r="AP1585" s="19"/>
      <c r="AQ1585" s="19"/>
      <c r="AR1585" s="19"/>
      <c r="AS1585" s="19"/>
      <c r="AT1585" s="19"/>
      <c r="AU1585" s="19"/>
      <c r="AV1585" s="19"/>
      <c r="AW1585" s="19"/>
      <c r="AX1585" s="19"/>
      <c r="GA1585" s="50"/>
    </row>
    <row r="1586" spans="1:183" s="18" customFormat="1">
      <c r="A1586" s="47"/>
      <c r="B1586" s="48"/>
      <c r="C1586" s="48"/>
      <c r="D1586" s="48"/>
      <c r="E1586" s="49"/>
      <c r="F1586" s="48"/>
      <c r="G1586" s="48"/>
      <c r="H1586" s="48"/>
      <c r="I1586" s="49"/>
      <c r="J1586" s="48"/>
      <c r="K1586" s="48"/>
      <c r="L1586" s="48"/>
      <c r="M1586" s="48"/>
      <c r="N1586" s="19"/>
      <c r="O1586" s="19"/>
      <c r="P1586" s="19"/>
      <c r="Q1586" s="19"/>
      <c r="R1586" s="19"/>
      <c r="S1586" s="19"/>
      <c r="T1586" s="19"/>
      <c r="U1586" s="19"/>
      <c r="V1586" s="19"/>
      <c r="W1586" s="19"/>
      <c r="X1586" s="19"/>
      <c r="Y1586" s="19"/>
      <c r="Z1586" s="19"/>
      <c r="AA1586" s="19"/>
      <c r="AB1586" s="19"/>
      <c r="AC1586" s="19"/>
      <c r="AD1586" s="19"/>
      <c r="AE1586" s="19"/>
      <c r="AF1586" s="19"/>
      <c r="AG1586" s="19"/>
      <c r="AH1586" s="19"/>
      <c r="AI1586" s="19"/>
      <c r="AJ1586" s="19"/>
      <c r="AK1586" s="19"/>
      <c r="AL1586" s="19"/>
      <c r="AM1586" s="19"/>
      <c r="AN1586" s="19"/>
      <c r="AO1586" s="19"/>
      <c r="AP1586" s="19"/>
      <c r="AQ1586" s="19"/>
      <c r="AR1586" s="19"/>
      <c r="AS1586" s="19"/>
      <c r="AT1586" s="19"/>
      <c r="AU1586" s="19"/>
      <c r="AV1586" s="19"/>
      <c r="AW1586" s="19"/>
      <c r="AX1586" s="19"/>
      <c r="GA1586" s="50"/>
    </row>
    <row r="1587" spans="1:183" s="18" customFormat="1">
      <c r="A1587" s="47"/>
      <c r="B1587" s="48"/>
      <c r="C1587" s="48"/>
      <c r="D1587" s="48"/>
      <c r="E1587" s="49"/>
      <c r="F1587" s="48"/>
      <c r="G1587" s="48"/>
      <c r="H1587" s="48"/>
      <c r="I1587" s="49"/>
      <c r="J1587" s="48"/>
      <c r="K1587" s="48"/>
      <c r="L1587" s="48"/>
      <c r="M1587" s="48"/>
      <c r="N1587" s="19"/>
      <c r="O1587" s="19"/>
      <c r="P1587" s="19"/>
      <c r="Q1587" s="19"/>
      <c r="R1587" s="19"/>
      <c r="S1587" s="19"/>
      <c r="T1587" s="19"/>
      <c r="U1587" s="19"/>
      <c r="V1587" s="19"/>
      <c r="W1587" s="19"/>
      <c r="X1587" s="19"/>
      <c r="Y1587" s="19"/>
      <c r="Z1587" s="19"/>
      <c r="AA1587" s="19"/>
      <c r="AB1587" s="19"/>
      <c r="AC1587" s="19"/>
      <c r="AD1587" s="19"/>
      <c r="AE1587" s="19"/>
      <c r="AF1587" s="19"/>
      <c r="AG1587" s="19"/>
      <c r="AH1587" s="19"/>
      <c r="AI1587" s="19"/>
      <c r="AJ1587" s="19"/>
      <c r="AK1587" s="19"/>
      <c r="AL1587" s="19"/>
      <c r="AM1587" s="19"/>
      <c r="AN1587" s="19"/>
      <c r="AO1587" s="19"/>
      <c r="AP1587" s="19"/>
      <c r="AQ1587" s="19"/>
      <c r="AR1587" s="19"/>
      <c r="AS1587" s="19"/>
      <c r="AT1587" s="19"/>
      <c r="AU1587" s="19"/>
      <c r="AV1587" s="19"/>
      <c r="AW1587" s="19"/>
      <c r="AX1587" s="19"/>
      <c r="GA1587" s="50"/>
    </row>
    <row r="1588" spans="1:183" s="18" customFormat="1">
      <c r="A1588" s="47"/>
      <c r="B1588" s="48"/>
      <c r="C1588" s="48"/>
      <c r="D1588" s="48"/>
      <c r="E1588" s="49"/>
      <c r="F1588" s="48"/>
      <c r="G1588" s="48"/>
      <c r="H1588" s="48"/>
      <c r="I1588" s="49"/>
      <c r="J1588" s="48"/>
      <c r="K1588" s="48"/>
      <c r="L1588" s="48"/>
      <c r="M1588" s="48"/>
      <c r="N1588" s="19"/>
      <c r="O1588" s="19"/>
      <c r="P1588" s="19"/>
      <c r="Q1588" s="19"/>
      <c r="R1588" s="19"/>
      <c r="S1588" s="19"/>
      <c r="T1588" s="19"/>
      <c r="U1588" s="19"/>
      <c r="V1588" s="19"/>
      <c r="W1588" s="19"/>
      <c r="X1588" s="19"/>
      <c r="Y1588" s="19"/>
      <c r="Z1588" s="19"/>
      <c r="AA1588" s="19"/>
      <c r="AB1588" s="19"/>
      <c r="AC1588" s="19"/>
      <c r="AD1588" s="19"/>
      <c r="AE1588" s="19"/>
      <c r="AF1588" s="19"/>
      <c r="AG1588" s="19"/>
      <c r="AH1588" s="19"/>
      <c r="AI1588" s="19"/>
      <c r="AJ1588" s="19"/>
      <c r="AK1588" s="19"/>
      <c r="AL1588" s="19"/>
      <c r="AM1588" s="19"/>
      <c r="AN1588" s="19"/>
      <c r="AO1588" s="19"/>
      <c r="AP1588" s="19"/>
      <c r="AQ1588" s="19"/>
      <c r="AR1588" s="19"/>
      <c r="AS1588" s="19"/>
      <c r="AT1588" s="19"/>
      <c r="AU1588" s="19"/>
      <c r="AV1588" s="19"/>
      <c r="AW1588" s="19"/>
      <c r="AX1588" s="19"/>
      <c r="GA1588" s="50"/>
    </row>
    <row r="1589" spans="1:183" s="18" customFormat="1">
      <c r="A1589" s="47"/>
      <c r="B1589" s="48"/>
      <c r="C1589" s="48"/>
      <c r="D1589" s="48"/>
      <c r="E1589" s="49"/>
      <c r="F1589" s="48"/>
      <c r="G1589" s="48"/>
      <c r="H1589" s="48"/>
      <c r="I1589" s="49"/>
      <c r="J1589" s="48"/>
      <c r="K1589" s="48"/>
      <c r="L1589" s="48"/>
      <c r="M1589" s="48"/>
      <c r="N1589" s="19"/>
      <c r="O1589" s="19"/>
      <c r="P1589" s="19"/>
      <c r="Q1589" s="19"/>
      <c r="R1589" s="19"/>
      <c r="S1589" s="19"/>
      <c r="T1589" s="19"/>
      <c r="U1589" s="19"/>
      <c r="V1589" s="19"/>
      <c r="W1589" s="19"/>
      <c r="X1589" s="19"/>
      <c r="Y1589" s="19"/>
      <c r="Z1589" s="19"/>
      <c r="AA1589" s="19"/>
      <c r="AB1589" s="19"/>
      <c r="AC1589" s="19"/>
      <c r="AD1589" s="19"/>
      <c r="AE1589" s="19"/>
      <c r="AF1589" s="19"/>
      <c r="AG1589" s="19"/>
      <c r="AH1589" s="19"/>
      <c r="AI1589" s="19"/>
      <c r="AJ1589" s="19"/>
      <c r="AK1589" s="19"/>
      <c r="AL1589" s="19"/>
      <c r="AM1589" s="19"/>
      <c r="AN1589" s="19"/>
      <c r="AO1589" s="19"/>
      <c r="AP1589" s="19"/>
      <c r="AQ1589" s="19"/>
      <c r="AR1589" s="19"/>
      <c r="AS1589" s="19"/>
      <c r="AT1589" s="19"/>
      <c r="AU1589" s="19"/>
      <c r="AV1589" s="19"/>
      <c r="AW1589" s="19"/>
      <c r="AX1589" s="19"/>
      <c r="GA1589" s="50"/>
    </row>
    <row r="1590" spans="1:183" s="18" customFormat="1">
      <c r="A1590" s="47"/>
      <c r="B1590" s="48"/>
      <c r="C1590" s="48"/>
      <c r="D1590" s="48"/>
      <c r="E1590" s="49"/>
      <c r="F1590" s="48"/>
      <c r="G1590" s="48"/>
      <c r="H1590" s="48"/>
      <c r="I1590" s="49"/>
      <c r="J1590" s="48"/>
      <c r="K1590" s="48"/>
      <c r="L1590" s="48"/>
      <c r="M1590" s="48"/>
      <c r="N1590" s="19"/>
      <c r="O1590" s="19"/>
      <c r="P1590" s="19"/>
      <c r="Q1590" s="19"/>
      <c r="R1590" s="19"/>
      <c r="S1590" s="19"/>
      <c r="T1590" s="19"/>
      <c r="U1590" s="19"/>
      <c r="V1590" s="19"/>
      <c r="W1590" s="19"/>
      <c r="X1590" s="19"/>
      <c r="Y1590" s="19"/>
      <c r="Z1590" s="19"/>
      <c r="AA1590" s="19"/>
      <c r="AB1590" s="19"/>
      <c r="AC1590" s="19"/>
      <c r="AD1590" s="19"/>
      <c r="AE1590" s="19"/>
      <c r="AF1590" s="19"/>
      <c r="AG1590" s="19"/>
      <c r="AH1590" s="19"/>
      <c r="AI1590" s="19"/>
      <c r="AJ1590" s="19"/>
      <c r="AK1590" s="19"/>
      <c r="AL1590" s="19"/>
      <c r="AM1590" s="19"/>
      <c r="AN1590" s="19"/>
      <c r="AO1590" s="19"/>
      <c r="AP1590" s="19"/>
      <c r="AQ1590" s="19"/>
      <c r="AR1590" s="19"/>
      <c r="AS1590" s="19"/>
      <c r="AT1590" s="19"/>
      <c r="AU1590" s="19"/>
      <c r="AV1590" s="19"/>
      <c r="AW1590" s="19"/>
      <c r="AX1590" s="19"/>
      <c r="GA1590" s="50"/>
    </row>
    <row r="1591" spans="1:183" s="18" customFormat="1">
      <c r="A1591" s="47"/>
      <c r="B1591" s="48"/>
      <c r="C1591" s="48"/>
      <c r="D1591" s="48"/>
      <c r="E1591" s="49"/>
      <c r="F1591" s="48"/>
      <c r="G1591" s="48"/>
      <c r="H1591" s="48"/>
      <c r="I1591" s="49"/>
      <c r="J1591" s="48"/>
      <c r="K1591" s="48"/>
      <c r="L1591" s="48"/>
      <c r="M1591" s="48"/>
      <c r="N1591" s="19"/>
      <c r="O1591" s="19"/>
      <c r="P1591" s="19"/>
      <c r="Q1591" s="19"/>
      <c r="R1591" s="19"/>
      <c r="S1591" s="19"/>
      <c r="T1591" s="19"/>
      <c r="U1591" s="19"/>
      <c r="V1591" s="19"/>
      <c r="W1591" s="19"/>
      <c r="X1591" s="19"/>
      <c r="Y1591" s="19"/>
      <c r="Z1591" s="19"/>
      <c r="AA1591" s="19"/>
      <c r="AB1591" s="19"/>
      <c r="AC1591" s="19"/>
      <c r="AD1591" s="19"/>
      <c r="AE1591" s="19"/>
      <c r="AF1591" s="19"/>
      <c r="AG1591" s="19"/>
      <c r="AH1591" s="19"/>
      <c r="AI1591" s="19"/>
      <c r="AJ1591" s="19"/>
      <c r="AK1591" s="19"/>
      <c r="AL1591" s="19"/>
      <c r="AM1591" s="19"/>
      <c r="AN1591" s="19"/>
      <c r="AO1591" s="19"/>
      <c r="AP1591" s="19"/>
      <c r="AQ1591" s="19"/>
      <c r="AR1591" s="19"/>
      <c r="AS1591" s="19"/>
      <c r="AT1591" s="19"/>
      <c r="AU1591" s="19"/>
      <c r="AV1591" s="19"/>
      <c r="AW1591" s="19"/>
      <c r="AX1591" s="19"/>
      <c r="GA1591" s="50"/>
    </row>
    <row r="1592" spans="1:183" s="18" customFormat="1">
      <c r="A1592" s="47"/>
      <c r="B1592" s="48"/>
      <c r="C1592" s="48"/>
      <c r="D1592" s="48"/>
      <c r="E1592" s="49"/>
      <c r="F1592" s="48"/>
      <c r="G1592" s="48"/>
      <c r="H1592" s="48"/>
      <c r="I1592" s="49"/>
      <c r="J1592" s="48"/>
      <c r="K1592" s="48"/>
      <c r="L1592" s="48"/>
      <c r="M1592" s="48"/>
      <c r="N1592" s="19"/>
      <c r="O1592" s="19"/>
      <c r="P1592" s="19"/>
      <c r="Q1592" s="19"/>
      <c r="R1592" s="19"/>
      <c r="S1592" s="19"/>
      <c r="T1592" s="19"/>
      <c r="U1592" s="19"/>
      <c r="V1592" s="19"/>
      <c r="W1592" s="19"/>
      <c r="X1592" s="19"/>
      <c r="Y1592" s="19"/>
      <c r="Z1592" s="19"/>
      <c r="AA1592" s="19"/>
      <c r="AB1592" s="19"/>
      <c r="AC1592" s="19"/>
      <c r="AD1592" s="19"/>
      <c r="AE1592" s="19"/>
      <c r="AF1592" s="19"/>
      <c r="AG1592" s="19"/>
      <c r="AH1592" s="19"/>
      <c r="AI1592" s="19"/>
      <c r="AJ1592" s="19"/>
      <c r="AK1592" s="19"/>
      <c r="AL1592" s="19"/>
      <c r="AM1592" s="19"/>
      <c r="AN1592" s="19"/>
      <c r="AO1592" s="19"/>
      <c r="AP1592" s="19"/>
      <c r="AQ1592" s="19"/>
      <c r="AR1592" s="19"/>
      <c r="AS1592" s="19"/>
      <c r="AT1592" s="19"/>
      <c r="AU1592" s="19"/>
      <c r="AV1592" s="19"/>
      <c r="AW1592" s="19"/>
      <c r="AX1592" s="19"/>
      <c r="GA1592" s="50"/>
    </row>
    <row r="1593" spans="1:183" s="18" customFormat="1">
      <c r="A1593" s="47"/>
      <c r="B1593" s="48"/>
      <c r="C1593" s="48"/>
      <c r="D1593" s="48"/>
      <c r="E1593" s="49"/>
      <c r="F1593" s="48"/>
      <c r="G1593" s="48"/>
      <c r="H1593" s="48"/>
      <c r="I1593" s="49"/>
      <c r="J1593" s="48"/>
      <c r="K1593" s="48"/>
      <c r="L1593" s="48"/>
      <c r="M1593" s="48"/>
      <c r="N1593" s="19"/>
      <c r="O1593" s="19"/>
      <c r="P1593" s="19"/>
      <c r="Q1593" s="19"/>
      <c r="R1593" s="19"/>
      <c r="S1593" s="19"/>
      <c r="T1593" s="19"/>
      <c r="U1593" s="19"/>
      <c r="V1593" s="19"/>
      <c r="W1593" s="19"/>
      <c r="X1593" s="19"/>
      <c r="Y1593" s="19"/>
      <c r="Z1593" s="19"/>
      <c r="AA1593" s="19"/>
      <c r="AB1593" s="19"/>
      <c r="AC1593" s="19"/>
      <c r="AD1593" s="19"/>
      <c r="AE1593" s="19"/>
      <c r="AF1593" s="19"/>
      <c r="AG1593" s="19"/>
      <c r="AH1593" s="19"/>
      <c r="AI1593" s="19"/>
      <c r="AJ1593" s="19"/>
      <c r="AK1593" s="19"/>
      <c r="AL1593" s="19"/>
      <c r="AM1593" s="19"/>
      <c r="AN1593" s="19"/>
      <c r="AO1593" s="19"/>
      <c r="AP1593" s="19"/>
      <c r="AQ1593" s="19"/>
      <c r="AR1593" s="19"/>
      <c r="AS1593" s="19"/>
      <c r="AT1593" s="19"/>
      <c r="AU1593" s="19"/>
      <c r="AV1593" s="19"/>
      <c r="AW1593" s="19"/>
      <c r="AX1593" s="19"/>
      <c r="GA1593" s="50"/>
    </row>
    <row r="1594" spans="1:183" s="18" customFormat="1">
      <c r="A1594" s="47"/>
      <c r="B1594" s="48"/>
      <c r="C1594" s="48"/>
      <c r="D1594" s="48"/>
      <c r="E1594" s="49"/>
      <c r="F1594" s="48"/>
      <c r="G1594" s="48"/>
      <c r="H1594" s="48"/>
      <c r="I1594" s="49"/>
      <c r="J1594" s="48"/>
      <c r="K1594" s="48"/>
      <c r="L1594" s="48"/>
      <c r="M1594" s="48"/>
      <c r="N1594" s="19"/>
      <c r="O1594" s="19"/>
      <c r="P1594" s="19"/>
      <c r="Q1594" s="19"/>
      <c r="R1594" s="19"/>
      <c r="S1594" s="19"/>
      <c r="T1594" s="19"/>
      <c r="U1594" s="19"/>
      <c r="V1594" s="19"/>
      <c r="W1594" s="19"/>
      <c r="X1594" s="19"/>
      <c r="Y1594" s="19"/>
      <c r="Z1594" s="19"/>
      <c r="AA1594" s="19"/>
      <c r="AB1594" s="19"/>
      <c r="AC1594" s="19"/>
      <c r="AD1594" s="19"/>
      <c r="AE1594" s="19"/>
      <c r="AF1594" s="19"/>
      <c r="AG1594" s="19"/>
      <c r="AH1594" s="19"/>
      <c r="AI1594" s="19"/>
      <c r="AJ1594" s="19"/>
      <c r="AK1594" s="19"/>
      <c r="AL1594" s="19"/>
      <c r="AM1594" s="19"/>
      <c r="AN1594" s="19"/>
      <c r="AO1594" s="19"/>
      <c r="AP1594" s="19"/>
      <c r="AQ1594" s="19"/>
      <c r="AR1594" s="19"/>
      <c r="AS1594" s="19"/>
      <c r="AT1594" s="19"/>
      <c r="AU1594" s="19"/>
      <c r="AV1594" s="19"/>
      <c r="AW1594" s="19"/>
      <c r="AX1594" s="19"/>
      <c r="GA1594" s="50"/>
    </row>
    <row r="1595" spans="1:183" s="18" customFormat="1">
      <c r="A1595" s="47"/>
      <c r="B1595" s="48"/>
      <c r="C1595" s="48"/>
      <c r="D1595" s="48"/>
      <c r="E1595" s="49"/>
      <c r="F1595" s="48"/>
      <c r="G1595" s="48"/>
      <c r="H1595" s="48"/>
      <c r="I1595" s="49"/>
      <c r="J1595" s="48"/>
      <c r="K1595" s="48"/>
      <c r="L1595" s="48"/>
      <c r="M1595" s="48"/>
      <c r="N1595" s="19"/>
      <c r="O1595" s="19"/>
      <c r="P1595" s="19"/>
      <c r="Q1595" s="19"/>
      <c r="R1595" s="19"/>
      <c r="S1595" s="19"/>
      <c r="T1595" s="19"/>
      <c r="U1595" s="19"/>
      <c r="V1595" s="19"/>
      <c r="W1595" s="19"/>
      <c r="X1595" s="19"/>
      <c r="Y1595" s="19"/>
      <c r="Z1595" s="19"/>
      <c r="AA1595" s="19"/>
      <c r="AB1595" s="19"/>
      <c r="AC1595" s="19"/>
      <c r="AD1595" s="19"/>
      <c r="AE1595" s="19"/>
      <c r="AF1595" s="19"/>
      <c r="AG1595" s="19"/>
      <c r="AH1595" s="19"/>
      <c r="AI1595" s="19"/>
      <c r="AJ1595" s="19"/>
      <c r="AK1595" s="19"/>
      <c r="AL1595" s="19"/>
      <c r="AM1595" s="19"/>
      <c r="AN1595" s="19"/>
      <c r="AO1595" s="19"/>
      <c r="AP1595" s="19"/>
      <c r="AQ1595" s="19"/>
      <c r="AR1595" s="19"/>
      <c r="AS1595" s="19"/>
      <c r="AT1595" s="19"/>
      <c r="AU1595" s="19"/>
      <c r="AV1595" s="19"/>
      <c r="AW1595" s="19"/>
      <c r="AX1595" s="19"/>
      <c r="GA1595" s="50"/>
    </row>
    <row r="1596" spans="1:183" s="18" customFormat="1">
      <c r="A1596" s="47"/>
      <c r="B1596" s="48"/>
      <c r="C1596" s="48"/>
      <c r="D1596" s="48"/>
      <c r="E1596" s="49"/>
      <c r="F1596" s="48"/>
      <c r="G1596" s="48"/>
      <c r="H1596" s="48"/>
      <c r="I1596" s="49"/>
      <c r="J1596" s="48"/>
      <c r="K1596" s="48"/>
      <c r="L1596" s="48"/>
      <c r="M1596" s="48"/>
      <c r="N1596" s="19"/>
      <c r="O1596" s="19"/>
      <c r="P1596" s="19"/>
      <c r="Q1596" s="19"/>
      <c r="R1596" s="19"/>
      <c r="S1596" s="19"/>
      <c r="T1596" s="19"/>
      <c r="U1596" s="19"/>
      <c r="V1596" s="19"/>
      <c r="W1596" s="19"/>
      <c r="X1596" s="19"/>
      <c r="Y1596" s="19"/>
      <c r="Z1596" s="19"/>
      <c r="AA1596" s="19"/>
      <c r="AB1596" s="19"/>
      <c r="AC1596" s="19"/>
      <c r="AD1596" s="19"/>
      <c r="AE1596" s="19"/>
      <c r="AF1596" s="19"/>
      <c r="AG1596" s="19"/>
      <c r="AH1596" s="19"/>
      <c r="AI1596" s="19"/>
      <c r="AJ1596" s="19"/>
      <c r="AK1596" s="19"/>
      <c r="AL1596" s="19"/>
      <c r="AM1596" s="19"/>
      <c r="AN1596" s="19"/>
      <c r="AO1596" s="19"/>
      <c r="AP1596" s="19"/>
      <c r="AQ1596" s="19"/>
      <c r="AR1596" s="19"/>
      <c r="AS1596" s="19"/>
      <c r="AT1596" s="19"/>
      <c r="AU1596" s="19"/>
      <c r="AV1596" s="19"/>
      <c r="AW1596" s="19"/>
      <c r="AX1596" s="19"/>
      <c r="GA1596" s="50"/>
    </row>
    <row r="1597" spans="1:183" s="18" customFormat="1">
      <c r="A1597" s="47"/>
      <c r="B1597" s="48"/>
      <c r="C1597" s="48"/>
      <c r="D1597" s="48"/>
      <c r="E1597" s="49"/>
      <c r="F1597" s="48"/>
      <c r="G1597" s="48"/>
      <c r="H1597" s="48"/>
      <c r="I1597" s="49"/>
      <c r="J1597" s="48"/>
      <c r="K1597" s="48"/>
      <c r="L1597" s="48"/>
      <c r="M1597" s="48"/>
      <c r="N1597" s="19"/>
      <c r="O1597" s="19"/>
      <c r="P1597" s="19"/>
      <c r="Q1597" s="19"/>
      <c r="R1597" s="19"/>
      <c r="S1597" s="19"/>
      <c r="T1597" s="19"/>
      <c r="U1597" s="19"/>
      <c r="V1597" s="19"/>
      <c r="W1597" s="19"/>
      <c r="X1597" s="19"/>
      <c r="Y1597" s="19"/>
      <c r="Z1597" s="19"/>
      <c r="AA1597" s="19"/>
      <c r="AB1597" s="19"/>
      <c r="AC1597" s="19"/>
      <c r="AD1597" s="19"/>
      <c r="AE1597" s="19"/>
      <c r="AF1597" s="19"/>
      <c r="AG1597" s="19"/>
      <c r="AH1597" s="19"/>
      <c r="AI1597" s="19"/>
      <c r="AJ1597" s="19"/>
      <c r="AK1597" s="19"/>
      <c r="AL1597" s="19"/>
      <c r="AM1597" s="19"/>
      <c r="AN1597" s="19"/>
      <c r="AO1597" s="19"/>
      <c r="AP1597" s="19"/>
      <c r="AQ1597" s="19"/>
      <c r="AR1597" s="19"/>
      <c r="AS1597" s="19"/>
      <c r="AT1597" s="19"/>
      <c r="AU1597" s="19"/>
      <c r="AV1597" s="19"/>
      <c r="AW1597" s="19"/>
      <c r="AX1597" s="19"/>
      <c r="GA1597" s="50"/>
    </row>
    <row r="1598" spans="1:183" s="18" customFormat="1">
      <c r="A1598" s="47"/>
      <c r="B1598" s="48"/>
      <c r="C1598" s="48"/>
      <c r="D1598" s="48"/>
      <c r="E1598" s="49"/>
      <c r="F1598" s="48"/>
      <c r="G1598" s="48"/>
      <c r="H1598" s="48"/>
      <c r="I1598" s="49"/>
      <c r="J1598" s="48"/>
      <c r="K1598" s="48"/>
      <c r="L1598" s="48"/>
      <c r="M1598" s="48"/>
      <c r="N1598" s="19"/>
      <c r="O1598" s="19"/>
      <c r="P1598" s="19"/>
      <c r="Q1598" s="19"/>
      <c r="R1598" s="19"/>
      <c r="S1598" s="19"/>
      <c r="T1598" s="19"/>
      <c r="U1598" s="19"/>
      <c r="V1598" s="19"/>
      <c r="W1598" s="19"/>
      <c r="X1598" s="19"/>
      <c r="Y1598" s="19"/>
      <c r="Z1598" s="19"/>
      <c r="AA1598" s="19"/>
      <c r="AB1598" s="19"/>
      <c r="AC1598" s="19"/>
      <c r="AD1598" s="19"/>
      <c r="AE1598" s="19"/>
      <c r="AF1598" s="19"/>
      <c r="AG1598" s="19"/>
      <c r="AH1598" s="19"/>
      <c r="AI1598" s="19"/>
      <c r="AJ1598" s="19"/>
      <c r="AK1598" s="19"/>
      <c r="AL1598" s="19"/>
      <c r="AM1598" s="19"/>
      <c r="AN1598" s="19"/>
      <c r="AO1598" s="19"/>
      <c r="AP1598" s="19"/>
      <c r="AQ1598" s="19"/>
      <c r="AR1598" s="19"/>
      <c r="AS1598" s="19"/>
      <c r="AT1598" s="19"/>
      <c r="AU1598" s="19"/>
      <c r="AV1598" s="19"/>
      <c r="AW1598" s="19"/>
      <c r="AX1598" s="19"/>
      <c r="GA1598" s="50"/>
    </row>
    <row r="1599" spans="1:183" s="18" customFormat="1">
      <c r="A1599" s="47"/>
      <c r="B1599" s="48"/>
      <c r="C1599" s="48"/>
      <c r="D1599" s="48"/>
      <c r="E1599" s="49"/>
      <c r="F1599" s="48"/>
      <c r="G1599" s="48"/>
      <c r="H1599" s="48"/>
      <c r="I1599" s="49"/>
      <c r="J1599" s="48"/>
      <c r="K1599" s="48"/>
      <c r="L1599" s="48"/>
      <c r="M1599" s="48"/>
      <c r="N1599" s="19"/>
      <c r="O1599" s="19"/>
      <c r="P1599" s="19"/>
      <c r="Q1599" s="19"/>
      <c r="R1599" s="19"/>
      <c r="S1599" s="19"/>
      <c r="T1599" s="19"/>
      <c r="U1599" s="19"/>
      <c r="V1599" s="19"/>
      <c r="W1599" s="19"/>
      <c r="X1599" s="19"/>
      <c r="Y1599" s="19"/>
      <c r="Z1599" s="19"/>
      <c r="AA1599" s="19"/>
      <c r="AB1599" s="19"/>
      <c r="AC1599" s="19"/>
      <c r="AD1599" s="19"/>
      <c r="AE1599" s="19"/>
      <c r="AF1599" s="19"/>
      <c r="AG1599" s="19"/>
      <c r="AH1599" s="19"/>
      <c r="AI1599" s="19"/>
      <c r="AJ1599" s="19"/>
      <c r="AK1599" s="19"/>
      <c r="AL1599" s="19"/>
      <c r="AM1599" s="19"/>
      <c r="AN1599" s="19"/>
      <c r="AO1599" s="19"/>
      <c r="AP1599" s="19"/>
      <c r="AQ1599" s="19"/>
      <c r="AR1599" s="19"/>
      <c r="AS1599" s="19"/>
      <c r="AT1599" s="19"/>
      <c r="AU1599" s="19"/>
      <c r="AV1599" s="19"/>
      <c r="AW1599" s="19"/>
      <c r="AX1599" s="19"/>
      <c r="GA1599" s="50"/>
    </row>
    <row r="1600" spans="1:183" s="18" customFormat="1">
      <c r="A1600" s="47"/>
      <c r="B1600" s="48"/>
      <c r="C1600" s="48"/>
      <c r="D1600" s="48"/>
      <c r="E1600" s="49"/>
      <c r="F1600" s="48"/>
      <c r="G1600" s="48"/>
      <c r="H1600" s="48"/>
      <c r="I1600" s="49"/>
      <c r="J1600" s="48"/>
      <c r="K1600" s="48"/>
      <c r="L1600" s="48"/>
      <c r="M1600" s="48"/>
      <c r="N1600" s="19"/>
      <c r="O1600" s="19"/>
      <c r="P1600" s="19"/>
      <c r="Q1600" s="19"/>
      <c r="R1600" s="19"/>
      <c r="S1600" s="19"/>
      <c r="T1600" s="19"/>
      <c r="U1600" s="19"/>
      <c r="V1600" s="19"/>
      <c r="W1600" s="19"/>
      <c r="X1600" s="19"/>
      <c r="Y1600" s="19"/>
      <c r="Z1600" s="19"/>
      <c r="AA1600" s="19"/>
      <c r="AB1600" s="19"/>
      <c r="AC1600" s="19"/>
      <c r="AD1600" s="19"/>
      <c r="AE1600" s="19"/>
      <c r="AF1600" s="19"/>
      <c r="AG1600" s="19"/>
      <c r="AH1600" s="19"/>
      <c r="AI1600" s="19"/>
      <c r="AJ1600" s="19"/>
      <c r="AK1600" s="19"/>
      <c r="AL1600" s="19"/>
      <c r="AM1600" s="19"/>
      <c r="AN1600" s="19"/>
      <c r="AO1600" s="19"/>
      <c r="AP1600" s="19"/>
      <c r="AQ1600" s="19"/>
      <c r="AR1600" s="19"/>
      <c r="AS1600" s="19"/>
      <c r="AT1600" s="19"/>
      <c r="AU1600" s="19"/>
      <c r="AV1600" s="19"/>
      <c r="AW1600" s="19"/>
      <c r="AX1600" s="19"/>
      <c r="GA1600" s="50"/>
    </row>
    <row r="1601" spans="1:183" s="18" customFormat="1">
      <c r="A1601" s="47"/>
      <c r="B1601" s="48"/>
      <c r="C1601" s="48"/>
      <c r="D1601" s="48"/>
      <c r="E1601" s="49"/>
      <c r="F1601" s="48"/>
      <c r="G1601" s="48"/>
      <c r="H1601" s="48"/>
      <c r="I1601" s="49"/>
      <c r="J1601" s="48"/>
      <c r="K1601" s="48"/>
      <c r="L1601" s="48"/>
      <c r="M1601" s="48"/>
      <c r="N1601" s="19"/>
      <c r="O1601" s="19"/>
      <c r="P1601" s="19"/>
      <c r="Q1601" s="19"/>
      <c r="R1601" s="19"/>
      <c r="S1601" s="19"/>
      <c r="T1601" s="19"/>
      <c r="U1601" s="19"/>
      <c r="V1601" s="19"/>
      <c r="W1601" s="19"/>
      <c r="X1601" s="19"/>
      <c r="Y1601" s="19"/>
      <c r="Z1601" s="19"/>
      <c r="AA1601" s="19"/>
      <c r="AB1601" s="19"/>
      <c r="AC1601" s="19"/>
      <c r="AD1601" s="19"/>
      <c r="AE1601" s="19"/>
      <c r="AF1601" s="19"/>
      <c r="AG1601" s="19"/>
      <c r="AH1601" s="19"/>
      <c r="AI1601" s="19"/>
      <c r="AJ1601" s="19"/>
      <c r="AK1601" s="19"/>
      <c r="AL1601" s="19"/>
      <c r="AM1601" s="19"/>
      <c r="AN1601" s="19"/>
      <c r="AO1601" s="19"/>
      <c r="AP1601" s="19"/>
      <c r="AQ1601" s="19"/>
      <c r="AR1601" s="19"/>
      <c r="AS1601" s="19"/>
      <c r="AT1601" s="19"/>
      <c r="AU1601" s="19"/>
      <c r="AV1601" s="19"/>
      <c r="AW1601" s="19"/>
      <c r="AX1601" s="19"/>
      <c r="GA1601" s="50"/>
    </row>
    <row r="1602" spans="1:183" s="18" customFormat="1">
      <c r="A1602" s="47"/>
      <c r="B1602" s="48"/>
      <c r="C1602" s="48"/>
      <c r="D1602" s="48"/>
      <c r="E1602" s="49"/>
      <c r="F1602" s="48"/>
      <c r="G1602" s="48"/>
      <c r="H1602" s="48"/>
      <c r="I1602" s="49"/>
      <c r="J1602" s="48"/>
      <c r="K1602" s="48"/>
      <c r="L1602" s="48"/>
      <c r="M1602" s="48"/>
      <c r="N1602" s="19"/>
      <c r="O1602" s="19"/>
      <c r="P1602" s="19"/>
      <c r="Q1602" s="19"/>
      <c r="R1602" s="19"/>
      <c r="S1602" s="19"/>
      <c r="T1602" s="19"/>
      <c r="U1602" s="19"/>
      <c r="V1602" s="19"/>
      <c r="W1602" s="19"/>
      <c r="X1602" s="19"/>
      <c r="Y1602" s="19"/>
      <c r="Z1602" s="19"/>
      <c r="AA1602" s="19"/>
      <c r="AB1602" s="19"/>
      <c r="AC1602" s="19"/>
      <c r="AD1602" s="19"/>
      <c r="AE1602" s="19"/>
      <c r="AF1602" s="19"/>
      <c r="AG1602" s="19"/>
      <c r="AH1602" s="19"/>
      <c r="AI1602" s="19"/>
      <c r="AJ1602" s="19"/>
      <c r="AK1602" s="19"/>
      <c r="AL1602" s="19"/>
      <c r="AM1602" s="19"/>
      <c r="AN1602" s="19"/>
      <c r="AO1602" s="19"/>
      <c r="AP1602" s="19"/>
      <c r="AQ1602" s="19"/>
      <c r="AR1602" s="19"/>
      <c r="AS1602" s="19"/>
      <c r="AT1602" s="19"/>
      <c r="AU1602" s="19"/>
      <c r="AV1602" s="19"/>
      <c r="AW1602" s="19"/>
      <c r="AX1602" s="19"/>
      <c r="GA1602" s="50"/>
    </row>
    <row r="1603" spans="1:183" s="18" customFormat="1">
      <c r="A1603" s="47"/>
      <c r="B1603" s="48"/>
      <c r="C1603" s="48"/>
      <c r="D1603" s="48"/>
      <c r="E1603" s="49"/>
      <c r="F1603" s="48"/>
      <c r="G1603" s="48"/>
      <c r="H1603" s="48"/>
      <c r="I1603" s="49"/>
      <c r="J1603" s="48"/>
      <c r="K1603" s="48"/>
      <c r="L1603" s="48"/>
      <c r="M1603" s="48"/>
      <c r="N1603" s="19"/>
      <c r="O1603" s="19"/>
      <c r="P1603" s="19"/>
      <c r="Q1603" s="19"/>
      <c r="R1603" s="19"/>
      <c r="S1603" s="19"/>
      <c r="T1603" s="19"/>
      <c r="U1603" s="19"/>
      <c r="V1603" s="19"/>
      <c r="W1603" s="19"/>
      <c r="X1603" s="19"/>
      <c r="Y1603" s="19"/>
      <c r="Z1603" s="19"/>
      <c r="AA1603" s="19"/>
      <c r="AB1603" s="19"/>
      <c r="AC1603" s="19"/>
      <c r="AD1603" s="19"/>
      <c r="AE1603" s="19"/>
      <c r="AF1603" s="19"/>
      <c r="AG1603" s="19"/>
      <c r="AH1603" s="19"/>
      <c r="AI1603" s="19"/>
      <c r="AJ1603" s="19"/>
      <c r="AK1603" s="19"/>
      <c r="AL1603" s="19"/>
      <c r="AM1603" s="19"/>
      <c r="AN1603" s="19"/>
      <c r="AO1603" s="19"/>
      <c r="AP1603" s="19"/>
      <c r="AQ1603" s="19"/>
      <c r="AR1603" s="19"/>
      <c r="AS1603" s="19"/>
      <c r="AT1603" s="19"/>
      <c r="AU1603" s="19"/>
      <c r="AV1603" s="19"/>
      <c r="AW1603" s="19"/>
      <c r="AX1603" s="19"/>
      <c r="GA1603" s="50"/>
    </row>
    <row r="1604" spans="1:183" s="18" customFormat="1">
      <c r="A1604" s="47"/>
      <c r="B1604" s="48"/>
      <c r="C1604" s="48"/>
      <c r="D1604" s="48"/>
      <c r="E1604" s="49"/>
      <c r="F1604" s="48"/>
      <c r="G1604" s="48"/>
      <c r="H1604" s="48"/>
      <c r="I1604" s="49"/>
      <c r="J1604" s="48"/>
      <c r="K1604" s="48"/>
      <c r="L1604" s="48"/>
      <c r="M1604" s="48"/>
      <c r="N1604" s="19"/>
      <c r="O1604" s="19"/>
      <c r="P1604" s="19"/>
      <c r="Q1604" s="19"/>
      <c r="R1604" s="19"/>
      <c r="S1604" s="19"/>
      <c r="T1604" s="19"/>
      <c r="U1604" s="19"/>
      <c r="V1604" s="19"/>
      <c r="W1604" s="19"/>
      <c r="X1604" s="19"/>
      <c r="Y1604" s="19"/>
      <c r="Z1604" s="19"/>
      <c r="AA1604" s="19"/>
      <c r="AB1604" s="19"/>
      <c r="AC1604" s="19"/>
      <c r="AD1604" s="19"/>
      <c r="AE1604" s="19"/>
      <c r="AF1604" s="19"/>
      <c r="AG1604" s="19"/>
      <c r="AH1604" s="19"/>
      <c r="AI1604" s="19"/>
      <c r="AJ1604" s="19"/>
      <c r="AK1604" s="19"/>
      <c r="AL1604" s="19"/>
      <c r="AM1604" s="19"/>
      <c r="AN1604" s="19"/>
      <c r="AO1604" s="19"/>
      <c r="AP1604" s="19"/>
      <c r="AQ1604" s="19"/>
      <c r="AR1604" s="19"/>
      <c r="AS1604" s="19"/>
      <c r="AT1604" s="19"/>
      <c r="AU1604" s="19"/>
      <c r="AV1604" s="19"/>
      <c r="AW1604" s="19"/>
      <c r="AX1604" s="19"/>
      <c r="GA1604" s="50"/>
    </row>
    <row r="1605" spans="1:183" s="18" customFormat="1">
      <c r="A1605" s="47"/>
      <c r="B1605" s="48"/>
      <c r="C1605" s="48"/>
      <c r="D1605" s="48"/>
      <c r="E1605" s="49"/>
      <c r="F1605" s="48"/>
      <c r="G1605" s="48"/>
      <c r="H1605" s="48"/>
      <c r="I1605" s="49"/>
      <c r="J1605" s="48"/>
      <c r="K1605" s="48"/>
      <c r="L1605" s="48"/>
      <c r="M1605" s="48"/>
      <c r="N1605" s="19"/>
      <c r="O1605" s="19"/>
      <c r="P1605" s="19"/>
      <c r="Q1605" s="19"/>
      <c r="R1605" s="19"/>
      <c r="S1605" s="19"/>
      <c r="T1605" s="19"/>
      <c r="U1605" s="19"/>
      <c r="V1605" s="19"/>
      <c r="W1605" s="19"/>
      <c r="X1605" s="19"/>
      <c r="Y1605" s="19"/>
      <c r="Z1605" s="19"/>
      <c r="AA1605" s="19"/>
      <c r="AB1605" s="19"/>
      <c r="AC1605" s="19"/>
      <c r="AD1605" s="19"/>
      <c r="AE1605" s="19"/>
      <c r="AF1605" s="19"/>
      <c r="AG1605" s="19"/>
      <c r="AH1605" s="19"/>
      <c r="AI1605" s="19"/>
      <c r="AJ1605" s="19"/>
      <c r="AK1605" s="19"/>
      <c r="AL1605" s="19"/>
      <c r="AM1605" s="19"/>
      <c r="AN1605" s="19"/>
      <c r="AO1605" s="19"/>
      <c r="AP1605" s="19"/>
      <c r="AQ1605" s="19"/>
      <c r="AR1605" s="19"/>
      <c r="AS1605" s="19"/>
      <c r="AT1605" s="19"/>
      <c r="AU1605" s="19"/>
      <c r="AV1605" s="19"/>
      <c r="AW1605" s="19"/>
      <c r="AX1605" s="19"/>
      <c r="GA1605" s="50"/>
    </row>
    <row r="1606" spans="1:183" s="18" customFormat="1">
      <c r="A1606" s="47"/>
      <c r="B1606" s="48"/>
      <c r="C1606" s="48"/>
      <c r="D1606" s="48"/>
      <c r="E1606" s="49"/>
      <c r="F1606" s="48"/>
      <c r="G1606" s="48"/>
      <c r="H1606" s="48"/>
      <c r="I1606" s="49"/>
      <c r="J1606" s="48"/>
      <c r="K1606" s="48"/>
      <c r="L1606" s="48"/>
      <c r="M1606" s="48"/>
      <c r="N1606" s="19"/>
      <c r="O1606" s="19"/>
      <c r="P1606" s="19"/>
      <c r="Q1606" s="19"/>
      <c r="R1606" s="19"/>
      <c r="S1606" s="19"/>
      <c r="T1606" s="19"/>
      <c r="U1606" s="19"/>
      <c r="V1606" s="19"/>
      <c r="W1606" s="19"/>
      <c r="X1606" s="19"/>
      <c r="Y1606" s="19"/>
      <c r="Z1606" s="19"/>
      <c r="AA1606" s="19"/>
      <c r="AB1606" s="19"/>
      <c r="AC1606" s="19"/>
      <c r="AD1606" s="19"/>
      <c r="AE1606" s="19"/>
      <c r="AF1606" s="19"/>
      <c r="AG1606" s="19"/>
      <c r="AH1606" s="19"/>
      <c r="AI1606" s="19"/>
      <c r="AJ1606" s="19"/>
      <c r="AK1606" s="19"/>
      <c r="AL1606" s="19"/>
      <c r="AM1606" s="19"/>
      <c r="AN1606" s="19"/>
      <c r="AO1606" s="19"/>
      <c r="AP1606" s="19"/>
      <c r="AQ1606" s="19"/>
      <c r="AR1606" s="19"/>
      <c r="AS1606" s="19"/>
      <c r="AT1606" s="19"/>
      <c r="AU1606" s="19"/>
      <c r="AV1606" s="19"/>
      <c r="AW1606" s="19"/>
      <c r="AX1606" s="19"/>
      <c r="GA1606" s="50"/>
    </row>
    <row r="1607" spans="1:183" s="18" customFormat="1">
      <c r="A1607" s="47"/>
      <c r="B1607" s="48"/>
      <c r="C1607" s="48"/>
      <c r="D1607" s="48"/>
      <c r="E1607" s="49"/>
      <c r="F1607" s="48"/>
      <c r="G1607" s="48"/>
      <c r="H1607" s="48"/>
      <c r="I1607" s="49"/>
      <c r="J1607" s="48"/>
      <c r="K1607" s="48"/>
      <c r="L1607" s="48"/>
      <c r="M1607" s="48"/>
      <c r="N1607" s="19"/>
      <c r="O1607" s="19"/>
      <c r="P1607" s="19"/>
      <c r="Q1607" s="19"/>
      <c r="R1607" s="19"/>
      <c r="S1607" s="19"/>
      <c r="T1607" s="19"/>
      <c r="U1607" s="19"/>
      <c r="V1607" s="19"/>
      <c r="W1607" s="19"/>
      <c r="X1607" s="19"/>
      <c r="Y1607" s="19"/>
      <c r="Z1607" s="19"/>
      <c r="AA1607" s="19"/>
      <c r="AB1607" s="19"/>
      <c r="AC1607" s="19"/>
      <c r="AD1607" s="19"/>
      <c r="AE1607" s="19"/>
      <c r="AF1607" s="19"/>
      <c r="AG1607" s="19"/>
      <c r="AH1607" s="19"/>
      <c r="AI1607" s="19"/>
      <c r="AJ1607" s="19"/>
      <c r="AK1607" s="19"/>
      <c r="AL1607" s="19"/>
      <c r="AM1607" s="19"/>
      <c r="AN1607" s="19"/>
      <c r="AO1607" s="19"/>
      <c r="AP1607" s="19"/>
      <c r="AQ1607" s="19"/>
      <c r="AR1607" s="19"/>
      <c r="AS1607" s="19"/>
      <c r="AT1607" s="19"/>
      <c r="AU1607" s="19"/>
      <c r="AV1607" s="19"/>
      <c r="AW1607" s="19"/>
      <c r="AX1607" s="19"/>
      <c r="GA1607" s="50"/>
    </row>
    <row r="1608" spans="1:183" s="18" customFormat="1">
      <c r="A1608" s="47"/>
      <c r="B1608" s="48"/>
      <c r="C1608" s="48"/>
      <c r="D1608" s="48"/>
      <c r="E1608" s="49"/>
      <c r="F1608" s="48"/>
      <c r="G1608" s="48"/>
      <c r="H1608" s="48"/>
      <c r="I1608" s="49"/>
      <c r="J1608" s="48"/>
      <c r="K1608" s="48"/>
      <c r="L1608" s="48"/>
      <c r="M1608" s="48"/>
      <c r="N1608" s="19"/>
      <c r="O1608" s="19"/>
      <c r="P1608" s="19"/>
      <c r="Q1608" s="19"/>
      <c r="R1608" s="19"/>
      <c r="S1608" s="19"/>
      <c r="T1608" s="19"/>
      <c r="U1608" s="19"/>
      <c r="V1608" s="19"/>
      <c r="W1608" s="19"/>
      <c r="X1608" s="19"/>
      <c r="Y1608" s="19"/>
      <c r="Z1608" s="19"/>
      <c r="AA1608" s="19"/>
      <c r="AB1608" s="19"/>
      <c r="AC1608" s="19"/>
      <c r="AD1608" s="19"/>
      <c r="AE1608" s="19"/>
      <c r="AF1608" s="19"/>
      <c r="AG1608" s="19"/>
      <c r="AH1608" s="19"/>
      <c r="AI1608" s="19"/>
      <c r="AJ1608" s="19"/>
      <c r="AK1608" s="19"/>
      <c r="AL1608" s="19"/>
      <c r="AM1608" s="19"/>
      <c r="AN1608" s="19"/>
      <c r="AO1608" s="19"/>
      <c r="AP1608" s="19"/>
      <c r="AQ1608" s="19"/>
      <c r="AR1608" s="19"/>
      <c r="AS1608" s="19"/>
      <c r="AT1608" s="19"/>
      <c r="AU1608" s="19"/>
      <c r="AV1608" s="19"/>
      <c r="AW1608" s="19"/>
      <c r="AX1608" s="19"/>
      <c r="GA1608" s="50"/>
    </row>
    <row r="1609" spans="1:183" s="18" customFormat="1">
      <c r="A1609" s="47"/>
      <c r="B1609" s="48"/>
      <c r="C1609" s="48"/>
      <c r="D1609" s="48"/>
      <c r="E1609" s="49"/>
      <c r="F1609" s="48"/>
      <c r="G1609" s="48"/>
      <c r="H1609" s="48"/>
      <c r="I1609" s="49"/>
      <c r="J1609" s="48"/>
      <c r="K1609" s="48"/>
      <c r="L1609" s="48"/>
      <c r="M1609" s="48"/>
      <c r="N1609" s="19"/>
      <c r="O1609" s="19"/>
      <c r="P1609" s="19"/>
      <c r="Q1609" s="19"/>
      <c r="R1609" s="19"/>
      <c r="S1609" s="19"/>
      <c r="T1609" s="19"/>
      <c r="U1609" s="19"/>
      <c r="V1609" s="19"/>
      <c r="W1609" s="19"/>
      <c r="X1609" s="19"/>
      <c r="Y1609" s="19"/>
      <c r="Z1609" s="19"/>
      <c r="AA1609" s="19"/>
      <c r="AB1609" s="19"/>
      <c r="AC1609" s="19"/>
      <c r="AD1609" s="19"/>
      <c r="AE1609" s="19"/>
      <c r="AF1609" s="19"/>
      <c r="AG1609" s="19"/>
      <c r="AH1609" s="19"/>
      <c r="AI1609" s="19"/>
      <c r="AJ1609" s="19"/>
      <c r="AK1609" s="19"/>
      <c r="AL1609" s="19"/>
      <c r="AM1609" s="19"/>
      <c r="AN1609" s="19"/>
      <c r="AO1609" s="19"/>
      <c r="AP1609" s="19"/>
      <c r="AQ1609" s="19"/>
      <c r="AR1609" s="19"/>
      <c r="AS1609" s="19"/>
      <c r="AT1609" s="19"/>
      <c r="AU1609" s="19"/>
      <c r="AV1609" s="19"/>
      <c r="AW1609" s="19"/>
      <c r="AX1609" s="19"/>
      <c r="GA1609" s="50"/>
    </row>
    <row r="1610" spans="1:183" s="18" customFormat="1">
      <c r="A1610" s="47"/>
      <c r="B1610" s="48"/>
      <c r="C1610" s="48"/>
      <c r="D1610" s="48"/>
      <c r="E1610" s="49"/>
      <c r="F1610" s="48"/>
      <c r="G1610" s="48"/>
      <c r="H1610" s="48"/>
      <c r="I1610" s="49"/>
      <c r="J1610" s="48"/>
      <c r="K1610" s="48"/>
      <c r="L1610" s="48"/>
      <c r="M1610" s="48"/>
      <c r="N1610" s="19"/>
      <c r="O1610" s="19"/>
      <c r="P1610" s="19"/>
      <c r="Q1610" s="19"/>
      <c r="R1610" s="19"/>
      <c r="S1610" s="19"/>
      <c r="T1610" s="19"/>
      <c r="U1610" s="19"/>
      <c r="V1610" s="19"/>
      <c r="W1610" s="19"/>
      <c r="X1610" s="19"/>
      <c r="Y1610" s="19"/>
      <c r="Z1610" s="19"/>
      <c r="AA1610" s="19"/>
      <c r="AB1610" s="19"/>
      <c r="AC1610" s="19"/>
      <c r="AD1610" s="19"/>
      <c r="AE1610" s="19"/>
      <c r="AF1610" s="19"/>
      <c r="AG1610" s="19"/>
      <c r="AH1610" s="19"/>
      <c r="AI1610" s="19"/>
      <c r="AJ1610" s="19"/>
      <c r="AK1610" s="19"/>
      <c r="AL1610" s="19"/>
      <c r="AM1610" s="19"/>
      <c r="AN1610" s="19"/>
      <c r="AO1610" s="19"/>
      <c r="AP1610" s="19"/>
      <c r="AQ1610" s="19"/>
      <c r="AR1610" s="19"/>
      <c r="AS1610" s="19"/>
      <c r="AT1610" s="19"/>
      <c r="AU1610" s="19"/>
      <c r="AV1610" s="19"/>
      <c r="AW1610" s="19"/>
      <c r="AX1610" s="19"/>
      <c r="GA1610" s="50"/>
    </row>
    <row r="1611" spans="1:183" s="18" customFormat="1">
      <c r="A1611" s="47"/>
      <c r="B1611" s="48"/>
      <c r="C1611" s="48"/>
      <c r="D1611" s="48"/>
      <c r="E1611" s="49"/>
      <c r="F1611" s="48"/>
      <c r="G1611" s="48"/>
      <c r="H1611" s="48"/>
      <c r="I1611" s="49"/>
      <c r="J1611" s="48"/>
      <c r="K1611" s="48"/>
      <c r="L1611" s="48"/>
      <c r="M1611" s="48"/>
      <c r="N1611" s="19"/>
      <c r="O1611" s="19"/>
      <c r="P1611" s="19"/>
      <c r="Q1611" s="19"/>
      <c r="R1611" s="19"/>
      <c r="S1611" s="19"/>
      <c r="T1611" s="19"/>
      <c r="U1611" s="19"/>
      <c r="V1611" s="19"/>
      <c r="W1611" s="19"/>
      <c r="X1611" s="19"/>
      <c r="Y1611" s="19"/>
      <c r="Z1611" s="19"/>
      <c r="AA1611" s="19"/>
      <c r="AB1611" s="19"/>
      <c r="AC1611" s="19"/>
      <c r="AD1611" s="19"/>
      <c r="AE1611" s="19"/>
      <c r="AF1611" s="19"/>
      <c r="AG1611" s="19"/>
      <c r="AH1611" s="19"/>
      <c r="AI1611" s="19"/>
      <c r="AJ1611" s="19"/>
      <c r="AK1611" s="19"/>
      <c r="AL1611" s="19"/>
      <c r="AM1611" s="19"/>
      <c r="AN1611" s="19"/>
      <c r="AO1611" s="19"/>
      <c r="AP1611" s="19"/>
      <c r="AQ1611" s="19"/>
      <c r="AR1611" s="19"/>
      <c r="AS1611" s="19"/>
      <c r="AT1611" s="19"/>
      <c r="AU1611" s="19"/>
      <c r="AV1611" s="19"/>
      <c r="AW1611" s="19"/>
      <c r="AX1611" s="19"/>
      <c r="GA1611" s="50"/>
    </row>
    <row r="1612" spans="1:183" s="18" customFormat="1">
      <c r="A1612" s="47"/>
      <c r="B1612" s="48"/>
      <c r="C1612" s="48"/>
      <c r="D1612" s="48"/>
      <c r="E1612" s="49"/>
      <c r="F1612" s="48"/>
      <c r="G1612" s="48"/>
      <c r="H1612" s="48"/>
      <c r="I1612" s="49"/>
      <c r="J1612" s="48"/>
      <c r="K1612" s="48"/>
      <c r="L1612" s="48"/>
      <c r="M1612" s="48"/>
      <c r="N1612" s="19"/>
      <c r="O1612" s="19"/>
      <c r="P1612" s="19"/>
      <c r="Q1612" s="19"/>
      <c r="R1612" s="19"/>
      <c r="S1612" s="19"/>
      <c r="T1612" s="19"/>
      <c r="U1612" s="19"/>
      <c r="V1612" s="19"/>
      <c r="W1612" s="19"/>
      <c r="X1612" s="19"/>
      <c r="Y1612" s="19"/>
      <c r="Z1612" s="19"/>
      <c r="AA1612" s="19"/>
      <c r="AB1612" s="19"/>
      <c r="AC1612" s="19"/>
      <c r="AD1612" s="19"/>
      <c r="AE1612" s="19"/>
      <c r="AF1612" s="19"/>
      <c r="AG1612" s="19"/>
      <c r="AH1612" s="19"/>
      <c r="AI1612" s="19"/>
      <c r="AJ1612" s="19"/>
      <c r="AK1612" s="19"/>
      <c r="AL1612" s="19"/>
      <c r="AM1612" s="19"/>
      <c r="AN1612" s="19"/>
      <c r="AO1612" s="19"/>
      <c r="AP1612" s="19"/>
      <c r="AQ1612" s="19"/>
      <c r="AR1612" s="19"/>
      <c r="AS1612" s="19"/>
      <c r="AT1612" s="19"/>
      <c r="AU1612" s="19"/>
      <c r="AV1612" s="19"/>
      <c r="AW1612" s="19"/>
      <c r="AX1612" s="19"/>
      <c r="GA1612" s="50"/>
    </row>
    <row r="1613" spans="1:183" s="18" customFormat="1">
      <c r="A1613" s="47"/>
      <c r="B1613" s="48"/>
      <c r="C1613" s="48"/>
      <c r="D1613" s="48"/>
      <c r="E1613" s="49"/>
      <c r="F1613" s="48"/>
      <c r="G1613" s="48"/>
      <c r="H1613" s="48"/>
      <c r="I1613" s="49"/>
      <c r="J1613" s="48"/>
      <c r="K1613" s="48"/>
      <c r="L1613" s="48"/>
      <c r="M1613" s="48"/>
      <c r="N1613" s="19"/>
      <c r="O1613" s="19"/>
      <c r="P1613" s="19"/>
      <c r="Q1613" s="19"/>
      <c r="R1613" s="19"/>
      <c r="S1613" s="19"/>
      <c r="T1613" s="19"/>
      <c r="U1613" s="19"/>
      <c r="V1613" s="19"/>
      <c r="W1613" s="19"/>
      <c r="X1613" s="19"/>
      <c r="Y1613" s="19"/>
      <c r="Z1613" s="19"/>
      <c r="AA1613" s="19"/>
      <c r="AB1613" s="19"/>
      <c r="AC1613" s="19"/>
      <c r="AD1613" s="19"/>
      <c r="AE1613" s="19"/>
      <c r="AF1613" s="19"/>
      <c r="AG1613" s="19"/>
      <c r="AH1613" s="19"/>
      <c r="AI1613" s="19"/>
      <c r="AJ1613" s="19"/>
      <c r="AK1613" s="19"/>
      <c r="AL1613" s="19"/>
      <c r="AM1613" s="19"/>
      <c r="AN1613" s="19"/>
      <c r="AO1613" s="19"/>
      <c r="AP1613" s="19"/>
      <c r="AQ1613" s="19"/>
      <c r="AR1613" s="19"/>
      <c r="AS1613" s="19"/>
      <c r="AT1613" s="19"/>
      <c r="AU1613" s="19"/>
      <c r="AV1613" s="19"/>
      <c r="AW1613" s="19"/>
      <c r="AX1613" s="19"/>
      <c r="GA1613" s="50"/>
    </row>
    <row r="1614" spans="1:183" s="18" customFormat="1">
      <c r="A1614" s="47"/>
      <c r="B1614" s="48"/>
      <c r="C1614" s="48"/>
      <c r="D1614" s="48"/>
      <c r="E1614" s="49"/>
      <c r="F1614" s="48"/>
      <c r="G1614" s="48"/>
      <c r="H1614" s="48"/>
      <c r="I1614" s="49"/>
      <c r="J1614" s="48"/>
      <c r="K1614" s="48"/>
      <c r="L1614" s="48"/>
      <c r="M1614" s="48"/>
      <c r="N1614" s="19"/>
      <c r="O1614" s="19"/>
      <c r="P1614" s="19"/>
      <c r="Q1614" s="19"/>
      <c r="R1614" s="19"/>
      <c r="S1614" s="19"/>
      <c r="T1614" s="19"/>
      <c r="U1614" s="19"/>
      <c r="V1614" s="19"/>
      <c r="W1614" s="19"/>
      <c r="X1614" s="19"/>
      <c r="Y1614" s="19"/>
      <c r="Z1614" s="19"/>
      <c r="AA1614" s="19"/>
      <c r="AB1614" s="19"/>
      <c r="AC1614" s="19"/>
      <c r="AD1614" s="19"/>
      <c r="AE1614" s="19"/>
      <c r="AF1614" s="19"/>
      <c r="AG1614" s="19"/>
      <c r="AH1614" s="19"/>
      <c r="AI1614" s="19"/>
      <c r="AJ1614" s="19"/>
      <c r="AK1614" s="19"/>
      <c r="AL1614" s="19"/>
      <c r="AM1614" s="19"/>
      <c r="AN1614" s="19"/>
      <c r="AO1614" s="19"/>
      <c r="AP1614" s="19"/>
      <c r="AQ1614" s="19"/>
      <c r="AR1614" s="19"/>
      <c r="AS1614" s="19"/>
      <c r="AT1614" s="19"/>
      <c r="AU1614" s="19"/>
      <c r="AV1614" s="19"/>
      <c r="AW1614" s="19"/>
      <c r="AX1614" s="19"/>
      <c r="GA1614" s="50"/>
    </row>
    <row r="1615" spans="1:183" s="18" customFormat="1">
      <c r="A1615" s="47"/>
      <c r="B1615" s="48"/>
      <c r="C1615" s="48"/>
      <c r="D1615" s="48"/>
      <c r="E1615" s="49"/>
      <c r="F1615" s="48"/>
      <c r="G1615" s="48"/>
      <c r="H1615" s="48"/>
      <c r="I1615" s="49"/>
      <c r="J1615" s="48"/>
      <c r="K1615" s="48"/>
      <c r="L1615" s="48"/>
      <c r="M1615" s="48"/>
      <c r="N1615" s="19"/>
      <c r="O1615" s="19"/>
      <c r="P1615" s="19"/>
      <c r="Q1615" s="19"/>
      <c r="R1615" s="19"/>
      <c r="S1615" s="19"/>
      <c r="T1615" s="19"/>
      <c r="U1615" s="19"/>
      <c r="V1615" s="19"/>
      <c r="W1615" s="19"/>
      <c r="X1615" s="19"/>
      <c r="Y1615" s="19"/>
      <c r="Z1615" s="19"/>
      <c r="AA1615" s="19"/>
      <c r="AB1615" s="19"/>
      <c r="AC1615" s="19"/>
      <c r="AD1615" s="19"/>
      <c r="AE1615" s="19"/>
      <c r="AF1615" s="19"/>
      <c r="AG1615" s="19"/>
      <c r="AH1615" s="19"/>
      <c r="AI1615" s="19"/>
      <c r="AJ1615" s="19"/>
      <c r="AK1615" s="19"/>
      <c r="AL1615" s="19"/>
      <c r="AM1615" s="19"/>
      <c r="AN1615" s="19"/>
      <c r="AO1615" s="19"/>
      <c r="AP1615" s="19"/>
      <c r="AQ1615" s="19"/>
      <c r="AR1615" s="19"/>
      <c r="AS1615" s="19"/>
      <c r="AT1615" s="19"/>
      <c r="AU1615" s="19"/>
      <c r="AV1615" s="19"/>
      <c r="AW1615" s="19"/>
      <c r="AX1615" s="19"/>
      <c r="GA1615" s="50"/>
    </row>
    <row r="1616" spans="1:183" s="18" customFormat="1">
      <c r="A1616" s="47"/>
      <c r="B1616" s="48"/>
      <c r="C1616" s="48"/>
      <c r="D1616" s="48"/>
      <c r="E1616" s="49"/>
      <c r="F1616" s="48"/>
      <c r="G1616" s="48"/>
      <c r="H1616" s="48"/>
      <c r="I1616" s="49"/>
      <c r="J1616" s="48"/>
      <c r="K1616" s="48"/>
      <c r="L1616" s="48"/>
      <c r="M1616" s="48"/>
      <c r="N1616" s="19"/>
      <c r="O1616" s="19"/>
      <c r="P1616" s="19"/>
      <c r="Q1616" s="19"/>
      <c r="R1616" s="19"/>
      <c r="S1616" s="19"/>
      <c r="T1616" s="19"/>
      <c r="U1616" s="19"/>
      <c r="V1616" s="19"/>
      <c r="W1616" s="19"/>
      <c r="X1616" s="19"/>
      <c r="Y1616" s="19"/>
      <c r="Z1616" s="19"/>
      <c r="AA1616" s="19"/>
      <c r="AB1616" s="19"/>
      <c r="AC1616" s="19"/>
      <c r="AD1616" s="19"/>
      <c r="AE1616" s="19"/>
      <c r="AF1616" s="19"/>
      <c r="AG1616" s="19"/>
      <c r="AH1616" s="19"/>
      <c r="AI1616" s="19"/>
      <c r="AJ1616" s="19"/>
      <c r="AK1616" s="19"/>
      <c r="AL1616" s="19"/>
      <c r="AM1616" s="19"/>
      <c r="AN1616" s="19"/>
      <c r="AO1616" s="19"/>
      <c r="AP1616" s="19"/>
      <c r="AQ1616" s="19"/>
      <c r="AR1616" s="19"/>
      <c r="AS1616" s="19"/>
      <c r="AT1616" s="19"/>
      <c r="AU1616" s="19"/>
      <c r="AV1616" s="19"/>
      <c r="AW1616" s="19"/>
      <c r="AX1616" s="19"/>
      <c r="GA1616" s="50"/>
    </row>
    <row r="1617" spans="1:183" s="18" customFormat="1">
      <c r="A1617" s="47"/>
      <c r="B1617" s="48"/>
      <c r="C1617" s="48"/>
      <c r="D1617" s="48"/>
      <c r="E1617" s="49"/>
      <c r="F1617" s="48"/>
      <c r="G1617" s="48"/>
      <c r="H1617" s="48"/>
      <c r="I1617" s="49"/>
      <c r="J1617" s="48"/>
      <c r="K1617" s="48"/>
      <c r="L1617" s="48"/>
      <c r="M1617" s="48"/>
      <c r="N1617" s="19"/>
      <c r="O1617" s="19"/>
      <c r="P1617" s="19"/>
      <c r="Q1617" s="19"/>
      <c r="R1617" s="19"/>
      <c r="S1617" s="19"/>
      <c r="T1617" s="19"/>
      <c r="U1617" s="19"/>
      <c r="V1617" s="19"/>
      <c r="W1617" s="19"/>
      <c r="X1617" s="19"/>
      <c r="Y1617" s="19"/>
      <c r="Z1617" s="19"/>
      <c r="AA1617" s="19"/>
      <c r="AB1617" s="19"/>
      <c r="AC1617" s="19"/>
      <c r="AD1617" s="19"/>
      <c r="AE1617" s="19"/>
      <c r="AF1617" s="19"/>
      <c r="AG1617" s="19"/>
      <c r="AH1617" s="19"/>
      <c r="AI1617" s="19"/>
      <c r="AJ1617" s="19"/>
      <c r="AK1617" s="19"/>
      <c r="AL1617" s="19"/>
      <c r="AM1617" s="19"/>
      <c r="AN1617" s="19"/>
      <c r="AO1617" s="19"/>
      <c r="AP1617" s="19"/>
      <c r="AQ1617" s="19"/>
      <c r="AR1617" s="19"/>
      <c r="AS1617" s="19"/>
      <c r="AT1617" s="19"/>
      <c r="AU1617" s="19"/>
      <c r="AV1617" s="19"/>
      <c r="AW1617" s="19"/>
      <c r="AX1617" s="19"/>
      <c r="GA1617" s="50"/>
    </row>
    <row r="1618" spans="1:183" s="18" customFormat="1">
      <c r="A1618" s="47"/>
      <c r="B1618" s="48"/>
      <c r="C1618" s="48"/>
      <c r="D1618" s="48"/>
      <c r="E1618" s="49"/>
      <c r="F1618" s="48"/>
      <c r="G1618" s="48"/>
      <c r="H1618" s="48"/>
      <c r="I1618" s="49"/>
      <c r="J1618" s="48"/>
      <c r="K1618" s="48"/>
      <c r="L1618" s="48"/>
      <c r="M1618" s="48"/>
      <c r="N1618" s="19"/>
      <c r="O1618" s="19"/>
      <c r="P1618" s="19"/>
      <c r="Q1618" s="19"/>
      <c r="R1618" s="19"/>
      <c r="S1618" s="19"/>
      <c r="T1618" s="19"/>
      <c r="U1618" s="19"/>
      <c r="V1618" s="19"/>
      <c r="W1618" s="19"/>
      <c r="X1618" s="19"/>
      <c r="Y1618" s="19"/>
      <c r="Z1618" s="19"/>
      <c r="AA1618" s="19"/>
      <c r="AB1618" s="19"/>
      <c r="AC1618" s="19"/>
      <c r="AD1618" s="19"/>
      <c r="AE1618" s="19"/>
      <c r="AF1618" s="19"/>
      <c r="AG1618" s="19"/>
      <c r="AH1618" s="19"/>
      <c r="AI1618" s="19"/>
      <c r="AJ1618" s="19"/>
      <c r="AK1618" s="19"/>
      <c r="AL1618" s="19"/>
      <c r="AM1618" s="19"/>
      <c r="AN1618" s="19"/>
      <c r="AO1618" s="19"/>
      <c r="AP1618" s="19"/>
      <c r="AQ1618" s="19"/>
      <c r="AR1618" s="19"/>
      <c r="AS1618" s="19"/>
      <c r="AT1618" s="19"/>
      <c r="AU1618" s="19"/>
      <c r="AV1618" s="19"/>
      <c r="AW1618" s="19"/>
      <c r="AX1618" s="19"/>
      <c r="GA1618" s="50"/>
    </row>
    <row r="1619" spans="1:183" s="18" customFormat="1">
      <c r="A1619" s="47"/>
      <c r="B1619" s="48"/>
      <c r="C1619" s="48"/>
      <c r="D1619" s="48"/>
      <c r="E1619" s="49"/>
      <c r="F1619" s="48"/>
      <c r="G1619" s="48"/>
      <c r="H1619" s="48"/>
      <c r="I1619" s="49"/>
      <c r="J1619" s="48"/>
      <c r="K1619" s="48"/>
      <c r="L1619" s="48"/>
      <c r="M1619" s="48"/>
      <c r="N1619" s="19"/>
      <c r="O1619" s="19"/>
      <c r="P1619" s="19"/>
      <c r="Q1619" s="19"/>
      <c r="R1619" s="19"/>
      <c r="S1619" s="19"/>
      <c r="T1619" s="19"/>
      <c r="U1619" s="19"/>
      <c r="V1619" s="19"/>
      <c r="W1619" s="19"/>
      <c r="X1619" s="19"/>
      <c r="Y1619" s="19"/>
      <c r="Z1619" s="19"/>
      <c r="AA1619" s="19"/>
      <c r="AB1619" s="19"/>
      <c r="AC1619" s="19"/>
      <c r="AD1619" s="19"/>
      <c r="AE1619" s="19"/>
      <c r="AF1619" s="19"/>
      <c r="AG1619" s="19"/>
      <c r="AH1619" s="19"/>
      <c r="AI1619" s="19"/>
      <c r="AJ1619" s="19"/>
      <c r="AK1619" s="19"/>
      <c r="AL1619" s="19"/>
      <c r="AM1619" s="19"/>
      <c r="AN1619" s="19"/>
      <c r="AO1619" s="19"/>
      <c r="AP1619" s="19"/>
      <c r="AQ1619" s="19"/>
      <c r="AR1619" s="19"/>
      <c r="AS1619" s="19"/>
      <c r="AT1619" s="19"/>
      <c r="AU1619" s="19"/>
      <c r="AV1619" s="19"/>
      <c r="AW1619" s="19"/>
      <c r="AX1619" s="19"/>
      <c r="GA1619" s="50"/>
    </row>
    <row r="1620" spans="1:183" s="18" customFormat="1">
      <c r="A1620" s="47"/>
      <c r="B1620" s="48"/>
      <c r="C1620" s="48"/>
      <c r="D1620" s="48"/>
      <c r="E1620" s="49"/>
      <c r="F1620" s="48"/>
      <c r="G1620" s="48"/>
      <c r="H1620" s="48"/>
      <c r="I1620" s="49"/>
      <c r="J1620" s="48"/>
      <c r="K1620" s="48"/>
      <c r="L1620" s="48"/>
      <c r="M1620" s="48"/>
      <c r="N1620" s="19"/>
      <c r="O1620" s="19"/>
      <c r="P1620" s="19"/>
      <c r="Q1620" s="19"/>
      <c r="R1620" s="19"/>
      <c r="S1620" s="19"/>
      <c r="T1620" s="19"/>
      <c r="U1620" s="19"/>
      <c r="V1620" s="19"/>
      <c r="W1620" s="19"/>
      <c r="X1620" s="19"/>
      <c r="Y1620" s="19"/>
      <c r="Z1620" s="19"/>
      <c r="AA1620" s="19"/>
      <c r="AB1620" s="19"/>
      <c r="AC1620" s="19"/>
      <c r="AD1620" s="19"/>
      <c r="AE1620" s="19"/>
      <c r="AF1620" s="19"/>
      <c r="AG1620" s="19"/>
      <c r="AH1620" s="19"/>
      <c r="AI1620" s="19"/>
      <c r="AJ1620" s="19"/>
      <c r="AK1620" s="19"/>
      <c r="AL1620" s="19"/>
      <c r="AM1620" s="19"/>
      <c r="AN1620" s="19"/>
      <c r="AO1620" s="19"/>
      <c r="AP1620" s="19"/>
      <c r="AQ1620" s="19"/>
      <c r="AR1620" s="19"/>
      <c r="AS1620" s="19"/>
      <c r="AT1620" s="19"/>
      <c r="AU1620" s="19"/>
      <c r="AV1620" s="19"/>
      <c r="AW1620" s="19"/>
      <c r="AX1620" s="19"/>
      <c r="GA1620" s="50"/>
    </row>
    <row r="1621" spans="1:183" s="18" customFormat="1">
      <c r="A1621" s="47"/>
      <c r="B1621" s="48"/>
      <c r="C1621" s="48"/>
      <c r="D1621" s="48"/>
      <c r="E1621" s="49"/>
      <c r="F1621" s="48"/>
      <c r="G1621" s="48"/>
      <c r="H1621" s="48"/>
      <c r="I1621" s="49"/>
      <c r="J1621" s="48"/>
      <c r="K1621" s="48"/>
      <c r="L1621" s="48"/>
      <c r="M1621" s="48"/>
      <c r="N1621" s="19"/>
      <c r="O1621" s="19"/>
      <c r="P1621" s="19"/>
      <c r="Q1621" s="19"/>
      <c r="R1621" s="19"/>
      <c r="S1621" s="19"/>
      <c r="T1621" s="19"/>
      <c r="U1621" s="19"/>
      <c r="V1621" s="19"/>
      <c r="W1621" s="19"/>
      <c r="X1621" s="19"/>
      <c r="Y1621" s="19"/>
      <c r="Z1621" s="19"/>
      <c r="AA1621" s="19"/>
      <c r="AB1621" s="19"/>
      <c r="AC1621" s="19"/>
      <c r="AD1621" s="19"/>
      <c r="AE1621" s="19"/>
      <c r="AF1621" s="19"/>
      <c r="AG1621" s="19"/>
      <c r="AH1621" s="19"/>
      <c r="AI1621" s="19"/>
      <c r="AJ1621" s="19"/>
      <c r="AK1621" s="19"/>
      <c r="AL1621" s="19"/>
      <c r="AM1621" s="19"/>
      <c r="AN1621" s="19"/>
      <c r="AO1621" s="19"/>
      <c r="AP1621" s="19"/>
      <c r="AQ1621" s="19"/>
      <c r="AR1621" s="19"/>
      <c r="AS1621" s="19"/>
      <c r="AT1621" s="19"/>
      <c r="AU1621" s="19"/>
      <c r="AV1621" s="19"/>
      <c r="AW1621" s="19"/>
      <c r="AX1621" s="19"/>
      <c r="GA1621" s="50"/>
    </row>
    <row r="1622" spans="1:183" s="18" customFormat="1">
      <c r="A1622" s="47"/>
      <c r="B1622" s="48"/>
      <c r="C1622" s="48"/>
      <c r="D1622" s="48"/>
      <c r="E1622" s="49"/>
      <c r="F1622" s="48"/>
      <c r="G1622" s="48"/>
      <c r="H1622" s="48"/>
      <c r="I1622" s="49"/>
      <c r="J1622" s="48"/>
      <c r="K1622" s="48"/>
      <c r="L1622" s="48"/>
      <c r="M1622" s="48"/>
      <c r="N1622" s="19"/>
      <c r="O1622" s="19"/>
      <c r="P1622" s="19"/>
      <c r="Q1622" s="19"/>
      <c r="R1622" s="19"/>
      <c r="S1622" s="19"/>
      <c r="T1622" s="19"/>
      <c r="U1622" s="19"/>
      <c r="V1622" s="19"/>
      <c r="W1622" s="19"/>
      <c r="X1622" s="19"/>
      <c r="Y1622" s="19"/>
      <c r="Z1622" s="19"/>
      <c r="AA1622" s="19"/>
      <c r="AB1622" s="19"/>
      <c r="AC1622" s="19"/>
      <c r="AD1622" s="19"/>
      <c r="AE1622" s="19"/>
      <c r="AF1622" s="19"/>
      <c r="AG1622" s="19"/>
      <c r="AH1622" s="19"/>
      <c r="AI1622" s="19"/>
      <c r="AJ1622" s="19"/>
      <c r="AK1622" s="19"/>
      <c r="AL1622" s="19"/>
      <c r="AM1622" s="19"/>
      <c r="AN1622" s="19"/>
      <c r="AO1622" s="19"/>
      <c r="AP1622" s="19"/>
      <c r="AQ1622" s="19"/>
      <c r="AR1622" s="19"/>
      <c r="AS1622" s="19"/>
      <c r="AT1622" s="19"/>
      <c r="AU1622" s="19"/>
      <c r="AV1622" s="19"/>
      <c r="AW1622" s="19"/>
      <c r="AX1622" s="19"/>
      <c r="GA1622" s="50"/>
    </row>
    <row r="1623" spans="1:183" s="18" customFormat="1">
      <c r="A1623" s="47"/>
      <c r="B1623" s="48"/>
      <c r="C1623" s="48"/>
      <c r="D1623" s="48"/>
      <c r="E1623" s="49"/>
      <c r="F1623" s="48"/>
      <c r="G1623" s="48"/>
      <c r="H1623" s="48"/>
      <c r="I1623" s="49"/>
      <c r="J1623" s="48"/>
      <c r="K1623" s="48"/>
      <c r="L1623" s="48"/>
      <c r="M1623" s="48"/>
      <c r="N1623" s="19"/>
      <c r="O1623" s="19"/>
      <c r="P1623" s="19"/>
      <c r="Q1623" s="19"/>
      <c r="R1623" s="19"/>
      <c r="S1623" s="19"/>
      <c r="T1623" s="19"/>
      <c r="U1623" s="19"/>
      <c r="V1623" s="19"/>
      <c r="W1623" s="19"/>
      <c r="X1623" s="19"/>
      <c r="Y1623" s="19"/>
      <c r="Z1623" s="19"/>
      <c r="AA1623" s="19"/>
      <c r="AB1623" s="19"/>
      <c r="AC1623" s="19"/>
      <c r="AD1623" s="19"/>
      <c r="AE1623" s="19"/>
      <c r="AF1623" s="19"/>
      <c r="AG1623" s="19"/>
      <c r="AH1623" s="19"/>
      <c r="AI1623" s="19"/>
      <c r="AJ1623" s="19"/>
      <c r="AK1623" s="19"/>
      <c r="AL1623" s="19"/>
      <c r="AM1623" s="19"/>
      <c r="AN1623" s="19"/>
      <c r="AO1623" s="19"/>
      <c r="AP1623" s="19"/>
      <c r="AQ1623" s="19"/>
      <c r="AR1623" s="19"/>
      <c r="AS1623" s="19"/>
      <c r="AT1623" s="19"/>
      <c r="AU1623" s="19"/>
      <c r="AV1623" s="19"/>
      <c r="AW1623" s="19"/>
      <c r="AX1623" s="19"/>
      <c r="GA1623" s="50"/>
    </row>
    <row r="1624" spans="1:183" s="18" customFormat="1">
      <c r="A1624" s="47"/>
      <c r="B1624" s="48"/>
      <c r="C1624" s="48"/>
      <c r="D1624" s="48"/>
      <c r="E1624" s="49"/>
      <c r="F1624" s="48"/>
      <c r="G1624" s="48"/>
      <c r="H1624" s="48"/>
      <c r="I1624" s="49"/>
      <c r="J1624" s="48"/>
      <c r="K1624" s="48"/>
      <c r="L1624" s="48"/>
      <c r="M1624" s="48"/>
      <c r="N1624" s="19"/>
      <c r="O1624" s="19"/>
      <c r="P1624" s="19"/>
      <c r="Q1624" s="19"/>
      <c r="R1624" s="19"/>
      <c r="S1624" s="19"/>
      <c r="T1624" s="19"/>
      <c r="U1624" s="19"/>
      <c r="V1624" s="19"/>
      <c r="W1624" s="19"/>
      <c r="X1624" s="19"/>
      <c r="Y1624" s="19"/>
      <c r="Z1624" s="19"/>
      <c r="AA1624" s="19"/>
      <c r="AB1624" s="19"/>
      <c r="AC1624" s="19"/>
      <c r="AD1624" s="19"/>
      <c r="AE1624" s="19"/>
      <c r="AF1624" s="19"/>
      <c r="AG1624" s="19"/>
      <c r="AH1624" s="19"/>
      <c r="AI1624" s="19"/>
      <c r="AJ1624" s="19"/>
      <c r="AK1624" s="19"/>
      <c r="AL1624" s="19"/>
      <c r="AM1624" s="19"/>
      <c r="AN1624" s="19"/>
      <c r="AO1624" s="19"/>
      <c r="AP1624" s="19"/>
      <c r="AQ1624" s="19"/>
      <c r="AR1624" s="19"/>
      <c r="AS1624" s="19"/>
      <c r="AT1624" s="19"/>
      <c r="AU1624" s="19"/>
      <c r="AV1624" s="19"/>
      <c r="AW1624" s="19"/>
      <c r="AX1624" s="19"/>
      <c r="GA1624" s="50"/>
    </row>
    <row r="1625" spans="1:183" s="18" customFormat="1">
      <c r="A1625" s="47"/>
      <c r="B1625" s="48"/>
      <c r="C1625" s="48"/>
      <c r="D1625" s="48"/>
      <c r="E1625" s="49"/>
      <c r="F1625" s="48"/>
      <c r="G1625" s="48"/>
      <c r="H1625" s="48"/>
      <c r="I1625" s="49"/>
      <c r="J1625" s="48"/>
      <c r="K1625" s="48"/>
      <c r="L1625" s="48"/>
      <c r="M1625" s="48"/>
      <c r="N1625" s="19"/>
      <c r="O1625" s="19"/>
      <c r="P1625" s="19"/>
      <c r="Q1625" s="19"/>
      <c r="R1625" s="19"/>
      <c r="S1625" s="19"/>
      <c r="T1625" s="19"/>
      <c r="U1625" s="19"/>
      <c r="V1625" s="19"/>
      <c r="W1625" s="19"/>
      <c r="X1625" s="19"/>
      <c r="Y1625" s="19"/>
      <c r="Z1625" s="19"/>
      <c r="AA1625" s="19"/>
      <c r="AB1625" s="19"/>
      <c r="AC1625" s="19"/>
      <c r="AD1625" s="19"/>
      <c r="AE1625" s="19"/>
      <c r="AF1625" s="19"/>
      <c r="AG1625" s="19"/>
      <c r="AH1625" s="19"/>
      <c r="AI1625" s="19"/>
      <c r="AJ1625" s="19"/>
      <c r="AK1625" s="19"/>
      <c r="AL1625" s="19"/>
      <c r="AM1625" s="19"/>
      <c r="AN1625" s="19"/>
      <c r="AO1625" s="19"/>
      <c r="AP1625" s="19"/>
      <c r="AQ1625" s="19"/>
      <c r="AR1625" s="19"/>
      <c r="AS1625" s="19"/>
      <c r="AT1625" s="19"/>
      <c r="AU1625" s="19"/>
      <c r="AV1625" s="19"/>
      <c r="AW1625" s="19"/>
      <c r="AX1625" s="19"/>
      <c r="GA1625" s="50"/>
    </row>
    <row r="1626" spans="1:183" s="18" customFormat="1">
      <c r="A1626" s="47"/>
      <c r="B1626" s="48"/>
      <c r="C1626" s="48"/>
      <c r="D1626" s="48"/>
      <c r="E1626" s="49"/>
      <c r="F1626" s="48"/>
      <c r="G1626" s="48"/>
      <c r="H1626" s="48"/>
      <c r="I1626" s="49"/>
      <c r="J1626" s="48"/>
      <c r="K1626" s="48"/>
      <c r="L1626" s="48"/>
      <c r="M1626" s="48"/>
      <c r="N1626" s="19"/>
      <c r="O1626" s="19"/>
      <c r="P1626" s="19"/>
      <c r="Q1626" s="19"/>
      <c r="R1626" s="19"/>
      <c r="S1626" s="19"/>
      <c r="T1626" s="19"/>
      <c r="U1626" s="19"/>
      <c r="V1626" s="19"/>
      <c r="W1626" s="19"/>
      <c r="X1626" s="19"/>
      <c r="Y1626" s="19"/>
      <c r="Z1626" s="19"/>
      <c r="AA1626" s="19"/>
      <c r="AB1626" s="19"/>
      <c r="AC1626" s="19"/>
      <c r="AD1626" s="19"/>
      <c r="AE1626" s="19"/>
      <c r="AF1626" s="19"/>
      <c r="AG1626" s="19"/>
      <c r="AH1626" s="19"/>
      <c r="AI1626" s="19"/>
      <c r="AJ1626" s="19"/>
      <c r="AK1626" s="19"/>
      <c r="AL1626" s="19"/>
      <c r="AM1626" s="19"/>
      <c r="AN1626" s="19"/>
      <c r="AO1626" s="19"/>
      <c r="AP1626" s="19"/>
      <c r="AQ1626" s="19"/>
      <c r="AR1626" s="19"/>
      <c r="AS1626" s="19"/>
      <c r="AT1626" s="19"/>
      <c r="AU1626" s="19"/>
      <c r="AV1626" s="19"/>
      <c r="AW1626" s="19"/>
      <c r="AX1626" s="19"/>
      <c r="GA1626" s="50"/>
    </row>
    <row r="1627" spans="1:183" s="18" customFormat="1">
      <c r="A1627" s="47"/>
      <c r="B1627" s="48"/>
      <c r="C1627" s="48"/>
      <c r="D1627" s="48"/>
      <c r="E1627" s="49"/>
      <c r="F1627" s="48"/>
      <c r="G1627" s="48"/>
      <c r="H1627" s="48"/>
      <c r="I1627" s="49"/>
      <c r="J1627" s="48"/>
      <c r="K1627" s="48"/>
      <c r="L1627" s="48"/>
      <c r="M1627" s="48"/>
      <c r="N1627" s="19"/>
      <c r="O1627" s="19"/>
      <c r="P1627" s="19"/>
      <c r="Q1627" s="19"/>
      <c r="R1627" s="19"/>
      <c r="S1627" s="19"/>
      <c r="T1627" s="19"/>
      <c r="U1627" s="19"/>
      <c r="V1627" s="19"/>
      <c r="W1627" s="19"/>
      <c r="X1627" s="19"/>
      <c r="Y1627" s="19"/>
      <c r="Z1627" s="19"/>
      <c r="AA1627" s="19"/>
      <c r="AB1627" s="19"/>
      <c r="AC1627" s="19"/>
      <c r="AD1627" s="19"/>
      <c r="AE1627" s="19"/>
      <c r="AF1627" s="19"/>
      <c r="AG1627" s="19"/>
      <c r="AH1627" s="19"/>
      <c r="AI1627" s="19"/>
      <c r="AJ1627" s="19"/>
      <c r="AK1627" s="19"/>
      <c r="AL1627" s="19"/>
      <c r="AM1627" s="19"/>
      <c r="AN1627" s="19"/>
      <c r="AO1627" s="19"/>
      <c r="AP1627" s="19"/>
      <c r="AQ1627" s="19"/>
      <c r="AR1627" s="19"/>
      <c r="AS1627" s="19"/>
      <c r="AT1627" s="19"/>
      <c r="AU1627" s="19"/>
      <c r="AV1627" s="19"/>
      <c r="AW1627" s="19"/>
      <c r="AX1627" s="19"/>
      <c r="GA1627" s="50"/>
    </row>
    <row r="1628" spans="1:183" s="18" customFormat="1">
      <c r="A1628" s="47"/>
      <c r="B1628" s="48"/>
      <c r="C1628" s="48"/>
      <c r="D1628" s="48"/>
      <c r="E1628" s="49"/>
      <c r="F1628" s="48"/>
      <c r="G1628" s="48"/>
      <c r="H1628" s="48"/>
      <c r="I1628" s="49"/>
      <c r="J1628" s="48"/>
      <c r="K1628" s="48"/>
      <c r="L1628" s="48"/>
      <c r="M1628" s="48"/>
      <c r="N1628" s="19"/>
      <c r="O1628" s="19"/>
      <c r="P1628" s="19"/>
      <c r="Q1628" s="19"/>
      <c r="R1628" s="19"/>
      <c r="S1628" s="19"/>
      <c r="T1628" s="19"/>
      <c r="U1628" s="19"/>
      <c r="V1628" s="19"/>
      <c r="W1628" s="19"/>
      <c r="X1628" s="19"/>
      <c r="Y1628" s="19"/>
      <c r="Z1628" s="19"/>
      <c r="AA1628" s="19"/>
      <c r="AB1628" s="19"/>
      <c r="AC1628" s="19"/>
      <c r="AD1628" s="19"/>
      <c r="AE1628" s="19"/>
      <c r="AF1628" s="19"/>
      <c r="AG1628" s="19"/>
      <c r="AH1628" s="19"/>
      <c r="AI1628" s="19"/>
      <c r="AJ1628" s="19"/>
      <c r="AK1628" s="19"/>
      <c r="AL1628" s="19"/>
      <c r="AM1628" s="19"/>
      <c r="AN1628" s="19"/>
      <c r="AO1628" s="19"/>
      <c r="AP1628" s="19"/>
      <c r="AQ1628" s="19"/>
      <c r="AR1628" s="19"/>
      <c r="AS1628" s="19"/>
      <c r="AT1628" s="19"/>
      <c r="AU1628" s="19"/>
      <c r="AV1628" s="19"/>
      <c r="AW1628" s="19"/>
      <c r="AX1628" s="19"/>
      <c r="GA1628" s="50"/>
    </row>
    <row r="1629" spans="1:183" s="18" customFormat="1">
      <c r="A1629" s="47"/>
      <c r="B1629" s="48"/>
      <c r="C1629" s="48"/>
      <c r="D1629" s="48"/>
      <c r="E1629" s="49"/>
      <c r="F1629" s="48"/>
      <c r="G1629" s="48"/>
      <c r="H1629" s="48"/>
      <c r="I1629" s="49"/>
      <c r="J1629" s="48"/>
      <c r="K1629" s="48"/>
      <c r="L1629" s="48"/>
      <c r="M1629" s="48"/>
      <c r="N1629" s="19"/>
      <c r="O1629" s="19"/>
      <c r="P1629" s="19"/>
      <c r="Q1629" s="19"/>
      <c r="R1629" s="19"/>
      <c r="S1629" s="19"/>
      <c r="T1629" s="19"/>
      <c r="U1629" s="19"/>
      <c r="V1629" s="19"/>
      <c r="W1629" s="19"/>
      <c r="X1629" s="19"/>
      <c r="Y1629" s="19"/>
      <c r="Z1629" s="19"/>
      <c r="AA1629" s="19"/>
      <c r="AB1629" s="19"/>
      <c r="AC1629" s="19"/>
      <c r="AD1629" s="19"/>
      <c r="AE1629" s="19"/>
      <c r="AF1629" s="19"/>
      <c r="AG1629" s="19"/>
      <c r="AH1629" s="19"/>
      <c r="AI1629" s="19"/>
      <c r="AJ1629" s="19"/>
      <c r="AK1629" s="19"/>
      <c r="AL1629" s="19"/>
      <c r="AM1629" s="19"/>
      <c r="AN1629" s="19"/>
      <c r="AO1629" s="19"/>
      <c r="AP1629" s="19"/>
      <c r="AQ1629" s="19"/>
      <c r="AR1629" s="19"/>
      <c r="AS1629" s="19"/>
      <c r="AT1629" s="19"/>
      <c r="AU1629" s="19"/>
      <c r="AV1629" s="19"/>
      <c r="AW1629" s="19"/>
      <c r="AX1629" s="19"/>
      <c r="GA1629" s="50"/>
    </row>
    <row r="1630" spans="1:183" s="18" customFormat="1">
      <c r="A1630" s="47"/>
      <c r="B1630" s="48"/>
      <c r="C1630" s="48"/>
      <c r="D1630" s="48"/>
      <c r="E1630" s="49"/>
      <c r="F1630" s="48"/>
      <c r="G1630" s="48"/>
      <c r="H1630" s="48"/>
      <c r="I1630" s="49"/>
      <c r="J1630" s="48"/>
      <c r="K1630" s="48"/>
      <c r="L1630" s="48"/>
      <c r="M1630" s="48"/>
      <c r="N1630" s="19"/>
      <c r="O1630" s="19"/>
      <c r="P1630" s="19"/>
      <c r="Q1630" s="19"/>
      <c r="R1630" s="19"/>
      <c r="S1630" s="19"/>
      <c r="T1630" s="19"/>
      <c r="U1630" s="19"/>
      <c r="V1630" s="19"/>
      <c r="W1630" s="19"/>
      <c r="X1630" s="19"/>
      <c r="Y1630" s="19"/>
      <c r="Z1630" s="19"/>
      <c r="AA1630" s="19"/>
      <c r="AB1630" s="19"/>
      <c r="AC1630" s="19"/>
      <c r="AD1630" s="19"/>
      <c r="AE1630" s="19"/>
      <c r="AF1630" s="19"/>
      <c r="AG1630" s="19"/>
      <c r="AH1630" s="19"/>
      <c r="AI1630" s="19"/>
      <c r="AJ1630" s="19"/>
      <c r="AK1630" s="19"/>
      <c r="AL1630" s="19"/>
      <c r="AM1630" s="19"/>
      <c r="AN1630" s="19"/>
      <c r="AO1630" s="19"/>
      <c r="AP1630" s="19"/>
      <c r="AQ1630" s="19"/>
      <c r="AR1630" s="19"/>
      <c r="AS1630" s="19"/>
      <c r="AT1630" s="19"/>
      <c r="AU1630" s="19"/>
      <c r="AV1630" s="19"/>
      <c r="AW1630" s="19"/>
      <c r="AX1630" s="19"/>
      <c r="GA1630" s="50"/>
    </row>
    <row r="1631" spans="1:183" s="18" customFormat="1">
      <c r="A1631" s="47"/>
      <c r="B1631" s="48"/>
      <c r="C1631" s="48"/>
      <c r="D1631" s="48"/>
      <c r="E1631" s="49"/>
      <c r="F1631" s="48"/>
      <c r="G1631" s="48"/>
      <c r="H1631" s="48"/>
      <c r="I1631" s="49"/>
      <c r="J1631" s="48"/>
      <c r="K1631" s="48"/>
      <c r="L1631" s="48"/>
      <c r="M1631" s="48"/>
      <c r="N1631" s="19"/>
      <c r="O1631" s="19"/>
      <c r="P1631" s="19"/>
      <c r="Q1631" s="19"/>
      <c r="R1631" s="19"/>
      <c r="S1631" s="19"/>
      <c r="T1631" s="19"/>
      <c r="U1631" s="19"/>
      <c r="V1631" s="19"/>
      <c r="W1631" s="19"/>
      <c r="X1631" s="19"/>
      <c r="Y1631" s="19"/>
      <c r="Z1631" s="19"/>
      <c r="AA1631" s="19"/>
      <c r="AB1631" s="19"/>
      <c r="AC1631" s="19"/>
      <c r="AD1631" s="19"/>
      <c r="AE1631" s="19"/>
      <c r="AF1631" s="19"/>
      <c r="AG1631" s="19"/>
      <c r="AH1631" s="19"/>
      <c r="AI1631" s="19"/>
      <c r="AJ1631" s="19"/>
      <c r="AK1631" s="19"/>
      <c r="AL1631" s="19"/>
      <c r="AM1631" s="19"/>
      <c r="AN1631" s="19"/>
      <c r="AO1631" s="19"/>
      <c r="AP1631" s="19"/>
      <c r="AQ1631" s="19"/>
      <c r="AR1631" s="19"/>
      <c r="AS1631" s="19"/>
      <c r="AT1631" s="19"/>
      <c r="AU1631" s="19"/>
      <c r="AV1631" s="19"/>
      <c r="AW1631" s="19"/>
      <c r="AX1631" s="19"/>
      <c r="GA1631" s="50"/>
    </row>
    <row r="1632" spans="1:183" s="18" customFormat="1">
      <c r="A1632" s="47"/>
      <c r="B1632" s="48"/>
      <c r="C1632" s="48"/>
      <c r="D1632" s="48"/>
      <c r="E1632" s="49"/>
      <c r="F1632" s="48"/>
      <c r="G1632" s="48"/>
      <c r="H1632" s="48"/>
      <c r="I1632" s="49"/>
      <c r="J1632" s="48"/>
      <c r="K1632" s="48"/>
      <c r="L1632" s="48"/>
      <c r="M1632" s="48"/>
      <c r="N1632" s="19"/>
      <c r="O1632" s="19"/>
      <c r="P1632" s="19"/>
      <c r="Q1632" s="19"/>
      <c r="R1632" s="19"/>
      <c r="S1632" s="19"/>
      <c r="T1632" s="19"/>
      <c r="U1632" s="19"/>
      <c r="V1632" s="19"/>
      <c r="W1632" s="19"/>
      <c r="X1632" s="19"/>
      <c r="Y1632" s="19"/>
      <c r="Z1632" s="19"/>
      <c r="AA1632" s="19"/>
      <c r="AB1632" s="19"/>
      <c r="AC1632" s="19"/>
      <c r="AD1632" s="19"/>
      <c r="AE1632" s="19"/>
      <c r="AF1632" s="19"/>
      <c r="AG1632" s="19"/>
      <c r="AH1632" s="19"/>
      <c r="AI1632" s="19"/>
      <c r="AJ1632" s="19"/>
      <c r="AK1632" s="19"/>
      <c r="AL1632" s="19"/>
      <c r="AM1632" s="19"/>
      <c r="AN1632" s="19"/>
      <c r="AO1632" s="19"/>
      <c r="AP1632" s="19"/>
      <c r="AQ1632" s="19"/>
      <c r="AR1632" s="19"/>
      <c r="AS1632" s="19"/>
      <c r="AT1632" s="19"/>
      <c r="AU1632" s="19"/>
      <c r="AV1632" s="19"/>
      <c r="AW1632" s="19"/>
      <c r="AX1632" s="19"/>
      <c r="GA1632" s="50"/>
    </row>
    <row r="1633" spans="1:183" s="18" customFormat="1">
      <c r="A1633" s="47"/>
      <c r="B1633" s="48"/>
      <c r="C1633" s="48"/>
      <c r="D1633" s="48"/>
      <c r="E1633" s="49"/>
      <c r="F1633" s="48"/>
      <c r="G1633" s="48"/>
      <c r="H1633" s="48"/>
      <c r="I1633" s="49"/>
      <c r="J1633" s="48"/>
      <c r="K1633" s="48"/>
      <c r="L1633" s="48"/>
      <c r="M1633" s="48"/>
      <c r="N1633" s="19"/>
      <c r="O1633" s="19"/>
      <c r="P1633" s="19"/>
      <c r="Q1633" s="19"/>
      <c r="R1633" s="19"/>
      <c r="S1633" s="19"/>
      <c r="T1633" s="19"/>
      <c r="U1633" s="19"/>
      <c r="V1633" s="19"/>
      <c r="W1633" s="19"/>
      <c r="X1633" s="19"/>
      <c r="Y1633" s="19"/>
      <c r="Z1633" s="19"/>
      <c r="AA1633" s="19"/>
      <c r="AB1633" s="19"/>
      <c r="AC1633" s="19"/>
      <c r="AD1633" s="19"/>
      <c r="AE1633" s="19"/>
      <c r="AF1633" s="19"/>
      <c r="AG1633" s="19"/>
      <c r="AH1633" s="19"/>
      <c r="AI1633" s="19"/>
      <c r="AJ1633" s="19"/>
      <c r="AK1633" s="19"/>
      <c r="AL1633" s="19"/>
      <c r="AM1633" s="19"/>
      <c r="AN1633" s="19"/>
      <c r="AO1633" s="19"/>
      <c r="AP1633" s="19"/>
      <c r="AQ1633" s="19"/>
      <c r="AR1633" s="19"/>
      <c r="AS1633" s="19"/>
      <c r="AT1633" s="19"/>
      <c r="AU1633" s="19"/>
      <c r="AV1633" s="19"/>
      <c r="AW1633" s="19"/>
      <c r="AX1633" s="19"/>
      <c r="GA1633" s="50"/>
    </row>
    <row r="1634" spans="1:183" s="18" customFormat="1">
      <c r="A1634" s="47"/>
      <c r="B1634" s="48"/>
      <c r="C1634" s="48"/>
      <c r="D1634" s="48"/>
      <c r="E1634" s="49"/>
      <c r="F1634" s="48"/>
      <c r="G1634" s="48"/>
      <c r="H1634" s="48"/>
      <c r="I1634" s="49"/>
      <c r="J1634" s="48"/>
      <c r="K1634" s="48"/>
      <c r="L1634" s="48"/>
      <c r="M1634" s="48"/>
      <c r="N1634" s="19"/>
      <c r="O1634" s="19"/>
      <c r="P1634" s="19"/>
      <c r="Q1634" s="19"/>
      <c r="R1634" s="19"/>
      <c r="S1634" s="19"/>
      <c r="T1634" s="19"/>
      <c r="U1634" s="19"/>
      <c r="V1634" s="19"/>
      <c r="W1634" s="19"/>
      <c r="X1634" s="19"/>
      <c r="Y1634" s="19"/>
      <c r="Z1634" s="19"/>
      <c r="AA1634" s="19"/>
      <c r="AB1634" s="19"/>
      <c r="AC1634" s="19"/>
      <c r="AD1634" s="19"/>
      <c r="AE1634" s="19"/>
      <c r="AF1634" s="19"/>
      <c r="AG1634" s="19"/>
      <c r="AH1634" s="19"/>
      <c r="AI1634" s="19"/>
      <c r="AJ1634" s="19"/>
      <c r="AK1634" s="19"/>
      <c r="AL1634" s="19"/>
      <c r="AM1634" s="19"/>
      <c r="AN1634" s="19"/>
      <c r="AO1634" s="19"/>
      <c r="AP1634" s="19"/>
      <c r="AQ1634" s="19"/>
      <c r="AR1634" s="19"/>
      <c r="AS1634" s="19"/>
      <c r="AT1634" s="19"/>
      <c r="AU1634" s="19"/>
      <c r="AV1634" s="19"/>
      <c r="AW1634" s="19"/>
      <c r="AX1634" s="19"/>
      <c r="GA1634" s="50"/>
    </row>
    <row r="1635" spans="1:183" s="18" customFormat="1">
      <c r="A1635" s="47"/>
      <c r="B1635" s="48"/>
      <c r="C1635" s="48"/>
      <c r="D1635" s="48"/>
      <c r="E1635" s="49"/>
      <c r="F1635" s="48"/>
      <c r="G1635" s="48"/>
      <c r="H1635" s="48"/>
      <c r="I1635" s="49"/>
      <c r="J1635" s="48"/>
      <c r="K1635" s="48"/>
      <c r="L1635" s="48"/>
      <c r="M1635" s="48"/>
      <c r="N1635" s="19"/>
      <c r="O1635" s="19"/>
      <c r="P1635" s="19"/>
      <c r="Q1635" s="19"/>
      <c r="R1635" s="19"/>
      <c r="S1635" s="19"/>
      <c r="T1635" s="19"/>
      <c r="U1635" s="19"/>
      <c r="V1635" s="19"/>
      <c r="W1635" s="19"/>
      <c r="X1635" s="19"/>
      <c r="Y1635" s="19"/>
      <c r="Z1635" s="19"/>
      <c r="AA1635" s="19"/>
      <c r="AB1635" s="19"/>
      <c r="AC1635" s="19"/>
      <c r="AD1635" s="19"/>
      <c r="AE1635" s="19"/>
      <c r="AF1635" s="19"/>
      <c r="AG1635" s="19"/>
      <c r="AH1635" s="19"/>
      <c r="AI1635" s="19"/>
      <c r="AJ1635" s="19"/>
      <c r="AK1635" s="19"/>
      <c r="AL1635" s="19"/>
      <c r="AM1635" s="19"/>
      <c r="AN1635" s="19"/>
      <c r="AO1635" s="19"/>
      <c r="AP1635" s="19"/>
      <c r="AQ1635" s="19"/>
      <c r="AR1635" s="19"/>
      <c r="AS1635" s="19"/>
      <c r="AT1635" s="19"/>
      <c r="AU1635" s="19"/>
      <c r="AV1635" s="19"/>
      <c r="AW1635" s="19"/>
      <c r="AX1635" s="19"/>
      <c r="GA1635" s="50"/>
    </row>
    <row r="1636" spans="1:183" s="18" customFormat="1">
      <c r="A1636" s="47"/>
      <c r="B1636" s="48"/>
      <c r="C1636" s="48"/>
      <c r="D1636" s="48"/>
      <c r="E1636" s="49"/>
      <c r="F1636" s="48"/>
      <c r="G1636" s="48"/>
      <c r="H1636" s="48"/>
      <c r="I1636" s="49"/>
      <c r="J1636" s="48"/>
      <c r="K1636" s="48"/>
      <c r="L1636" s="48"/>
      <c r="M1636" s="48"/>
      <c r="N1636" s="19"/>
      <c r="O1636" s="19"/>
      <c r="P1636" s="19"/>
      <c r="Q1636" s="19"/>
      <c r="R1636" s="19"/>
      <c r="S1636" s="19"/>
      <c r="T1636" s="19"/>
      <c r="U1636" s="19"/>
      <c r="V1636" s="19"/>
      <c r="W1636" s="19"/>
      <c r="X1636" s="19"/>
      <c r="Y1636" s="19"/>
      <c r="Z1636" s="19"/>
      <c r="AA1636" s="19"/>
      <c r="AB1636" s="19"/>
      <c r="AC1636" s="19"/>
      <c r="AD1636" s="19"/>
      <c r="AE1636" s="19"/>
      <c r="AF1636" s="19"/>
      <c r="AG1636" s="19"/>
      <c r="AH1636" s="19"/>
      <c r="AI1636" s="19"/>
      <c r="AJ1636" s="19"/>
      <c r="AK1636" s="19"/>
      <c r="AL1636" s="19"/>
      <c r="AM1636" s="19"/>
      <c r="AN1636" s="19"/>
      <c r="AO1636" s="19"/>
      <c r="AP1636" s="19"/>
      <c r="AQ1636" s="19"/>
      <c r="AR1636" s="19"/>
      <c r="AS1636" s="19"/>
      <c r="AT1636" s="19"/>
      <c r="AU1636" s="19"/>
      <c r="AV1636" s="19"/>
      <c r="AW1636" s="19"/>
      <c r="AX1636" s="19"/>
      <c r="GA1636" s="50"/>
    </row>
    <row r="1637" spans="1:183" s="18" customFormat="1">
      <c r="A1637" s="47"/>
      <c r="B1637" s="48"/>
      <c r="C1637" s="48"/>
      <c r="D1637" s="48"/>
      <c r="E1637" s="49"/>
      <c r="F1637" s="48"/>
      <c r="G1637" s="48"/>
      <c r="H1637" s="48"/>
      <c r="I1637" s="49"/>
      <c r="J1637" s="48"/>
      <c r="K1637" s="48"/>
      <c r="L1637" s="48"/>
      <c r="M1637" s="48"/>
      <c r="N1637" s="19"/>
      <c r="O1637" s="19"/>
      <c r="P1637" s="19"/>
      <c r="Q1637" s="19"/>
      <c r="R1637" s="19"/>
      <c r="S1637" s="19"/>
      <c r="T1637" s="19"/>
      <c r="U1637" s="19"/>
      <c r="V1637" s="19"/>
      <c r="W1637" s="19"/>
      <c r="X1637" s="19"/>
      <c r="Y1637" s="19"/>
      <c r="Z1637" s="19"/>
      <c r="AA1637" s="19"/>
      <c r="AB1637" s="19"/>
      <c r="AC1637" s="19"/>
      <c r="AD1637" s="19"/>
      <c r="AE1637" s="19"/>
      <c r="AF1637" s="19"/>
      <c r="AG1637" s="19"/>
      <c r="AH1637" s="19"/>
      <c r="AI1637" s="19"/>
      <c r="AJ1637" s="19"/>
      <c r="AK1637" s="19"/>
      <c r="AL1637" s="19"/>
      <c r="AM1637" s="19"/>
      <c r="AN1637" s="19"/>
      <c r="AO1637" s="19"/>
      <c r="AP1637" s="19"/>
      <c r="AQ1637" s="19"/>
      <c r="AR1637" s="19"/>
      <c r="AS1637" s="19"/>
      <c r="AT1637" s="19"/>
      <c r="AU1637" s="19"/>
      <c r="AV1637" s="19"/>
      <c r="AW1637" s="19"/>
      <c r="AX1637" s="19"/>
      <c r="GA1637" s="50"/>
    </row>
    <row r="1638" spans="1:183" s="18" customFormat="1">
      <c r="A1638" s="47"/>
      <c r="B1638" s="48"/>
      <c r="C1638" s="48"/>
      <c r="D1638" s="48"/>
      <c r="E1638" s="49"/>
      <c r="F1638" s="48"/>
      <c r="G1638" s="48"/>
      <c r="H1638" s="48"/>
      <c r="I1638" s="49"/>
      <c r="J1638" s="48"/>
      <c r="K1638" s="48"/>
      <c r="L1638" s="48"/>
      <c r="M1638" s="48"/>
      <c r="N1638" s="19"/>
      <c r="O1638" s="19"/>
      <c r="P1638" s="19"/>
      <c r="Q1638" s="19"/>
      <c r="R1638" s="19"/>
      <c r="S1638" s="19"/>
      <c r="T1638" s="19"/>
      <c r="U1638" s="19"/>
      <c r="V1638" s="19"/>
      <c r="W1638" s="19"/>
      <c r="X1638" s="19"/>
      <c r="Y1638" s="19"/>
      <c r="Z1638" s="19"/>
      <c r="AA1638" s="19"/>
      <c r="AB1638" s="19"/>
      <c r="AC1638" s="19"/>
      <c r="AD1638" s="19"/>
      <c r="AE1638" s="19"/>
      <c r="AF1638" s="19"/>
      <c r="AG1638" s="19"/>
      <c r="AH1638" s="19"/>
      <c r="AI1638" s="19"/>
      <c r="AJ1638" s="19"/>
      <c r="AK1638" s="19"/>
      <c r="AL1638" s="19"/>
      <c r="AM1638" s="19"/>
      <c r="AN1638" s="19"/>
      <c r="AO1638" s="19"/>
      <c r="AP1638" s="19"/>
      <c r="AQ1638" s="19"/>
      <c r="AR1638" s="19"/>
      <c r="AS1638" s="19"/>
      <c r="AT1638" s="19"/>
      <c r="AU1638" s="19"/>
      <c r="AV1638" s="19"/>
      <c r="AW1638" s="19"/>
      <c r="AX1638" s="19"/>
      <c r="GA1638" s="50"/>
    </row>
    <row r="1639" spans="1:183" s="18" customFormat="1">
      <c r="A1639" s="47"/>
      <c r="B1639" s="48"/>
      <c r="C1639" s="48"/>
      <c r="D1639" s="48"/>
      <c r="E1639" s="49"/>
      <c r="F1639" s="48"/>
      <c r="G1639" s="48"/>
      <c r="H1639" s="48"/>
      <c r="I1639" s="49"/>
      <c r="J1639" s="48"/>
      <c r="K1639" s="48"/>
      <c r="L1639" s="48"/>
      <c r="M1639" s="48"/>
      <c r="N1639" s="19"/>
      <c r="O1639" s="19"/>
      <c r="P1639" s="19"/>
      <c r="Q1639" s="19"/>
      <c r="R1639" s="19"/>
      <c r="S1639" s="19"/>
      <c r="T1639" s="19"/>
      <c r="U1639" s="19"/>
      <c r="V1639" s="19"/>
      <c r="W1639" s="19"/>
      <c r="X1639" s="19"/>
      <c r="Y1639" s="19"/>
      <c r="Z1639" s="19"/>
      <c r="AA1639" s="19"/>
      <c r="AB1639" s="19"/>
      <c r="AC1639" s="19"/>
      <c r="AD1639" s="19"/>
      <c r="AE1639" s="19"/>
      <c r="AF1639" s="19"/>
      <c r="AG1639" s="19"/>
      <c r="AH1639" s="19"/>
      <c r="AI1639" s="19"/>
      <c r="AJ1639" s="19"/>
      <c r="AK1639" s="19"/>
      <c r="AL1639" s="19"/>
      <c r="AM1639" s="19"/>
      <c r="AN1639" s="19"/>
      <c r="AO1639" s="19"/>
      <c r="AP1639" s="19"/>
      <c r="AQ1639" s="19"/>
      <c r="AR1639" s="19"/>
      <c r="AS1639" s="19"/>
      <c r="AT1639" s="19"/>
      <c r="AU1639" s="19"/>
      <c r="AV1639" s="19"/>
      <c r="AW1639" s="19"/>
      <c r="AX1639" s="19"/>
      <c r="GA1639" s="50"/>
    </row>
    <row r="1640" spans="1:183" s="18" customFormat="1">
      <c r="A1640" s="47"/>
      <c r="B1640" s="48"/>
      <c r="C1640" s="48"/>
      <c r="D1640" s="48"/>
      <c r="E1640" s="49"/>
      <c r="F1640" s="48"/>
      <c r="G1640" s="48"/>
      <c r="H1640" s="48"/>
      <c r="I1640" s="49"/>
      <c r="J1640" s="48"/>
      <c r="K1640" s="48"/>
      <c r="L1640" s="48"/>
      <c r="M1640" s="48"/>
      <c r="N1640" s="19"/>
      <c r="O1640" s="19"/>
      <c r="P1640" s="19"/>
      <c r="Q1640" s="19"/>
      <c r="R1640" s="19"/>
      <c r="S1640" s="19"/>
      <c r="T1640" s="19"/>
      <c r="U1640" s="19"/>
      <c r="V1640" s="19"/>
      <c r="W1640" s="19"/>
      <c r="X1640" s="19"/>
      <c r="Y1640" s="19"/>
      <c r="Z1640" s="19"/>
      <c r="AA1640" s="19"/>
      <c r="AB1640" s="19"/>
      <c r="AC1640" s="19"/>
      <c r="AD1640" s="19"/>
      <c r="AE1640" s="19"/>
      <c r="AF1640" s="19"/>
      <c r="AG1640" s="19"/>
      <c r="AH1640" s="19"/>
      <c r="AI1640" s="19"/>
      <c r="AJ1640" s="19"/>
      <c r="AK1640" s="19"/>
      <c r="AL1640" s="19"/>
      <c r="AM1640" s="19"/>
      <c r="AN1640" s="19"/>
      <c r="AO1640" s="19"/>
      <c r="AP1640" s="19"/>
      <c r="AQ1640" s="19"/>
      <c r="AR1640" s="19"/>
      <c r="AS1640" s="19"/>
      <c r="AT1640" s="19"/>
      <c r="AU1640" s="19"/>
      <c r="AV1640" s="19"/>
      <c r="AW1640" s="19"/>
      <c r="AX1640" s="19"/>
      <c r="GA1640" s="50"/>
    </row>
    <row r="1641" spans="1:183" s="18" customFormat="1">
      <c r="A1641" s="47"/>
      <c r="B1641" s="48"/>
      <c r="C1641" s="48"/>
      <c r="D1641" s="48"/>
      <c r="E1641" s="49"/>
      <c r="F1641" s="48"/>
      <c r="G1641" s="48"/>
      <c r="H1641" s="48"/>
      <c r="I1641" s="49"/>
      <c r="J1641" s="48"/>
      <c r="K1641" s="48"/>
      <c r="L1641" s="48"/>
      <c r="M1641" s="48"/>
      <c r="N1641" s="19"/>
      <c r="O1641" s="19"/>
      <c r="P1641" s="19"/>
      <c r="Q1641" s="19"/>
      <c r="R1641" s="19"/>
      <c r="S1641" s="19"/>
      <c r="T1641" s="19"/>
      <c r="U1641" s="19"/>
      <c r="V1641" s="19"/>
      <c r="W1641" s="19"/>
      <c r="X1641" s="19"/>
      <c r="Y1641" s="19"/>
      <c r="Z1641" s="19"/>
      <c r="AA1641" s="19"/>
      <c r="AB1641" s="19"/>
      <c r="AC1641" s="19"/>
      <c r="AD1641" s="19"/>
      <c r="AE1641" s="19"/>
      <c r="AF1641" s="19"/>
      <c r="AG1641" s="19"/>
      <c r="AH1641" s="19"/>
      <c r="AI1641" s="19"/>
      <c r="AJ1641" s="19"/>
      <c r="AK1641" s="19"/>
      <c r="AL1641" s="19"/>
      <c r="AM1641" s="19"/>
      <c r="AN1641" s="19"/>
      <c r="AO1641" s="19"/>
      <c r="AP1641" s="19"/>
      <c r="AQ1641" s="19"/>
      <c r="AR1641" s="19"/>
      <c r="AS1641" s="19"/>
      <c r="AT1641" s="19"/>
      <c r="AU1641" s="19"/>
      <c r="AV1641" s="19"/>
      <c r="AW1641" s="19"/>
      <c r="AX1641" s="19"/>
      <c r="GA1641" s="50"/>
    </row>
    <row r="1642" spans="1:183" s="18" customFormat="1">
      <c r="A1642" s="47"/>
      <c r="B1642" s="48"/>
      <c r="C1642" s="48"/>
      <c r="D1642" s="48"/>
      <c r="E1642" s="49"/>
      <c r="F1642" s="48"/>
      <c r="G1642" s="48"/>
      <c r="H1642" s="48"/>
      <c r="I1642" s="49"/>
      <c r="J1642" s="48"/>
      <c r="K1642" s="48"/>
      <c r="L1642" s="48"/>
      <c r="M1642" s="48"/>
      <c r="N1642" s="19"/>
      <c r="O1642" s="19"/>
      <c r="P1642" s="19"/>
      <c r="Q1642" s="19"/>
      <c r="R1642" s="19"/>
      <c r="S1642" s="19"/>
      <c r="T1642" s="19"/>
      <c r="U1642" s="19"/>
      <c r="V1642" s="19"/>
      <c r="W1642" s="19"/>
      <c r="X1642" s="19"/>
      <c r="Y1642" s="19"/>
      <c r="Z1642" s="19"/>
      <c r="AA1642" s="19"/>
      <c r="AB1642" s="19"/>
      <c r="AC1642" s="19"/>
      <c r="AD1642" s="19"/>
      <c r="AE1642" s="19"/>
      <c r="AF1642" s="19"/>
      <c r="AG1642" s="19"/>
      <c r="AH1642" s="19"/>
      <c r="AI1642" s="19"/>
      <c r="AJ1642" s="19"/>
      <c r="AK1642" s="19"/>
      <c r="AL1642" s="19"/>
      <c r="AM1642" s="19"/>
      <c r="AN1642" s="19"/>
      <c r="AO1642" s="19"/>
      <c r="AP1642" s="19"/>
      <c r="AQ1642" s="19"/>
      <c r="AR1642" s="19"/>
      <c r="AS1642" s="19"/>
      <c r="AT1642" s="19"/>
      <c r="AU1642" s="19"/>
      <c r="AV1642" s="19"/>
      <c r="AW1642" s="19"/>
      <c r="AX1642" s="19"/>
      <c r="GA1642" s="50"/>
    </row>
    <row r="1643" spans="1:183" s="18" customFormat="1">
      <c r="A1643" s="47"/>
      <c r="B1643" s="48"/>
      <c r="C1643" s="48"/>
      <c r="D1643" s="48"/>
      <c r="E1643" s="49"/>
      <c r="F1643" s="48"/>
      <c r="G1643" s="48"/>
      <c r="H1643" s="48"/>
      <c r="I1643" s="49"/>
      <c r="J1643" s="48"/>
      <c r="K1643" s="48"/>
      <c r="L1643" s="48"/>
      <c r="M1643" s="48"/>
      <c r="N1643" s="19"/>
      <c r="O1643" s="19"/>
      <c r="P1643" s="19"/>
      <c r="Q1643" s="19"/>
      <c r="R1643" s="19"/>
      <c r="S1643" s="19"/>
      <c r="T1643" s="19"/>
      <c r="U1643" s="19"/>
      <c r="V1643" s="19"/>
      <c r="W1643" s="19"/>
      <c r="X1643" s="19"/>
      <c r="Y1643" s="19"/>
      <c r="Z1643" s="19"/>
      <c r="AA1643" s="19"/>
      <c r="AB1643" s="19"/>
      <c r="AC1643" s="19"/>
      <c r="AD1643" s="19"/>
      <c r="AE1643" s="19"/>
      <c r="AF1643" s="19"/>
      <c r="AG1643" s="19"/>
      <c r="AH1643" s="19"/>
      <c r="AI1643" s="19"/>
      <c r="AJ1643" s="19"/>
      <c r="AK1643" s="19"/>
      <c r="AL1643" s="19"/>
      <c r="AM1643" s="19"/>
      <c r="AN1643" s="19"/>
      <c r="AO1643" s="19"/>
      <c r="AP1643" s="19"/>
      <c r="AQ1643" s="19"/>
      <c r="AR1643" s="19"/>
      <c r="AS1643" s="19"/>
      <c r="AT1643" s="19"/>
      <c r="AU1643" s="19"/>
      <c r="AV1643" s="19"/>
      <c r="AW1643" s="19"/>
      <c r="AX1643" s="19"/>
      <c r="GA1643" s="50"/>
    </row>
    <row r="1644" spans="1:183" s="18" customFormat="1">
      <c r="A1644" s="47"/>
      <c r="B1644" s="48"/>
      <c r="C1644" s="48"/>
      <c r="D1644" s="48"/>
      <c r="E1644" s="49"/>
      <c r="F1644" s="48"/>
      <c r="G1644" s="48"/>
      <c r="H1644" s="48"/>
      <c r="I1644" s="49"/>
      <c r="J1644" s="48"/>
      <c r="K1644" s="48"/>
      <c r="L1644" s="48"/>
      <c r="M1644" s="48"/>
      <c r="N1644" s="19"/>
      <c r="O1644" s="19"/>
      <c r="P1644" s="19"/>
      <c r="Q1644" s="19"/>
      <c r="R1644" s="19"/>
      <c r="S1644" s="19"/>
      <c r="T1644" s="19"/>
      <c r="U1644" s="19"/>
      <c r="V1644" s="19"/>
      <c r="W1644" s="19"/>
      <c r="X1644" s="19"/>
      <c r="Y1644" s="19"/>
      <c r="Z1644" s="19"/>
      <c r="AA1644" s="19"/>
      <c r="AB1644" s="19"/>
      <c r="AC1644" s="19"/>
      <c r="AD1644" s="19"/>
      <c r="AE1644" s="19"/>
      <c r="AF1644" s="19"/>
      <c r="AG1644" s="19"/>
      <c r="AH1644" s="19"/>
      <c r="AI1644" s="19"/>
      <c r="AJ1644" s="19"/>
      <c r="AK1644" s="19"/>
      <c r="AL1644" s="19"/>
      <c r="AM1644" s="19"/>
      <c r="AN1644" s="19"/>
      <c r="AO1644" s="19"/>
      <c r="AP1644" s="19"/>
      <c r="AQ1644" s="19"/>
      <c r="AR1644" s="19"/>
      <c r="AS1644" s="19"/>
      <c r="AT1644" s="19"/>
      <c r="AU1644" s="19"/>
      <c r="AV1644" s="19"/>
      <c r="AW1644" s="19"/>
      <c r="AX1644" s="19"/>
      <c r="GA1644" s="50"/>
    </row>
    <row r="1645" spans="1:183" s="18" customFormat="1">
      <c r="A1645" s="47"/>
      <c r="B1645" s="48"/>
      <c r="C1645" s="48"/>
      <c r="D1645" s="48"/>
      <c r="E1645" s="49"/>
      <c r="F1645" s="48"/>
      <c r="G1645" s="48"/>
      <c r="H1645" s="48"/>
      <c r="I1645" s="49"/>
      <c r="J1645" s="48"/>
      <c r="K1645" s="48"/>
      <c r="L1645" s="48"/>
      <c r="M1645" s="48"/>
      <c r="N1645" s="19"/>
      <c r="O1645" s="19"/>
      <c r="P1645" s="19"/>
      <c r="Q1645" s="19"/>
      <c r="R1645" s="19"/>
      <c r="S1645" s="19"/>
      <c r="T1645" s="19"/>
      <c r="U1645" s="19"/>
      <c r="V1645" s="19"/>
      <c r="W1645" s="19"/>
      <c r="X1645" s="19"/>
      <c r="Y1645" s="19"/>
      <c r="Z1645" s="19"/>
      <c r="AA1645" s="19"/>
      <c r="AB1645" s="19"/>
      <c r="AC1645" s="19"/>
      <c r="AD1645" s="19"/>
      <c r="AE1645" s="19"/>
      <c r="AF1645" s="19"/>
      <c r="AG1645" s="19"/>
      <c r="AH1645" s="19"/>
      <c r="AI1645" s="19"/>
      <c r="AJ1645" s="19"/>
      <c r="AK1645" s="19"/>
      <c r="AL1645" s="19"/>
      <c r="AM1645" s="19"/>
      <c r="AN1645" s="19"/>
      <c r="AO1645" s="19"/>
      <c r="AP1645" s="19"/>
      <c r="AQ1645" s="19"/>
      <c r="AR1645" s="19"/>
      <c r="AS1645" s="19"/>
      <c r="AT1645" s="19"/>
      <c r="AU1645" s="19"/>
      <c r="AV1645" s="19"/>
      <c r="AW1645" s="19"/>
      <c r="AX1645" s="19"/>
      <c r="GA1645" s="50"/>
    </row>
    <row r="1646" spans="1:183" s="18" customFormat="1">
      <c r="A1646" s="47"/>
      <c r="B1646" s="48"/>
      <c r="C1646" s="48"/>
      <c r="D1646" s="48"/>
      <c r="E1646" s="49"/>
      <c r="F1646" s="48"/>
      <c r="G1646" s="48"/>
      <c r="H1646" s="48"/>
      <c r="I1646" s="49"/>
      <c r="J1646" s="48"/>
      <c r="K1646" s="48"/>
      <c r="L1646" s="48"/>
      <c r="M1646" s="48"/>
      <c r="N1646" s="19"/>
      <c r="O1646" s="19"/>
      <c r="P1646" s="19"/>
      <c r="Q1646" s="19"/>
      <c r="R1646" s="19"/>
      <c r="S1646" s="19"/>
      <c r="T1646" s="19"/>
      <c r="U1646" s="19"/>
      <c r="V1646" s="19"/>
      <c r="W1646" s="19"/>
      <c r="X1646" s="19"/>
      <c r="Y1646" s="19"/>
      <c r="Z1646" s="19"/>
      <c r="AA1646" s="19"/>
      <c r="AB1646" s="19"/>
      <c r="AC1646" s="19"/>
      <c r="AD1646" s="19"/>
      <c r="AE1646" s="19"/>
      <c r="AF1646" s="19"/>
      <c r="AG1646" s="19"/>
      <c r="AH1646" s="19"/>
      <c r="AI1646" s="19"/>
      <c r="AJ1646" s="19"/>
      <c r="AK1646" s="19"/>
      <c r="AL1646" s="19"/>
      <c r="AM1646" s="19"/>
      <c r="AN1646" s="19"/>
      <c r="AO1646" s="19"/>
      <c r="AP1646" s="19"/>
      <c r="AQ1646" s="19"/>
      <c r="AR1646" s="19"/>
      <c r="AS1646" s="19"/>
      <c r="AT1646" s="19"/>
      <c r="AU1646" s="19"/>
      <c r="AV1646" s="19"/>
      <c r="AW1646" s="19"/>
      <c r="AX1646" s="19"/>
      <c r="GA1646" s="50"/>
    </row>
    <row r="1647" spans="1:183" s="18" customFormat="1">
      <c r="A1647" s="47"/>
      <c r="B1647" s="48"/>
      <c r="C1647" s="48"/>
      <c r="D1647" s="48"/>
      <c r="E1647" s="49"/>
      <c r="F1647" s="48"/>
      <c r="G1647" s="48"/>
      <c r="H1647" s="48"/>
      <c r="I1647" s="49"/>
      <c r="J1647" s="48"/>
      <c r="K1647" s="48"/>
      <c r="L1647" s="48"/>
      <c r="M1647" s="48"/>
      <c r="N1647" s="19"/>
      <c r="O1647" s="19"/>
      <c r="P1647" s="19"/>
      <c r="Q1647" s="19"/>
      <c r="R1647" s="19"/>
      <c r="S1647" s="19"/>
      <c r="T1647" s="19"/>
      <c r="U1647" s="19"/>
      <c r="V1647" s="19"/>
      <c r="W1647" s="19"/>
      <c r="X1647" s="19"/>
      <c r="Y1647" s="19"/>
      <c r="Z1647" s="19"/>
      <c r="AA1647" s="19"/>
      <c r="AB1647" s="19"/>
      <c r="AC1647" s="19"/>
      <c r="AD1647" s="19"/>
      <c r="AE1647" s="19"/>
      <c r="AF1647" s="19"/>
      <c r="AG1647" s="19"/>
      <c r="AH1647" s="19"/>
      <c r="AI1647" s="19"/>
      <c r="AJ1647" s="19"/>
      <c r="AK1647" s="19"/>
      <c r="AL1647" s="19"/>
      <c r="AM1647" s="19"/>
      <c r="AN1647" s="19"/>
      <c r="AO1647" s="19"/>
      <c r="AP1647" s="19"/>
      <c r="AQ1647" s="19"/>
      <c r="AR1647" s="19"/>
      <c r="AS1647" s="19"/>
      <c r="AT1647" s="19"/>
      <c r="AU1647" s="19"/>
      <c r="AV1647" s="19"/>
      <c r="AW1647" s="19"/>
      <c r="AX1647" s="19"/>
      <c r="GA1647" s="50"/>
    </row>
    <row r="1648" spans="1:183" s="18" customFormat="1">
      <c r="A1648" s="47"/>
      <c r="B1648" s="48"/>
      <c r="C1648" s="48"/>
      <c r="D1648" s="48"/>
      <c r="E1648" s="49"/>
      <c r="F1648" s="48"/>
      <c r="G1648" s="48"/>
      <c r="H1648" s="48"/>
      <c r="I1648" s="49"/>
      <c r="J1648" s="48"/>
      <c r="K1648" s="48"/>
      <c r="L1648" s="48"/>
      <c r="M1648" s="48"/>
      <c r="N1648" s="19"/>
      <c r="O1648" s="19"/>
      <c r="P1648" s="19"/>
      <c r="Q1648" s="19"/>
      <c r="R1648" s="19"/>
      <c r="S1648" s="19"/>
      <c r="T1648" s="19"/>
      <c r="U1648" s="19"/>
      <c r="V1648" s="19"/>
      <c r="W1648" s="19"/>
      <c r="X1648" s="19"/>
      <c r="Y1648" s="19"/>
      <c r="Z1648" s="19"/>
      <c r="AA1648" s="19"/>
      <c r="AB1648" s="19"/>
      <c r="AC1648" s="19"/>
      <c r="AD1648" s="19"/>
      <c r="AE1648" s="19"/>
      <c r="AF1648" s="19"/>
      <c r="AG1648" s="19"/>
      <c r="AH1648" s="19"/>
      <c r="AI1648" s="19"/>
      <c r="AJ1648" s="19"/>
      <c r="AK1648" s="19"/>
      <c r="AL1648" s="19"/>
      <c r="AM1648" s="19"/>
      <c r="AN1648" s="19"/>
      <c r="AO1648" s="19"/>
      <c r="AP1648" s="19"/>
      <c r="AQ1648" s="19"/>
      <c r="AR1648" s="19"/>
      <c r="AS1648" s="19"/>
      <c r="AT1648" s="19"/>
      <c r="AU1648" s="19"/>
      <c r="AV1648" s="19"/>
      <c r="AW1648" s="19"/>
      <c r="AX1648" s="19"/>
      <c r="GA1648" s="50"/>
    </row>
    <row r="1649" spans="1:183" s="18" customFormat="1">
      <c r="A1649" s="47"/>
      <c r="B1649" s="48"/>
      <c r="C1649" s="48"/>
      <c r="D1649" s="48"/>
      <c r="E1649" s="49"/>
      <c r="F1649" s="48"/>
      <c r="G1649" s="48"/>
      <c r="H1649" s="48"/>
      <c r="I1649" s="49"/>
      <c r="J1649" s="48"/>
      <c r="K1649" s="48"/>
      <c r="L1649" s="48"/>
      <c r="M1649" s="48"/>
      <c r="N1649" s="19"/>
      <c r="O1649" s="19"/>
      <c r="P1649" s="19"/>
      <c r="Q1649" s="19"/>
      <c r="R1649" s="19"/>
      <c r="S1649" s="19"/>
      <c r="T1649" s="19"/>
      <c r="U1649" s="19"/>
      <c r="V1649" s="19"/>
      <c r="W1649" s="19"/>
      <c r="X1649" s="19"/>
      <c r="Y1649" s="19"/>
      <c r="Z1649" s="19"/>
      <c r="AA1649" s="19"/>
      <c r="AB1649" s="19"/>
      <c r="AC1649" s="19"/>
      <c r="AD1649" s="19"/>
      <c r="AE1649" s="19"/>
      <c r="AF1649" s="19"/>
      <c r="AG1649" s="19"/>
      <c r="AH1649" s="19"/>
      <c r="AI1649" s="19"/>
      <c r="AJ1649" s="19"/>
      <c r="AK1649" s="19"/>
      <c r="AL1649" s="19"/>
      <c r="AM1649" s="19"/>
      <c r="AN1649" s="19"/>
      <c r="AO1649" s="19"/>
      <c r="AP1649" s="19"/>
      <c r="AQ1649" s="19"/>
      <c r="AR1649" s="19"/>
      <c r="AS1649" s="19"/>
      <c r="AT1649" s="19"/>
      <c r="AU1649" s="19"/>
      <c r="AV1649" s="19"/>
      <c r="AW1649" s="19"/>
      <c r="AX1649" s="19"/>
      <c r="GA1649" s="50"/>
    </row>
    <row r="1650" spans="1:183" s="18" customFormat="1">
      <c r="A1650" s="47"/>
      <c r="B1650" s="48"/>
      <c r="C1650" s="48"/>
      <c r="D1650" s="48"/>
      <c r="E1650" s="49"/>
      <c r="F1650" s="48"/>
      <c r="G1650" s="48"/>
      <c r="H1650" s="48"/>
      <c r="I1650" s="49"/>
      <c r="J1650" s="48"/>
      <c r="K1650" s="48"/>
      <c r="L1650" s="48"/>
      <c r="M1650" s="48"/>
      <c r="N1650" s="19"/>
      <c r="O1650" s="19"/>
      <c r="P1650" s="19"/>
      <c r="Q1650" s="19"/>
      <c r="R1650" s="19"/>
      <c r="S1650" s="19"/>
      <c r="T1650" s="19"/>
      <c r="U1650" s="19"/>
      <c r="V1650" s="19"/>
      <c r="W1650" s="19"/>
      <c r="X1650" s="19"/>
      <c r="Y1650" s="19"/>
      <c r="Z1650" s="19"/>
      <c r="AA1650" s="19"/>
      <c r="AB1650" s="19"/>
      <c r="AC1650" s="19"/>
      <c r="AD1650" s="19"/>
      <c r="AE1650" s="19"/>
      <c r="AF1650" s="19"/>
      <c r="AG1650" s="19"/>
      <c r="AH1650" s="19"/>
      <c r="AI1650" s="19"/>
      <c r="AJ1650" s="19"/>
      <c r="AK1650" s="19"/>
      <c r="AL1650" s="19"/>
      <c r="AM1650" s="19"/>
      <c r="AN1650" s="19"/>
      <c r="AO1650" s="19"/>
      <c r="AP1650" s="19"/>
      <c r="AQ1650" s="19"/>
      <c r="AR1650" s="19"/>
      <c r="AS1650" s="19"/>
      <c r="AT1650" s="19"/>
      <c r="AU1650" s="19"/>
      <c r="AV1650" s="19"/>
      <c r="AW1650" s="19"/>
      <c r="AX1650" s="19"/>
      <c r="GA1650" s="50"/>
    </row>
    <row r="1651" spans="1:183" s="18" customFormat="1">
      <c r="A1651" s="47"/>
      <c r="B1651" s="48"/>
      <c r="C1651" s="48"/>
      <c r="D1651" s="48"/>
      <c r="E1651" s="49"/>
      <c r="F1651" s="48"/>
      <c r="G1651" s="48"/>
      <c r="H1651" s="48"/>
      <c r="I1651" s="49"/>
      <c r="J1651" s="48"/>
      <c r="K1651" s="48"/>
      <c r="L1651" s="48"/>
      <c r="M1651" s="48"/>
      <c r="N1651" s="19"/>
      <c r="O1651" s="19"/>
      <c r="P1651" s="19"/>
      <c r="Q1651" s="19"/>
      <c r="R1651" s="19"/>
      <c r="S1651" s="19"/>
      <c r="T1651" s="19"/>
      <c r="U1651" s="19"/>
      <c r="V1651" s="19"/>
      <c r="W1651" s="19"/>
      <c r="X1651" s="19"/>
      <c r="Y1651" s="19"/>
      <c r="Z1651" s="19"/>
      <c r="AA1651" s="19"/>
      <c r="AB1651" s="19"/>
      <c r="AC1651" s="19"/>
      <c r="AD1651" s="19"/>
      <c r="AE1651" s="19"/>
      <c r="AF1651" s="19"/>
      <c r="AG1651" s="19"/>
      <c r="AH1651" s="19"/>
      <c r="AI1651" s="19"/>
      <c r="AJ1651" s="19"/>
      <c r="AK1651" s="19"/>
      <c r="AL1651" s="19"/>
      <c r="AM1651" s="19"/>
      <c r="AN1651" s="19"/>
      <c r="AO1651" s="19"/>
      <c r="AP1651" s="19"/>
      <c r="AQ1651" s="19"/>
      <c r="AR1651" s="19"/>
      <c r="AS1651" s="19"/>
      <c r="AT1651" s="19"/>
      <c r="AU1651" s="19"/>
      <c r="AV1651" s="19"/>
      <c r="AW1651" s="19"/>
      <c r="AX1651" s="19"/>
      <c r="GA1651" s="50"/>
    </row>
    <row r="1652" spans="1:183" s="18" customFormat="1">
      <c r="A1652" s="47"/>
      <c r="B1652" s="48"/>
      <c r="C1652" s="48"/>
      <c r="D1652" s="48"/>
      <c r="E1652" s="49"/>
      <c r="F1652" s="48"/>
      <c r="G1652" s="48"/>
      <c r="H1652" s="48"/>
      <c r="I1652" s="49"/>
      <c r="J1652" s="48"/>
      <c r="K1652" s="48"/>
      <c r="L1652" s="48"/>
      <c r="M1652" s="48"/>
      <c r="N1652" s="19"/>
      <c r="O1652" s="19"/>
      <c r="P1652" s="19"/>
      <c r="Q1652" s="19"/>
      <c r="R1652" s="19"/>
      <c r="S1652" s="19"/>
      <c r="T1652" s="19"/>
      <c r="U1652" s="19"/>
      <c r="V1652" s="19"/>
      <c r="W1652" s="19"/>
      <c r="X1652" s="19"/>
      <c r="Y1652" s="19"/>
      <c r="Z1652" s="19"/>
      <c r="AA1652" s="19"/>
      <c r="AB1652" s="19"/>
      <c r="AC1652" s="19"/>
      <c r="AD1652" s="19"/>
      <c r="AE1652" s="19"/>
      <c r="AF1652" s="19"/>
      <c r="AG1652" s="19"/>
      <c r="AH1652" s="19"/>
      <c r="AI1652" s="19"/>
      <c r="AJ1652" s="19"/>
      <c r="AK1652" s="19"/>
      <c r="AL1652" s="19"/>
      <c r="AM1652" s="19"/>
      <c r="AN1652" s="19"/>
      <c r="AO1652" s="19"/>
      <c r="AP1652" s="19"/>
      <c r="AQ1652" s="19"/>
      <c r="AR1652" s="19"/>
      <c r="AS1652" s="19"/>
      <c r="AT1652" s="19"/>
      <c r="AU1652" s="19"/>
      <c r="AV1652" s="19"/>
      <c r="AW1652" s="19"/>
      <c r="AX1652" s="19"/>
      <c r="GA1652" s="50"/>
    </row>
    <row r="1653" spans="1:183" s="18" customFormat="1">
      <c r="A1653" s="47"/>
      <c r="B1653" s="48"/>
      <c r="C1653" s="48"/>
      <c r="D1653" s="48"/>
      <c r="E1653" s="49"/>
      <c r="F1653" s="48"/>
      <c r="G1653" s="48"/>
      <c r="H1653" s="48"/>
      <c r="I1653" s="49"/>
      <c r="J1653" s="48"/>
      <c r="K1653" s="48"/>
      <c r="L1653" s="48"/>
      <c r="M1653" s="48"/>
      <c r="N1653" s="19"/>
      <c r="O1653" s="19"/>
      <c r="P1653" s="19"/>
      <c r="Q1653" s="19"/>
      <c r="R1653" s="19"/>
      <c r="S1653" s="19"/>
      <c r="T1653" s="19"/>
      <c r="U1653" s="19"/>
      <c r="V1653" s="19"/>
      <c r="W1653" s="19"/>
      <c r="X1653" s="19"/>
      <c r="Y1653" s="19"/>
      <c r="Z1653" s="19"/>
      <c r="AA1653" s="19"/>
      <c r="AB1653" s="19"/>
      <c r="AC1653" s="19"/>
      <c r="AD1653" s="19"/>
      <c r="AE1653" s="19"/>
      <c r="AF1653" s="19"/>
      <c r="AG1653" s="19"/>
      <c r="AH1653" s="19"/>
      <c r="AI1653" s="19"/>
      <c r="AJ1653" s="19"/>
      <c r="AK1653" s="19"/>
      <c r="AL1653" s="19"/>
      <c r="AM1653" s="19"/>
      <c r="AN1653" s="19"/>
      <c r="AO1653" s="19"/>
      <c r="AP1653" s="19"/>
      <c r="AQ1653" s="19"/>
      <c r="AR1653" s="19"/>
      <c r="AS1653" s="19"/>
      <c r="AT1653" s="19"/>
      <c r="AU1653" s="19"/>
      <c r="AV1653" s="19"/>
      <c r="AW1653" s="19"/>
      <c r="AX1653" s="19"/>
      <c r="GA1653" s="50"/>
    </row>
    <row r="1654" spans="1:183" s="18" customFormat="1">
      <c r="A1654" s="47"/>
      <c r="B1654" s="48"/>
      <c r="C1654" s="48"/>
      <c r="D1654" s="48"/>
      <c r="E1654" s="49"/>
      <c r="F1654" s="48"/>
      <c r="G1654" s="48"/>
      <c r="H1654" s="48"/>
      <c r="I1654" s="49"/>
      <c r="J1654" s="48"/>
      <c r="K1654" s="48"/>
      <c r="L1654" s="48"/>
      <c r="M1654" s="48"/>
      <c r="N1654" s="19"/>
      <c r="O1654" s="19"/>
      <c r="P1654" s="19"/>
      <c r="Q1654" s="19"/>
      <c r="R1654" s="19"/>
      <c r="S1654" s="19"/>
      <c r="T1654" s="19"/>
      <c r="U1654" s="19"/>
      <c r="V1654" s="19"/>
      <c r="W1654" s="19"/>
      <c r="X1654" s="19"/>
      <c r="Y1654" s="19"/>
      <c r="Z1654" s="19"/>
      <c r="AA1654" s="19"/>
      <c r="AB1654" s="19"/>
      <c r="AC1654" s="19"/>
      <c r="AD1654" s="19"/>
      <c r="AE1654" s="19"/>
      <c r="AF1654" s="19"/>
      <c r="AG1654" s="19"/>
      <c r="AH1654" s="19"/>
      <c r="AI1654" s="19"/>
      <c r="AJ1654" s="19"/>
      <c r="AK1654" s="19"/>
      <c r="AL1654" s="19"/>
      <c r="AM1654" s="19"/>
      <c r="AN1654" s="19"/>
      <c r="AO1654" s="19"/>
      <c r="AP1654" s="19"/>
      <c r="AQ1654" s="19"/>
      <c r="AR1654" s="19"/>
      <c r="AS1654" s="19"/>
      <c r="AT1654" s="19"/>
      <c r="AU1654" s="19"/>
      <c r="AV1654" s="19"/>
      <c r="AW1654" s="19"/>
      <c r="AX1654" s="19"/>
      <c r="GA1654" s="50"/>
    </row>
    <row r="1655" spans="1:183" s="18" customFormat="1">
      <c r="A1655" s="47"/>
      <c r="B1655" s="48"/>
      <c r="C1655" s="48"/>
      <c r="D1655" s="48"/>
      <c r="E1655" s="49"/>
      <c r="F1655" s="48"/>
      <c r="G1655" s="48"/>
      <c r="H1655" s="48"/>
      <c r="I1655" s="49"/>
      <c r="J1655" s="48"/>
      <c r="K1655" s="48"/>
      <c r="L1655" s="48"/>
      <c r="M1655" s="48"/>
      <c r="N1655" s="19"/>
      <c r="O1655" s="19"/>
      <c r="P1655" s="19"/>
      <c r="Q1655" s="19"/>
      <c r="R1655" s="19"/>
      <c r="S1655" s="19"/>
      <c r="T1655" s="19"/>
      <c r="U1655" s="19"/>
      <c r="V1655" s="19"/>
      <c r="W1655" s="19"/>
      <c r="X1655" s="19"/>
      <c r="Y1655" s="19"/>
      <c r="Z1655" s="19"/>
      <c r="AA1655" s="19"/>
      <c r="AB1655" s="19"/>
      <c r="AC1655" s="19"/>
      <c r="AD1655" s="19"/>
      <c r="AE1655" s="19"/>
      <c r="AF1655" s="19"/>
      <c r="AG1655" s="19"/>
      <c r="AH1655" s="19"/>
      <c r="AI1655" s="19"/>
      <c r="AJ1655" s="19"/>
      <c r="AK1655" s="19"/>
      <c r="AL1655" s="19"/>
      <c r="AM1655" s="19"/>
      <c r="AN1655" s="19"/>
      <c r="AO1655" s="19"/>
      <c r="AP1655" s="19"/>
      <c r="AQ1655" s="19"/>
      <c r="AR1655" s="19"/>
      <c r="AS1655" s="19"/>
      <c r="AT1655" s="19"/>
      <c r="AU1655" s="19"/>
      <c r="AV1655" s="19"/>
      <c r="AW1655" s="19"/>
      <c r="AX1655" s="19"/>
      <c r="GA1655" s="50"/>
    </row>
    <row r="1656" spans="1:183" s="18" customFormat="1">
      <c r="A1656" s="47"/>
      <c r="B1656" s="48"/>
      <c r="C1656" s="48"/>
      <c r="D1656" s="48"/>
      <c r="E1656" s="49"/>
      <c r="F1656" s="48"/>
      <c r="G1656" s="48"/>
      <c r="H1656" s="48"/>
      <c r="I1656" s="49"/>
      <c r="J1656" s="48"/>
      <c r="K1656" s="48"/>
      <c r="L1656" s="48"/>
      <c r="M1656" s="48"/>
      <c r="N1656" s="19"/>
      <c r="O1656" s="19"/>
      <c r="P1656" s="19"/>
      <c r="Q1656" s="19"/>
      <c r="R1656" s="19"/>
      <c r="S1656" s="19"/>
      <c r="T1656" s="19"/>
      <c r="U1656" s="19"/>
      <c r="V1656" s="19"/>
      <c r="W1656" s="19"/>
      <c r="X1656" s="19"/>
      <c r="Y1656" s="19"/>
      <c r="Z1656" s="19"/>
      <c r="AA1656" s="19"/>
      <c r="AB1656" s="19"/>
      <c r="AC1656" s="19"/>
      <c r="AD1656" s="19"/>
      <c r="AE1656" s="19"/>
      <c r="AF1656" s="19"/>
      <c r="AG1656" s="19"/>
      <c r="AH1656" s="19"/>
      <c r="AI1656" s="19"/>
      <c r="AJ1656" s="19"/>
      <c r="AK1656" s="19"/>
      <c r="AL1656" s="19"/>
      <c r="AM1656" s="19"/>
      <c r="AN1656" s="19"/>
      <c r="AO1656" s="19"/>
      <c r="AP1656" s="19"/>
      <c r="AQ1656" s="19"/>
      <c r="AR1656" s="19"/>
      <c r="AS1656" s="19"/>
      <c r="AT1656" s="19"/>
      <c r="AU1656" s="19"/>
      <c r="AV1656" s="19"/>
      <c r="AW1656" s="19"/>
      <c r="AX1656" s="19"/>
      <c r="GA1656" s="50"/>
    </row>
    <row r="1657" spans="1:183" s="18" customFormat="1">
      <c r="A1657" s="47"/>
      <c r="B1657" s="48"/>
      <c r="C1657" s="48"/>
      <c r="D1657" s="48"/>
      <c r="E1657" s="49"/>
      <c r="F1657" s="48"/>
      <c r="G1657" s="48"/>
      <c r="H1657" s="48"/>
      <c r="I1657" s="49"/>
      <c r="J1657" s="48"/>
      <c r="K1657" s="48"/>
      <c r="L1657" s="48"/>
      <c r="M1657" s="48"/>
      <c r="N1657" s="19"/>
      <c r="O1657" s="19"/>
      <c r="P1657" s="19"/>
      <c r="Q1657" s="19"/>
      <c r="R1657" s="19"/>
      <c r="S1657" s="19"/>
      <c r="T1657" s="19"/>
      <c r="U1657" s="19"/>
      <c r="V1657" s="19"/>
      <c r="W1657" s="19"/>
      <c r="X1657" s="19"/>
      <c r="Y1657" s="19"/>
      <c r="Z1657" s="19"/>
      <c r="AA1657" s="19"/>
      <c r="AB1657" s="19"/>
      <c r="AC1657" s="19"/>
      <c r="AD1657" s="19"/>
      <c r="AE1657" s="19"/>
      <c r="AF1657" s="19"/>
      <c r="AG1657" s="19"/>
      <c r="AH1657" s="19"/>
      <c r="AI1657" s="19"/>
      <c r="AJ1657" s="19"/>
      <c r="AK1657" s="19"/>
      <c r="AL1657" s="19"/>
      <c r="AM1657" s="19"/>
      <c r="AN1657" s="19"/>
      <c r="AO1657" s="19"/>
      <c r="AP1657" s="19"/>
      <c r="AQ1657" s="19"/>
      <c r="AR1657" s="19"/>
      <c r="AS1657" s="19"/>
      <c r="AT1657" s="19"/>
      <c r="AU1657" s="19"/>
      <c r="AV1657" s="19"/>
      <c r="AW1657" s="19"/>
      <c r="AX1657" s="19"/>
      <c r="GA1657" s="50"/>
    </row>
    <row r="1658" spans="1:183" s="18" customFormat="1">
      <c r="A1658" s="47"/>
      <c r="B1658" s="48"/>
      <c r="C1658" s="48"/>
      <c r="D1658" s="48"/>
      <c r="E1658" s="49"/>
      <c r="F1658" s="48"/>
      <c r="G1658" s="48"/>
      <c r="H1658" s="48"/>
      <c r="I1658" s="49"/>
      <c r="J1658" s="48"/>
      <c r="K1658" s="48"/>
      <c r="L1658" s="48"/>
      <c r="M1658" s="48"/>
      <c r="N1658" s="19"/>
      <c r="O1658" s="19"/>
      <c r="P1658" s="19"/>
      <c r="Q1658" s="19"/>
      <c r="R1658" s="19"/>
      <c r="S1658" s="19"/>
      <c r="T1658" s="19"/>
      <c r="U1658" s="19"/>
      <c r="V1658" s="19"/>
      <c r="W1658" s="19"/>
      <c r="X1658" s="19"/>
      <c r="Y1658" s="19"/>
      <c r="Z1658" s="19"/>
      <c r="AA1658" s="19"/>
      <c r="AB1658" s="19"/>
      <c r="AC1658" s="19"/>
      <c r="AD1658" s="19"/>
      <c r="AE1658" s="19"/>
      <c r="AF1658" s="19"/>
      <c r="AG1658" s="19"/>
      <c r="AH1658" s="19"/>
      <c r="AI1658" s="19"/>
      <c r="AJ1658" s="19"/>
      <c r="AK1658" s="19"/>
      <c r="AL1658" s="19"/>
      <c r="AM1658" s="19"/>
      <c r="AN1658" s="19"/>
      <c r="AO1658" s="19"/>
      <c r="AP1658" s="19"/>
      <c r="AQ1658" s="19"/>
      <c r="AR1658" s="19"/>
      <c r="AS1658" s="19"/>
      <c r="AT1658" s="19"/>
      <c r="AU1658" s="19"/>
      <c r="AV1658" s="19"/>
      <c r="AW1658" s="19"/>
      <c r="AX1658" s="19"/>
      <c r="GA1658" s="50"/>
    </row>
    <row r="1659" spans="1:183" s="18" customFormat="1">
      <c r="A1659" s="47"/>
      <c r="B1659" s="48"/>
      <c r="C1659" s="48"/>
      <c r="D1659" s="48"/>
      <c r="E1659" s="49"/>
      <c r="F1659" s="48"/>
      <c r="G1659" s="48"/>
      <c r="H1659" s="48"/>
      <c r="I1659" s="49"/>
      <c r="J1659" s="48"/>
      <c r="K1659" s="48"/>
      <c r="L1659" s="48"/>
      <c r="M1659" s="48"/>
      <c r="N1659" s="19"/>
      <c r="O1659" s="19"/>
      <c r="P1659" s="19"/>
      <c r="Q1659" s="19"/>
      <c r="R1659" s="19"/>
      <c r="S1659" s="19"/>
      <c r="T1659" s="19"/>
      <c r="U1659" s="19"/>
      <c r="V1659" s="19"/>
      <c r="W1659" s="19"/>
      <c r="X1659" s="19"/>
      <c r="Y1659" s="19"/>
      <c r="Z1659" s="19"/>
      <c r="AA1659" s="19"/>
      <c r="AB1659" s="19"/>
      <c r="AC1659" s="19"/>
      <c r="AD1659" s="19"/>
      <c r="AE1659" s="19"/>
      <c r="AF1659" s="19"/>
      <c r="AG1659" s="19"/>
      <c r="AH1659" s="19"/>
      <c r="AI1659" s="19"/>
      <c r="AJ1659" s="19"/>
      <c r="AK1659" s="19"/>
      <c r="AL1659" s="19"/>
      <c r="AM1659" s="19"/>
      <c r="AN1659" s="19"/>
      <c r="AO1659" s="19"/>
      <c r="AP1659" s="19"/>
      <c r="AQ1659" s="19"/>
      <c r="AR1659" s="19"/>
      <c r="AS1659" s="19"/>
      <c r="AT1659" s="19"/>
      <c r="AU1659" s="19"/>
      <c r="AV1659" s="19"/>
      <c r="AW1659" s="19"/>
      <c r="AX1659" s="19"/>
      <c r="GA1659" s="50"/>
    </row>
    <row r="1660" spans="1:183" s="18" customFormat="1">
      <c r="A1660" s="47"/>
      <c r="B1660" s="48"/>
      <c r="C1660" s="48"/>
      <c r="D1660" s="48"/>
      <c r="E1660" s="49"/>
      <c r="F1660" s="48"/>
      <c r="G1660" s="48"/>
      <c r="H1660" s="48"/>
      <c r="I1660" s="49"/>
      <c r="J1660" s="48"/>
      <c r="K1660" s="48"/>
      <c r="L1660" s="48"/>
      <c r="M1660" s="48"/>
      <c r="N1660" s="19"/>
      <c r="O1660" s="19"/>
      <c r="P1660" s="19"/>
      <c r="Q1660" s="19"/>
      <c r="R1660" s="19"/>
      <c r="S1660" s="19"/>
      <c r="T1660" s="19"/>
      <c r="U1660" s="19"/>
      <c r="V1660" s="19"/>
      <c r="W1660" s="19"/>
      <c r="X1660" s="19"/>
      <c r="Y1660" s="19"/>
      <c r="Z1660" s="19"/>
      <c r="AA1660" s="19"/>
      <c r="AB1660" s="19"/>
      <c r="AC1660" s="19"/>
      <c r="AD1660" s="19"/>
      <c r="AE1660" s="19"/>
      <c r="AF1660" s="19"/>
      <c r="AG1660" s="19"/>
      <c r="AH1660" s="19"/>
      <c r="AI1660" s="19"/>
      <c r="AJ1660" s="19"/>
      <c r="AK1660" s="19"/>
      <c r="AL1660" s="19"/>
      <c r="AM1660" s="19"/>
      <c r="AN1660" s="19"/>
      <c r="AO1660" s="19"/>
      <c r="AP1660" s="19"/>
      <c r="AQ1660" s="19"/>
      <c r="AR1660" s="19"/>
      <c r="AS1660" s="19"/>
      <c r="AT1660" s="19"/>
      <c r="AU1660" s="19"/>
      <c r="AV1660" s="19"/>
      <c r="AW1660" s="19"/>
      <c r="AX1660" s="19"/>
      <c r="GA1660" s="50"/>
    </row>
    <row r="1661" spans="1:183" s="18" customFormat="1">
      <c r="A1661" s="47"/>
      <c r="B1661" s="48"/>
      <c r="C1661" s="48"/>
      <c r="D1661" s="48"/>
      <c r="E1661" s="49"/>
      <c r="F1661" s="48"/>
      <c r="G1661" s="48"/>
      <c r="H1661" s="48"/>
      <c r="I1661" s="49"/>
      <c r="J1661" s="48"/>
      <c r="K1661" s="48"/>
      <c r="L1661" s="48"/>
      <c r="M1661" s="48"/>
      <c r="N1661" s="19"/>
      <c r="O1661" s="19"/>
      <c r="P1661" s="19"/>
      <c r="Q1661" s="19"/>
      <c r="R1661" s="19"/>
      <c r="S1661" s="19"/>
      <c r="T1661" s="19"/>
      <c r="U1661" s="19"/>
      <c r="V1661" s="19"/>
      <c r="W1661" s="19"/>
      <c r="X1661" s="19"/>
      <c r="Y1661" s="19"/>
      <c r="Z1661" s="19"/>
      <c r="AA1661" s="19"/>
      <c r="AB1661" s="19"/>
      <c r="AC1661" s="19"/>
      <c r="AD1661" s="19"/>
      <c r="AE1661" s="19"/>
      <c r="AF1661" s="19"/>
      <c r="AG1661" s="19"/>
      <c r="AH1661" s="19"/>
      <c r="AI1661" s="19"/>
      <c r="AJ1661" s="19"/>
      <c r="AK1661" s="19"/>
      <c r="AL1661" s="19"/>
      <c r="AM1661" s="19"/>
      <c r="AN1661" s="19"/>
      <c r="AO1661" s="19"/>
      <c r="AP1661" s="19"/>
      <c r="AQ1661" s="19"/>
      <c r="AR1661" s="19"/>
      <c r="AS1661" s="19"/>
      <c r="AT1661" s="19"/>
      <c r="AU1661" s="19"/>
      <c r="AV1661" s="19"/>
      <c r="AW1661" s="19"/>
      <c r="AX1661" s="19"/>
      <c r="GA1661" s="50"/>
    </row>
    <row r="1662" spans="1:183" s="18" customFormat="1">
      <c r="A1662" s="47"/>
      <c r="B1662" s="48"/>
      <c r="C1662" s="48"/>
      <c r="D1662" s="48"/>
      <c r="E1662" s="49"/>
      <c r="F1662" s="48"/>
      <c r="G1662" s="48"/>
      <c r="H1662" s="48"/>
      <c r="I1662" s="49"/>
      <c r="J1662" s="48"/>
      <c r="K1662" s="48"/>
      <c r="L1662" s="48"/>
      <c r="M1662" s="48"/>
      <c r="N1662" s="19"/>
      <c r="O1662" s="19"/>
      <c r="P1662" s="19"/>
      <c r="Q1662" s="19"/>
      <c r="R1662" s="19"/>
      <c r="S1662" s="19"/>
      <c r="T1662" s="19"/>
      <c r="U1662" s="19"/>
      <c r="V1662" s="19"/>
      <c r="W1662" s="19"/>
      <c r="X1662" s="19"/>
      <c r="Y1662" s="19"/>
      <c r="Z1662" s="19"/>
      <c r="AA1662" s="19"/>
      <c r="AB1662" s="19"/>
      <c r="AC1662" s="19"/>
      <c r="AD1662" s="19"/>
      <c r="AE1662" s="19"/>
      <c r="AF1662" s="19"/>
      <c r="AG1662" s="19"/>
      <c r="AH1662" s="19"/>
      <c r="AI1662" s="19"/>
      <c r="AJ1662" s="19"/>
      <c r="AK1662" s="19"/>
      <c r="AL1662" s="19"/>
      <c r="AM1662" s="19"/>
      <c r="AN1662" s="19"/>
      <c r="AO1662" s="19"/>
      <c r="AP1662" s="19"/>
      <c r="AQ1662" s="19"/>
      <c r="AR1662" s="19"/>
      <c r="AS1662" s="19"/>
      <c r="AT1662" s="19"/>
      <c r="AU1662" s="19"/>
      <c r="AV1662" s="19"/>
      <c r="AW1662" s="19"/>
      <c r="AX1662" s="19"/>
      <c r="GA1662" s="50"/>
    </row>
    <row r="1663" spans="1:183" s="18" customFormat="1">
      <c r="A1663" s="47"/>
      <c r="B1663" s="48"/>
      <c r="C1663" s="48"/>
      <c r="D1663" s="48"/>
      <c r="E1663" s="49"/>
      <c r="F1663" s="48"/>
      <c r="G1663" s="48"/>
      <c r="H1663" s="48"/>
      <c r="I1663" s="49"/>
      <c r="J1663" s="48"/>
      <c r="K1663" s="48"/>
      <c r="L1663" s="48"/>
      <c r="M1663" s="48"/>
      <c r="N1663" s="19"/>
      <c r="O1663" s="19"/>
      <c r="P1663" s="19"/>
      <c r="Q1663" s="19"/>
      <c r="R1663" s="19"/>
      <c r="S1663" s="19"/>
      <c r="T1663" s="19"/>
      <c r="U1663" s="19"/>
      <c r="V1663" s="19"/>
      <c r="W1663" s="19"/>
      <c r="X1663" s="19"/>
      <c r="Y1663" s="19"/>
      <c r="Z1663" s="19"/>
      <c r="AA1663" s="19"/>
      <c r="AB1663" s="19"/>
      <c r="AC1663" s="19"/>
      <c r="AD1663" s="19"/>
      <c r="AE1663" s="19"/>
      <c r="AF1663" s="19"/>
      <c r="AG1663" s="19"/>
      <c r="AH1663" s="19"/>
      <c r="AI1663" s="19"/>
      <c r="AJ1663" s="19"/>
      <c r="AK1663" s="19"/>
      <c r="AL1663" s="19"/>
      <c r="AM1663" s="19"/>
      <c r="AN1663" s="19"/>
      <c r="AO1663" s="19"/>
      <c r="AP1663" s="19"/>
      <c r="AQ1663" s="19"/>
      <c r="AR1663" s="19"/>
      <c r="AS1663" s="19"/>
      <c r="AT1663" s="19"/>
      <c r="AU1663" s="19"/>
      <c r="AV1663" s="19"/>
      <c r="AW1663" s="19"/>
      <c r="AX1663" s="19"/>
      <c r="GA1663" s="50"/>
    </row>
    <row r="1664" spans="1:183" s="18" customFormat="1">
      <c r="A1664" s="47"/>
      <c r="B1664" s="48"/>
      <c r="C1664" s="48"/>
      <c r="D1664" s="48"/>
      <c r="E1664" s="49"/>
      <c r="F1664" s="48"/>
      <c r="G1664" s="48"/>
      <c r="H1664" s="48"/>
      <c r="I1664" s="49"/>
      <c r="J1664" s="48"/>
      <c r="K1664" s="48"/>
      <c r="L1664" s="48"/>
      <c r="M1664" s="48"/>
      <c r="N1664" s="19"/>
      <c r="O1664" s="19"/>
      <c r="P1664" s="19"/>
      <c r="Q1664" s="19"/>
      <c r="R1664" s="19"/>
      <c r="S1664" s="19"/>
      <c r="T1664" s="19"/>
      <c r="U1664" s="19"/>
      <c r="V1664" s="19"/>
      <c r="W1664" s="19"/>
      <c r="X1664" s="19"/>
      <c r="Y1664" s="19"/>
      <c r="Z1664" s="19"/>
      <c r="AA1664" s="19"/>
      <c r="AB1664" s="19"/>
      <c r="AC1664" s="19"/>
      <c r="AD1664" s="19"/>
      <c r="AE1664" s="19"/>
      <c r="AF1664" s="19"/>
      <c r="AG1664" s="19"/>
      <c r="AH1664" s="19"/>
      <c r="AI1664" s="19"/>
      <c r="AJ1664" s="19"/>
      <c r="AK1664" s="19"/>
      <c r="AL1664" s="19"/>
      <c r="AM1664" s="19"/>
      <c r="AN1664" s="19"/>
      <c r="AO1664" s="19"/>
      <c r="AP1664" s="19"/>
      <c r="AQ1664" s="19"/>
      <c r="AR1664" s="19"/>
      <c r="AS1664" s="19"/>
      <c r="AT1664" s="19"/>
      <c r="AU1664" s="19"/>
      <c r="AV1664" s="19"/>
      <c r="AW1664" s="19"/>
      <c r="AX1664" s="19"/>
      <c r="GA1664" s="50"/>
    </row>
    <row r="1665" spans="1:183" s="18" customFormat="1">
      <c r="A1665" s="47"/>
      <c r="B1665" s="48"/>
      <c r="C1665" s="48"/>
      <c r="D1665" s="48"/>
      <c r="E1665" s="49"/>
      <c r="F1665" s="48"/>
      <c r="G1665" s="48"/>
      <c r="H1665" s="48"/>
      <c r="I1665" s="49"/>
      <c r="J1665" s="48"/>
      <c r="K1665" s="48"/>
      <c r="L1665" s="48"/>
      <c r="M1665" s="48"/>
      <c r="N1665" s="19"/>
      <c r="O1665" s="19"/>
      <c r="P1665" s="19"/>
      <c r="Q1665" s="19"/>
      <c r="R1665" s="19"/>
      <c r="S1665" s="19"/>
      <c r="T1665" s="19"/>
      <c r="U1665" s="19"/>
      <c r="V1665" s="19"/>
      <c r="W1665" s="19"/>
      <c r="X1665" s="19"/>
      <c r="Y1665" s="19"/>
      <c r="Z1665" s="19"/>
      <c r="AA1665" s="19"/>
      <c r="AB1665" s="19"/>
      <c r="AC1665" s="19"/>
      <c r="AD1665" s="19"/>
      <c r="AE1665" s="19"/>
      <c r="AF1665" s="19"/>
      <c r="AG1665" s="19"/>
      <c r="AH1665" s="19"/>
      <c r="AI1665" s="19"/>
      <c r="AJ1665" s="19"/>
      <c r="AK1665" s="19"/>
      <c r="AL1665" s="19"/>
      <c r="AM1665" s="19"/>
      <c r="AN1665" s="19"/>
      <c r="AO1665" s="19"/>
      <c r="AP1665" s="19"/>
      <c r="AQ1665" s="19"/>
      <c r="AR1665" s="19"/>
      <c r="AS1665" s="19"/>
      <c r="AT1665" s="19"/>
      <c r="AU1665" s="19"/>
      <c r="AV1665" s="19"/>
      <c r="AW1665" s="19"/>
      <c r="AX1665" s="19"/>
      <c r="GA1665" s="50"/>
    </row>
    <row r="1666" spans="1:183" s="18" customFormat="1">
      <c r="A1666" s="47"/>
      <c r="B1666" s="48"/>
      <c r="C1666" s="48"/>
      <c r="D1666" s="48"/>
      <c r="E1666" s="49"/>
      <c r="F1666" s="48"/>
      <c r="G1666" s="48"/>
      <c r="H1666" s="48"/>
      <c r="I1666" s="49"/>
      <c r="J1666" s="48"/>
      <c r="K1666" s="48"/>
      <c r="L1666" s="48"/>
      <c r="M1666" s="48"/>
      <c r="N1666" s="19"/>
      <c r="O1666" s="19"/>
      <c r="P1666" s="19"/>
      <c r="Q1666" s="19"/>
      <c r="R1666" s="19"/>
      <c r="S1666" s="19"/>
      <c r="T1666" s="19"/>
      <c r="U1666" s="19"/>
      <c r="V1666" s="19"/>
      <c r="W1666" s="19"/>
      <c r="X1666" s="19"/>
      <c r="Y1666" s="19"/>
      <c r="Z1666" s="19"/>
      <c r="AA1666" s="19"/>
      <c r="AB1666" s="19"/>
      <c r="AC1666" s="19"/>
      <c r="AD1666" s="19"/>
      <c r="AE1666" s="19"/>
      <c r="AF1666" s="19"/>
      <c r="AG1666" s="19"/>
      <c r="AH1666" s="19"/>
      <c r="AI1666" s="19"/>
      <c r="AJ1666" s="19"/>
      <c r="AK1666" s="19"/>
      <c r="AL1666" s="19"/>
      <c r="AM1666" s="19"/>
      <c r="AN1666" s="19"/>
      <c r="AO1666" s="19"/>
      <c r="AP1666" s="19"/>
      <c r="AQ1666" s="19"/>
      <c r="AR1666" s="19"/>
      <c r="AS1666" s="19"/>
      <c r="AT1666" s="19"/>
      <c r="AU1666" s="19"/>
      <c r="AV1666" s="19"/>
      <c r="AW1666" s="19"/>
      <c r="AX1666" s="19"/>
      <c r="GA1666" s="50"/>
    </row>
    <row r="1667" spans="1:183" s="18" customFormat="1">
      <c r="A1667" s="47"/>
      <c r="B1667" s="48"/>
      <c r="C1667" s="48"/>
      <c r="D1667" s="48"/>
      <c r="E1667" s="49"/>
      <c r="F1667" s="48"/>
      <c r="G1667" s="48"/>
      <c r="H1667" s="48"/>
      <c r="I1667" s="49"/>
      <c r="J1667" s="48"/>
      <c r="K1667" s="48"/>
      <c r="L1667" s="48"/>
      <c r="M1667" s="48"/>
      <c r="N1667" s="19"/>
      <c r="O1667" s="19"/>
      <c r="P1667" s="19"/>
      <c r="Q1667" s="19"/>
      <c r="R1667" s="19"/>
      <c r="S1667" s="19"/>
      <c r="T1667" s="19"/>
      <c r="U1667" s="19"/>
      <c r="V1667" s="19"/>
      <c r="W1667" s="19"/>
      <c r="X1667" s="19"/>
      <c r="Y1667" s="19"/>
      <c r="Z1667" s="19"/>
      <c r="AA1667" s="19"/>
      <c r="AB1667" s="19"/>
      <c r="AC1667" s="19"/>
      <c r="AD1667" s="19"/>
      <c r="AE1667" s="19"/>
      <c r="AF1667" s="19"/>
      <c r="AG1667" s="19"/>
      <c r="AH1667" s="19"/>
      <c r="AI1667" s="19"/>
      <c r="AJ1667" s="19"/>
      <c r="AK1667" s="19"/>
      <c r="AL1667" s="19"/>
      <c r="AM1667" s="19"/>
      <c r="AN1667" s="19"/>
      <c r="AO1667" s="19"/>
      <c r="AP1667" s="19"/>
      <c r="AQ1667" s="19"/>
      <c r="AR1667" s="19"/>
      <c r="AS1667" s="19"/>
      <c r="AT1667" s="19"/>
      <c r="AU1667" s="19"/>
      <c r="AV1667" s="19"/>
      <c r="AW1667" s="19"/>
      <c r="AX1667" s="19"/>
      <c r="GA1667" s="50"/>
    </row>
    <row r="1668" spans="1:183" s="18" customFormat="1">
      <c r="A1668" s="47"/>
      <c r="B1668" s="48"/>
      <c r="C1668" s="48"/>
      <c r="D1668" s="48"/>
      <c r="E1668" s="49"/>
      <c r="F1668" s="48"/>
      <c r="G1668" s="48"/>
      <c r="H1668" s="48"/>
      <c r="I1668" s="49"/>
      <c r="J1668" s="48"/>
      <c r="K1668" s="48"/>
      <c r="L1668" s="48"/>
      <c r="M1668" s="48"/>
      <c r="N1668" s="19"/>
      <c r="O1668" s="19"/>
      <c r="P1668" s="19"/>
      <c r="Q1668" s="19"/>
      <c r="R1668" s="19"/>
      <c r="S1668" s="19"/>
      <c r="T1668" s="19"/>
      <c r="U1668" s="19"/>
      <c r="V1668" s="19"/>
      <c r="W1668" s="19"/>
      <c r="X1668" s="19"/>
      <c r="Y1668" s="19"/>
      <c r="Z1668" s="19"/>
      <c r="AA1668" s="19"/>
      <c r="AB1668" s="19"/>
      <c r="AC1668" s="19"/>
      <c r="AD1668" s="19"/>
      <c r="AE1668" s="19"/>
      <c r="AF1668" s="19"/>
      <c r="AG1668" s="19"/>
      <c r="AH1668" s="19"/>
      <c r="AI1668" s="19"/>
      <c r="AJ1668" s="19"/>
      <c r="AK1668" s="19"/>
      <c r="AL1668" s="19"/>
      <c r="AM1668" s="19"/>
      <c r="AN1668" s="19"/>
      <c r="AO1668" s="19"/>
      <c r="AP1668" s="19"/>
      <c r="AQ1668" s="19"/>
      <c r="AR1668" s="19"/>
      <c r="AS1668" s="19"/>
      <c r="AT1668" s="19"/>
      <c r="AU1668" s="19"/>
      <c r="AV1668" s="19"/>
      <c r="AW1668" s="19"/>
      <c r="AX1668" s="19"/>
      <c r="GA1668" s="50"/>
    </row>
    <row r="1669" spans="1:183" s="18" customFormat="1">
      <c r="A1669" s="47"/>
      <c r="B1669" s="48"/>
      <c r="C1669" s="48"/>
      <c r="D1669" s="48"/>
      <c r="E1669" s="49"/>
      <c r="F1669" s="48"/>
      <c r="G1669" s="48"/>
      <c r="H1669" s="48"/>
      <c r="I1669" s="49"/>
      <c r="J1669" s="48"/>
      <c r="K1669" s="48"/>
      <c r="L1669" s="48"/>
      <c r="M1669" s="48"/>
      <c r="N1669" s="19"/>
      <c r="O1669" s="19"/>
      <c r="P1669" s="19"/>
      <c r="Q1669" s="19"/>
      <c r="R1669" s="19"/>
      <c r="S1669" s="19"/>
      <c r="T1669" s="19"/>
      <c r="U1669" s="19"/>
      <c r="V1669" s="19"/>
      <c r="W1669" s="19"/>
      <c r="X1669" s="19"/>
      <c r="Y1669" s="19"/>
      <c r="Z1669" s="19"/>
      <c r="AA1669" s="19"/>
      <c r="AB1669" s="19"/>
      <c r="AC1669" s="19"/>
      <c r="AD1669" s="19"/>
      <c r="AE1669" s="19"/>
      <c r="AF1669" s="19"/>
      <c r="AG1669" s="19"/>
      <c r="AH1669" s="19"/>
      <c r="AI1669" s="19"/>
      <c r="AJ1669" s="19"/>
      <c r="AK1669" s="19"/>
      <c r="AL1669" s="19"/>
      <c r="AM1669" s="19"/>
      <c r="AN1669" s="19"/>
      <c r="AO1669" s="19"/>
      <c r="AP1669" s="19"/>
      <c r="AQ1669" s="19"/>
      <c r="AR1669" s="19"/>
      <c r="AS1669" s="19"/>
      <c r="AT1669" s="19"/>
      <c r="AU1669" s="19"/>
      <c r="AV1669" s="19"/>
      <c r="AW1669" s="19"/>
      <c r="AX1669" s="19"/>
      <c r="GA1669" s="50"/>
    </row>
    <row r="1670" spans="1:183" s="18" customFormat="1">
      <c r="A1670" s="47"/>
      <c r="B1670" s="48"/>
      <c r="C1670" s="48"/>
      <c r="D1670" s="48"/>
      <c r="E1670" s="49"/>
      <c r="F1670" s="48"/>
      <c r="G1670" s="48"/>
      <c r="H1670" s="48"/>
      <c r="I1670" s="49"/>
      <c r="J1670" s="48"/>
      <c r="K1670" s="48"/>
      <c r="L1670" s="48"/>
      <c r="M1670" s="48"/>
      <c r="N1670" s="19"/>
      <c r="O1670" s="19"/>
      <c r="P1670" s="19"/>
      <c r="Q1670" s="19"/>
      <c r="R1670" s="19"/>
      <c r="S1670" s="19"/>
      <c r="T1670" s="19"/>
      <c r="U1670" s="19"/>
      <c r="V1670" s="19"/>
      <c r="W1670" s="19"/>
      <c r="X1670" s="19"/>
      <c r="Y1670" s="19"/>
      <c r="Z1670" s="19"/>
      <c r="AA1670" s="19"/>
      <c r="AB1670" s="19"/>
      <c r="AC1670" s="19"/>
      <c r="AD1670" s="19"/>
      <c r="AE1670" s="19"/>
      <c r="AF1670" s="19"/>
      <c r="AG1670" s="19"/>
      <c r="AH1670" s="19"/>
      <c r="AI1670" s="19"/>
      <c r="AJ1670" s="19"/>
      <c r="AK1670" s="19"/>
      <c r="AL1670" s="19"/>
      <c r="AM1670" s="19"/>
      <c r="AN1670" s="19"/>
      <c r="AO1670" s="19"/>
      <c r="AP1670" s="19"/>
      <c r="AQ1670" s="19"/>
      <c r="AR1670" s="19"/>
      <c r="AS1670" s="19"/>
      <c r="AT1670" s="19"/>
      <c r="AU1670" s="19"/>
      <c r="AV1670" s="19"/>
      <c r="AW1670" s="19"/>
      <c r="AX1670" s="19"/>
      <c r="GA1670" s="50"/>
    </row>
    <row r="1671" spans="1:183" s="18" customFormat="1">
      <c r="A1671" s="47"/>
      <c r="B1671" s="48"/>
      <c r="C1671" s="48"/>
      <c r="D1671" s="48"/>
      <c r="E1671" s="49"/>
      <c r="F1671" s="48"/>
      <c r="G1671" s="48"/>
      <c r="H1671" s="48"/>
      <c r="I1671" s="49"/>
      <c r="J1671" s="48"/>
      <c r="K1671" s="48"/>
      <c r="L1671" s="48"/>
      <c r="M1671" s="48"/>
      <c r="N1671" s="19"/>
      <c r="O1671" s="19"/>
      <c r="P1671" s="19"/>
      <c r="Q1671" s="19"/>
      <c r="R1671" s="19"/>
      <c r="S1671" s="19"/>
      <c r="T1671" s="19"/>
      <c r="U1671" s="19"/>
      <c r="V1671" s="19"/>
      <c r="W1671" s="19"/>
      <c r="X1671" s="19"/>
      <c r="Y1671" s="19"/>
      <c r="Z1671" s="19"/>
      <c r="AA1671" s="19"/>
      <c r="AB1671" s="19"/>
      <c r="AC1671" s="19"/>
      <c r="AD1671" s="19"/>
      <c r="AE1671" s="19"/>
      <c r="AF1671" s="19"/>
      <c r="AG1671" s="19"/>
      <c r="AH1671" s="19"/>
      <c r="AI1671" s="19"/>
      <c r="AJ1671" s="19"/>
      <c r="AK1671" s="19"/>
      <c r="AL1671" s="19"/>
      <c r="AM1671" s="19"/>
      <c r="AN1671" s="19"/>
      <c r="AO1671" s="19"/>
      <c r="AP1671" s="19"/>
      <c r="AQ1671" s="19"/>
      <c r="AR1671" s="19"/>
      <c r="AS1671" s="19"/>
      <c r="AT1671" s="19"/>
      <c r="AU1671" s="19"/>
      <c r="AV1671" s="19"/>
      <c r="AW1671" s="19"/>
      <c r="AX1671" s="19"/>
      <c r="GA1671" s="50"/>
    </row>
    <row r="1672" spans="1:183" s="18" customFormat="1">
      <c r="A1672" s="47"/>
      <c r="B1672" s="48"/>
      <c r="C1672" s="48"/>
      <c r="D1672" s="48"/>
      <c r="E1672" s="49"/>
      <c r="F1672" s="48"/>
      <c r="G1672" s="48"/>
      <c r="H1672" s="48"/>
      <c r="I1672" s="49"/>
      <c r="J1672" s="48"/>
      <c r="K1672" s="48"/>
      <c r="L1672" s="48"/>
      <c r="M1672" s="48"/>
      <c r="N1672" s="19"/>
      <c r="O1672" s="19"/>
      <c r="P1672" s="19"/>
      <c r="Q1672" s="19"/>
      <c r="R1672" s="19"/>
      <c r="S1672" s="19"/>
      <c r="T1672" s="19"/>
      <c r="U1672" s="19"/>
      <c r="V1672" s="19"/>
      <c r="W1672" s="19"/>
      <c r="X1672" s="19"/>
      <c r="Y1672" s="19"/>
      <c r="Z1672" s="19"/>
      <c r="AA1672" s="19"/>
      <c r="AB1672" s="19"/>
      <c r="AC1672" s="19"/>
      <c r="AD1672" s="19"/>
      <c r="AE1672" s="19"/>
      <c r="AF1672" s="19"/>
      <c r="AG1672" s="19"/>
      <c r="AH1672" s="19"/>
      <c r="AI1672" s="19"/>
      <c r="AJ1672" s="19"/>
      <c r="AK1672" s="19"/>
      <c r="AL1672" s="19"/>
      <c r="AM1672" s="19"/>
      <c r="AN1672" s="19"/>
      <c r="AO1672" s="19"/>
      <c r="AP1672" s="19"/>
      <c r="AQ1672" s="19"/>
      <c r="AR1672" s="19"/>
      <c r="AS1672" s="19"/>
      <c r="AT1672" s="19"/>
      <c r="AU1672" s="19"/>
      <c r="AV1672" s="19"/>
      <c r="AW1672" s="19"/>
      <c r="AX1672" s="19"/>
      <c r="GA1672" s="50"/>
    </row>
    <row r="1673" spans="1:183" s="18" customFormat="1">
      <c r="A1673" s="47"/>
      <c r="B1673" s="48"/>
      <c r="C1673" s="48"/>
      <c r="D1673" s="48"/>
      <c r="E1673" s="49"/>
      <c r="F1673" s="48"/>
      <c r="G1673" s="48"/>
      <c r="H1673" s="48"/>
      <c r="I1673" s="49"/>
      <c r="J1673" s="48"/>
      <c r="K1673" s="48"/>
      <c r="L1673" s="48"/>
      <c r="M1673" s="48"/>
      <c r="N1673" s="19"/>
      <c r="O1673" s="19"/>
      <c r="P1673" s="19"/>
      <c r="Q1673" s="19"/>
      <c r="R1673" s="19"/>
      <c r="S1673" s="19"/>
      <c r="T1673" s="19"/>
      <c r="U1673" s="19"/>
      <c r="V1673" s="19"/>
      <c r="W1673" s="19"/>
      <c r="X1673" s="19"/>
      <c r="Y1673" s="19"/>
      <c r="Z1673" s="19"/>
      <c r="AA1673" s="19"/>
      <c r="AB1673" s="19"/>
      <c r="AC1673" s="19"/>
      <c r="AD1673" s="19"/>
      <c r="AE1673" s="19"/>
      <c r="AF1673" s="19"/>
      <c r="AG1673" s="19"/>
      <c r="AH1673" s="19"/>
      <c r="AI1673" s="19"/>
      <c r="AJ1673" s="19"/>
      <c r="AK1673" s="19"/>
      <c r="AL1673" s="19"/>
      <c r="AM1673" s="19"/>
      <c r="AN1673" s="19"/>
      <c r="AO1673" s="19"/>
      <c r="AP1673" s="19"/>
      <c r="AQ1673" s="19"/>
      <c r="AR1673" s="19"/>
      <c r="AS1673" s="19"/>
      <c r="AT1673" s="19"/>
      <c r="AU1673" s="19"/>
      <c r="AV1673" s="19"/>
      <c r="AW1673" s="19"/>
      <c r="AX1673" s="19"/>
      <c r="GA1673" s="50"/>
    </row>
    <row r="1674" spans="1:183" s="18" customFormat="1">
      <c r="A1674" s="47"/>
      <c r="B1674" s="48"/>
      <c r="C1674" s="48"/>
      <c r="D1674" s="48"/>
      <c r="E1674" s="49"/>
      <c r="F1674" s="48"/>
      <c r="G1674" s="48"/>
      <c r="H1674" s="48"/>
      <c r="I1674" s="49"/>
      <c r="J1674" s="48"/>
      <c r="K1674" s="48"/>
      <c r="L1674" s="48"/>
      <c r="M1674" s="48"/>
      <c r="N1674" s="19"/>
      <c r="O1674" s="19"/>
      <c r="P1674" s="19"/>
      <c r="Q1674" s="19"/>
      <c r="R1674" s="19"/>
      <c r="S1674" s="19"/>
      <c r="T1674" s="19"/>
      <c r="U1674" s="19"/>
      <c r="V1674" s="19"/>
      <c r="W1674" s="19"/>
      <c r="X1674" s="19"/>
      <c r="Y1674" s="19"/>
      <c r="Z1674" s="19"/>
      <c r="AA1674" s="19"/>
      <c r="AB1674" s="19"/>
      <c r="AC1674" s="19"/>
      <c r="AD1674" s="19"/>
      <c r="AE1674" s="19"/>
      <c r="AF1674" s="19"/>
      <c r="AG1674" s="19"/>
      <c r="AH1674" s="19"/>
      <c r="AI1674" s="19"/>
      <c r="AJ1674" s="19"/>
      <c r="AK1674" s="19"/>
      <c r="AL1674" s="19"/>
      <c r="AM1674" s="19"/>
      <c r="AN1674" s="19"/>
      <c r="AO1674" s="19"/>
      <c r="AP1674" s="19"/>
      <c r="AQ1674" s="19"/>
      <c r="AR1674" s="19"/>
      <c r="AS1674" s="19"/>
      <c r="AT1674" s="19"/>
      <c r="AU1674" s="19"/>
      <c r="AV1674" s="19"/>
      <c r="AW1674" s="19"/>
      <c r="AX1674" s="19"/>
      <c r="GA1674" s="50"/>
    </row>
    <row r="1675" spans="1:183" s="18" customFormat="1">
      <c r="A1675" s="47"/>
      <c r="B1675" s="48"/>
      <c r="C1675" s="48"/>
      <c r="D1675" s="48"/>
      <c r="E1675" s="49"/>
      <c r="F1675" s="48"/>
      <c r="G1675" s="48"/>
      <c r="H1675" s="48"/>
      <c r="I1675" s="49"/>
      <c r="J1675" s="48"/>
      <c r="K1675" s="48"/>
      <c r="L1675" s="48"/>
      <c r="M1675" s="48"/>
      <c r="N1675" s="19"/>
      <c r="O1675" s="19"/>
      <c r="P1675" s="19"/>
      <c r="Q1675" s="19"/>
      <c r="R1675" s="19"/>
      <c r="S1675" s="19"/>
      <c r="T1675" s="19"/>
      <c r="U1675" s="19"/>
      <c r="V1675" s="19"/>
      <c r="W1675" s="19"/>
      <c r="X1675" s="19"/>
      <c r="Y1675" s="19"/>
      <c r="Z1675" s="19"/>
      <c r="AA1675" s="19"/>
      <c r="AB1675" s="19"/>
      <c r="AC1675" s="19"/>
      <c r="AD1675" s="19"/>
      <c r="AE1675" s="19"/>
      <c r="AF1675" s="19"/>
      <c r="AG1675" s="19"/>
      <c r="AH1675" s="19"/>
      <c r="AI1675" s="19"/>
      <c r="AJ1675" s="19"/>
      <c r="AK1675" s="19"/>
      <c r="AL1675" s="19"/>
      <c r="AM1675" s="19"/>
      <c r="AN1675" s="19"/>
      <c r="AO1675" s="19"/>
      <c r="AP1675" s="19"/>
      <c r="AQ1675" s="19"/>
      <c r="AR1675" s="19"/>
      <c r="AS1675" s="19"/>
      <c r="AT1675" s="19"/>
      <c r="AU1675" s="19"/>
      <c r="AV1675" s="19"/>
      <c r="AW1675" s="19"/>
      <c r="AX1675" s="19"/>
      <c r="GA1675" s="50"/>
    </row>
    <row r="1676" spans="1:183" s="18" customFormat="1">
      <c r="A1676" s="47"/>
      <c r="B1676" s="48"/>
      <c r="C1676" s="48"/>
      <c r="D1676" s="48"/>
      <c r="E1676" s="49"/>
      <c r="F1676" s="48"/>
      <c r="G1676" s="48"/>
      <c r="H1676" s="48"/>
      <c r="I1676" s="49"/>
      <c r="J1676" s="48"/>
      <c r="K1676" s="48"/>
      <c r="L1676" s="48"/>
      <c r="M1676" s="48"/>
      <c r="N1676" s="19"/>
      <c r="O1676" s="19"/>
      <c r="P1676" s="19"/>
      <c r="Q1676" s="19"/>
      <c r="R1676" s="19"/>
      <c r="S1676" s="19"/>
      <c r="T1676" s="19"/>
      <c r="U1676" s="19"/>
      <c r="V1676" s="19"/>
      <c r="W1676" s="19"/>
      <c r="X1676" s="19"/>
      <c r="Y1676" s="19"/>
      <c r="Z1676" s="19"/>
      <c r="AA1676" s="19"/>
      <c r="AB1676" s="19"/>
      <c r="AC1676" s="19"/>
      <c r="AD1676" s="19"/>
      <c r="AE1676" s="19"/>
      <c r="AF1676" s="19"/>
      <c r="AG1676" s="19"/>
      <c r="AH1676" s="19"/>
      <c r="AI1676" s="19"/>
      <c r="AJ1676" s="19"/>
      <c r="AK1676" s="19"/>
      <c r="AL1676" s="19"/>
      <c r="AM1676" s="19"/>
      <c r="AN1676" s="19"/>
      <c r="AO1676" s="19"/>
      <c r="AP1676" s="19"/>
      <c r="AQ1676" s="19"/>
      <c r="AR1676" s="19"/>
      <c r="AS1676" s="19"/>
      <c r="AT1676" s="19"/>
      <c r="AU1676" s="19"/>
      <c r="AV1676" s="19"/>
      <c r="AW1676" s="19"/>
      <c r="AX1676" s="19"/>
      <c r="GA1676" s="50"/>
    </row>
    <row r="1677" spans="1:183" s="18" customFormat="1">
      <c r="A1677" s="47"/>
      <c r="B1677" s="48"/>
      <c r="C1677" s="48"/>
      <c r="D1677" s="48"/>
      <c r="E1677" s="49"/>
      <c r="F1677" s="48"/>
      <c r="G1677" s="48"/>
      <c r="H1677" s="48"/>
      <c r="I1677" s="49"/>
      <c r="J1677" s="48"/>
      <c r="K1677" s="48"/>
      <c r="L1677" s="48"/>
      <c r="M1677" s="48"/>
      <c r="N1677" s="19"/>
      <c r="O1677" s="19"/>
      <c r="P1677" s="19"/>
      <c r="Q1677" s="19"/>
      <c r="R1677" s="19"/>
      <c r="S1677" s="19"/>
      <c r="T1677" s="19"/>
      <c r="U1677" s="19"/>
      <c r="V1677" s="19"/>
      <c r="W1677" s="19"/>
      <c r="X1677" s="19"/>
      <c r="Y1677" s="19"/>
      <c r="Z1677" s="19"/>
      <c r="AA1677" s="19"/>
      <c r="AB1677" s="19"/>
      <c r="AC1677" s="19"/>
      <c r="AD1677" s="19"/>
      <c r="AE1677" s="19"/>
      <c r="AF1677" s="19"/>
      <c r="AG1677" s="19"/>
      <c r="AH1677" s="19"/>
      <c r="AI1677" s="19"/>
      <c r="AJ1677" s="19"/>
      <c r="AK1677" s="19"/>
      <c r="AL1677" s="19"/>
      <c r="AM1677" s="19"/>
      <c r="AN1677" s="19"/>
      <c r="AO1677" s="19"/>
      <c r="AP1677" s="19"/>
      <c r="AQ1677" s="19"/>
      <c r="AR1677" s="19"/>
      <c r="AS1677" s="19"/>
      <c r="AT1677" s="19"/>
      <c r="AU1677" s="19"/>
      <c r="AV1677" s="19"/>
      <c r="AW1677" s="19"/>
      <c r="AX1677" s="19"/>
      <c r="GA1677" s="50"/>
    </row>
    <row r="1678" spans="1:183" s="18" customFormat="1">
      <c r="A1678" s="47"/>
      <c r="B1678" s="48"/>
      <c r="C1678" s="48"/>
      <c r="D1678" s="48"/>
      <c r="E1678" s="49"/>
      <c r="F1678" s="48"/>
      <c r="G1678" s="48"/>
      <c r="H1678" s="48"/>
      <c r="I1678" s="49"/>
      <c r="J1678" s="48"/>
      <c r="K1678" s="48"/>
      <c r="L1678" s="48"/>
      <c r="M1678" s="48"/>
      <c r="N1678" s="19"/>
      <c r="O1678" s="19"/>
      <c r="P1678" s="19"/>
      <c r="Q1678" s="19"/>
      <c r="R1678" s="19"/>
      <c r="S1678" s="19"/>
      <c r="T1678" s="19"/>
      <c r="U1678" s="19"/>
      <c r="V1678" s="19"/>
      <c r="W1678" s="19"/>
      <c r="X1678" s="19"/>
      <c r="Y1678" s="19"/>
      <c r="Z1678" s="19"/>
      <c r="AA1678" s="19"/>
      <c r="AB1678" s="19"/>
      <c r="AC1678" s="19"/>
      <c r="AD1678" s="19"/>
      <c r="AE1678" s="19"/>
      <c r="AF1678" s="19"/>
      <c r="AG1678" s="19"/>
      <c r="AH1678" s="19"/>
      <c r="AI1678" s="19"/>
      <c r="AJ1678" s="19"/>
      <c r="AK1678" s="19"/>
      <c r="AL1678" s="19"/>
      <c r="AM1678" s="19"/>
      <c r="AN1678" s="19"/>
      <c r="AO1678" s="19"/>
      <c r="AP1678" s="19"/>
      <c r="AQ1678" s="19"/>
      <c r="AR1678" s="19"/>
      <c r="AS1678" s="19"/>
      <c r="AT1678" s="19"/>
      <c r="AU1678" s="19"/>
      <c r="AV1678" s="19"/>
      <c r="AW1678" s="19"/>
      <c r="AX1678" s="19"/>
      <c r="GA1678" s="50"/>
    </row>
    <row r="1679" spans="1:183" s="18" customFormat="1">
      <c r="A1679" s="47"/>
      <c r="B1679" s="48"/>
      <c r="C1679" s="48"/>
      <c r="D1679" s="48"/>
      <c r="E1679" s="49"/>
      <c r="F1679" s="48"/>
      <c r="G1679" s="48"/>
      <c r="H1679" s="48"/>
      <c r="I1679" s="49"/>
      <c r="J1679" s="48"/>
      <c r="K1679" s="48"/>
      <c r="L1679" s="48"/>
      <c r="M1679" s="48"/>
      <c r="N1679" s="19"/>
      <c r="O1679" s="19"/>
      <c r="P1679" s="19"/>
      <c r="Q1679" s="19"/>
      <c r="R1679" s="19"/>
      <c r="S1679" s="19"/>
      <c r="T1679" s="19"/>
      <c r="U1679" s="19"/>
      <c r="V1679" s="19"/>
      <c r="W1679" s="19"/>
      <c r="X1679" s="19"/>
      <c r="Y1679" s="19"/>
      <c r="Z1679" s="19"/>
      <c r="AA1679" s="19"/>
      <c r="AB1679" s="19"/>
      <c r="AC1679" s="19"/>
      <c r="AD1679" s="19"/>
      <c r="AE1679" s="19"/>
      <c r="AF1679" s="19"/>
      <c r="AG1679" s="19"/>
      <c r="AH1679" s="19"/>
      <c r="AI1679" s="19"/>
      <c r="AJ1679" s="19"/>
      <c r="AK1679" s="19"/>
      <c r="AL1679" s="19"/>
      <c r="AM1679" s="19"/>
      <c r="AN1679" s="19"/>
      <c r="AO1679" s="19"/>
      <c r="AP1679" s="19"/>
      <c r="AQ1679" s="19"/>
      <c r="AR1679" s="19"/>
      <c r="AS1679" s="19"/>
      <c r="AT1679" s="19"/>
      <c r="AU1679" s="19"/>
      <c r="AV1679" s="19"/>
      <c r="AW1679" s="19"/>
      <c r="AX1679" s="19"/>
      <c r="GA1679" s="50"/>
    </row>
    <row r="1680" spans="1:183" s="18" customFormat="1">
      <c r="A1680" s="47"/>
      <c r="B1680" s="48"/>
      <c r="C1680" s="48"/>
      <c r="D1680" s="48"/>
      <c r="E1680" s="49"/>
      <c r="F1680" s="48"/>
      <c r="G1680" s="48"/>
      <c r="H1680" s="48"/>
      <c r="I1680" s="49"/>
      <c r="J1680" s="48"/>
      <c r="K1680" s="48"/>
      <c r="L1680" s="48"/>
      <c r="M1680" s="48"/>
      <c r="N1680" s="19"/>
      <c r="O1680" s="19"/>
      <c r="P1680" s="19"/>
      <c r="Q1680" s="19"/>
      <c r="R1680" s="19"/>
      <c r="S1680" s="19"/>
      <c r="T1680" s="19"/>
      <c r="U1680" s="19"/>
      <c r="V1680" s="19"/>
      <c r="W1680" s="19"/>
      <c r="X1680" s="19"/>
      <c r="Y1680" s="19"/>
      <c r="Z1680" s="19"/>
      <c r="AA1680" s="19"/>
      <c r="AB1680" s="19"/>
      <c r="AC1680" s="19"/>
      <c r="AD1680" s="19"/>
      <c r="AE1680" s="19"/>
      <c r="AF1680" s="19"/>
      <c r="AG1680" s="19"/>
      <c r="AH1680" s="19"/>
      <c r="AI1680" s="19"/>
      <c r="AJ1680" s="19"/>
      <c r="AK1680" s="19"/>
      <c r="AL1680" s="19"/>
      <c r="AM1680" s="19"/>
      <c r="AN1680" s="19"/>
      <c r="AO1680" s="19"/>
      <c r="AP1680" s="19"/>
      <c r="AQ1680" s="19"/>
      <c r="AR1680" s="19"/>
      <c r="AS1680" s="19"/>
      <c r="AT1680" s="19"/>
      <c r="AU1680" s="19"/>
      <c r="AV1680" s="19"/>
      <c r="AW1680" s="19"/>
      <c r="AX1680" s="19"/>
      <c r="GA1680" s="50"/>
    </row>
    <row r="1681" spans="1:183" s="18" customFormat="1">
      <c r="A1681" s="47"/>
      <c r="B1681" s="48"/>
      <c r="C1681" s="48"/>
      <c r="D1681" s="48"/>
      <c r="E1681" s="49"/>
      <c r="F1681" s="48"/>
      <c r="G1681" s="48"/>
      <c r="H1681" s="48"/>
      <c r="I1681" s="49"/>
      <c r="J1681" s="48"/>
      <c r="K1681" s="48"/>
      <c r="L1681" s="48"/>
      <c r="M1681" s="48"/>
      <c r="N1681" s="19"/>
      <c r="O1681" s="19"/>
      <c r="P1681" s="19"/>
      <c r="Q1681" s="19"/>
      <c r="R1681" s="19"/>
      <c r="S1681" s="19"/>
      <c r="T1681" s="19"/>
      <c r="U1681" s="19"/>
      <c r="V1681" s="19"/>
      <c r="W1681" s="19"/>
      <c r="X1681" s="19"/>
      <c r="Y1681" s="19"/>
      <c r="Z1681" s="19"/>
      <c r="AA1681" s="19"/>
      <c r="AB1681" s="19"/>
      <c r="AC1681" s="19"/>
      <c r="AD1681" s="19"/>
      <c r="AE1681" s="19"/>
      <c r="AF1681" s="19"/>
      <c r="AG1681" s="19"/>
      <c r="AH1681" s="19"/>
      <c r="AI1681" s="19"/>
      <c r="AJ1681" s="19"/>
      <c r="AK1681" s="19"/>
      <c r="AL1681" s="19"/>
      <c r="AM1681" s="19"/>
      <c r="AN1681" s="19"/>
      <c r="AO1681" s="19"/>
      <c r="AP1681" s="19"/>
      <c r="AQ1681" s="19"/>
      <c r="AR1681" s="19"/>
      <c r="AS1681" s="19"/>
      <c r="AT1681" s="19"/>
      <c r="AU1681" s="19"/>
      <c r="AV1681" s="19"/>
      <c r="AW1681" s="19"/>
      <c r="AX1681" s="19"/>
      <c r="GA1681" s="50"/>
    </row>
    <row r="1682" spans="1:183" s="18" customFormat="1">
      <c r="A1682" s="47"/>
      <c r="B1682" s="48"/>
      <c r="C1682" s="48"/>
      <c r="D1682" s="48"/>
      <c r="E1682" s="49"/>
      <c r="F1682" s="48"/>
      <c r="G1682" s="48"/>
      <c r="H1682" s="48"/>
      <c r="I1682" s="49"/>
      <c r="J1682" s="48"/>
      <c r="K1682" s="48"/>
      <c r="L1682" s="48"/>
      <c r="M1682" s="48"/>
      <c r="N1682" s="19"/>
      <c r="O1682" s="19"/>
      <c r="P1682" s="19"/>
      <c r="Q1682" s="19"/>
      <c r="R1682" s="19"/>
      <c r="S1682" s="19"/>
      <c r="T1682" s="19"/>
      <c r="U1682" s="19"/>
      <c r="V1682" s="19"/>
      <c r="W1682" s="19"/>
      <c r="X1682" s="19"/>
      <c r="Y1682" s="19"/>
      <c r="Z1682" s="19"/>
      <c r="AA1682" s="19"/>
      <c r="AB1682" s="19"/>
      <c r="AC1682" s="19"/>
      <c r="AD1682" s="19"/>
      <c r="AE1682" s="19"/>
      <c r="AF1682" s="19"/>
      <c r="AG1682" s="19"/>
      <c r="AH1682" s="19"/>
      <c r="AI1682" s="19"/>
      <c r="AJ1682" s="19"/>
      <c r="AK1682" s="19"/>
      <c r="AL1682" s="19"/>
      <c r="AM1682" s="19"/>
      <c r="AN1682" s="19"/>
      <c r="AO1682" s="19"/>
      <c r="AP1682" s="19"/>
      <c r="AQ1682" s="19"/>
      <c r="AR1682" s="19"/>
      <c r="AS1682" s="19"/>
      <c r="AT1682" s="19"/>
      <c r="AU1682" s="19"/>
      <c r="AV1682" s="19"/>
      <c r="AW1682" s="19"/>
      <c r="AX1682" s="19"/>
      <c r="GA1682" s="50"/>
    </row>
    <row r="1683" spans="1:183" s="18" customFormat="1">
      <c r="A1683" s="47"/>
      <c r="B1683" s="48"/>
      <c r="C1683" s="48"/>
      <c r="D1683" s="48"/>
      <c r="E1683" s="49"/>
      <c r="F1683" s="48"/>
      <c r="G1683" s="48"/>
      <c r="H1683" s="48"/>
      <c r="I1683" s="49"/>
      <c r="J1683" s="48"/>
      <c r="K1683" s="48"/>
      <c r="L1683" s="48"/>
      <c r="M1683" s="48"/>
      <c r="N1683" s="19"/>
      <c r="O1683" s="19"/>
      <c r="P1683" s="19"/>
      <c r="Q1683" s="19"/>
      <c r="R1683" s="19"/>
      <c r="S1683" s="19"/>
      <c r="T1683" s="19"/>
      <c r="U1683" s="19"/>
      <c r="V1683" s="19"/>
      <c r="W1683" s="19"/>
      <c r="X1683" s="19"/>
      <c r="Y1683" s="19"/>
      <c r="Z1683" s="19"/>
      <c r="AA1683" s="19"/>
      <c r="AB1683" s="19"/>
      <c r="AC1683" s="19"/>
      <c r="AD1683" s="19"/>
      <c r="AE1683" s="19"/>
      <c r="AF1683" s="19"/>
      <c r="AG1683" s="19"/>
      <c r="AH1683" s="19"/>
      <c r="AI1683" s="19"/>
      <c r="AJ1683" s="19"/>
      <c r="AK1683" s="19"/>
      <c r="AL1683" s="19"/>
      <c r="AM1683" s="19"/>
      <c r="AN1683" s="19"/>
      <c r="AO1683" s="19"/>
      <c r="AP1683" s="19"/>
      <c r="AQ1683" s="19"/>
      <c r="AR1683" s="19"/>
      <c r="AS1683" s="19"/>
      <c r="AT1683" s="19"/>
      <c r="AU1683" s="19"/>
      <c r="AV1683" s="19"/>
      <c r="AW1683" s="19"/>
      <c r="AX1683" s="19"/>
      <c r="GA1683" s="50"/>
    </row>
    <row r="1684" spans="1:183" s="18" customFormat="1">
      <c r="A1684" s="47"/>
      <c r="B1684" s="48"/>
      <c r="C1684" s="48"/>
      <c r="D1684" s="48"/>
      <c r="E1684" s="49"/>
      <c r="F1684" s="48"/>
      <c r="G1684" s="48"/>
      <c r="H1684" s="48"/>
      <c r="I1684" s="49"/>
      <c r="J1684" s="48"/>
      <c r="K1684" s="48"/>
      <c r="L1684" s="48"/>
      <c r="M1684" s="48"/>
      <c r="N1684" s="19"/>
      <c r="O1684" s="19"/>
      <c r="P1684" s="19"/>
      <c r="Q1684" s="19"/>
      <c r="R1684" s="19"/>
      <c r="S1684" s="19"/>
      <c r="T1684" s="19"/>
      <c r="U1684" s="19"/>
      <c r="V1684" s="19"/>
      <c r="W1684" s="19"/>
      <c r="X1684" s="19"/>
      <c r="Y1684" s="19"/>
      <c r="Z1684" s="19"/>
      <c r="AA1684" s="19"/>
      <c r="AB1684" s="19"/>
      <c r="AC1684" s="19"/>
      <c r="AD1684" s="19"/>
      <c r="AE1684" s="19"/>
      <c r="AF1684" s="19"/>
      <c r="AG1684" s="19"/>
      <c r="AH1684" s="19"/>
      <c r="AI1684" s="19"/>
      <c r="AJ1684" s="19"/>
      <c r="AK1684" s="19"/>
      <c r="AL1684" s="19"/>
      <c r="AM1684" s="19"/>
      <c r="AN1684" s="19"/>
      <c r="AO1684" s="19"/>
      <c r="AP1684" s="19"/>
      <c r="AQ1684" s="19"/>
      <c r="AR1684" s="19"/>
      <c r="AS1684" s="19"/>
      <c r="AT1684" s="19"/>
      <c r="AU1684" s="19"/>
      <c r="AV1684" s="19"/>
      <c r="AW1684" s="19"/>
      <c r="AX1684" s="19"/>
      <c r="GA1684" s="50"/>
    </row>
    <row r="1685" spans="1:183" s="18" customFormat="1">
      <c r="A1685" s="47"/>
      <c r="B1685" s="48"/>
      <c r="C1685" s="48"/>
      <c r="D1685" s="48"/>
      <c r="E1685" s="49"/>
      <c r="F1685" s="48"/>
      <c r="G1685" s="48"/>
      <c r="H1685" s="48"/>
      <c r="I1685" s="49"/>
      <c r="J1685" s="48"/>
      <c r="K1685" s="48"/>
      <c r="L1685" s="48"/>
      <c r="M1685" s="48"/>
      <c r="N1685" s="19"/>
      <c r="O1685" s="19"/>
      <c r="P1685" s="19"/>
      <c r="Q1685" s="19"/>
      <c r="R1685" s="19"/>
      <c r="S1685" s="19"/>
      <c r="T1685" s="19"/>
      <c r="U1685" s="19"/>
      <c r="V1685" s="19"/>
      <c r="W1685" s="19"/>
      <c r="X1685" s="19"/>
      <c r="Y1685" s="19"/>
      <c r="Z1685" s="19"/>
      <c r="AA1685" s="19"/>
      <c r="AB1685" s="19"/>
      <c r="AC1685" s="19"/>
      <c r="AD1685" s="19"/>
      <c r="AE1685" s="19"/>
      <c r="AF1685" s="19"/>
      <c r="AG1685" s="19"/>
      <c r="AH1685" s="19"/>
      <c r="AI1685" s="19"/>
      <c r="AJ1685" s="19"/>
      <c r="AK1685" s="19"/>
      <c r="AL1685" s="19"/>
      <c r="AM1685" s="19"/>
      <c r="AN1685" s="19"/>
      <c r="AO1685" s="19"/>
      <c r="AP1685" s="19"/>
      <c r="AQ1685" s="19"/>
      <c r="AR1685" s="19"/>
      <c r="AS1685" s="19"/>
      <c r="AT1685" s="19"/>
      <c r="AU1685" s="19"/>
      <c r="AV1685" s="19"/>
      <c r="AW1685" s="19"/>
      <c r="AX1685" s="19"/>
      <c r="GA1685" s="50"/>
    </row>
    <row r="1686" spans="1:183" s="18" customFormat="1">
      <c r="A1686" s="47"/>
      <c r="B1686" s="48"/>
      <c r="C1686" s="48"/>
      <c r="D1686" s="48"/>
      <c r="E1686" s="49"/>
      <c r="F1686" s="48"/>
      <c r="G1686" s="48"/>
      <c r="H1686" s="48"/>
      <c r="I1686" s="49"/>
      <c r="J1686" s="48"/>
      <c r="K1686" s="48"/>
      <c r="L1686" s="48"/>
      <c r="M1686" s="48"/>
      <c r="N1686" s="19"/>
      <c r="O1686" s="19"/>
      <c r="P1686" s="19"/>
      <c r="Q1686" s="19"/>
      <c r="R1686" s="19"/>
      <c r="S1686" s="19"/>
      <c r="T1686" s="19"/>
      <c r="U1686" s="19"/>
      <c r="V1686" s="19"/>
      <c r="W1686" s="19"/>
      <c r="X1686" s="19"/>
      <c r="Y1686" s="19"/>
      <c r="Z1686" s="19"/>
      <c r="AA1686" s="19"/>
      <c r="AB1686" s="19"/>
      <c r="AC1686" s="19"/>
      <c r="AD1686" s="19"/>
      <c r="AE1686" s="19"/>
      <c r="AF1686" s="19"/>
      <c r="AG1686" s="19"/>
      <c r="AH1686" s="19"/>
      <c r="AI1686" s="19"/>
      <c r="AJ1686" s="19"/>
      <c r="AK1686" s="19"/>
      <c r="AL1686" s="19"/>
      <c r="AM1686" s="19"/>
      <c r="AN1686" s="19"/>
      <c r="AO1686" s="19"/>
      <c r="AP1686" s="19"/>
      <c r="AQ1686" s="19"/>
      <c r="AR1686" s="19"/>
      <c r="AS1686" s="19"/>
      <c r="AT1686" s="19"/>
      <c r="AU1686" s="19"/>
      <c r="AV1686" s="19"/>
      <c r="AW1686" s="19"/>
      <c r="AX1686" s="19"/>
      <c r="GA1686" s="50"/>
    </row>
    <row r="1687" spans="1:183" s="18" customFormat="1">
      <c r="A1687" s="47"/>
      <c r="B1687" s="48"/>
      <c r="C1687" s="48"/>
      <c r="D1687" s="48"/>
      <c r="E1687" s="49"/>
      <c r="F1687" s="48"/>
      <c r="G1687" s="48"/>
      <c r="H1687" s="48"/>
      <c r="I1687" s="49"/>
      <c r="J1687" s="48"/>
      <c r="K1687" s="48"/>
      <c r="L1687" s="48"/>
      <c r="M1687" s="48"/>
      <c r="N1687" s="19"/>
      <c r="O1687" s="19"/>
      <c r="P1687" s="19"/>
      <c r="Q1687" s="19"/>
      <c r="R1687" s="19"/>
      <c r="S1687" s="19"/>
      <c r="T1687" s="19"/>
      <c r="U1687" s="19"/>
      <c r="V1687" s="19"/>
      <c r="W1687" s="19"/>
      <c r="X1687" s="19"/>
      <c r="Y1687" s="19"/>
      <c r="Z1687" s="19"/>
      <c r="AA1687" s="19"/>
      <c r="AB1687" s="19"/>
      <c r="AC1687" s="19"/>
      <c r="AD1687" s="19"/>
      <c r="AE1687" s="19"/>
      <c r="AF1687" s="19"/>
      <c r="AG1687" s="19"/>
      <c r="AH1687" s="19"/>
      <c r="AI1687" s="19"/>
      <c r="AJ1687" s="19"/>
      <c r="AK1687" s="19"/>
      <c r="AL1687" s="19"/>
      <c r="AM1687" s="19"/>
      <c r="AN1687" s="19"/>
      <c r="AO1687" s="19"/>
      <c r="AP1687" s="19"/>
      <c r="AQ1687" s="19"/>
      <c r="AR1687" s="19"/>
      <c r="AS1687" s="19"/>
      <c r="AT1687" s="19"/>
      <c r="AU1687" s="19"/>
      <c r="AV1687" s="19"/>
      <c r="AW1687" s="19"/>
      <c r="AX1687" s="19"/>
      <c r="GA1687" s="50"/>
    </row>
    <row r="1688" spans="1:183" s="18" customFormat="1">
      <c r="A1688" s="47"/>
      <c r="B1688" s="48"/>
      <c r="C1688" s="48"/>
      <c r="D1688" s="48"/>
      <c r="E1688" s="49"/>
      <c r="F1688" s="48"/>
      <c r="G1688" s="48"/>
      <c r="H1688" s="48"/>
      <c r="I1688" s="49"/>
      <c r="J1688" s="48"/>
      <c r="K1688" s="48"/>
      <c r="L1688" s="48"/>
      <c r="M1688" s="48"/>
      <c r="N1688" s="19"/>
      <c r="O1688" s="19"/>
      <c r="P1688" s="19"/>
      <c r="Q1688" s="19"/>
      <c r="R1688" s="19"/>
      <c r="S1688" s="19"/>
      <c r="T1688" s="19"/>
      <c r="U1688" s="19"/>
      <c r="V1688" s="19"/>
      <c r="W1688" s="19"/>
      <c r="X1688" s="19"/>
      <c r="Y1688" s="19"/>
      <c r="Z1688" s="19"/>
      <c r="AA1688" s="19"/>
      <c r="AB1688" s="19"/>
      <c r="AC1688" s="19"/>
      <c r="AD1688" s="19"/>
      <c r="AE1688" s="19"/>
      <c r="AF1688" s="19"/>
      <c r="AG1688" s="19"/>
      <c r="AH1688" s="19"/>
      <c r="AI1688" s="19"/>
      <c r="AJ1688" s="19"/>
      <c r="AK1688" s="19"/>
      <c r="AL1688" s="19"/>
      <c r="AM1688" s="19"/>
      <c r="AN1688" s="19"/>
      <c r="AO1688" s="19"/>
      <c r="AP1688" s="19"/>
      <c r="AQ1688" s="19"/>
      <c r="AR1688" s="19"/>
      <c r="AS1688" s="19"/>
      <c r="AT1688" s="19"/>
      <c r="AU1688" s="19"/>
      <c r="AV1688" s="19"/>
      <c r="AW1688" s="19"/>
      <c r="AX1688" s="19"/>
      <c r="GA1688" s="50"/>
    </row>
    <row r="1689" spans="1:183" s="18" customFormat="1">
      <c r="A1689" s="47"/>
      <c r="B1689" s="48"/>
      <c r="C1689" s="48"/>
      <c r="D1689" s="48"/>
      <c r="E1689" s="49"/>
      <c r="F1689" s="48"/>
      <c r="G1689" s="48"/>
      <c r="H1689" s="48"/>
      <c r="I1689" s="49"/>
      <c r="J1689" s="48"/>
      <c r="K1689" s="48"/>
      <c r="L1689" s="48"/>
      <c r="M1689" s="48"/>
      <c r="N1689" s="19"/>
      <c r="O1689" s="19"/>
      <c r="P1689" s="19"/>
      <c r="Q1689" s="19"/>
      <c r="R1689" s="19"/>
      <c r="S1689" s="19"/>
      <c r="T1689" s="19"/>
      <c r="U1689" s="19"/>
      <c r="V1689" s="19"/>
      <c r="W1689" s="19"/>
      <c r="X1689" s="19"/>
      <c r="Y1689" s="19"/>
      <c r="Z1689" s="19"/>
      <c r="AA1689" s="19"/>
      <c r="AB1689" s="19"/>
      <c r="AC1689" s="19"/>
      <c r="AD1689" s="19"/>
      <c r="AE1689" s="19"/>
      <c r="AF1689" s="19"/>
      <c r="AG1689" s="19"/>
      <c r="AH1689" s="19"/>
      <c r="AI1689" s="19"/>
      <c r="AJ1689" s="19"/>
      <c r="AK1689" s="19"/>
      <c r="AL1689" s="19"/>
      <c r="AM1689" s="19"/>
      <c r="AN1689" s="19"/>
      <c r="AO1689" s="19"/>
      <c r="AP1689" s="19"/>
      <c r="AQ1689" s="19"/>
      <c r="AR1689" s="19"/>
      <c r="AS1689" s="19"/>
      <c r="AT1689" s="19"/>
      <c r="AU1689" s="19"/>
      <c r="AV1689" s="19"/>
      <c r="AW1689" s="19"/>
      <c r="AX1689" s="19"/>
      <c r="GA1689" s="50"/>
    </row>
    <row r="1690" spans="1:183" s="18" customFormat="1">
      <c r="A1690" s="47"/>
      <c r="B1690" s="48"/>
      <c r="C1690" s="48"/>
      <c r="D1690" s="48"/>
      <c r="E1690" s="49"/>
      <c r="F1690" s="48"/>
      <c r="G1690" s="48"/>
      <c r="H1690" s="48"/>
      <c r="I1690" s="49"/>
      <c r="J1690" s="48"/>
      <c r="K1690" s="48"/>
      <c r="L1690" s="48"/>
      <c r="M1690" s="48"/>
      <c r="N1690" s="19"/>
      <c r="O1690" s="19"/>
      <c r="P1690" s="19"/>
      <c r="Q1690" s="19"/>
      <c r="R1690" s="19"/>
      <c r="S1690" s="19"/>
      <c r="T1690" s="19"/>
      <c r="U1690" s="19"/>
      <c r="V1690" s="19"/>
      <c r="W1690" s="19"/>
      <c r="X1690" s="19"/>
      <c r="Y1690" s="19"/>
      <c r="Z1690" s="19"/>
      <c r="AA1690" s="19"/>
      <c r="AB1690" s="19"/>
      <c r="AC1690" s="19"/>
      <c r="AD1690" s="19"/>
      <c r="AE1690" s="19"/>
      <c r="AF1690" s="19"/>
      <c r="AG1690" s="19"/>
      <c r="AH1690" s="19"/>
      <c r="AI1690" s="19"/>
      <c r="AJ1690" s="19"/>
      <c r="AK1690" s="19"/>
      <c r="AL1690" s="19"/>
      <c r="AM1690" s="19"/>
      <c r="AN1690" s="19"/>
      <c r="AO1690" s="19"/>
      <c r="AP1690" s="19"/>
      <c r="AQ1690" s="19"/>
      <c r="AR1690" s="19"/>
      <c r="AS1690" s="19"/>
      <c r="AT1690" s="19"/>
      <c r="AU1690" s="19"/>
      <c r="AV1690" s="19"/>
      <c r="AW1690" s="19"/>
      <c r="AX1690" s="19"/>
      <c r="GA1690" s="50"/>
    </row>
    <row r="1691" spans="1:183" s="18" customFormat="1">
      <c r="A1691" s="47"/>
      <c r="B1691" s="48"/>
      <c r="C1691" s="48"/>
      <c r="D1691" s="48"/>
      <c r="E1691" s="49"/>
      <c r="F1691" s="48"/>
      <c r="G1691" s="48"/>
      <c r="H1691" s="48"/>
      <c r="I1691" s="49"/>
      <c r="J1691" s="48"/>
      <c r="K1691" s="48"/>
      <c r="L1691" s="48"/>
      <c r="M1691" s="48"/>
      <c r="N1691" s="19"/>
      <c r="O1691" s="19"/>
      <c r="P1691" s="19"/>
      <c r="Q1691" s="19"/>
      <c r="R1691" s="19"/>
      <c r="S1691" s="19"/>
      <c r="T1691" s="19"/>
      <c r="U1691" s="19"/>
      <c r="V1691" s="19"/>
      <c r="W1691" s="19"/>
      <c r="X1691" s="19"/>
      <c r="Y1691" s="19"/>
      <c r="Z1691" s="19"/>
      <c r="AA1691" s="19"/>
      <c r="AB1691" s="19"/>
      <c r="AC1691" s="19"/>
      <c r="AD1691" s="19"/>
      <c r="AE1691" s="19"/>
      <c r="AF1691" s="19"/>
      <c r="AG1691" s="19"/>
      <c r="AH1691" s="19"/>
      <c r="AI1691" s="19"/>
      <c r="AJ1691" s="19"/>
      <c r="AK1691" s="19"/>
      <c r="AL1691" s="19"/>
      <c r="AM1691" s="19"/>
      <c r="AN1691" s="19"/>
      <c r="AO1691" s="19"/>
      <c r="AP1691" s="19"/>
      <c r="AQ1691" s="19"/>
      <c r="AR1691" s="19"/>
      <c r="AS1691" s="19"/>
      <c r="AT1691" s="19"/>
      <c r="AU1691" s="19"/>
      <c r="AV1691" s="19"/>
      <c r="AW1691" s="19"/>
      <c r="AX1691" s="19"/>
      <c r="GA1691" s="50"/>
    </row>
    <row r="1692" spans="1:183" s="18" customFormat="1">
      <c r="A1692" s="47"/>
      <c r="B1692" s="48"/>
      <c r="C1692" s="48"/>
      <c r="D1692" s="48"/>
      <c r="E1692" s="49"/>
      <c r="F1692" s="48"/>
      <c r="G1692" s="48"/>
      <c r="H1692" s="48"/>
      <c r="I1692" s="49"/>
      <c r="J1692" s="48"/>
      <c r="K1692" s="48"/>
      <c r="L1692" s="48"/>
      <c r="M1692" s="48"/>
      <c r="N1692" s="19"/>
      <c r="O1692" s="19"/>
      <c r="P1692" s="19"/>
      <c r="Q1692" s="19"/>
      <c r="R1692" s="19"/>
      <c r="S1692" s="19"/>
      <c r="T1692" s="19"/>
      <c r="U1692" s="19"/>
      <c r="V1692" s="19"/>
      <c r="W1692" s="19"/>
      <c r="X1692" s="19"/>
      <c r="Y1692" s="19"/>
      <c r="Z1692" s="19"/>
      <c r="AA1692" s="19"/>
      <c r="AB1692" s="19"/>
      <c r="AC1692" s="19"/>
      <c r="AD1692" s="19"/>
      <c r="AE1692" s="19"/>
      <c r="AF1692" s="19"/>
      <c r="AG1692" s="19"/>
      <c r="AH1692" s="19"/>
      <c r="AI1692" s="19"/>
      <c r="AJ1692" s="19"/>
      <c r="AK1692" s="19"/>
      <c r="AL1692" s="19"/>
      <c r="AM1692" s="19"/>
      <c r="AN1692" s="19"/>
      <c r="AO1692" s="19"/>
      <c r="AP1692" s="19"/>
      <c r="AQ1692" s="19"/>
      <c r="AR1692" s="19"/>
      <c r="AS1692" s="19"/>
      <c r="AT1692" s="19"/>
      <c r="AU1692" s="19"/>
      <c r="AV1692" s="19"/>
      <c r="AW1692" s="19"/>
      <c r="AX1692" s="19"/>
      <c r="GA1692" s="50"/>
    </row>
    <row r="1693" spans="1:183" s="18" customFormat="1">
      <c r="A1693" s="47"/>
      <c r="B1693" s="48"/>
      <c r="C1693" s="48"/>
      <c r="D1693" s="48"/>
      <c r="E1693" s="49"/>
      <c r="F1693" s="48"/>
      <c r="G1693" s="48"/>
      <c r="H1693" s="48"/>
      <c r="I1693" s="49"/>
      <c r="J1693" s="48"/>
      <c r="K1693" s="48"/>
      <c r="L1693" s="48"/>
      <c r="M1693" s="48"/>
      <c r="N1693" s="19"/>
      <c r="O1693" s="19"/>
      <c r="P1693" s="19"/>
      <c r="Q1693" s="19"/>
      <c r="R1693" s="19"/>
      <c r="S1693" s="19"/>
      <c r="T1693" s="19"/>
      <c r="U1693" s="19"/>
      <c r="V1693" s="19"/>
      <c r="W1693" s="19"/>
      <c r="X1693" s="19"/>
      <c r="Y1693" s="19"/>
      <c r="Z1693" s="19"/>
      <c r="AA1693" s="19"/>
      <c r="AB1693" s="19"/>
      <c r="AC1693" s="19"/>
      <c r="AD1693" s="19"/>
      <c r="AE1693" s="19"/>
      <c r="AF1693" s="19"/>
      <c r="AG1693" s="19"/>
      <c r="AH1693" s="19"/>
      <c r="AI1693" s="19"/>
      <c r="AJ1693" s="19"/>
      <c r="AK1693" s="19"/>
      <c r="AL1693" s="19"/>
      <c r="AM1693" s="19"/>
      <c r="AN1693" s="19"/>
      <c r="AO1693" s="19"/>
      <c r="AP1693" s="19"/>
      <c r="AQ1693" s="19"/>
      <c r="AR1693" s="19"/>
      <c r="AS1693" s="19"/>
      <c r="AT1693" s="19"/>
      <c r="AU1693" s="19"/>
      <c r="AV1693" s="19"/>
      <c r="AW1693" s="19"/>
      <c r="AX1693" s="19"/>
      <c r="GA1693" s="50"/>
    </row>
    <row r="1694" spans="1:183" s="18" customFormat="1">
      <c r="A1694" s="47"/>
      <c r="B1694" s="48"/>
      <c r="C1694" s="48"/>
      <c r="D1694" s="48"/>
      <c r="E1694" s="49"/>
      <c r="F1694" s="48"/>
      <c r="G1694" s="48"/>
      <c r="H1694" s="48"/>
      <c r="I1694" s="49"/>
      <c r="J1694" s="48"/>
      <c r="K1694" s="48"/>
      <c r="L1694" s="48"/>
      <c r="M1694" s="48"/>
      <c r="N1694" s="19"/>
      <c r="O1694" s="19"/>
      <c r="P1694" s="19"/>
      <c r="Q1694" s="19"/>
      <c r="R1694" s="19"/>
      <c r="S1694" s="19"/>
      <c r="T1694" s="19"/>
      <c r="U1694" s="19"/>
      <c r="V1694" s="19"/>
      <c r="W1694" s="19"/>
      <c r="X1694" s="19"/>
      <c r="Y1694" s="19"/>
      <c r="Z1694" s="19"/>
      <c r="AA1694" s="19"/>
      <c r="AB1694" s="19"/>
      <c r="AC1694" s="19"/>
      <c r="AD1694" s="19"/>
      <c r="AE1694" s="19"/>
      <c r="AF1694" s="19"/>
      <c r="AG1694" s="19"/>
      <c r="AH1694" s="19"/>
      <c r="AI1694" s="19"/>
      <c r="AJ1694" s="19"/>
      <c r="AK1694" s="19"/>
      <c r="AL1694" s="19"/>
      <c r="AM1694" s="19"/>
      <c r="AN1694" s="19"/>
      <c r="AO1694" s="19"/>
      <c r="AP1694" s="19"/>
      <c r="AQ1694" s="19"/>
      <c r="AR1694" s="19"/>
      <c r="AS1694" s="19"/>
      <c r="AT1694" s="19"/>
      <c r="AU1694" s="19"/>
      <c r="AV1694" s="19"/>
      <c r="AW1694" s="19"/>
      <c r="AX1694" s="19"/>
      <c r="GA1694" s="50"/>
    </row>
    <row r="1695" spans="1:183" s="18" customFormat="1">
      <c r="A1695" s="47"/>
      <c r="B1695" s="48"/>
      <c r="C1695" s="48"/>
      <c r="D1695" s="48"/>
      <c r="E1695" s="49"/>
      <c r="F1695" s="48"/>
      <c r="G1695" s="48"/>
      <c r="H1695" s="48"/>
      <c r="I1695" s="49"/>
      <c r="J1695" s="48"/>
      <c r="K1695" s="48"/>
      <c r="L1695" s="48"/>
      <c r="M1695" s="48"/>
      <c r="N1695" s="19"/>
      <c r="O1695" s="19"/>
      <c r="P1695" s="19"/>
      <c r="Q1695" s="19"/>
      <c r="R1695" s="19"/>
      <c r="S1695" s="19"/>
      <c r="T1695" s="19"/>
      <c r="U1695" s="19"/>
      <c r="V1695" s="19"/>
      <c r="W1695" s="19"/>
      <c r="X1695" s="19"/>
      <c r="Y1695" s="19"/>
      <c r="Z1695" s="19"/>
      <c r="AA1695" s="19"/>
      <c r="AB1695" s="19"/>
      <c r="AC1695" s="19"/>
      <c r="AD1695" s="19"/>
      <c r="AE1695" s="19"/>
      <c r="AF1695" s="19"/>
      <c r="AG1695" s="19"/>
      <c r="AH1695" s="19"/>
      <c r="AI1695" s="19"/>
      <c r="AJ1695" s="19"/>
      <c r="AK1695" s="19"/>
      <c r="AL1695" s="19"/>
      <c r="AM1695" s="19"/>
      <c r="AN1695" s="19"/>
      <c r="AO1695" s="19"/>
      <c r="AP1695" s="19"/>
      <c r="AQ1695" s="19"/>
      <c r="AR1695" s="19"/>
      <c r="AS1695" s="19"/>
      <c r="AT1695" s="19"/>
      <c r="AU1695" s="19"/>
      <c r="AV1695" s="19"/>
      <c r="AW1695" s="19"/>
      <c r="AX1695" s="19"/>
      <c r="GA1695" s="50"/>
    </row>
    <row r="1696" spans="1:183" s="18" customFormat="1">
      <c r="A1696" s="47"/>
      <c r="B1696" s="48"/>
      <c r="C1696" s="48"/>
      <c r="D1696" s="48"/>
      <c r="E1696" s="49"/>
      <c r="F1696" s="48"/>
      <c r="G1696" s="48"/>
      <c r="H1696" s="48"/>
      <c r="I1696" s="49"/>
      <c r="J1696" s="48"/>
      <c r="K1696" s="48"/>
      <c r="L1696" s="48"/>
      <c r="M1696" s="48"/>
      <c r="N1696" s="19"/>
      <c r="O1696" s="19"/>
      <c r="P1696" s="19"/>
      <c r="Q1696" s="19"/>
      <c r="R1696" s="19"/>
      <c r="S1696" s="19"/>
      <c r="T1696" s="19"/>
      <c r="U1696" s="19"/>
      <c r="V1696" s="19"/>
      <c r="W1696" s="19"/>
      <c r="X1696" s="19"/>
      <c r="Y1696" s="19"/>
      <c r="Z1696" s="19"/>
      <c r="AA1696" s="19"/>
      <c r="AB1696" s="19"/>
      <c r="AC1696" s="19"/>
      <c r="AD1696" s="19"/>
      <c r="AE1696" s="19"/>
      <c r="AF1696" s="19"/>
      <c r="AG1696" s="19"/>
      <c r="AH1696" s="19"/>
      <c r="AI1696" s="19"/>
      <c r="AJ1696" s="19"/>
      <c r="AK1696" s="19"/>
      <c r="AL1696" s="19"/>
      <c r="AM1696" s="19"/>
      <c r="AN1696" s="19"/>
      <c r="AO1696" s="19"/>
      <c r="AP1696" s="19"/>
      <c r="AQ1696" s="19"/>
      <c r="AR1696" s="19"/>
      <c r="AS1696" s="19"/>
      <c r="AT1696" s="19"/>
      <c r="AU1696" s="19"/>
      <c r="AV1696" s="19"/>
      <c r="AW1696" s="19"/>
      <c r="AX1696" s="19"/>
      <c r="GA1696" s="50"/>
    </row>
    <row r="1697" spans="1:183" s="18" customFormat="1">
      <c r="A1697" s="47"/>
      <c r="B1697" s="48"/>
      <c r="C1697" s="48"/>
      <c r="D1697" s="48"/>
      <c r="E1697" s="49"/>
      <c r="F1697" s="48"/>
      <c r="G1697" s="48"/>
      <c r="H1697" s="48"/>
      <c r="I1697" s="49"/>
      <c r="J1697" s="48"/>
      <c r="K1697" s="48"/>
      <c r="L1697" s="48"/>
      <c r="M1697" s="48"/>
      <c r="N1697" s="19"/>
      <c r="O1697" s="19"/>
      <c r="P1697" s="19"/>
      <c r="Q1697" s="19"/>
      <c r="R1697" s="19"/>
      <c r="S1697" s="19"/>
      <c r="T1697" s="19"/>
      <c r="U1697" s="19"/>
      <c r="V1697" s="19"/>
      <c r="W1697" s="19"/>
      <c r="X1697" s="19"/>
      <c r="Y1697" s="19"/>
      <c r="Z1697" s="19"/>
      <c r="AA1697" s="19"/>
      <c r="AB1697" s="19"/>
      <c r="AC1697" s="19"/>
      <c r="AD1697" s="19"/>
      <c r="AE1697" s="19"/>
      <c r="AF1697" s="19"/>
      <c r="AG1697" s="19"/>
      <c r="AH1697" s="19"/>
      <c r="AI1697" s="19"/>
      <c r="AJ1697" s="19"/>
      <c r="AK1697" s="19"/>
      <c r="AL1697" s="19"/>
      <c r="AM1697" s="19"/>
      <c r="AN1697" s="19"/>
      <c r="AO1697" s="19"/>
      <c r="AP1697" s="19"/>
      <c r="AQ1697" s="19"/>
      <c r="AR1697" s="19"/>
      <c r="AS1697" s="19"/>
      <c r="AT1697" s="19"/>
      <c r="AU1697" s="19"/>
      <c r="AV1697" s="19"/>
      <c r="AW1697" s="19"/>
      <c r="AX1697" s="19"/>
      <c r="GA1697" s="50"/>
    </row>
    <row r="1698" spans="1:183" s="18" customFormat="1">
      <c r="A1698" s="47"/>
      <c r="B1698" s="48"/>
      <c r="C1698" s="48"/>
      <c r="D1698" s="48"/>
      <c r="E1698" s="49"/>
      <c r="F1698" s="48"/>
      <c r="G1698" s="48"/>
      <c r="H1698" s="48"/>
      <c r="I1698" s="49"/>
      <c r="J1698" s="48"/>
      <c r="K1698" s="48"/>
      <c r="L1698" s="48"/>
      <c r="M1698" s="48"/>
      <c r="N1698" s="19"/>
      <c r="O1698" s="19"/>
      <c r="P1698" s="19"/>
      <c r="Q1698" s="19"/>
      <c r="R1698" s="19"/>
      <c r="S1698" s="19"/>
      <c r="T1698" s="19"/>
      <c r="U1698" s="19"/>
      <c r="V1698" s="19"/>
      <c r="W1698" s="19"/>
      <c r="X1698" s="19"/>
      <c r="Y1698" s="19"/>
      <c r="Z1698" s="19"/>
      <c r="AA1698" s="19"/>
      <c r="AB1698" s="19"/>
      <c r="AC1698" s="19"/>
      <c r="AD1698" s="19"/>
      <c r="AE1698" s="19"/>
      <c r="AF1698" s="19"/>
      <c r="AG1698" s="19"/>
      <c r="AH1698" s="19"/>
      <c r="AI1698" s="19"/>
      <c r="AJ1698" s="19"/>
      <c r="AK1698" s="19"/>
      <c r="AL1698" s="19"/>
      <c r="AM1698" s="19"/>
      <c r="AN1698" s="19"/>
      <c r="AO1698" s="19"/>
      <c r="AP1698" s="19"/>
      <c r="AQ1698" s="19"/>
      <c r="AR1698" s="19"/>
      <c r="AS1698" s="19"/>
      <c r="AT1698" s="19"/>
      <c r="AU1698" s="19"/>
      <c r="AV1698" s="19"/>
      <c r="AW1698" s="19"/>
      <c r="AX1698" s="19"/>
      <c r="GA1698" s="50"/>
    </row>
    <row r="1699" spans="1:183" s="18" customFormat="1">
      <c r="A1699" s="47"/>
      <c r="B1699" s="48"/>
      <c r="C1699" s="48"/>
      <c r="D1699" s="48"/>
      <c r="E1699" s="49"/>
      <c r="F1699" s="48"/>
      <c r="G1699" s="48"/>
      <c r="H1699" s="48"/>
      <c r="I1699" s="49"/>
      <c r="J1699" s="48"/>
      <c r="K1699" s="48"/>
      <c r="L1699" s="48"/>
      <c r="M1699" s="48"/>
      <c r="N1699" s="19"/>
      <c r="O1699" s="19"/>
      <c r="P1699" s="19"/>
      <c r="Q1699" s="19"/>
      <c r="R1699" s="19"/>
      <c r="S1699" s="19"/>
      <c r="T1699" s="19"/>
      <c r="U1699" s="19"/>
      <c r="V1699" s="19"/>
      <c r="W1699" s="19"/>
      <c r="X1699" s="19"/>
      <c r="Y1699" s="19"/>
      <c r="Z1699" s="19"/>
      <c r="AA1699" s="19"/>
      <c r="AB1699" s="19"/>
      <c r="AC1699" s="19"/>
      <c r="AD1699" s="19"/>
      <c r="AE1699" s="19"/>
      <c r="AF1699" s="19"/>
      <c r="AG1699" s="19"/>
      <c r="AH1699" s="19"/>
      <c r="AI1699" s="19"/>
      <c r="AJ1699" s="19"/>
      <c r="AK1699" s="19"/>
      <c r="AL1699" s="19"/>
      <c r="AM1699" s="19"/>
      <c r="AN1699" s="19"/>
      <c r="AO1699" s="19"/>
      <c r="AP1699" s="19"/>
      <c r="AQ1699" s="19"/>
      <c r="AR1699" s="19"/>
      <c r="AS1699" s="19"/>
      <c r="AT1699" s="19"/>
      <c r="AU1699" s="19"/>
      <c r="AV1699" s="19"/>
      <c r="AW1699" s="19"/>
      <c r="AX1699" s="19"/>
      <c r="GA1699" s="50"/>
    </row>
    <row r="1700" spans="1:183" s="18" customFormat="1">
      <c r="A1700" s="47"/>
      <c r="B1700" s="48"/>
      <c r="C1700" s="48"/>
      <c r="D1700" s="48"/>
      <c r="E1700" s="49"/>
      <c r="F1700" s="48"/>
      <c r="G1700" s="48"/>
      <c r="H1700" s="48"/>
      <c r="I1700" s="49"/>
      <c r="J1700" s="48"/>
      <c r="K1700" s="48"/>
      <c r="L1700" s="48"/>
      <c r="M1700" s="48"/>
      <c r="N1700" s="19"/>
      <c r="O1700" s="19"/>
      <c r="P1700" s="19"/>
      <c r="Q1700" s="19"/>
      <c r="R1700" s="19"/>
      <c r="S1700" s="19"/>
      <c r="T1700" s="19"/>
      <c r="U1700" s="19"/>
      <c r="V1700" s="19"/>
      <c r="W1700" s="19"/>
      <c r="X1700" s="19"/>
      <c r="Y1700" s="19"/>
      <c r="Z1700" s="19"/>
      <c r="AA1700" s="19"/>
      <c r="AB1700" s="19"/>
      <c r="AC1700" s="19"/>
      <c r="AD1700" s="19"/>
      <c r="AE1700" s="19"/>
      <c r="AF1700" s="19"/>
      <c r="AG1700" s="19"/>
      <c r="AH1700" s="19"/>
      <c r="AI1700" s="19"/>
      <c r="AJ1700" s="19"/>
      <c r="AK1700" s="19"/>
      <c r="AL1700" s="19"/>
      <c r="AM1700" s="19"/>
      <c r="AN1700" s="19"/>
      <c r="AO1700" s="19"/>
      <c r="AP1700" s="19"/>
      <c r="AQ1700" s="19"/>
      <c r="AR1700" s="19"/>
      <c r="AS1700" s="19"/>
      <c r="AT1700" s="19"/>
      <c r="AU1700" s="19"/>
      <c r="AV1700" s="19"/>
      <c r="AW1700" s="19"/>
      <c r="AX1700" s="19"/>
      <c r="GA1700" s="50"/>
    </row>
    <row r="1701" spans="1:183" s="18" customFormat="1">
      <c r="A1701" s="47"/>
      <c r="B1701" s="48"/>
      <c r="C1701" s="48"/>
      <c r="D1701" s="48"/>
      <c r="E1701" s="49"/>
      <c r="F1701" s="48"/>
      <c r="G1701" s="48"/>
      <c r="H1701" s="48"/>
      <c r="I1701" s="49"/>
      <c r="J1701" s="48"/>
      <c r="K1701" s="48"/>
      <c r="L1701" s="48"/>
      <c r="M1701" s="48"/>
      <c r="N1701" s="19"/>
      <c r="O1701" s="19"/>
      <c r="P1701" s="19"/>
      <c r="Q1701" s="19"/>
      <c r="R1701" s="19"/>
      <c r="S1701" s="19"/>
      <c r="T1701" s="19"/>
      <c r="U1701" s="19"/>
      <c r="V1701" s="19"/>
      <c r="W1701" s="19"/>
      <c r="X1701" s="19"/>
      <c r="Y1701" s="19"/>
      <c r="Z1701" s="19"/>
      <c r="AA1701" s="19"/>
      <c r="AB1701" s="19"/>
      <c r="AC1701" s="19"/>
      <c r="AD1701" s="19"/>
      <c r="AE1701" s="19"/>
      <c r="AF1701" s="19"/>
      <c r="AG1701" s="19"/>
      <c r="AH1701" s="19"/>
      <c r="AI1701" s="19"/>
      <c r="AJ1701" s="19"/>
      <c r="AK1701" s="19"/>
      <c r="AL1701" s="19"/>
      <c r="AM1701" s="19"/>
      <c r="AN1701" s="19"/>
      <c r="AO1701" s="19"/>
      <c r="AP1701" s="19"/>
      <c r="AQ1701" s="19"/>
      <c r="AR1701" s="19"/>
      <c r="AS1701" s="19"/>
      <c r="AT1701" s="19"/>
      <c r="AU1701" s="19"/>
      <c r="AV1701" s="19"/>
      <c r="AW1701" s="19"/>
      <c r="AX1701" s="19"/>
      <c r="GA1701" s="50"/>
    </row>
    <row r="1702" spans="1:183" s="18" customFormat="1">
      <c r="A1702" s="47"/>
      <c r="B1702" s="48"/>
      <c r="C1702" s="48"/>
      <c r="D1702" s="48"/>
      <c r="E1702" s="49"/>
      <c r="F1702" s="48"/>
      <c r="G1702" s="48"/>
      <c r="H1702" s="48"/>
      <c r="I1702" s="49"/>
      <c r="J1702" s="48"/>
      <c r="K1702" s="48"/>
      <c r="L1702" s="48"/>
      <c r="M1702" s="48"/>
      <c r="N1702" s="19"/>
      <c r="O1702" s="19"/>
      <c r="P1702" s="19"/>
      <c r="Q1702" s="19"/>
      <c r="R1702" s="19"/>
      <c r="S1702" s="19"/>
      <c r="T1702" s="19"/>
      <c r="U1702" s="19"/>
      <c r="V1702" s="19"/>
      <c r="W1702" s="19"/>
      <c r="X1702" s="19"/>
      <c r="Y1702" s="19"/>
      <c r="Z1702" s="19"/>
      <c r="AA1702" s="19"/>
      <c r="AB1702" s="19"/>
      <c r="AC1702" s="19"/>
      <c r="AD1702" s="19"/>
      <c r="AE1702" s="19"/>
      <c r="AF1702" s="19"/>
      <c r="AG1702" s="19"/>
      <c r="AH1702" s="19"/>
      <c r="AI1702" s="19"/>
      <c r="AJ1702" s="19"/>
      <c r="AK1702" s="19"/>
      <c r="AL1702" s="19"/>
      <c r="AM1702" s="19"/>
      <c r="AN1702" s="19"/>
      <c r="AO1702" s="19"/>
      <c r="AP1702" s="19"/>
      <c r="AQ1702" s="19"/>
      <c r="AR1702" s="19"/>
      <c r="AS1702" s="19"/>
      <c r="AT1702" s="19"/>
      <c r="AU1702" s="19"/>
      <c r="AV1702" s="19"/>
      <c r="AW1702" s="19"/>
      <c r="AX1702" s="19"/>
      <c r="GA1702" s="50"/>
    </row>
    <row r="1703" spans="1:183" s="18" customFormat="1">
      <c r="A1703" s="47"/>
      <c r="B1703" s="48"/>
      <c r="C1703" s="48"/>
      <c r="D1703" s="48"/>
      <c r="E1703" s="49"/>
      <c r="F1703" s="48"/>
      <c r="G1703" s="48"/>
      <c r="H1703" s="48"/>
      <c r="I1703" s="49"/>
      <c r="J1703" s="48"/>
      <c r="K1703" s="48"/>
      <c r="L1703" s="48"/>
      <c r="M1703" s="48"/>
      <c r="N1703" s="19"/>
      <c r="O1703" s="19"/>
      <c r="P1703" s="19"/>
      <c r="Q1703" s="19"/>
      <c r="R1703" s="19"/>
      <c r="S1703" s="19"/>
      <c r="T1703" s="19"/>
      <c r="U1703" s="19"/>
      <c r="V1703" s="19"/>
      <c r="W1703" s="19"/>
      <c r="X1703" s="19"/>
      <c r="Y1703" s="19"/>
      <c r="Z1703" s="19"/>
      <c r="AA1703" s="19"/>
      <c r="AB1703" s="19"/>
      <c r="AC1703" s="19"/>
      <c r="AD1703" s="19"/>
      <c r="AE1703" s="19"/>
      <c r="AF1703" s="19"/>
      <c r="AG1703" s="19"/>
      <c r="AH1703" s="19"/>
      <c r="AI1703" s="19"/>
      <c r="AJ1703" s="19"/>
      <c r="AK1703" s="19"/>
      <c r="AL1703" s="19"/>
      <c r="AM1703" s="19"/>
      <c r="AN1703" s="19"/>
      <c r="AO1703" s="19"/>
      <c r="AP1703" s="19"/>
      <c r="AQ1703" s="19"/>
      <c r="AR1703" s="19"/>
      <c r="AS1703" s="19"/>
      <c r="AT1703" s="19"/>
      <c r="AU1703" s="19"/>
      <c r="AV1703" s="19"/>
      <c r="AW1703" s="19"/>
      <c r="AX1703" s="19"/>
      <c r="GA1703" s="50"/>
    </row>
    <row r="1704" spans="1:183" s="18" customFormat="1">
      <c r="A1704" s="47"/>
      <c r="B1704" s="48"/>
      <c r="C1704" s="48"/>
      <c r="D1704" s="48"/>
      <c r="E1704" s="49"/>
      <c r="F1704" s="48"/>
      <c r="G1704" s="48"/>
      <c r="H1704" s="48"/>
      <c r="I1704" s="49"/>
      <c r="J1704" s="48"/>
      <c r="K1704" s="48"/>
      <c r="L1704" s="48"/>
      <c r="M1704" s="48"/>
      <c r="N1704" s="19"/>
      <c r="O1704" s="19"/>
      <c r="P1704" s="19"/>
      <c r="Q1704" s="19"/>
      <c r="R1704" s="19"/>
      <c r="S1704" s="19"/>
      <c r="T1704" s="19"/>
      <c r="U1704" s="19"/>
      <c r="V1704" s="19"/>
      <c r="W1704" s="19"/>
      <c r="X1704" s="19"/>
      <c r="Y1704" s="19"/>
      <c r="Z1704" s="19"/>
      <c r="AA1704" s="19"/>
      <c r="AB1704" s="19"/>
      <c r="AC1704" s="19"/>
      <c r="AD1704" s="19"/>
      <c r="AE1704" s="19"/>
      <c r="AF1704" s="19"/>
      <c r="AG1704" s="19"/>
      <c r="AH1704" s="19"/>
      <c r="AI1704" s="19"/>
      <c r="AJ1704" s="19"/>
      <c r="AK1704" s="19"/>
      <c r="AL1704" s="19"/>
      <c r="AM1704" s="19"/>
      <c r="AN1704" s="19"/>
      <c r="AO1704" s="19"/>
      <c r="AP1704" s="19"/>
      <c r="AQ1704" s="19"/>
      <c r="AR1704" s="19"/>
      <c r="AS1704" s="19"/>
      <c r="AT1704" s="19"/>
      <c r="AU1704" s="19"/>
      <c r="AV1704" s="19"/>
      <c r="AW1704" s="19"/>
      <c r="AX1704" s="19"/>
      <c r="GA1704" s="50"/>
    </row>
    <row r="1705" spans="1:183" s="18" customFormat="1">
      <c r="A1705" s="47"/>
      <c r="B1705" s="48"/>
      <c r="C1705" s="48"/>
      <c r="D1705" s="48"/>
      <c r="E1705" s="49"/>
      <c r="F1705" s="48"/>
      <c r="G1705" s="48"/>
      <c r="H1705" s="48"/>
      <c r="I1705" s="49"/>
      <c r="J1705" s="48"/>
      <c r="K1705" s="48"/>
      <c r="L1705" s="48"/>
      <c r="M1705" s="48"/>
      <c r="N1705" s="19"/>
      <c r="O1705" s="19"/>
      <c r="P1705" s="19"/>
      <c r="Q1705" s="19"/>
      <c r="R1705" s="19"/>
      <c r="S1705" s="19"/>
      <c r="T1705" s="19"/>
      <c r="U1705" s="19"/>
      <c r="V1705" s="19"/>
      <c r="W1705" s="19"/>
      <c r="X1705" s="19"/>
      <c r="Y1705" s="19"/>
      <c r="Z1705" s="19"/>
      <c r="AA1705" s="19"/>
      <c r="AB1705" s="19"/>
      <c r="AC1705" s="19"/>
      <c r="AD1705" s="19"/>
      <c r="AE1705" s="19"/>
      <c r="AF1705" s="19"/>
      <c r="AG1705" s="19"/>
      <c r="AH1705" s="19"/>
      <c r="AI1705" s="19"/>
      <c r="AJ1705" s="19"/>
      <c r="AK1705" s="19"/>
      <c r="AL1705" s="19"/>
      <c r="AM1705" s="19"/>
      <c r="AN1705" s="19"/>
      <c r="AO1705" s="19"/>
      <c r="AP1705" s="19"/>
      <c r="AQ1705" s="19"/>
      <c r="AR1705" s="19"/>
      <c r="AS1705" s="19"/>
      <c r="AT1705" s="19"/>
      <c r="AU1705" s="19"/>
      <c r="AV1705" s="19"/>
      <c r="AW1705" s="19"/>
      <c r="AX1705" s="19"/>
      <c r="GA1705" s="50"/>
    </row>
    <row r="1706" spans="1:183" s="18" customFormat="1">
      <c r="A1706" s="47"/>
      <c r="B1706" s="48"/>
      <c r="C1706" s="48"/>
      <c r="D1706" s="48"/>
      <c r="E1706" s="49"/>
      <c r="F1706" s="48"/>
      <c r="G1706" s="48"/>
      <c r="H1706" s="48"/>
      <c r="I1706" s="49"/>
      <c r="J1706" s="48"/>
      <c r="K1706" s="48"/>
      <c r="L1706" s="48"/>
      <c r="M1706" s="48"/>
      <c r="N1706" s="19"/>
      <c r="O1706" s="19"/>
      <c r="P1706" s="19"/>
      <c r="Q1706" s="19"/>
      <c r="R1706" s="19"/>
      <c r="S1706" s="19"/>
      <c r="T1706" s="19"/>
      <c r="U1706" s="19"/>
      <c r="V1706" s="19"/>
      <c r="W1706" s="19"/>
      <c r="X1706" s="19"/>
      <c r="Y1706" s="19"/>
      <c r="Z1706" s="19"/>
      <c r="AA1706" s="19"/>
      <c r="AB1706" s="19"/>
      <c r="AC1706" s="19"/>
      <c r="AD1706" s="19"/>
      <c r="AE1706" s="19"/>
      <c r="AF1706" s="19"/>
      <c r="AG1706" s="19"/>
      <c r="AH1706" s="19"/>
      <c r="AI1706" s="19"/>
      <c r="AJ1706" s="19"/>
      <c r="AK1706" s="19"/>
      <c r="AL1706" s="19"/>
      <c r="AM1706" s="19"/>
      <c r="AN1706" s="19"/>
      <c r="AO1706" s="19"/>
      <c r="AP1706" s="19"/>
      <c r="AQ1706" s="19"/>
      <c r="AR1706" s="19"/>
      <c r="AS1706" s="19"/>
      <c r="AT1706" s="19"/>
      <c r="AU1706" s="19"/>
      <c r="AV1706" s="19"/>
      <c r="AW1706" s="19"/>
      <c r="AX1706" s="19"/>
      <c r="GA1706" s="50"/>
    </row>
    <row r="1707" spans="1:183" s="18" customFormat="1">
      <c r="A1707" s="47"/>
      <c r="B1707" s="48"/>
      <c r="C1707" s="48"/>
      <c r="D1707" s="48"/>
      <c r="E1707" s="49"/>
      <c r="F1707" s="48"/>
      <c r="G1707" s="48"/>
      <c r="H1707" s="48"/>
      <c r="I1707" s="49"/>
      <c r="J1707" s="48"/>
      <c r="K1707" s="48"/>
      <c r="L1707" s="48"/>
      <c r="M1707" s="48"/>
      <c r="N1707" s="19"/>
      <c r="O1707" s="19"/>
      <c r="P1707" s="19"/>
      <c r="Q1707" s="19"/>
      <c r="R1707" s="19"/>
      <c r="S1707" s="19"/>
      <c r="T1707" s="19"/>
      <c r="U1707" s="19"/>
      <c r="V1707" s="19"/>
      <c r="W1707" s="19"/>
      <c r="X1707" s="19"/>
      <c r="Y1707" s="19"/>
      <c r="Z1707" s="19"/>
      <c r="AA1707" s="19"/>
      <c r="AB1707" s="19"/>
      <c r="AC1707" s="19"/>
      <c r="AD1707" s="19"/>
      <c r="AE1707" s="19"/>
      <c r="AF1707" s="19"/>
      <c r="AG1707" s="19"/>
      <c r="AH1707" s="19"/>
      <c r="AI1707" s="19"/>
      <c r="AJ1707" s="19"/>
      <c r="AK1707" s="19"/>
      <c r="AL1707" s="19"/>
      <c r="AM1707" s="19"/>
      <c r="AN1707" s="19"/>
      <c r="AO1707" s="19"/>
      <c r="AP1707" s="19"/>
      <c r="AQ1707" s="19"/>
      <c r="AR1707" s="19"/>
      <c r="AS1707" s="19"/>
      <c r="AT1707" s="19"/>
      <c r="AU1707" s="19"/>
      <c r="AV1707" s="19"/>
      <c r="AW1707" s="19"/>
      <c r="AX1707" s="19"/>
      <c r="GA1707" s="50"/>
    </row>
    <row r="1708" spans="1:183" s="18" customFormat="1">
      <c r="A1708" s="47"/>
      <c r="B1708" s="48"/>
      <c r="C1708" s="48"/>
      <c r="D1708" s="48"/>
      <c r="E1708" s="49"/>
      <c r="F1708" s="48"/>
      <c r="G1708" s="48"/>
      <c r="H1708" s="48"/>
      <c r="I1708" s="49"/>
      <c r="J1708" s="48"/>
      <c r="K1708" s="48"/>
      <c r="L1708" s="48"/>
      <c r="M1708" s="48"/>
      <c r="N1708" s="19"/>
      <c r="O1708" s="19"/>
      <c r="P1708" s="19"/>
      <c r="Q1708" s="19"/>
      <c r="R1708" s="19"/>
      <c r="S1708" s="19"/>
      <c r="T1708" s="19"/>
      <c r="U1708" s="19"/>
      <c r="V1708" s="19"/>
      <c r="W1708" s="19"/>
      <c r="X1708" s="19"/>
      <c r="Y1708" s="19"/>
      <c r="Z1708" s="19"/>
      <c r="AA1708" s="19"/>
      <c r="AB1708" s="19"/>
      <c r="AC1708" s="19"/>
      <c r="AD1708" s="19"/>
      <c r="AE1708" s="19"/>
      <c r="AF1708" s="19"/>
      <c r="AG1708" s="19"/>
      <c r="AH1708" s="19"/>
      <c r="AI1708" s="19"/>
      <c r="AJ1708" s="19"/>
      <c r="AK1708" s="19"/>
      <c r="AL1708" s="19"/>
      <c r="AM1708" s="19"/>
      <c r="AN1708" s="19"/>
      <c r="AO1708" s="19"/>
      <c r="AP1708" s="19"/>
      <c r="AQ1708" s="19"/>
      <c r="AR1708" s="19"/>
      <c r="AS1708" s="19"/>
      <c r="AT1708" s="19"/>
      <c r="AU1708" s="19"/>
      <c r="AV1708" s="19"/>
      <c r="AW1708" s="19"/>
      <c r="AX1708" s="19"/>
      <c r="GA1708" s="50"/>
    </row>
    <row r="1709" spans="1:183" s="18" customFormat="1">
      <c r="A1709" s="47"/>
      <c r="B1709" s="48"/>
      <c r="C1709" s="48"/>
      <c r="D1709" s="48"/>
      <c r="E1709" s="49"/>
      <c r="F1709" s="48"/>
      <c r="G1709" s="48"/>
      <c r="H1709" s="48"/>
      <c r="I1709" s="49"/>
      <c r="J1709" s="48"/>
      <c r="K1709" s="48"/>
      <c r="L1709" s="48"/>
      <c r="M1709" s="48"/>
      <c r="N1709" s="19"/>
      <c r="O1709" s="19"/>
      <c r="P1709" s="19"/>
      <c r="Q1709" s="19"/>
      <c r="R1709" s="19"/>
      <c r="S1709" s="19"/>
      <c r="T1709" s="19"/>
      <c r="U1709" s="19"/>
      <c r="V1709" s="19"/>
      <c r="W1709" s="19"/>
      <c r="X1709" s="19"/>
      <c r="Y1709" s="19"/>
      <c r="Z1709" s="19"/>
      <c r="AA1709" s="19"/>
      <c r="AB1709" s="19"/>
      <c r="AC1709" s="19"/>
      <c r="AD1709" s="19"/>
      <c r="AE1709" s="19"/>
      <c r="AF1709" s="19"/>
      <c r="AG1709" s="19"/>
      <c r="AH1709" s="19"/>
      <c r="AI1709" s="19"/>
      <c r="AJ1709" s="19"/>
      <c r="AK1709" s="19"/>
      <c r="AL1709" s="19"/>
      <c r="AM1709" s="19"/>
      <c r="AN1709" s="19"/>
      <c r="AO1709" s="19"/>
      <c r="AP1709" s="19"/>
      <c r="AQ1709" s="19"/>
      <c r="AR1709" s="19"/>
      <c r="AS1709" s="19"/>
      <c r="AT1709" s="19"/>
      <c r="AU1709" s="19"/>
      <c r="AV1709" s="19"/>
      <c r="AW1709" s="19"/>
      <c r="AX1709" s="19"/>
      <c r="GA1709" s="50"/>
    </row>
    <row r="1710" spans="1:183" s="18" customFormat="1">
      <c r="A1710" s="47"/>
      <c r="B1710" s="48"/>
      <c r="C1710" s="48"/>
      <c r="D1710" s="48"/>
      <c r="E1710" s="49"/>
      <c r="F1710" s="48"/>
      <c r="G1710" s="48"/>
      <c r="H1710" s="48"/>
      <c r="I1710" s="49"/>
      <c r="J1710" s="48"/>
      <c r="K1710" s="48"/>
      <c r="L1710" s="48"/>
      <c r="M1710" s="48"/>
      <c r="N1710" s="19"/>
      <c r="O1710" s="19"/>
      <c r="P1710" s="19"/>
      <c r="Q1710" s="19"/>
      <c r="R1710" s="19"/>
      <c r="S1710" s="19"/>
      <c r="T1710" s="19"/>
      <c r="U1710" s="19"/>
      <c r="V1710" s="19"/>
      <c r="W1710" s="19"/>
      <c r="X1710" s="19"/>
      <c r="Y1710" s="19"/>
      <c r="Z1710" s="19"/>
      <c r="AA1710" s="19"/>
      <c r="AB1710" s="19"/>
      <c r="AC1710" s="19"/>
      <c r="AD1710" s="19"/>
      <c r="AE1710" s="19"/>
      <c r="AF1710" s="19"/>
      <c r="AG1710" s="19"/>
      <c r="AH1710" s="19"/>
      <c r="AI1710" s="19"/>
      <c r="AJ1710" s="19"/>
      <c r="AK1710" s="19"/>
      <c r="AL1710" s="19"/>
      <c r="AM1710" s="19"/>
      <c r="AN1710" s="19"/>
      <c r="AO1710" s="19"/>
      <c r="AP1710" s="19"/>
      <c r="AQ1710" s="19"/>
      <c r="AR1710" s="19"/>
      <c r="AS1710" s="19"/>
      <c r="AT1710" s="19"/>
      <c r="AU1710" s="19"/>
      <c r="AV1710" s="19"/>
      <c r="AW1710" s="19"/>
      <c r="AX1710" s="19"/>
      <c r="GA1710" s="50"/>
    </row>
    <row r="1711" spans="1:183" s="18" customFormat="1">
      <c r="A1711" s="47"/>
      <c r="B1711" s="48"/>
      <c r="C1711" s="48"/>
      <c r="D1711" s="48"/>
      <c r="E1711" s="49"/>
      <c r="F1711" s="48"/>
      <c r="G1711" s="48"/>
      <c r="H1711" s="48"/>
      <c r="I1711" s="49"/>
      <c r="J1711" s="48"/>
      <c r="K1711" s="48"/>
      <c r="L1711" s="48"/>
      <c r="M1711" s="48"/>
      <c r="N1711" s="19"/>
      <c r="O1711" s="19"/>
      <c r="P1711" s="19"/>
      <c r="Q1711" s="19"/>
      <c r="R1711" s="19"/>
      <c r="S1711" s="19"/>
      <c r="T1711" s="19"/>
      <c r="U1711" s="19"/>
      <c r="V1711" s="19"/>
      <c r="W1711" s="19"/>
      <c r="X1711" s="19"/>
      <c r="Y1711" s="19"/>
      <c r="Z1711" s="19"/>
      <c r="AA1711" s="19"/>
      <c r="AB1711" s="19"/>
      <c r="AC1711" s="19"/>
      <c r="AD1711" s="19"/>
      <c r="AE1711" s="19"/>
      <c r="AF1711" s="19"/>
      <c r="AG1711" s="19"/>
      <c r="AH1711" s="19"/>
      <c r="AI1711" s="19"/>
      <c r="AJ1711" s="19"/>
      <c r="AK1711" s="19"/>
      <c r="AL1711" s="19"/>
      <c r="AM1711" s="19"/>
      <c r="AN1711" s="19"/>
      <c r="AO1711" s="19"/>
      <c r="AP1711" s="19"/>
      <c r="AQ1711" s="19"/>
      <c r="AR1711" s="19"/>
      <c r="AS1711" s="19"/>
      <c r="AT1711" s="19"/>
      <c r="AU1711" s="19"/>
      <c r="AV1711" s="19"/>
      <c r="AW1711" s="19"/>
      <c r="AX1711" s="19"/>
      <c r="GA1711" s="50"/>
    </row>
    <row r="1712" spans="1:183" s="18" customFormat="1">
      <c r="A1712" s="47"/>
      <c r="B1712" s="48"/>
      <c r="C1712" s="48"/>
      <c r="D1712" s="48"/>
      <c r="E1712" s="49"/>
      <c r="F1712" s="48"/>
      <c r="G1712" s="48"/>
      <c r="H1712" s="48"/>
      <c r="I1712" s="49"/>
      <c r="J1712" s="48"/>
      <c r="K1712" s="48"/>
      <c r="L1712" s="48"/>
      <c r="M1712" s="48"/>
      <c r="N1712" s="19"/>
      <c r="O1712" s="19"/>
      <c r="P1712" s="19"/>
      <c r="Q1712" s="19"/>
      <c r="R1712" s="19"/>
      <c r="S1712" s="19"/>
      <c r="T1712" s="19"/>
      <c r="U1712" s="19"/>
      <c r="V1712" s="19"/>
      <c r="W1712" s="19"/>
      <c r="X1712" s="19"/>
      <c r="Y1712" s="19"/>
      <c r="Z1712" s="19"/>
      <c r="AA1712" s="19"/>
      <c r="AB1712" s="19"/>
      <c r="AC1712" s="19"/>
      <c r="AD1712" s="19"/>
      <c r="AE1712" s="19"/>
      <c r="AF1712" s="19"/>
      <c r="AG1712" s="19"/>
      <c r="AH1712" s="19"/>
      <c r="AI1712" s="19"/>
      <c r="AJ1712" s="19"/>
      <c r="AK1712" s="19"/>
      <c r="AL1712" s="19"/>
      <c r="AM1712" s="19"/>
      <c r="AN1712" s="19"/>
      <c r="AO1712" s="19"/>
      <c r="AP1712" s="19"/>
      <c r="AQ1712" s="19"/>
      <c r="AR1712" s="19"/>
      <c r="AS1712" s="19"/>
      <c r="AT1712" s="19"/>
      <c r="AU1712" s="19"/>
      <c r="AV1712" s="19"/>
      <c r="AW1712" s="19"/>
      <c r="AX1712" s="19"/>
      <c r="GA1712" s="50"/>
    </row>
    <row r="1713" spans="1:183" s="18" customFormat="1">
      <c r="A1713" s="47"/>
      <c r="B1713" s="48"/>
      <c r="C1713" s="48"/>
      <c r="D1713" s="48"/>
      <c r="E1713" s="49"/>
      <c r="F1713" s="48"/>
      <c r="G1713" s="48"/>
      <c r="H1713" s="48"/>
      <c r="I1713" s="49"/>
      <c r="J1713" s="48"/>
      <c r="K1713" s="48"/>
      <c r="L1713" s="48"/>
      <c r="M1713" s="48"/>
      <c r="N1713" s="19"/>
      <c r="O1713" s="19"/>
      <c r="P1713" s="19"/>
      <c r="Q1713" s="19"/>
      <c r="R1713" s="19"/>
      <c r="S1713" s="19"/>
      <c r="T1713" s="19"/>
      <c r="U1713" s="19"/>
      <c r="V1713" s="19"/>
      <c r="W1713" s="19"/>
      <c r="X1713" s="19"/>
      <c r="Y1713" s="19"/>
      <c r="Z1713" s="19"/>
      <c r="AA1713" s="19"/>
      <c r="AB1713" s="19"/>
      <c r="AC1713" s="19"/>
      <c r="AD1713" s="19"/>
      <c r="AE1713" s="19"/>
      <c r="AF1713" s="19"/>
      <c r="AG1713" s="19"/>
      <c r="AH1713" s="19"/>
      <c r="AI1713" s="19"/>
      <c r="AJ1713" s="19"/>
      <c r="AK1713" s="19"/>
      <c r="AL1713" s="19"/>
      <c r="AM1713" s="19"/>
      <c r="AN1713" s="19"/>
      <c r="AO1713" s="19"/>
      <c r="AP1713" s="19"/>
      <c r="AQ1713" s="19"/>
      <c r="AR1713" s="19"/>
      <c r="AS1713" s="19"/>
      <c r="AT1713" s="19"/>
      <c r="AU1713" s="19"/>
      <c r="AV1713" s="19"/>
      <c r="AW1713" s="19"/>
      <c r="AX1713" s="19"/>
      <c r="GA1713" s="50"/>
    </row>
    <row r="1714" spans="1:183" s="18" customFormat="1">
      <c r="A1714" s="47"/>
      <c r="B1714" s="48"/>
      <c r="C1714" s="48"/>
      <c r="D1714" s="48"/>
      <c r="E1714" s="49"/>
      <c r="F1714" s="48"/>
      <c r="G1714" s="48"/>
      <c r="H1714" s="48"/>
      <c r="I1714" s="49"/>
      <c r="J1714" s="48"/>
      <c r="K1714" s="48"/>
      <c r="L1714" s="48"/>
      <c r="M1714" s="48"/>
      <c r="N1714" s="19"/>
      <c r="O1714" s="19"/>
      <c r="P1714" s="19"/>
      <c r="Q1714" s="19"/>
      <c r="R1714" s="19"/>
      <c r="S1714" s="19"/>
      <c r="T1714" s="19"/>
      <c r="U1714" s="19"/>
      <c r="V1714" s="19"/>
      <c r="W1714" s="19"/>
      <c r="X1714" s="19"/>
      <c r="Y1714" s="19"/>
      <c r="Z1714" s="19"/>
      <c r="AA1714" s="19"/>
      <c r="AB1714" s="19"/>
      <c r="AC1714" s="19"/>
      <c r="AD1714" s="19"/>
      <c r="AE1714" s="19"/>
      <c r="AF1714" s="19"/>
      <c r="AG1714" s="19"/>
      <c r="AH1714" s="19"/>
      <c r="AI1714" s="19"/>
      <c r="AJ1714" s="19"/>
      <c r="AK1714" s="19"/>
      <c r="AL1714" s="19"/>
      <c r="AM1714" s="19"/>
      <c r="AN1714" s="19"/>
      <c r="AO1714" s="19"/>
      <c r="AP1714" s="19"/>
      <c r="AQ1714" s="19"/>
      <c r="AR1714" s="19"/>
      <c r="AS1714" s="19"/>
      <c r="AT1714" s="19"/>
      <c r="AU1714" s="19"/>
      <c r="AV1714" s="19"/>
      <c r="AW1714" s="19"/>
      <c r="AX1714" s="19"/>
      <c r="GA1714" s="50"/>
    </row>
    <row r="1715" spans="1:183" s="18" customFormat="1">
      <c r="A1715" s="47"/>
      <c r="B1715" s="48"/>
      <c r="C1715" s="48"/>
      <c r="D1715" s="48"/>
      <c r="E1715" s="49"/>
      <c r="F1715" s="48"/>
      <c r="G1715" s="48"/>
      <c r="H1715" s="48"/>
      <c r="I1715" s="49"/>
      <c r="J1715" s="48"/>
      <c r="K1715" s="48"/>
      <c r="L1715" s="48"/>
      <c r="M1715" s="48"/>
      <c r="N1715" s="19"/>
      <c r="O1715" s="19"/>
      <c r="P1715" s="19"/>
      <c r="Q1715" s="19"/>
      <c r="R1715" s="19"/>
      <c r="S1715" s="19"/>
      <c r="T1715" s="19"/>
      <c r="U1715" s="19"/>
      <c r="V1715" s="19"/>
      <c r="W1715" s="19"/>
      <c r="X1715" s="19"/>
      <c r="Y1715" s="19"/>
      <c r="Z1715" s="19"/>
      <c r="AA1715" s="19"/>
      <c r="AB1715" s="19"/>
      <c r="AC1715" s="19"/>
      <c r="AD1715" s="19"/>
      <c r="AE1715" s="19"/>
      <c r="AF1715" s="19"/>
      <c r="AG1715" s="19"/>
      <c r="AH1715" s="19"/>
      <c r="AI1715" s="19"/>
      <c r="AJ1715" s="19"/>
      <c r="AK1715" s="19"/>
      <c r="AL1715" s="19"/>
      <c r="AM1715" s="19"/>
      <c r="AN1715" s="19"/>
      <c r="AO1715" s="19"/>
      <c r="AP1715" s="19"/>
      <c r="AQ1715" s="19"/>
      <c r="AR1715" s="19"/>
      <c r="AS1715" s="19"/>
      <c r="AT1715" s="19"/>
      <c r="AU1715" s="19"/>
      <c r="AV1715" s="19"/>
      <c r="AW1715" s="19"/>
      <c r="AX1715" s="19"/>
      <c r="GA1715" s="50"/>
    </row>
    <row r="1716" spans="1:183" s="18" customFormat="1">
      <c r="A1716" s="47"/>
      <c r="B1716" s="48"/>
      <c r="C1716" s="48"/>
      <c r="D1716" s="48"/>
      <c r="E1716" s="49"/>
      <c r="F1716" s="48"/>
      <c r="G1716" s="48"/>
      <c r="H1716" s="48"/>
      <c r="I1716" s="49"/>
      <c r="J1716" s="48"/>
      <c r="K1716" s="48"/>
      <c r="L1716" s="48"/>
      <c r="M1716" s="48"/>
      <c r="N1716" s="19"/>
      <c r="O1716" s="19"/>
      <c r="P1716" s="19"/>
      <c r="Q1716" s="19"/>
      <c r="R1716" s="19"/>
      <c r="S1716" s="19"/>
      <c r="T1716" s="19"/>
      <c r="U1716" s="19"/>
      <c r="V1716" s="19"/>
      <c r="W1716" s="19"/>
      <c r="X1716" s="19"/>
      <c r="Y1716" s="19"/>
      <c r="Z1716" s="19"/>
      <c r="AA1716" s="19"/>
      <c r="AB1716" s="19"/>
      <c r="AC1716" s="19"/>
      <c r="AD1716" s="19"/>
      <c r="AE1716" s="19"/>
      <c r="AF1716" s="19"/>
      <c r="AG1716" s="19"/>
      <c r="AH1716" s="19"/>
      <c r="AI1716" s="19"/>
      <c r="AJ1716" s="19"/>
      <c r="AK1716" s="19"/>
      <c r="AL1716" s="19"/>
      <c r="AM1716" s="19"/>
      <c r="AN1716" s="19"/>
      <c r="AO1716" s="19"/>
      <c r="AP1716" s="19"/>
      <c r="AQ1716" s="19"/>
      <c r="AR1716" s="19"/>
      <c r="AS1716" s="19"/>
      <c r="AT1716" s="19"/>
      <c r="AU1716" s="19"/>
      <c r="AV1716" s="19"/>
      <c r="AW1716" s="19"/>
      <c r="AX1716" s="19"/>
      <c r="GA1716" s="50"/>
    </row>
    <row r="1717" spans="1:183" s="18" customFormat="1">
      <c r="A1717" s="47"/>
      <c r="B1717" s="48"/>
      <c r="C1717" s="48"/>
      <c r="D1717" s="48"/>
      <c r="E1717" s="49"/>
      <c r="F1717" s="48"/>
      <c r="G1717" s="48"/>
      <c r="H1717" s="48"/>
      <c r="I1717" s="49"/>
      <c r="J1717" s="48"/>
      <c r="K1717" s="48"/>
      <c r="L1717" s="48"/>
      <c r="M1717" s="48"/>
      <c r="N1717" s="19"/>
      <c r="O1717" s="19"/>
      <c r="P1717" s="19"/>
      <c r="Q1717" s="19"/>
      <c r="R1717" s="19"/>
      <c r="S1717" s="19"/>
      <c r="T1717" s="19"/>
      <c r="U1717" s="19"/>
      <c r="V1717" s="19"/>
      <c r="W1717" s="19"/>
      <c r="X1717" s="19"/>
      <c r="Y1717" s="19"/>
      <c r="Z1717" s="19"/>
      <c r="AA1717" s="19"/>
      <c r="AB1717" s="19"/>
      <c r="AC1717" s="19"/>
      <c r="AD1717" s="19"/>
      <c r="AE1717" s="19"/>
      <c r="AF1717" s="19"/>
      <c r="AG1717" s="19"/>
      <c r="AH1717" s="19"/>
      <c r="AI1717" s="19"/>
      <c r="AJ1717" s="19"/>
      <c r="AK1717" s="19"/>
      <c r="AL1717" s="19"/>
      <c r="AM1717" s="19"/>
      <c r="AN1717" s="19"/>
      <c r="AO1717" s="19"/>
      <c r="AP1717" s="19"/>
      <c r="AQ1717" s="19"/>
      <c r="AR1717" s="19"/>
      <c r="AS1717" s="19"/>
      <c r="AT1717" s="19"/>
      <c r="AU1717" s="19"/>
      <c r="AV1717" s="19"/>
      <c r="AW1717" s="19"/>
      <c r="AX1717" s="19"/>
      <c r="GA1717" s="50"/>
    </row>
    <row r="1718" spans="1:183" s="18" customFormat="1">
      <c r="A1718" s="47"/>
      <c r="B1718" s="48"/>
      <c r="C1718" s="48"/>
      <c r="D1718" s="48"/>
      <c r="E1718" s="49"/>
      <c r="F1718" s="48"/>
      <c r="G1718" s="48"/>
      <c r="H1718" s="48"/>
      <c r="I1718" s="49"/>
      <c r="J1718" s="48"/>
      <c r="K1718" s="48"/>
      <c r="L1718" s="48"/>
      <c r="M1718" s="48"/>
      <c r="N1718" s="19"/>
      <c r="O1718" s="19"/>
      <c r="P1718" s="19"/>
      <c r="Q1718" s="19"/>
      <c r="R1718" s="19"/>
      <c r="S1718" s="19"/>
      <c r="T1718" s="19"/>
      <c r="U1718" s="19"/>
      <c r="V1718" s="19"/>
      <c r="W1718" s="19"/>
      <c r="X1718" s="19"/>
      <c r="Y1718" s="19"/>
      <c r="Z1718" s="19"/>
      <c r="AA1718" s="19"/>
      <c r="AB1718" s="19"/>
      <c r="AC1718" s="19"/>
      <c r="AD1718" s="19"/>
      <c r="AE1718" s="19"/>
      <c r="AF1718" s="19"/>
      <c r="AG1718" s="19"/>
      <c r="AH1718" s="19"/>
      <c r="AI1718" s="19"/>
      <c r="AJ1718" s="19"/>
      <c r="AK1718" s="19"/>
      <c r="AL1718" s="19"/>
      <c r="AM1718" s="19"/>
      <c r="AN1718" s="19"/>
      <c r="AO1718" s="19"/>
      <c r="AP1718" s="19"/>
      <c r="AQ1718" s="19"/>
      <c r="AR1718" s="19"/>
      <c r="AS1718" s="19"/>
      <c r="AT1718" s="19"/>
      <c r="AU1718" s="19"/>
      <c r="AV1718" s="19"/>
      <c r="AW1718" s="19"/>
      <c r="AX1718" s="19"/>
      <c r="GA1718" s="50"/>
    </row>
    <row r="1719" spans="1:183" s="18" customFormat="1">
      <c r="A1719" s="47"/>
      <c r="B1719" s="48"/>
      <c r="C1719" s="48"/>
      <c r="D1719" s="48"/>
      <c r="E1719" s="49"/>
      <c r="F1719" s="48"/>
      <c r="G1719" s="48"/>
      <c r="H1719" s="48"/>
      <c r="I1719" s="49"/>
      <c r="J1719" s="48"/>
      <c r="K1719" s="48"/>
      <c r="L1719" s="48"/>
      <c r="M1719" s="48"/>
      <c r="N1719" s="19"/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  <c r="Y1719" s="19"/>
      <c r="Z1719" s="19"/>
      <c r="AA1719" s="19"/>
      <c r="AB1719" s="19"/>
      <c r="AC1719" s="19"/>
      <c r="AD1719" s="19"/>
      <c r="AE1719" s="19"/>
      <c r="AF1719" s="19"/>
      <c r="AG1719" s="19"/>
      <c r="AH1719" s="19"/>
      <c r="AI1719" s="19"/>
      <c r="AJ1719" s="19"/>
      <c r="AK1719" s="19"/>
      <c r="AL1719" s="19"/>
      <c r="AM1719" s="19"/>
      <c r="AN1719" s="19"/>
      <c r="AO1719" s="19"/>
      <c r="AP1719" s="19"/>
      <c r="AQ1719" s="19"/>
      <c r="AR1719" s="19"/>
      <c r="AS1719" s="19"/>
      <c r="AT1719" s="19"/>
      <c r="AU1719" s="19"/>
      <c r="AV1719" s="19"/>
      <c r="AW1719" s="19"/>
      <c r="AX1719" s="19"/>
      <c r="GA1719" s="50"/>
    </row>
    <row r="1720" spans="1:183" s="18" customFormat="1">
      <c r="A1720" s="47"/>
      <c r="B1720" s="48"/>
      <c r="C1720" s="48"/>
      <c r="D1720" s="48"/>
      <c r="E1720" s="49"/>
      <c r="F1720" s="48"/>
      <c r="G1720" s="48"/>
      <c r="H1720" s="48"/>
      <c r="I1720" s="49"/>
      <c r="J1720" s="48"/>
      <c r="K1720" s="48"/>
      <c r="L1720" s="48"/>
      <c r="M1720" s="48"/>
      <c r="N1720" s="19"/>
      <c r="O1720" s="19"/>
      <c r="P1720" s="19"/>
      <c r="Q1720" s="19"/>
      <c r="R1720" s="19"/>
      <c r="S1720" s="19"/>
      <c r="T1720" s="19"/>
      <c r="U1720" s="19"/>
      <c r="V1720" s="19"/>
      <c r="W1720" s="19"/>
      <c r="X1720" s="19"/>
      <c r="Y1720" s="19"/>
      <c r="Z1720" s="19"/>
      <c r="AA1720" s="19"/>
      <c r="AB1720" s="19"/>
      <c r="AC1720" s="19"/>
      <c r="AD1720" s="19"/>
      <c r="AE1720" s="19"/>
      <c r="AF1720" s="19"/>
      <c r="AG1720" s="19"/>
      <c r="AH1720" s="19"/>
      <c r="AI1720" s="19"/>
      <c r="AJ1720" s="19"/>
      <c r="AK1720" s="19"/>
      <c r="AL1720" s="19"/>
      <c r="AM1720" s="19"/>
      <c r="AN1720" s="19"/>
      <c r="AO1720" s="19"/>
      <c r="AP1720" s="19"/>
      <c r="AQ1720" s="19"/>
      <c r="AR1720" s="19"/>
      <c r="AS1720" s="19"/>
      <c r="AT1720" s="19"/>
      <c r="AU1720" s="19"/>
      <c r="AV1720" s="19"/>
      <c r="AW1720" s="19"/>
      <c r="AX1720" s="19"/>
      <c r="GA1720" s="50"/>
    </row>
    <row r="1721" spans="1:183" s="18" customFormat="1">
      <c r="A1721" s="47"/>
      <c r="B1721" s="48"/>
      <c r="C1721" s="48"/>
      <c r="D1721" s="48"/>
      <c r="E1721" s="49"/>
      <c r="F1721" s="48"/>
      <c r="G1721" s="48"/>
      <c r="H1721" s="48"/>
      <c r="I1721" s="49"/>
      <c r="J1721" s="48"/>
      <c r="K1721" s="48"/>
      <c r="L1721" s="48"/>
      <c r="M1721" s="48"/>
      <c r="N1721" s="19"/>
      <c r="O1721" s="19"/>
      <c r="P1721" s="19"/>
      <c r="Q1721" s="19"/>
      <c r="R1721" s="19"/>
      <c r="S1721" s="19"/>
      <c r="T1721" s="19"/>
      <c r="U1721" s="19"/>
      <c r="V1721" s="19"/>
      <c r="W1721" s="19"/>
      <c r="X1721" s="19"/>
      <c r="Y1721" s="19"/>
      <c r="Z1721" s="19"/>
      <c r="AA1721" s="19"/>
      <c r="AB1721" s="19"/>
      <c r="AC1721" s="19"/>
      <c r="AD1721" s="19"/>
      <c r="AE1721" s="19"/>
      <c r="AF1721" s="19"/>
      <c r="AG1721" s="19"/>
      <c r="AH1721" s="19"/>
      <c r="AI1721" s="19"/>
      <c r="AJ1721" s="19"/>
      <c r="AK1721" s="19"/>
      <c r="AL1721" s="19"/>
      <c r="AM1721" s="19"/>
      <c r="AN1721" s="19"/>
      <c r="AO1721" s="19"/>
      <c r="AP1721" s="19"/>
      <c r="AQ1721" s="19"/>
      <c r="AR1721" s="19"/>
      <c r="AS1721" s="19"/>
      <c r="AT1721" s="19"/>
      <c r="AU1721" s="19"/>
      <c r="AV1721" s="19"/>
      <c r="AW1721" s="19"/>
      <c r="AX1721" s="19"/>
      <c r="GA1721" s="50"/>
    </row>
    <row r="1722" spans="1:183" s="18" customFormat="1">
      <c r="A1722" s="47"/>
      <c r="B1722" s="48"/>
      <c r="C1722" s="48"/>
      <c r="D1722" s="48"/>
      <c r="E1722" s="49"/>
      <c r="F1722" s="48"/>
      <c r="G1722" s="48"/>
      <c r="H1722" s="48"/>
      <c r="I1722" s="49"/>
      <c r="J1722" s="48"/>
      <c r="K1722" s="48"/>
      <c r="L1722" s="48"/>
      <c r="M1722" s="48"/>
      <c r="N1722" s="19"/>
      <c r="O1722" s="19"/>
      <c r="P1722" s="19"/>
      <c r="Q1722" s="19"/>
      <c r="R1722" s="19"/>
      <c r="S1722" s="19"/>
      <c r="T1722" s="19"/>
      <c r="U1722" s="19"/>
      <c r="V1722" s="19"/>
      <c r="W1722" s="19"/>
      <c r="X1722" s="19"/>
      <c r="Y1722" s="19"/>
      <c r="Z1722" s="19"/>
      <c r="AA1722" s="19"/>
      <c r="AB1722" s="19"/>
      <c r="AC1722" s="19"/>
      <c r="AD1722" s="19"/>
      <c r="AE1722" s="19"/>
      <c r="AF1722" s="19"/>
      <c r="AG1722" s="19"/>
      <c r="AH1722" s="19"/>
      <c r="AI1722" s="19"/>
      <c r="AJ1722" s="19"/>
      <c r="AK1722" s="19"/>
      <c r="AL1722" s="19"/>
      <c r="AM1722" s="19"/>
      <c r="AN1722" s="19"/>
      <c r="AO1722" s="19"/>
      <c r="AP1722" s="19"/>
      <c r="AQ1722" s="19"/>
      <c r="AR1722" s="19"/>
      <c r="AS1722" s="19"/>
      <c r="AT1722" s="19"/>
      <c r="AU1722" s="19"/>
      <c r="AV1722" s="19"/>
      <c r="AW1722" s="19"/>
      <c r="AX1722" s="19"/>
      <c r="GA1722" s="50"/>
    </row>
    <row r="1723" spans="1:183" s="18" customFormat="1">
      <c r="A1723" s="47"/>
      <c r="B1723" s="48"/>
      <c r="C1723" s="48"/>
      <c r="D1723" s="48"/>
      <c r="E1723" s="49"/>
      <c r="F1723" s="48"/>
      <c r="G1723" s="48"/>
      <c r="H1723" s="48"/>
      <c r="I1723" s="49"/>
      <c r="J1723" s="48"/>
      <c r="K1723" s="48"/>
      <c r="L1723" s="48"/>
      <c r="M1723" s="48"/>
      <c r="N1723" s="19"/>
      <c r="O1723" s="19"/>
      <c r="P1723" s="19"/>
      <c r="Q1723" s="19"/>
      <c r="R1723" s="19"/>
      <c r="S1723" s="19"/>
      <c r="T1723" s="19"/>
      <c r="U1723" s="19"/>
      <c r="V1723" s="19"/>
      <c r="W1723" s="19"/>
      <c r="X1723" s="19"/>
      <c r="Y1723" s="19"/>
      <c r="Z1723" s="19"/>
      <c r="AA1723" s="19"/>
      <c r="AB1723" s="19"/>
      <c r="AC1723" s="19"/>
      <c r="AD1723" s="19"/>
      <c r="AE1723" s="19"/>
      <c r="AF1723" s="19"/>
      <c r="AG1723" s="19"/>
      <c r="AH1723" s="19"/>
      <c r="AI1723" s="19"/>
      <c r="AJ1723" s="19"/>
      <c r="AK1723" s="19"/>
      <c r="AL1723" s="19"/>
      <c r="AM1723" s="19"/>
      <c r="AN1723" s="19"/>
      <c r="AO1723" s="19"/>
      <c r="AP1723" s="19"/>
      <c r="AQ1723" s="19"/>
      <c r="AR1723" s="19"/>
      <c r="AS1723" s="19"/>
      <c r="AT1723" s="19"/>
      <c r="AU1723" s="19"/>
      <c r="AV1723" s="19"/>
      <c r="AW1723" s="19"/>
      <c r="AX1723" s="19"/>
      <c r="GA1723" s="50"/>
    </row>
    <row r="1724" spans="1:183" s="18" customFormat="1">
      <c r="A1724" s="47"/>
      <c r="B1724" s="48"/>
      <c r="C1724" s="48"/>
      <c r="D1724" s="48"/>
      <c r="E1724" s="49"/>
      <c r="F1724" s="48"/>
      <c r="G1724" s="48"/>
      <c r="H1724" s="48"/>
      <c r="I1724" s="49"/>
      <c r="J1724" s="48"/>
      <c r="K1724" s="48"/>
      <c r="L1724" s="48"/>
      <c r="M1724" s="48"/>
      <c r="N1724" s="19"/>
      <c r="O1724" s="19"/>
      <c r="P1724" s="19"/>
      <c r="Q1724" s="19"/>
      <c r="R1724" s="19"/>
      <c r="S1724" s="19"/>
      <c r="T1724" s="19"/>
      <c r="U1724" s="19"/>
      <c r="V1724" s="19"/>
      <c r="W1724" s="19"/>
      <c r="X1724" s="19"/>
      <c r="Y1724" s="19"/>
      <c r="Z1724" s="19"/>
      <c r="AA1724" s="19"/>
      <c r="AB1724" s="19"/>
      <c r="AC1724" s="19"/>
      <c r="AD1724" s="19"/>
      <c r="AE1724" s="19"/>
      <c r="AF1724" s="19"/>
      <c r="AG1724" s="19"/>
      <c r="AH1724" s="19"/>
      <c r="AI1724" s="19"/>
      <c r="AJ1724" s="19"/>
      <c r="AK1724" s="19"/>
      <c r="AL1724" s="19"/>
      <c r="AM1724" s="19"/>
      <c r="AN1724" s="19"/>
      <c r="AO1724" s="19"/>
      <c r="AP1724" s="19"/>
      <c r="AQ1724" s="19"/>
      <c r="AR1724" s="19"/>
      <c r="AS1724" s="19"/>
      <c r="AT1724" s="19"/>
      <c r="AU1724" s="19"/>
      <c r="AV1724" s="19"/>
      <c r="AW1724" s="19"/>
      <c r="AX1724" s="19"/>
      <c r="GA1724" s="50"/>
    </row>
    <row r="1725" spans="1:183" s="18" customFormat="1">
      <c r="A1725" s="47"/>
      <c r="B1725" s="48"/>
      <c r="C1725" s="48"/>
      <c r="D1725" s="48"/>
      <c r="E1725" s="49"/>
      <c r="F1725" s="48"/>
      <c r="G1725" s="48"/>
      <c r="H1725" s="48"/>
      <c r="I1725" s="49"/>
      <c r="J1725" s="48"/>
      <c r="K1725" s="48"/>
      <c r="L1725" s="48"/>
      <c r="M1725" s="48"/>
      <c r="N1725" s="19"/>
      <c r="O1725" s="19"/>
      <c r="P1725" s="19"/>
      <c r="Q1725" s="19"/>
      <c r="R1725" s="19"/>
      <c r="S1725" s="19"/>
      <c r="T1725" s="19"/>
      <c r="U1725" s="19"/>
      <c r="V1725" s="19"/>
      <c r="W1725" s="19"/>
      <c r="X1725" s="19"/>
      <c r="Y1725" s="19"/>
      <c r="Z1725" s="19"/>
      <c r="AA1725" s="19"/>
      <c r="AB1725" s="19"/>
      <c r="AC1725" s="19"/>
      <c r="AD1725" s="19"/>
      <c r="AE1725" s="19"/>
      <c r="AF1725" s="19"/>
      <c r="AG1725" s="19"/>
      <c r="AH1725" s="19"/>
      <c r="AI1725" s="19"/>
      <c r="AJ1725" s="19"/>
      <c r="AK1725" s="19"/>
      <c r="AL1725" s="19"/>
      <c r="AM1725" s="19"/>
      <c r="AN1725" s="19"/>
      <c r="AO1725" s="19"/>
      <c r="AP1725" s="19"/>
      <c r="AQ1725" s="19"/>
      <c r="AR1725" s="19"/>
      <c r="AS1725" s="19"/>
      <c r="AT1725" s="19"/>
      <c r="AU1725" s="19"/>
      <c r="AV1725" s="19"/>
      <c r="AW1725" s="19"/>
      <c r="AX1725" s="19"/>
      <c r="GA1725" s="50"/>
    </row>
    <row r="1726" spans="1:183" s="18" customFormat="1">
      <c r="A1726" s="47"/>
      <c r="B1726" s="48"/>
      <c r="C1726" s="48"/>
      <c r="D1726" s="48"/>
      <c r="E1726" s="49"/>
      <c r="F1726" s="48"/>
      <c r="G1726" s="48"/>
      <c r="H1726" s="48"/>
      <c r="I1726" s="49"/>
      <c r="J1726" s="48"/>
      <c r="K1726" s="48"/>
      <c r="L1726" s="48"/>
      <c r="M1726" s="48"/>
      <c r="N1726" s="19"/>
      <c r="O1726" s="19"/>
      <c r="P1726" s="19"/>
      <c r="Q1726" s="19"/>
      <c r="R1726" s="19"/>
      <c r="S1726" s="19"/>
      <c r="T1726" s="19"/>
      <c r="U1726" s="19"/>
      <c r="V1726" s="19"/>
      <c r="W1726" s="19"/>
      <c r="X1726" s="19"/>
      <c r="Y1726" s="19"/>
      <c r="Z1726" s="19"/>
      <c r="AA1726" s="19"/>
      <c r="AB1726" s="19"/>
      <c r="AC1726" s="19"/>
      <c r="AD1726" s="19"/>
      <c r="AE1726" s="19"/>
      <c r="AF1726" s="19"/>
      <c r="AG1726" s="19"/>
      <c r="AH1726" s="19"/>
      <c r="AI1726" s="19"/>
      <c r="AJ1726" s="19"/>
      <c r="AK1726" s="19"/>
      <c r="AL1726" s="19"/>
      <c r="AM1726" s="19"/>
      <c r="AN1726" s="19"/>
      <c r="AO1726" s="19"/>
      <c r="AP1726" s="19"/>
      <c r="AQ1726" s="19"/>
      <c r="AR1726" s="19"/>
      <c r="AS1726" s="19"/>
      <c r="AT1726" s="19"/>
      <c r="AU1726" s="19"/>
      <c r="AV1726" s="19"/>
      <c r="AW1726" s="19"/>
      <c r="AX1726" s="19"/>
      <c r="GA1726" s="50"/>
    </row>
    <row r="1727" spans="1:183" s="18" customFormat="1">
      <c r="A1727" s="47"/>
      <c r="B1727" s="48"/>
      <c r="C1727" s="48"/>
      <c r="D1727" s="48"/>
      <c r="E1727" s="49"/>
      <c r="F1727" s="48"/>
      <c r="G1727" s="48"/>
      <c r="H1727" s="48"/>
      <c r="I1727" s="49"/>
      <c r="J1727" s="48"/>
      <c r="K1727" s="48"/>
      <c r="L1727" s="48"/>
      <c r="M1727" s="48"/>
      <c r="N1727" s="19"/>
      <c r="O1727" s="19"/>
      <c r="P1727" s="19"/>
      <c r="Q1727" s="19"/>
      <c r="R1727" s="19"/>
      <c r="S1727" s="19"/>
      <c r="T1727" s="19"/>
      <c r="U1727" s="19"/>
      <c r="V1727" s="19"/>
      <c r="W1727" s="19"/>
      <c r="X1727" s="19"/>
      <c r="Y1727" s="19"/>
      <c r="Z1727" s="19"/>
      <c r="AA1727" s="19"/>
      <c r="AB1727" s="19"/>
      <c r="AC1727" s="19"/>
      <c r="AD1727" s="19"/>
      <c r="AE1727" s="19"/>
      <c r="AF1727" s="19"/>
      <c r="AG1727" s="19"/>
      <c r="AH1727" s="19"/>
      <c r="AI1727" s="19"/>
      <c r="AJ1727" s="19"/>
      <c r="AK1727" s="19"/>
      <c r="AL1727" s="19"/>
      <c r="AM1727" s="19"/>
      <c r="AN1727" s="19"/>
      <c r="AO1727" s="19"/>
      <c r="AP1727" s="19"/>
      <c r="AQ1727" s="19"/>
      <c r="AR1727" s="19"/>
      <c r="AS1727" s="19"/>
      <c r="AT1727" s="19"/>
      <c r="AU1727" s="19"/>
      <c r="AV1727" s="19"/>
      <c r="AW1727" s="19"/>
      <c r="AX1727" s="19"/>
      <c r="GA1727" s="50"/>
    </row>
    <row r="1728" spans="1:183" s="18" customFormat="1">
      <c r="A1728" s="47"/>
      <c r="B1728" s="48"/>
      <c r="C1728" s="48"/>
      <c r="D1728" s="48"/>
      <c r="E1728" s="49"/>
      <c r="F1728" s="48"/>
      <c r="G1728" s="48"/>
      <c r="H1728" s="48"/>
      <c r="I1728" s="49"/>
      <c r="J1728" s="48"/>
      <c r="K1728" s="48"/>
      <c r="L1728" s="48"/>
      <c r="M1728" s="48"/>
      <c r="N1728" s="19"/>
      <c r="O1728" s="19"/>
      <c r="P1728" s="19"/>
      <c r="Q1728" s="19"/>
      <c r="R1728" s="19"/>
      <c r="S1728" s="19"/>
      <c r="T1728" s="19"/>
      <c r="U1728" s="19"/>
      <c r="V1728" s="19"/>
      <c r="W1728" s="19"/>
      <c r="X1728" s="19"/>
      <c r="Y1728" s="19"/>
      <c r="Z1728" s="19"/>
      <c r="AA1728" s="19"/>
      <c r="AB1728" s="19"/>
      <c r="AC1728" s="19"/>
      <c r="AD1728" s="19"/>
      <c r="AE1728" s="19"/>
      <c r="AF1728" s="19"/>
      <c r="AG1728" s="19"/>
      <c r="AH1728" s="19"/>
      <c r="AI1728" s="19"/>
      <c r="AJ1728" s="19"/>
      <c r="AK1728" s="19"/>
      <c r="AL1728" s="19"/>
      <c r="AM1728" s="19"/>
      <c r="AN1728" s="19"/>
      <c r="AO1728" s="19"/>
      <c r="AP1728" s="19"/>
      <c r="AQ1728" s="19"/>
      <c r="AR1728" s="19"/>
      <c r="AS1728" s="19"/>
      <c r="AT1728" s="19"/>
      <c r="AU1728" s="19"/>
      <c r="AV1728" s="19"/>
      <c r="AW1728" s="19"/>
      <c r="AX1728" s="19"/>
      <c r="GA1728" s="50"/>
    </row>
    <row r="1729" spans="1:183" s="18" customFormat="1">
      <c r="A1729" s="47"/>
      <c r="B1729" s="48"/>
      <c r="C1729" s="48"/>
      <c r="D1729" s="48"/>
      <c r="E1729" s="49"/>
      <c r="F1729" s="48"/>
      <c r="G1729" s="48"/>
      <c r="H1729" s="48"/>
      <c r="I1729" s="49"/>
      <c r="J1729" s="48"/>
      <c r="K1729" s="48"/>
      <c r="L1729" s="48"/>
      <c r="M1729" s="48"/>
      <c r="N1729" s="19"/>
      <c r="O1729" s="19"/>
      <c r="P1729" s="19"/>
      <c r="Q1729" s="19"/>
      <c r="R1729" s="19"/>
      <c r="S1729" s="19"/>
      <c r="T1729" s="19"/>
      <c r="U1729" s="19"/>
      <c r="V1729" s="19"/>
      <c r="W1729" s="19"/>
      <c r="X1729" s="19"/>
      <c r="Y1729" s="19"/>
      <c r="Z1729" s="19"/>
      <c r="AA1729" s="19"/>
      <c r="AB1729" s="19"/>
      <c r="AC1729" s="19"/>
      <c r="AD1729" s="19"/>
      <c r="AE1729" s="19"/>
      <c r="AF1729" s="19"/>
      <c r="AG1729" s="19"/>
      <c r="AH1729" s="19"/>
      <c r="AI1729" s="19"/>
      <c r="AJ1729" s="19"/>
      <c r="AK1729" s="19"/>
      <c r="AL1729" s="19"/>
      <c r="AM1729" s="19"/>
      <c r="AN1729" s="19"/>
      <c r="AO1729" s="19"/>
      <c r="AP1729" s="19"/>
      <c r="AQ1729" s="19"/>
      <c r="AR1729" s="19"/>
      <c r="AS1729" s="19"/>
      <c r="AT1729" s="19"/>
      <c r="AU1729" s="19"/>
      <c r="AV1729" s="19"/>
      <c r="AW1729" s="19"/>
      <c r="AX1729" s="19"/>
      <c r="GA1729" s="50"/>
    </row>
    <row r="1730" spans="1:183" s="18" customFormat="1">
      <c r="A1730" s="47"/>
      <c r="B1730" s="48"/>
      <c r="C1730" s="48"/>
      <c r="D1730" s="48"/>
      <c r="E1730" s="49"/>
      <c r="F1730" s="48"/>
      <c r="G1730" s="48"/>
      <c r="H1730" s="48"/>
      <c r="I1730" s="49"/>
      <c r="J1730" s="48"/>
      <c r="K1730" s="48"/>
      <c r="L1730" s="48"/>
      <c r="M1730" s="48"/>
      <c r="N1730" s="19"/>
      <c r="O1730" s="19"/>
      <c r="P1730" s="19"/>
      <c r="Q1730" s="19"/>
      <c r="R1730" s="19"/>
      <c r="S1730" s="19"/>
      <c r="T1730" s="19"/>
      <c r="U1730" s="19"/>
      <c r="V1730" s="19"/>
      <c r="W1730" s="19"/>
      <c r="X1730" s="19"/>
      <c r="Y1730" s="19"/>
      <c r="Z1730" s="19"/>
      <c r="AA1730" s="19"/>
      <c r="AB1730" s="19"/>
      <c r="AC1730" s="19"/>
      <c r="AD1730" s="19"/>
      <c r="AE1730" s="19"/>
      <c r="AF1730" s="19"/>
      <c r="AG1730" s="19"/>
      <c r="AH1730" s="19"/>
      <c r="AI1730" s="19"/>
      <c r="AJ1730" s="19"/>
      <c r="AK1730" s="19"/>
      <c r="AL1730" s="19"/>
      <c r="AM1730" s="19"/>
      <c r="AN1730" s="19"/>
      <c r="AO1730" s="19"/>
      <c r="AP1730" s="19"/>
      <c r="AQ1730" s="19"/>
      <c r="AR1730" s="19"/>
      <c r="AS1730" s="19"/>
      <c r="AT1730" s="19"/>
      <c r="AU1730" s="19"/>
      <c r="AV1730" s="19"/>
      <c r="AW1730" s="19"/>
      <c r="AX1730" s="19"/>
      <c r="GA1730" s="50"/>
    </row>
    <row r="1731" spans="1:183" s="18" customFormat="1">
      <c r="A1731" s="47"/>
      <c r="B1731" s="48"/>
      <c r="C1731" s="48"/>
      <c r="D1731" s="48"/>
      <c r="E1731" s="49"/>
      <c r="F1731" s="48"/>
      <c r="G1731" s="48"/>
      <c r="H1731" s="48"/>
      <c r="I1731" s="49"/>
      <c r="J1731" s="48"/>
      <c r="K1731" s="48"/>
      <c r="L1731" s="48"/>
      <c r="M1731" s="48"/>
      <c r="N1731" s="19"/>
      <c r="O1731" s="19"/>
      <c r="P1731" s="19"/>
      <c r="Q1731" s="19"/>
      <c r="R1731" s="19"/>
      <c r="S1731" s="19"/>
      <c r="T1731" s="19"/>
      <c r="U1731" s="19"/>
      <c r="V1731" s="19"/>
      <c r="W1731" s="19"/>
      <c r="X1731" s="19"/>
      <c r="Y1731" s="19"/>
      <c r="Z1731" s="19"/>
      <c r="AA1731" s="19"/>
      <c r="AB1731" s="19"/>
      <c r="AC1731" s="19"/>
      <c r="AD1731" s="19"/>
      <c r="AE1731" s="19"/>
      <c r="AF1731" s="19"/>
      <c r="AG1731" s="19"/>
      <c r="AH1731" s="19"/>
      <c r="AI1731" s="19"/>
      <c r="AJ1731" s="19"/>
      <c r="AK1731" s="19"/>
      <c r="AL1731" s="19"/>
      <c r="AM1731" s="19"/>
      <c r="AN1731" s="19"/>
      <c r="AO1731" s="19"/>
      <c r="AP1731" s="19"/>
      <c r="AQ1731" s="19"/>
      <c r="AR1731" s="19"/>
      <c r="AS1731" s="19"/>
      <c r="AT1731" s="19"/>
      <c r="AU1731" s="19"/>
      <c r="AV1731" s="19"/>
      <c r="AW1731" s="19"/>
      <c r="AX1731" s="19"/>
      <c r="GA1731" s="50"/>
    </row>
    <row r="1732" spans="1:183" s="18" customFormat="1">
      <c r="A1732" s="47"/>
      <c r="B1732" s="48"/>
      <c r="C1732" s="48"/>
      <c r="D1732" s="48"/>
      <c r="E1732" s="49"/>
      <c r="F1732" s="48"/>
      <c r="G1732" s="48"/>
      <c r="H1732" s="48"/>
      <c r="I1732" s="49"/>
      <c r="J1732" s="48"/>
      <c r="K1732" s="48"/>
      <c r="L1732" s="48"/>
      <c r="M1732" s="48"/>
      <c r="N1732" s="19"/>
      <c r="O1732" s="19"/>
      <c r="P1732" s="19"/>
      <c r="Q1732" s="19"/>
      <c r="R1732" s="19"/>
      <c r="S1732" s="19"/>
      <c r="T1732" s="19"/>
      <c r="U1732" s="19"/>
      <c r="V1732" s="19"/>
      <c r="W1732" s="19"/>
      <c r="X1732" s="19"/>
      <c r="Y1732" s="19"/>
      <c r="Z1732" s="19"/>
      <c r="AA1732" s="19"/>
      <c r="AB1732" s="19"/>
      <c r="AC1732" s="19"/>
      <c r="AD1732" s="19"/>
      <c r="AE1732" s="19"/>
      <c r="AF1732" s="19"/>
      <c r="AG1732" s="19"/>
      <c r="AH1732" s="19"/>
      <c r="AI1732" s="19"/>
      <c r="AJ1732" s="19"/>
      <c r="AK1732" s="19"/>
      <c r="AL1732" s="19"/>
      <c r="AM1732" s="19"/>
      <c r="AN1732" s="19"/>
      <c r="AO1732" s="19"/>
      <c r="AP1732" s="19"/>
      <c r="AQ1732" s="19"/>
      <c r="AR1732" s="19"/>
      <c r="AS1732" s="19"/>
      <c r="AT1732" s="19"/>
      <c r="AU1732" s="19"/>
      <c r="AV1732" s="19"/>
      <c r="AW1732" s="19"/>
      <c r="AX1732" s="19"/>
      <c r="GA1732" s="50"/>
    </row>
    <row r="1733" spans="1:183" s="18" customFormat="1">
      <c r="A1733" s="47"/>
      <c r="B1733" s="48"/>
      <c r="C1733" s="48"/>
      <c r="D1733" s="48"/>
      <c r="E1733" s="49"/>
      <c r="F1733" s="48"/>
      <c r="G1733" s="48"/>
      <c r="H1733" s="48"/>
      <c r="I1733" s="49"/>
      <c r="J1733" s="48"/>
      <c r="K1733" s="48"/>
      <c r="L1733" s="48"/>
      <c r="M1733" s="48"/>
      <c r="N1733" s="19"/>
      <c r="O1733" s="19"/>
      <c r="P1733" s="19"/>
      <c r="Q1733" s="19"/>
      <c r="R1733" s="19"/>
      <c r="S1733" s="19"/>
      <c r="T1733" s="19"/>
      <c r="U1733" s="19"/>
      <c r="V1733" s="19"/>
      <c r="W1733" s="19"/>
      <c r="X1733" s="19"/>
      <c r="Y1733" s="19"/>
      <c r="Z1733" s="19"/>
      <c r="AA1733" s="19"/>
      <c r="AB1733" s="19"/>
      <c r="AC1733" s="19"/>
      <c r="AD1733" s="19"/>
      <c r="AE1733" s="19"/>
      <c r="AF1733" s="19"/>
      <c r="AG1733" s="19"/>
      <c r="AH1733" s="19"/>
      <c r="AI1733" s="19"/>
      <c r="AJ1733" s="19"/>
      <c r="AK1733" s="19"/>
      <c r="AL1733" s="19"/>
      <c r="AM1733" s="19"/>
      <c r="AN1733" s="19"/>
      <c r="AO1733" s="19"/>
      <c r="AP1733" s="19"/>
      <c r="AQ1733" s="19"/>
      <c r="AR1733" s="19"/>
      <c r="AS1733" s="19"/>
      <c r="AT1733" s="19"/>
      <c r="AU1733" s="19"/>
      <c r="AV1733" s="19"/>
      <c r="AW1733" s="19"/>
      <c r="AX1733" s="19"/>
      <c r="GA1733" s="50"/>
    </row>
    <row r="1734" spans="1:183" s="18" customFormat="1">
      <c r="A1734" s="47"/>
      <c r="B1734" s="48"/>
      <c r="C1734" s="48"/>
      <c r="D1734" s="48"/>
      <c r="E1734" s="49"/>
      <c r="F1734" s="48"/>
      <c r="G1734" s="48"/>
      <c r="H1734" s="48"/>
      <c r="I1734" s="49"/>
      <c r="J1734" s="48"/>
      <c r="K1734" s="48"/>
      <c r="L1734" s="48"/>
      <c r="M1734" s="48"/>
      <c r="N1734" s="19"/>
      <c r="O1734" s="19"/>
      <c r="P1734" s="19"/>
      <c r="Q1734" s="19"/>
      <c r="R1734" s="19"/>
      <c r="S1734" s="19"/>
      <c r="T1734" s="19"/>
      <c r="U1734" s="19"/>
      <c r="V1734" s="19"/>
      <c r="W1734" s="19"/>
      <c r="X1734" s="19"/>
      <c r="Y1734" s="19"/>
      <c r="Z1734" s="19"/>
      <c r="AA1734" s="19"/>
      <c r="AB1734" s="19"/>
      <c r="AC1734" s="19"/>
      <c r="AD1734" s="19"/>
      <c r="AE1734" s="19"/>
      <c r="AF1734" s="19"/>
      <c r="AG1734" s="19"/>
      <c r="AH1734" s="19"/>
      <c r="AI1734" s="19"/>
      <c r="AJ1734" s="19"/>
      <c r="AK1734" s="19"/>
      <c r="AL1734" s="19"/>
      <c r="AM1734" s="19"/>
      <c r="AN1734" s="19"/>
      <c r="AO1734" s="19"/>
      <c r="AP1734" s="19"/>
      <c r="AQ1734" s="19"/>
      <c r="AR1734" s="19"/>
      <c r="AS1734" s="19"/>
      <c r="AT1734" s="19"/>
      <c r="AU1734" s="19"/>
      <c r="AV1734" s="19"/>
      <c r="AW1734" s="19"/>
      <c r="AX1734" s="19"/>
      <c r="GA1734" s="50"/>
    </row>
    <row r="1735" spans="1:183" s="18" customFormat="1">
      <c r="A1735" s="47"/>
      <c r="B1735" s="48"/>
      <c r="C1735" s="48"/>
      <c r="D1735" s="48"/>
      <c r="E1735" s="49" t="s">
        <v>11</v>
      </c>
      <c r="F1735" s="48"/>
      <c r="G1735" s="48"/>
      <c r="H1735" s="48"/>
      <c r="I1735" s="49"/>
      <c r="J1735" s="48"/>
      <c r="K1735" s="48"/>
      <c r="L1735" s="48"/>
      <c r="M1735" s="48"/>
      <c r="N1735" s="19"/>
      <c r="O1735" s="19"/>
      <c r="P1735" s="19"/>
      <c r="Q1735" s="19"/>
      <c r="R1735" s="19"/>
      <c r="S1735" s="19"/>
      <c r="T1735" s="19"/>
      <c r="U1735" s="19"/>
      <c r="V1735" s="19"/>
      <c r="W1735" s="19"/>
      <c r="X1735" s="19"/>
      <c r="Y1735" s="19"/>
      <c r="Z1735" s="19"/>
      <c r="AA1735" s="19"/>
      <c r="AB1735" s="19"/>
      <c r="AC1735" s="19"/>
      <c r="AD1735" s="19"/>
      <c r="AE1735" s="19"/>
      <c r="AF1735" s="19"/>
      <c r="AG1735" s="19"/>
      <c r="AH1735" s="19"/>
      <c r="AI1735" s="19"/>
      <c r="AJ1735" s="19"/>
      <c r="AK1735" s="19"/>
      <c r="AL1735" s="19"/>
      <c r="AM1735" s="19"/>
      <c r="AN1735" s="19"/>
      <c r="AO1735" s="19"/>
      <c r="AP1735" s="19"/>
      <c r="AQ1735" s="19"/>
      <c r="AR1735" s="19"/>
      <c r="AS1735" s="19"/>
      <c r="AT1735" s="19"/>
      <c r="AU1735" s="19"/>
      <c r="AV1735" s="19"/>
      <c r="AW1735" s="19"/>
      <c r="AX1735" s="19"/>
      <c r="GA1735" s="50"/>
    </row>
    <row r="1736" spans="1:183" ht="12.75" customHeight="1">
      <c r="Z1736" s="19"/>
      <c r="AA1736" s="19"/>
      <c r="AB1736" s="19"/>
      <c r="AC1736" s="19"/>
      <c r="AD1736" s="19"/>
      <c r="AE1736" s="19"/>
      <c r="AF1736" s="19"/>
      <c r="AG1736" s="19"/>
      <c r="AH1736" s="19"/>
      <c r="AI1736" s="19"/>
      <c r="AJ1736" s="19"/>
    </row>
  </sheetData>
  <sheetProtection password="ECEC" sheet="1" objects="1" scenarios="1" formatCells="0" formatRows="0" insertRows="0"/>
  <phoneticPr fontId="2" type="noConversion"/>
  <conditionalFormatting sqref="B3">
    <cfRule type="expression" dxfId="109" priority="637" stopIfTrue="1">
      <formula>$D3="SI"</formula>
    </cfRule>
  </conditionalFormatting>
  <conditionalFormatting sqref="C3:D3">
    <cfRule type="expression" dxfId="108" priority="638" stopIfTrue="1">
      <formula>OR($D3="SI",$D3="T&amp;A")</formula>
    </cfRule>
  </conditionalFormatting>
  <conditionalFormatting sqref="E3:H3">
    <cfRule type="expression" dxfId="107" priority="636" stopIfTrue="1">
      <formula>OR($D3="SI",$D3="T&amp;A")</formula>
    </cfRule>
  </conditionalFormatting>
  <conditionalFormatting sqref="I3:L3">
    <cfRule type="expression" dxfId="106" priority="635" stopIfTrue="1">
      <formula>OR($D3="SI",$D3="T&amp;A")</formula>
    </cfRule>
  </conditionalFormatting>
  <conditionalFormatting sqref="M3">
    <cfRule type="expression" dxfId="105" priority="634" stopIfTrue="1">
      <formula>OR($D3="SI",$D3="T&amp;A")</formula>
    </cfRule>
  </conditionalFormatting>
  <conditionalFormatting sqref="B13 B18">
    <cfRule type="expression" dxfId="104" priority="391" stopIfTrue="1">
      <formula>$D13="SI"</formula>
    </cfRule>
  </conditionalFormatting>
  <conditionalFormatting sqref="C13:D13 C18:D18">
    <cfRule type="expression" dxfId="103" priority="392" stopIfTrue="1">
      <formula>OR($D13="SI",$D13="T&amp;A")</formula>
    </cfRule>
  </conditionalFormatting>
  <conditionalFormatting sqref="E13:H13 E18:H18">
    <cfRule type="expression" dxfId="102" priority="390" stopIfTrue="1">
      <formula>OR($D13="SI",$D13="T&amp;A")</formula>
    </cfRule>
  </conditionalFormatting>
  <conditionalFormatting sqref="I13:L13 I18:L18">
    <cfRule type="expression" dxfId="101" priority="389" stopIfTrue="1">
      <formula>OR($D13="SI",$D13="T&amp;A")</formula>
    </cfRule>
  </conditionalFormatting>
  <conditionalFormatting sqref="B13 B18">
    <cfRule type="expression" dxfId="100" priority="386" stopIfTrue="1">
      <formula>$D13="SI"</formula>
    </cfRule>
  </conditionalFormatting>
  <conditionalFormatting sqref="C13:D13 C18:D18">
    <cfRule type="expression" dxfId="99" priority="387" stopIfTrue="1">
      <formula>OR($D13="SI",$D13="T&amp;A")</formula>
    </cfRule>
  </conditionalFormatting>
  <conditionalFormatting sqref="E13:H13 E18:H18">
    <cfRule type="expression" dxfId="98" priority="385" stopIfTrue="1">
      <formula>OR($D13="SI",$D13="T&amp;A")</formula>
    </cfRule>
  </conditionalFormatting>
  <conditionalFormatting sqref="B13 B18">
    <cfRule type="expression" dxfId="97" priority="380" stopIfTrue="1">
      <formula>$D13="SI"</formula>
    </cfRule>
  </conditionalFormatting>
  <conditionalFormatting sqref="C13:D13 C18:D18">
    <cfRule type="expression" dxfId="96" priority="381" stopIfTrue="1">
      <formula>OR($D13="SI",$D13="T&amp;A")</formula>
    </cfRule>
  </conditionalFormatting>
  <conditionalFormatting sqref="E13:H13 E18:H18">
    <cfRule type="expression" dxfId="95" priority="379" stopIfTrue="1">
      <formula>OR($D13="SI",$D13="T&amp;A")</formula>
    </cfRule>
  </conditionalFormatting>
  <conditionalFormatting sqref="I13:L13 I18:L18">
    <cfRule type="expression" dxfId="94" priority="378" stopIfTrue="1">
      <formula>OR($D13="SI",$D13="T&amp;A")</formula>
    </cfRule>
  </conditionalFormatting>
  <conditionalFormatting sqref="I13:L13 I18:L18">
    <cfRule type="expression" dxfId="93" priority="376" stopIfTrue="1">
      <formula>OR($D13="SI",$D13="T&amp;A")</formula>
    </cfRule>
  </conditionalFormatting>
  <conditionalFormatting sqref="B12 B17">
    <cfRule type="expression" dxfId="92" priority="358" stopIfTrue="1">
      <formula>$D12="SI"</formula>
    </cfRule>
  </conditionalFormatting>
  <conditionalFormatting sqref="C12:D12 C17:D17">
    <cfRule type="expression" dxfId="91" priority="359" stopIfTrue="1">
      <formula>OR($D12="SI",$D12="T&amp;A")</formula>
    </cfRule>
  </conditionalFormatting>
  <conditionalFormatting sqref="E12:H12 E17:H17">
    <cfRule type="expression" dxfId="90" priority="357" stopIfTrue="1">
      <formula>OR($D12="SI",$D12="T&amp;A")</formula>
    </cfRule>
  </conditionalFormatting>
  <conditionalFormatting sqref="I12:L12 I17:L17">
    <cfRule type="expression" dxfId="89" priority="356" stopIfTrue="1">
      <formula>OR($D12="SI",$D12="T&amp;A")</formula>
    </cfRule>
  </conditionalFormatting>
  <conditionalFormatting sqref="M12 M17">
    <cfRule type="expression" dxfId="88" priority="355" stopIfTrue="1">
      <formula>OR($D12="SI",$D12="T&amp;A")</formula>
    </cfRule>
  </conditionalFormatting>
  <conditionalFormatting sqref="B12 B17">
    <cfRule type="expression" dxfId="87" priority="353" stopIfTrue="1">
      <formula>$D12="SI"</formula>
    </cfRule>
  </conditionalFormatting>
  <conditionalFormatting sqref="C12:D12 C17:D17">
    <cfRule type="expression" dxfId="86" priority="354" stopIfTrue="1">
      <formula>OR($D12="SI",$D12="T&amp;A")</formula>
    </cfRule>
  </conditionalFormatting>
  <conditionalFormatting sqref="E12:H12 E17:H17">
    <cfRule type="expression" dxfId="85" priority="352" stopIfTrue="1">
      <formula>OR($D12="SI",$D12="T&amp;A")</formula>
    </cfRule>
  </conditionalFormatting>
  <conditionalFormatting sqref="B12 B17">
    <cfRule type="expression" dxfId="84" priority="350" stopIfTrue="1">
      <formula>$D12="SI"</formula>
    </cfRule>
  </conditionalFormatting>
  <conditionalFormatting sqref="C12:D12 C17:D17">
    <cfRule type="expression" dxfId="83" priority="351" stopIfTrue="1">
      <formula>OR($D12="SI",$D12="T&amp;A")</formula>
    </cfRule>
  </conditionalFormatting>
  <conditionalFormatting sqref="E12:H12 E17:H17">
    <cfRule type="expression" dxfId="82" priority="349" stopIfTrue="1">
      <formula>OR($D12="SI",$D12="T&amp;A")</formula>
    </cfRule>
  </conditionalFormatting>
  <conditionalFormatting sqref="I12:L12 I17:L17">
    <cfRule type="expression" dxfId="81" priority="348" stopIfTrue="1">
      <formula>OR($D12="SI",$D12="T&amp;A")</formula>
    </cfRule>
  </conditionalFormatting>
  <conditionalFormatting sqref="I12:L12 I17:L17">
    <cfRule type="expression" dxfId="80" priority="347" stopIfTrue="1">
      <formula>OR($D12="SI",$D12="T&amp;A")</formula>
    </cfRule>
  </conditionalFormatting>
  <conditionalFormatting sqref="M12 M17">
    <cfRule type="expression" dxfId="79" priority="346" stopIfTrue="1">
      <formula>OR($D12="SI",$D12="T&amp;A")</formula>
    </cfRule>
  </conditionalFormatting>
  <conditionalFormatting sqref="M12 M17">
    <cfRule type="expression" dxfId="78" priority="345" stopIfTrue="1">
      <formula>OR($D12="SI",$D12="T&amp;A")</formula>
    </cfRule>
  </conditionalFormatting>
  <conditionalFormatting sqref="M14 M19">
    <cfRule type="expression" dxfId="77" priority="340" stopIfTrue="1">
      <formula>OR($D14="SI",$D14="T&amp;A")</formula>
    </cfRule>
  </conditionalFormatting>
  <conditionalFormatting sqref="M14 M19">
    <cfRule type="expression" dxfId="76" priority="328" stopIfTrue="1">
      <formula>OR($D14="SI",$D14="T&amp;A")</formula>
    </cfRule>
  </conditionalFormatting>
  <conditionalFormatting sqref="B8">
    <cfRule type="expression" dxfId="75" priority="264" stopIfTrue="1">
      <formula>$D8="SI"</formula>
    </cfRule>
  </conditionalFormatting>
  <conditionalFormatting sqref="C8:D8">
    <cfRule type="expression" dxfId="74" priority="265" stopIfTrue="1">
      <formula>OR($D8="SI",$D8="T&amp;A")</formula>
    </cfRule>
  </conditionalFormatting>
  <conditionalFormatting sqref="E8:H8">
    <cfRule type="expression" dxfId="73" priority="263" stopIfTrue="1">
      <formula>OR($D8="SI",$D8="T&amp;A")</formula>
    </cfRule>
  </conditionalFormatting>
  <conditionalFormatting sqref="I8:L8">
    <cfRule type="expression" dxfId="72" priority="262" stopIfTrue="1">
      <formula>OR($D8="SI",$D8="T&amp;A")</formula>
    </cfRule>
  </conditionalFormatting>
  <conditionalFormatting sqref="B8">
    <cfRule type="expression" dxfId="71" priority="259" stopIfTrue="1">
      <formula>$D8="SI"</formula>
    </cfRule>
  </conditionalFormatting>
  <conditionalFormatting sqref="C8:D8">
    <cfRule type="expression" dxfId="70" priority="260" stopIfTrue="1">
      <formula>OR($D8="SI",$D8="T&amp;A")</formula>
    </cfRule>
  </conditionalFormatting>
  <conditionalFormatting sqref="E8:H8">
    <cfRule type="expression" dxfId="69" priority="258" stopIfTrue="1">
      <formula>OR($D8="SI",$D8="T&amp;A")</formula>
    </cfRule>
  </conditionalFormatting>
  <conditionalFormatting sqref="B8">
    <cfRule type="expression" dxfId="68" priority="253" stopIfTrue="1">
      <formula>$D8="SI"</formula>
    </cfRule>
  </conditionalFormatting>
  <conditionalFormatting sqref="C8:D8">
    <cfRule type="expression" dxfId="67" priority="254" stopIfTrue="1">
      <formula>OR($D8="SI",$D8="T&amp;A")</formula>
    </cfRule>
  </conditionalFormatting>
  <conditionalFormatting sqref="E8:H8">
    <cfRule type="expression" dxfId="66" priority="252" stopIfTrue="1">
      <formula>OR($D8="SI",$D8="T&amp;A")</formula>
    </cfRule>
  </conditionalFormatting>
  <conditionalFormatting sqref="I8:L8">
    <cfRule type="expression" dxfId="65" priority="251" stopIfTrue="1">
      <formula>OR($D8="SI",$D8="T&amp;A")</formula>
    </cfRule>
  </conditionalFormatting>
  <conditionalFormatting sqref="I8:L8">
    <cfRule type="expression" dxfId="64" priority="249" stopIfTrue="1">
      <formula>OR($D8="SI",$D8="T&amp;A")</formula>
    </cfRule>
  </conditionalFormatting>
  <dataValidations count="5">
    <dataValidation type="whole" allowBlank="1" showInputMessage="1" showErrorMessage="1" errorTitle="DFL DATA" error="Whole number &gt;=0" sqref="E13:H15 E17:G21 K17:M21 H17:H19 K13:M15 K5:M6 E5:H6 E8:H11 K8:M11">
      <formula1>0</formula1>
      <formula2>500000</formula2>
    </dataValidation>
    <dataValidation type="list" allowBlank="1" showInputMessage="1" showErrorMessage="1" errorTitle="WELL STATUS" error="You may only select a Status from the dropdown list." sqref="D3:D6 D8:D21">
      <formula1>WELL_STATUS</formula1>
    </dataValidation>
    <dataValidation type="list" allowBlank="1" showInputMessage="1" showErrorMessage="1" errorTitle="WELL NAME" error="You have entered a well that is not on the master well list.  Please select the well name from the dropdown." sqref="B17:B21 B13:B15 B3:B6 B8:B11">
      <formula1>WELL_NAME</formula1>
    </dataValidation>
    <dataValidation type="list" allowBlank="1" showInputMessage="1" showErrorMessage="1" errorTitle="WELL NAME" error="You have entered a well that is not on the master well list.  Please select the well name from the dropdown." sqref="C3:C6 C8:C21">
      <formula1>ZONE</formula1>
    </dataValidation>
    <dataValidation type="whole" allowBlank="1" showInputMessage="1" showErrorMessage="1" errorTitle="DFL DATA" error="Value must be a whole number &gt;=0" sqref="I17:I21 I13:I15 I3 I5:I6 I8:I11">
      <formula1>0</formula1>
      <formula2>500000</formula2>
    </dataValidation>
  </dataValidations>
  <printOptions horizontalCentered="1"/>
  <pageMargins left="0.43307086614173201" right="0.43307086614173201" top="0.55118110236220497" bottom="0.55118110236220497" header="0.23622047244094499" footer="0.23622047244094499"/>
  <pageSetup paperSize="9" scale="78" orientation="landscape" horizontalDpi="300" verticalDpi="300" r:id="rId1"/>
  <headerFooter alignWithMargins="0">
    <oddHeader>&amp;C&amp;"Verdana,Bold"&amp;12DAILY PRODUCTION REPORT - RAZZAK FIELDS</oddHeader>
    <oddFooter>&amp;CPage &amp;P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FE1743"/>
  <sheetViews>
    <sheetView topLeftCell="O1" workbookViewId="0"/>
  </sheetViews>
  <sheetFormatPr defaultRowHeight="12.75" customHeight="1"/>
  <cols>
    <col min="1" max="1" width="2.5703125" customWidth="1"/>
    <col min="2" max="2" width="22.5703125" customWidth="1"/>
    <col min="3" max="3" width="14.42578125" customWidth="1"/>
    <col min="4" max="4" width="9.42578125" bestFit="1" customWidth="1"/>
    <col min="5" max="5" width="94.5703125" bestFit="1" customWidth="1"/>
    <col min="6" max="6" width="13.5703125" style="432" bestFit="1" customWidth="1"/>
    <col min="7" max="7" width="7.42578125" bestFit="1" customWidth="1"/>
    <col min="8" max="8" width="5.5703125" bestFit="1" customWidth="1"/>
    <col min="9" max="9" width="6.5703125" bestFit="1" customWidth="1"/>
    <col min="10" max="10" width="10.5703125" bestFit="1" customWidth="1"/>
    <col min="11" max="11" width="5.5703125" bestFit="1" customWidth="1"/>
    <col min="12" max="12" width="5" bestFit="1" customWidth="1"/>
    <col min="13" max="13" width="6.42578125" bestFit="1" customWidth="1"/>
    <col min="14" max="14" width="9.5703125" bestFit="1" customWidth="1"/>
  </cols>
  <sheetData>
    <row r="1" spans="1:28" s="7" customFormat="1" ht="30" customHeight="1">
      <c r="A1" s="28"/>
      <c r="B1" s="44"/>
      <c r="C1" s="5"/>
      <c r="D1" s="6"/>
      <c r="E1" s="5"/>
      <c r="F1" s="430"/>
      <c r="G1" s="5"/>
      <c r="N1" s="118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s="18" customFormat="1" ht="27.75" customHeight="1">
      <c r="A2" s="19"/>
      <c r="B2" s="930" t="s">
        <v>5</v>
      </c>
      <c r="C2" s="930" t="s">
        <v>4</v>
      </c>
      <c r="D2" s="930" t="s">
        <v>968</v>
      </c>
      <c r="E2" s="930" t="s">
        <v>969</v>
      </c>
      <c r="F2" s="930" t="s">
        <v>970</v>
      </c>
      <c r="G2" s="930"/>
      <c r="H2" s="930"/>
      <c r="I2" s="930"/>
      <c r="J2" s="930"/>
      <c r="K2" s="930"/>
      <c r="L2" s="930"/>
      <c r="M2" s="930"/>
      <c r="N2" s="930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s="31" customFormat="1" ht="16.5" customHeight="1">
      <c r="A3" s="30"/>
      <c r="B3" s="930"/>
      <c r="C3" s="930"/>
      <c r="D3" s="930"/>
      <c r="E3" s="930"/>
      <c r="F3" s="759" t="s">
        <v>17</v>
      </c>
      <c r="G3" s="760" t="s">
        <v>0</v>
      </c>
      <c r="H3" s="760" t="s">
        <v>793</v>
      </c>
      <c r="I3" s="760" t="s">
        <v>26</v>
      </c>
      <c r="J3" s="760" t="s">
        <v>971</v>
      </c>
      <c r="K3" s="760" t="s">
        <v>972</v>
      </c>
      <c r="L3" s="760" t="s">
        <v>18</v>
      </c>
      <c r="M3" s="760" t="s">
        <v>1</v>
      </c>
      <c r="N3" s="760" t="s">
        <v>973</v>
      </c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4" spans="1:28" s="31" customFormat="1" ht="16.5" customHeight="1">
      <c r="A4" s="30"/>
      <c r="B4" s="20" t="s">
        <v>992</v>
      </c>
      <c r="C4" s="413"/>
      <c r="D4" s="441" t="s">
        <v>994</v>
      </c>
      <c r="E4" s="434" t="s">
        <v>995</v>
      </c>
      <c r="F4" s="439"/>
      <c r="G4" s="433"/>
      <c r="H4" s="437"/>
      <c r="I4" s="437"/>
      <c r="J4" s="437"/>
      <c r="K4" s="437"/>
      <c r="L4" s="437"/>
      <c r="M4" s="437"/>
      <c r="N4" s="437" t="s">
        <v>996</v>
      </c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</row>
    <row r="5" spans="1:28" s="31" customFormat="1" ht="16.5" customHeight="1">
      <c r="A5" s="30"/>
      <c r="B5" s="20" t="s">
        <v>974</v>
      </c>
      <c r="C5" s="413"/>
      <c r="D5" s="441" t="s">
        <v>994</v>
      </c>
      <c r="E5" s="435" t="s">
        <v>995</v>
      </c>
      <c r="F5" s="439"/>
      <c r="G5" s="234"/>
      <c r="H5" s="437"/>
      <c r="I5" s="437"/>
      <c r="J5" s="437"/>
      <c r="K5" s="437"/>
      <c r="L5" s="437"/>
      <c r="M5" s="437"/>
      <c r="N5" s="437" t="s">
        <v>996</v>
      </c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</row>
    <row r="6" spans="1:28" s="31" customFormat="1" ht="16.5" customHeight="1">
      <c r="A6" s="30"/>
      <c r="B6" s="20" t="s">
        <v>223</v>
      </c>
      <c r="C6" s="413" t="s">
        <v>1288</v>
      </c>
      <c r="D6" s="441" t="s">
        <v>160</v>
      </c>
      <c r="E6" s="436" t="s">
        <v>1470</v>
      </c>
      <c r="F6" s="439"/>
      <c r="G6" s="234">
        <v>1388</v>
      </c>
      <c r="H6" s="437"/>
      <c r="I6" s="437"/>
      <c r="J6" s="437"/>
      <c r="K6" s="437"/>
      <c r="L6" s="437"/>
      <c r="M6" s="437"/>
      <c r="N6" s="437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</row>
    <row r="7" spans="1:28" s="31" customFormat="1" ht="16.5" customHeight="1">
      <c r="A7" s="30"/>
      <c r="B7" s="20" t="s">
        <v>975</v>
      </c>
      <c r="C7" s="413" t="s">
        <v>25</v>
      </c>
      <c r="D7" s="441" t="s">
        <v>994</v>
      </c>
      <c r="E7" s="435" t="s">
        <v>997</v>
      </c>
      <c r="F7" s="439">
        <v>26938</v>
      </c>
      <c r="G7" s="234">
        <v>2880</v>
      </c>
      <c r="H7" s="437">
        <v>98</v>
      </c>
      <c r="I7" s="437">
        <v>58</v>
      </c>
      <c r="J7" s="437"/>
      <c r="K7" s="437"/>
      <c r="L7" s="437"/>
      <c r="M7" s="437"/>
      <c r="N7" s="437" t="s">
        <v>996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</row>
    <row r="8" spans="1:28" s="31" customFormat="1" ht="16.5" customHeight="1">
      <c r="A8" s="30"/>
      <c r="B8" s="20" t="s">
        <v>976</v>
      </c>
      <c r="C8" s="413"/>
      <c r="D8" s="441" t="s">
        <v>994</v>
      </c>
      <c r="E8" s="434" t="s">
        <v>995</v>
      </c>
      <c r="F8" s="439"/>
      <c r="G8" s="234"/>
      <c r="H8" s="437"/>
      <c r="I8" s="437"/>
      <c r="J8" s="437"/>
      <c r="K8" s="437"/>
      <c r="L8" s="437"/>
      <c r="M8" s="437"/>
      <c r="N8" s="437" t="s">
        <v>996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</row>
    <row r="9" spans="1:28" s="31" customFormat="1" ht="16.5" customHeight="1">
      <c r="A9" s="30"/>
      <c r="B9" s="20" t="s">
        <v>977</v>
      </c>
      <c r="C9" s="413"/>
      <c r="D9" s="441" t="s">
        <v>994</v>
      </c>
      <c r="E9" s="434" t="s">
        <v>995</v>
      </c>
      <c r="F9" s="439"/>
      <c r="G9" s="234"/>
      <c r="H9" s="437"/>
      <c r="I9" s="437"/>
      <c r="J9" s="437"/>
      <c r="K9" s="437"/>
      <c r="L9" s="437"/>
      <c r="M9" s="437"/>
      <c r="N9" s="437" t="s">
        <v>996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</row>
    <row r="10" spans="1:28" s="31" customFormat="1" ht="16.5" customHeight="1">
      <c r="A10" s="30"/>
      <c r="B10" s="20" t="s">
        <v>218</v>
      </c>
      <c r="C10" s="413" t="s">
        <v>25</v>
      </c>
      <c r="D10" s="441" t="s">
        <v>160</v>
      </c>
      <c r="E10" s="435" t="s">
        <v>1473</v>
      </c>
      <c r="F10" s="439"/>
      <c r="G10" s="234"/>
      <c r="H10" s="437"/>
      <c r="I10" s="437"/>
      <c r="J10" s="437"/>
      <c r="K10" s="437"/>
      <c r="L10" s="437"/>
      <c r="M10" s="437"/>
      <c r="N10" s="437" t="s">
        <v>996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</row>
    <row r="11" spans="1:28" s="31" customFormat="1" ht="16.5" customHeight="1">
      <c r="A11" s="30"/>
      <c r="B11" s="20" t="s">
        <v>845</v>
      </c>
      <c r="C11" s="413" t="s">
        <v>22</v>
      </c>
      <c r="D11" s="441" t="s">
        <v>160</v>
      </c>
      <c r="E11" s="435" t="s">
        <v>1471</v>
      </c>
      <c r="F11" s="439"/>
      <c r="G11" s="234"/>
      <c r="H11" s="437"/>
      <c r="I11" s="437"/>
      <c r="J11" s="437"/>
      <c r="K11" s="437"/>
      <c r="L11" s="437"/>
      <c r="M11" s="437"/>
      <c r="N11" s="437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</row>
    <row r="12" spans="1:28" s="31" customFormat="1" ht="16.5" customHeight="1">
      <c r="A12" s="30"/>
      <c r="B12" s="20" t="s">
        <v>979</v>
      </c>
      <c r="C12" s="12"/>
      <c r="D12" s="441" t="s">
        <v>994</v>
      </c>
      <c r="E12" s="434" t="s">
        <v>998</v>
      </c>
      <c r="F12" s="439"/>
      <c r="G12" s="234"/>
      <c r="H12" s="437"/>
      <c r="I12" s="437"/>
      <c r="J12" s="437"/>
      <c r="K12" s="437"/>
      <c r="L12" s="437"/>
      <c r="M12" s="437"/>
      <c r="N12" s="437" t="s">
        <v>996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</row>
    <row r="13" spans="1:28" s="31" customFormat="1" ht="16.5" customHeight="1">
      <c r="A13" s="30"/>
      <c r="B13" s="20" t="s">
        <v>1011</v>
      </c>
      <c r="C13" s="12" t="s">
        <v>278</v>
      </c>
      <c r="D13" s="441" t="s">
        <v>160</v>
      </c>
      <c r="E13" s="436" t="s">
        <v>1470</v>
      </c>
      <c r="F13" s="439"/>
      <c r="G13" s="234"/>
      <c r="H13" s="437"/>
      <c r="I13" s="437"/>
      <c r="J13" s="437"/>
      <c r="K13" s="437"/>
      <c r="L13" s="437"/>
      <c r="M13" s="437"/>
      <c r="N13" s="437" t="s">
        <v>996</v>
      </c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</row>
    <row r="14" spans="1:28" s="31" customFormat="1" ht="16.5" customHeight="1">
      <c r="A14" s="30"/>
      <c r="B14" s="20" t="s">
        <v>980</v>
      </c>
      <c r="C14" s="12"/>
      <c r="D14" s="441" t="s">
        <v>994</v>
      </c>
      <c r="E14" s="434" t="s">
        <v>995</v>
      </c>
      <c r="F14" s="439"/>
      <c r="G14" s="234"/>
      <c r="H14" s="437"/>
      <c r="I14" s="437"/>
      <c r="J14" s="437"/>
      <c r="K14" s="437"/>
      <c r="L14" s="437"/>
      <c r="M14" s="437"/>
      <c r="N14" s="437" t="s">
        <v>996</v>
      </c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</row>
    <row r="15" spans="1:28" s="31" customFormat="1" ht="16.5" customHeight="1">
      <c r="A15" s="30"/>
      <c r="B15" s="20" t="s">
        <v>981</v>
      </c>
      <c r="C15" s="12"/>
      <c r="D15" s="441" t="s">
        <v>994</v>
      </c>
      <c r="E15" s="434" t="s">
        <v>995</v>
      </c>
      <c r="F15" s="439"/>
      <c r="G15" s="234"/>
      <c r="H15" s="437"/>
      <c r="I15" s="437"/>
      <c r="J15" s="437"/>
      <c r="K15" s="437"/>
      <c r="L15" s="437"/>
      <c r="M15" s="437"/>
      <c r="N15" s="437" t="s">
        <v>996</v>
      </c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</row>
    <row r="16" spans="1:28" s="31" customFormat="1" ht="16.5" customHeight="1">
      <c r="A16" s="30"/>
      <c r="B16" s="20" t="s">
        <v>982</v>
      </c>
      <c r="C16" s="12"/>
      <c r="D16" s="441" t="s">
        <v>994</v>
      </c>
      <c r="E16" s="436" t="s">
        <v>995</v>
      </c>
      <c r="F16" s="440"/>
      <c r="G16" s="234"/>
      <c r="H16" s="438"/>
      <c r="I16" s="438"/>
      <c r="J16" s="438"/>
      <c r="K16" s="438"/>
      <c r="L16" s="438"/>
      <c r="M16" s="438"/>
      <c r="N16" s="438" t="s">
        <v>996</v>
      </c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</row>
    <row r="17" spans="1:161" s="31" customFormat="1" ht="16.5" customHeight="1">
      <c r="A17" s="30"/>
      <c r="B17" s="20" t="s">
        <v>983</v>
      </c>
      <c r="C17" s="12"/>
      <c r="D17" s="441" t="s">
        <v>994</v>
      </c>
      <c r="E17" s="436" t="s">
        <v>995</v>
      </c>
      <c r="F17" s="440"/>
      <c r="G17" s="234"/>
      <c r="H17" s="438"/>
      <c r="I17" s="438"/>
      <c r="J17" s="438"/>
      <c r="K17" s="438"/>
      <c r="L17" s="438"/>
      <c r="M17" s="438"/>
      <c r="N17" s="438" t="s">
        <v>996</v>
      </c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</row>
    <row r="18" spans="1:161" s="31" customFormat="1" ht="16.5" customHeight="1">
      <c r="A18" s="30"/>
      <c r="B18" s="20" t="s">
        <v>984</v>
      </c>
      <c r="C18" s="12"/>
      <c r="D18" s="441" t="s">
        <v>994</v>
      </c>
      <c r="E18" s="436" t="s">
        <v>995</v>
      </c>
      <c r="F18" s="440"/>
      <c r="G18" s="234"/>
      <c r="H18" s="438"/>
      <c r="I18" s="438"/>
      <c r="J18" s="438"/>
      <c r="K18" s="438"/>
      <c r="L18" s="438"/>
      <c r="M18" s="438"/>
      <c r="N18" s="438" t="s">
        <v>996</v>
      </c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</row>
    <row r="19" spans="1:161" s="31" customFormat="1" ht="16.5" customHeight="1">
      <c r="A19" s="30"/>
      <c r="B19" s="20" t="s">
        <v>810</v>
      </c>
      <c r="C19" s="12" t="s">
        <v>278</v>
      </c>
      <c r="D19" s="441" t="s">
        <v>999</v>
      </c>
      <c r="E19" s="436" t="s">
        <v>1000</v>
      </c>
      <c r="F19" s="440"/>
      <c r="G19" s="234"/>
      <c r="H19" s="438"/>
      <c r="I19" s="438"/>
      <c r="J19" s="438"/>
      <c r="K19" s="438"/>
      <c r="L19" s="438"/>
      <c r="M19" s="438"/>
      <c r="N19" s="438" t="s">
        <v>996</v>
      </c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</row>
    <row r="20" spans="1:161" s="31" customFormat="1" ht="16.5" customHeight="1">
      <c r="A20" s="30"/>
      <c r="B20" s="20" t="s">
        <v>986</v>
      </c>
      <c r="C20" s="12"/>
      <c r="D20" s="441" t="s">
        <v>994</v>
      </c>
      <c r="E20" s="436" t="s">
        <v>995</v>
      </c>
      <c r="F20" s="440"/>
      <c r="G20" s="234"/>
      <c r="H20" s="438"/>
      <c r="I20" s="438"/>
      <c r="J20" s="438"/>
      <c r="K20" s="438"/>
      <c r="L20" s="438"/>
      <c r="M20" s="438"/>
      <c r="N20" s="438" t="s">
        <v>996</v>
      </c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 spans="1:161" s="31" customFormat="1" ht="16.5" customHeight="1">
      <c r="A21" s="30"/>
      <c r="B21" s="20" t="s">
        <v>987</v>
      </c>
      <c r="C21" s="12"/>
      <c r="D21" s="441" t="s">
        <v>994</v>
      </c>
      <c r="E21" s="436" t="s">
        <v>995</v>
      </c>
      <c r="F21" s="439"/>
      <c r="G21" s="234"/>
      <c r="H21" s="438"/>
      <c r="I21" s="438"/>
      <c r="J21" s="438"/>
      <c r="K21" s="438"/>
      <c r="L21" s="438"/>
      <c r="M21" s="438"/>
      <c r="N21" s="438" t="s">
        <v>996</v>
      </c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</row>
    <row r="22" spans="1:161" s="31" customFormat="1" ht="16.5" customHeight="1">
      <c r="A22" s="30"/>
      <c r="B22" s="20" t="s">
        <v>1003</v>
      </c>
      <c r="C22" s="12" t="s">
        <v>278</v>
      </c>
      <c r="D22" s="441" t="s">
        <v>999</v>
      </c>
      <c r="E22" s="436" t="s">
        <v>1470</v>
      </c>
      <c r="F22" s="439"/>
      <c r="G22" s="234"/>
      <c r="H22" s="438"/>
      <c r="I22" s="438"/>
      <c r="J22" s="438"/>
      <c r="K22" s="438"/>
      <c r="L22" s="438"/>
      <c r="M22" s="438"/>
      <c r="N22" s="438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</row>
    <row r="23" spans="1:161" s="31" customFormat="1" ht="16.5" customHeight="1">
      <c r="A23" s="30"/>
      <c r="B23" s="20"/>
      <c r="C23" s="12"/>
      <c r="D23" s="441"/>
      <c r="E23" s="436"/>
      <c r="F23" s="439"/>
      <c r="G23" s="234"/>
      <c r="H23" s="438"/>
      <c r="I23" s="438"/>
      <c r="J23" s="438"/>
      <c r="K23" s="438"/>
      <c r="L23" s="438"/>
      <c r="M23" s="438"/>
      <c r="N23" s="438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</row>
    <row r="24" spans="1:161" s="31" customFormat="1" ht="16.5" customHeight="1">
      <c r="A24" s="30"/>
      <c r="B24" s="20" t="s">
        <v>1008</v>
      </c>
      <c r="C24" s="12" t="s">
        <v>278</v>
      </c>
      <c r="D24" s="441" t="s">
        <v>999</v>
      </c>
      <c r="E24" s="436" t="s">
        <v>1470</v>
      </c>
      <c r="F24" s="439"/>
      <c r="G24" s="234"/>
      <c r="H24" s="438"/>
      <c r="I24" s="438"/>
      <c r="J24" s="438"/>
      <c r="K24" s="438"/>
      <c r="L24" s="438"/>
      <c r="M24" s="438"/>
      <c r="N24" s="438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</row>
    <row r="25" spans="1:161" s="31" customFormat="1" ht="16.5" customHeight="1">
      <c r="A25" s="30"/>
      <c r="B25" s="20" t="s">
        <v>1052</v>
      </c>
      <c r="C25" s="12"/>
      <c r="D25" s="441" t="s">
        <v>999</v>
      </c>
      <c r="E25" s="435" t="s">
        <v>1472</v>
      </c>
      <c r="F25" s="439"/>
      <c r="G25" s="234"/>
      <c r="H25" s="438"/>
      <c r="I25" s="438"/>
      <c r="J25" s="438"/>
      <c r="K25" s="438"/>
      <c r="L25" s="438"/>
      <c r="M25" s="438"/>
      <c r="N25" s="438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 spans="1:161" s="31" customFormat="1" ht="16.5" customHeight="1">
      <c r="A26" s="30"/>
      <c r="B26" s="20" t="s">
        <v>1057</v>
      </c>
      <c r="C26" s="12" t="s">
        <v>278</v>
      </c>
      <c r="D26" s="441" t="s">
        <v>999</v>
      </c>
      <c r="E26" s="436" t="s">
        <v>1470</v>
      </c>
      <c r="F26" s="439"/>
      <c r="G26" s="234"/>
      <c r="H26" s="438"/>
      <c r="I26" s="438"/>
      <c r="J26" s="438"/>
      <c r="K26" s="438"/>
      <c r="L26" s="438"/>
      <c r="M26" s="438"/>
      <c r="N26" s="438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 spans="1:161" s="31" customFormat="1" ht="16.5" customHeight="1">
      <c r="A27" s="30"/>
      <c r="B27" s="20" t="s">
        <v>1080</v>
      </c>
      <c r="C27" s="12" t="s">
        <v>277</v>
      </c>
      <c r="D27" s="441" t="s">
        <v>999</v>
      </c>
      <c r="E27" s="436" t="s">
        <v>1470</v>
      </c>
      <c r="F27" s="439"/>
      <c r="G27" s="234"/>
      <c r="H27" s="438"/>
      <c r="I27" s="438"/>
      <c r="J27" s="438"/>
      <c r="K27" s="438"/>
      <c r="L27" s="438"/>
      <c r="M27" s="438"/>
      <c r="N27" s="438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</row>
    <row r="28" spans="1:161" s="31" customFormat="1" ht="16.5" customHeight="1">
      <c r="A28" s="30"/>
      <c r="B28" s="20" t="s">
        <v>993</v>
      </c>
      <c r="C28" s="12"/>
      <c r="D28" s="441" t="s">
        <v>994</v>
      </c>
      <c r="E28" s="434" t="s">
        <v>995</v>
      </c>
      <c r="F28" s="439"/>
      <c r="G28" s="234"/>
      <c r="H28" s="437"/>
      <c r="I28" s="437"/>
      <c r="J28" s="437"/>
      <c r="K28" s="437"/>
      <c r="L28" s="437"/>
      <c r="M28" s="437"/>
      <c r="N28" s="437" t="s">
        <v>996</v>
      </c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</row>
    <row r="29" spans="1:161" s="31" customFormat="1" ht="16.5" customHeight="1">
      <c r="A29" s="30"/>
      <c r="B29" s="20" t="s">
        <v>988</v>
      </c>
      <c r="C29" s="12"/>
      <c r="D29" s="441" t="s">
        <v>1001</v>
      </c>
      <c r="E29" s="434" t="s">
        <v>995</v>
      </c>
      <c r="F29" s="439"/>
      <c r="G29" s="234"/>
      <c r="H29" s="437"/>
      <c r="I29" s="437"/>
      <c r="J29" s="437"/>
      <c r="K29" s="437"/>
      <c r="L29" s="437"/>
      <c r="M29" s="437"/>
      <c r="N29" s="437" t="s">
        <v>996</v>
      </c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spans="1:161" s="18" customFormat="1" ht="20.25" customHeight="1">
      <c r="A30" s="47"/>
      <c r="B30" s="20" t="s">
        <v>989</v>
      </c>
      <c r="C30" s="12"/>
      <c r="D30" s="441" t="s">
        <v>994</v>
      </c>
      <c r="E30" s="434" t="s">
        <v>995</v>
      </c>
      <c r="F30" s="439"/>
      <c r="G30" s="234"/>
      <c r="H30" s="437"/>
      <c r="I30" s="437"/>
      <c r="J30" s="437"/>
      <c r="K30" s="437"/>
      <c r="L30" s="437"/>
      <c r="M30" s="437"/>
      <c r="N30" s="437" t="s">
        <v>996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FE30" s="50"/>
    </row>
    <row r="31" spans="1:161" s="18" customFormat="1" ht="18" customHeight="1">
      <c r="A31" s="47"/>
      <c r="B31" s="20" t="s">
        <v>990</v>
      </c>
      <c r="C31" s="12"/>
      <c r="D31" s="441" t="s">
        <v>994</v>
      </c>
      <c r="E31" s="434" t="s">
        <v>995</v>
      </c>
      <c r="F31" s="439"/>
      <c r="G31" s="234"/>
      <c r="H31" s="437"/>
      <c r="I31" s="437"/>
      <c r="J31" s="437"/>
      <c r="K31" s="437"/>
      <c r="L31" s="437"/>
      <c r="M31" s="437"/>
      <c r="N31" s="437" t="s">
        <v>996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FE31" s="50"/>
    </row>
    <row r="32" spans="1:161" s="18" customFormat="1">
      <c r="A32" s="47"/>
      <c r="B32" s="20" t="s">
        <v>991</v>
      </c>
      <c r="C32" s="12"/>
      <c r="D32" s="441" t="s">
        <v>994</v>
      </c>
      <c r="E32" s="434" t="s">
        <v>995</v>
      </c>
      <c r="F32" s="439"/>
      <c r="G32" s="14"/>
      <c r="H32" s="437"/>
      <c r="I32" s="437"/>
      <c r="J32" s="437"/>
      <c r="K32" s="437"/>
      <c r="L32" s="437"/>
      <c r="M32" s="437"/>
      <c r="N32" s="437" t="s">
        <v>996</v>
      </c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FE32" s="50"/>
    </row>
    <row r="33" spans="1:161" s="18" customFormat="1">
      <c r="A33" s="47"/>
      <c r="B33" s="20"/>
      <c r="C33" s="12"/>
      <c r="D33" s="441"/>
      <c r="E33" s="14"/>
      <c r="F33" s="439"/>
      <c r="G33" s="14"/>
      <c r="H33" s="437"/>
      <c r="I33" s="437"/>
      <c r="J33" s="437"/>
      <c r="K33" s="437"/>
      <c r="L33" s="437"/>
      <c r="M33" s="437"/>
      <c r="N33" s="12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FE33" s="50"/>
    </row>
    <row r="34" spans="1:161" s="18" customFormat="1">
      <c r="A34" s="47"/>
      <c r="B34" s="20"/>
      <c r="C34" s="12"/>
      <c r="D34" s="441"/>
      <c r="E34" s="12"/>
      <c r="F34" s="439"/>
      <c r="G34" s="12"/>
      <c r="H34" s="437"/>
      <c r="I34" s="437"/>
      <c r="J34" s="437"/>
      <c r="K34" s="437"/>
      <c r="L34" s="437"/>
      <c r="M34" s="437"/>
      <c r="N34" s="12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FE34" s="50"/>
    </row>
    <row r="35" spans="1:161" s="18" customFormat="1">
      <c r="A35" s="47"/>
      <c r="B35" s="20"/>
      <c r="C35" s="12"/>
      <c r="D35" s="441"/>
      <c r="E35" s="14"/>
      <c r="F35" s="439"/>
      <c r="G35" s="14"/>
      <c r="H35" s="437"/>
      <c r="I35" s="437"/>
      <c r="J35" s="437"/>
      <c r="K35" s="437"/>
      <c r="L35" s="437"/>
      <c r="M35" s="437"/>
      <c r="N35" s="12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FE35" s="50"/>
    </row>
    <row r="36" spans="1:161" s="18" customFormat="1">
      <c r="A36" s="47"/>
      <c r="B36" s="20"/>
      <c r="C36" s="12"/>
      <c r="D36" s="441"/>
      <c r="E36" s="14"/>
      <c r="F36" s="439"/>
      <c r="G36" s="14"/>
      <c r="H36" s="437"/>
      <c r="I36" s="437"/>
      <c r="J36" s="437"/>
      <c r="K36" s="437"/>
      <c r="L36" s="437"/>
      <c r="M36" s="437"/>
      <c r="N36" s="12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FE36" s="50"/>
    </row>
    <row r="37" spans="1:161" s="18" customFormat="1">
      <c r="A37" s="47"/>
      <c r="B37" s="20"/>
      <c r="C37" s="12"/>
      <c r="D37" s="441"/>
      <c r="E37" s="14"/>
      <c r="F37" s="440"/>
      <c r="G37" s="14"/>
      <c r="H37" s="437"/>
      <c r="I37" s="437"/>
      <c r="J37" s="437"/>
      <c r="K37" s="437"/>
      <c r="L37" s="437"/>
      <c r="M37" s="437"/>
      <c r="N37" s="12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FE37" s="50"/>
    </row>
    <row r="38" spans="1:161" s="18" customFormat="1">
      <c r="A38" s="47"/>
      <c r="B38" s="20"/>
      <c r="C38" s="12"/>
      <c r="D38" s="441"/>
      <c r="E38" s="12"/>
      <c r="F38" s="440"/>
      <c r="G38" s="12"/>
      <c r="H38" s="437"/>
      <c r="I38" s="437"/>
      <c r="J38" s="437"/>
      <c r="K38" s="437"/>
      <c r="L38" s="437"/>
      <c r="M38" s="437"/>
      <c r="N38" s="12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FE38" s="50"/>
    </row>
    <row r="39" spans="1:161" s="18" customFormat="1">
      <c r="A39" s="47"/>
      <c r="B39" s="20"/>
      <c r="C39" s="12"/>
      <c r="D39" s="441"/>
      <c r="E39" s="14"/>
      <c r="F39" s="440"/>
      <c r="G39" s="14"/>
      <c r="H39" s="437"/>
      <c r="I39" s="437"/>
      <c r="J39" s="437"/>
      <c r="K39" s="437"/>
      <c r="L39" s="437"/>
      <c r="M39" s="437"/>
      <c r="N39" s="12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FE39" s="50"/>
    </row>
    <row r="40" spans="1:161" s="18" customFormat="1">
      <c r="A40" s="47"/>
      <c r="B40" s="20"/>
      <c r="C40" s="12"/>
      <c r="D40" s="441"/>
      <c r="E40" s="14"/>
      <c r="F40" s="440"/>
      <c r="G40" s="14"/>
      <c r="H40" s="437"/>
      <c r="I40" s="437"/>
      <c r="J40" s="437"/>
      <c r="K40" s="437"/>
      <c r="L40" s="437"/>
      <c r="M40" s="437"/>
      <c r="N40" s="12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FE40" s="50"/>
    </row>
    <row r="41" spans="1:161" s="18" customFormat="1">
      <c r="A41" s="47"/>
      <c r="B41" s="20"/>
      <c r="C41" s="12"/>
      <c r="D41" s="441"/>
      <c r="E41" s="14"/>
      <c r="F41" s="440"/>
      <c r="G41" s="14"/>
      <c r="H41" s="437"/>
      <c r="I41" s="437"/>
      <c r="J41" s="437"/>
      <c r="K41" s="437"/>
      <c r="L41" s="437"/>
      <c r="M41" s="437"/>
      <c r="N41" s="12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FE41" s="50"/>
    </row>
    <row r="42" spans="1:161" s="18" customFormat="1">
      <c r="A42" s="47"/>
      <c r="B42" s="48"/>
      <c r="C42" s="48"/>
      <c r="D42" s="49"/>
      <c r="E42" s="48"/>
      <c r="F42" s="431"/>
      <c r="G42" s="48"/>
      <c r="H42" s="48"/>
      <c r="I42" s="48"/>
      <c r="J42" s="48"/>
      <c r="K42" s="48"/>
      <c r="L42" s="48"/>
      <c r="M42" s="48"/>
      <c r="N42" s="48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FE42" s="50"/>
    </row>
    <row r="43" spans="1:161" s="18" customFormat="1">
      <c r="A43" s="47"/>
      <c r="B43" s="48"/>
      <c r="C43" s="48"/>
      <c r="D43" s="49"/>
      <c r="E43" s="48"/>
      <c r="F43" s="431"/>
      <c r="G43" s="48"/>
      <c r="H43" s="48"/>
      <c r="I43" s="48"/>
      <c r="J43" s="48"/>
      <c r="K43" s="48"/>
      <c r="L43" s="48"/>
      <c r="M43" s="48"/>
      <c r="N43" s="48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FE43" s="50"/>
    </row>
    <row r="44" spans="1:161" s="18" customFormat="1">
      <c r="A44" s="47"/>
      <c r="B44" s="48"/>
      <c r="C44" s="48"/>
      <c r="D44" s="49"/>
      <c r="E44" s="48"/>
      <c r="F44" s="431"/>
      <c r="G44" s="48"/>
      <c r="H44" s="48"/>
      <c r="I44" s="48"/>
      <c r="J44" s="48"/>
      <c r="K44" s="48"/>
      <c r="L44" s="48"/>
      <c r="M44" s="48"/>
      <c r="N44" s="48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FE44" s="50"/>
    </row>
    <row r="45" spans="1:161" s="18" customFormat="1">
      <c r="A45" s="47"/>
      <c r="B45" s="48"/>
      <c r="C45" s="48"/>
      <c r="D45" s="49"/>
      <c r="E45" s="48"/>
      <c r="F45" s="431"/>
      <c r="G45" s="48"/>
      <c r="H45" s="48"/>
      <c r="I45" s="48"/>
      <c r="J45" s="48"/>
      <c r="K45" s="48"/>
      <c r="L45" s="48"/>
      <c r="M45" s="48"/>
      <c r="N45" s="48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FE45" s="50"/>
    </row>
    <row r="46" spans="1:161" s="18" customFormat="1">
      <c r="A46" s="47"/>
      <c r="B46" s="48"/>
      <c r="C46" s="48"/>
      <c r="D46" s="49"/>
      <c r="E46" s="48"/>
      <c r="F46" s="431"/>
      <c r="G46" s="48"/>
      <c r="H46" s="48"/>
      <c r="I46" s="48"/>
      <c r="J46" s="48"/>
      <c r="K46" s="48"/>
      <c r="L46" s="48"/>
      <c r="M46" s="48"/>
      <c r="N46" s="48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FE46" s="50"/>
    </row>
    <row r="47" spans="1:161" s="18" customFormat="1">
      <c r="A47" s="47"/>
      <c r="B47" s="48"/>
      <c r="C47" s="48"/>
      <c r="D47" s="49"/>
      <c r="E47" s="48"/>
      <c r="F47" s="431"/>
      <c r="G47" s="48"/>
      <c r="H47" s="48"/>
      <c r="I47" s="48"/>
      <c r="J47" s="48"/>
      <c r="K47" s="48"/>
      <c r="L47" s="48"/>
      <c r="M47" s="48"/>
      <c r="N47" s="48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FE47" s="50"/>
    </row>
    <row r="48" spans="1:161" s="18" customFormat="1">
      <c r="A48" s="47"/>
      <c r="B48" s="48"/>
      <c r="C48" s="48"/>
      <c r="D48" s="49"/>
      <c r="E48" s="48"/>
      <c r="F48" s="431"/>
      <c r="G48" s="48"/>
      <c r="H48" s="48"/>
      <c r="I48" s="48"/>
      <c r="J48" s="48"/>
      <c r="K48" s="48"/>
      <c r="L48" s="48"/>
      <c r="M48" s="48"/>
      <c r="N48" s="48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FE48" s="50"/>
    </row>
    <row r="49" spans="1:161" s="18" customFormat="1">
      <c r="A49" s="47"/>
      <c r="B49" s="48"/>
      <c r="C49" s="48"/>
      <c r="D49" s="49"/>
      <c r="E49" s="48"/>
      <c r="F49" s="431"/>
      <c r="G49" s="48"/>
      <c r="H49" s="48"/>
      <c r="I49" s="48"/>
      <c r="J49" s="48"/>
      <c r="K49" s="48"/>
      <c r="L49" s="48"/>
      <c r="M49" s="48"/>
      <c r="N49" s="48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FE49" s="50"/>
    </row>
    <row r="50" spans="1:161" s="18" customFormat="1">
      <c r="A50" s="47"/>
      <c r="B50" s="48"/>
      <c r="C50" s="48"/>
      <c r="D50" s="49"/>
      <c r="E50" s="48"/>
      <c r="F50" s="431"/>
      <c r="G50" s="48"/>
      <c r="H50" s="48"/>
      <c r="I50" s="48"/>
      <c r="J50" s="48"/>
      <c r="K50" s="48"/>
      <c r="L50" s="48"/>
      <c r="M50" s="48"/>
      <c r="N50" s="48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FE50" s="50"/>
    </row>
    <row r="51" spans="1:161" s="18" customFormat="1">
      <c r="A51" s="47"/>
      <c r="B51" s="48"/>
      <c r="C51" s="48"/>
      <c r="D51" s="49"/>
      <c r="E51" s="48"/>
      <c r="F51" s="431"/>
      <c r="G51" s="48"/>
      <c r="H51" s="48"/>
      <c r="I51" s="48"/>
      <c r="J51" s="48"/>
      <c r="K51" s="48"/>
      <c r="L51" s="48"/>
      <c r="M51" s="48"/>
      <c r="N51" s="48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FE51" s="50"/>
    </row>
    <row r="52" spans="1:161" s="18" customFormat="1">
      <c r="A52" s="47"/>
      <c r="B52" s="48"/>
      <c r="C52" s="48"/>
      <c r="D52" s="49"/>
      <c r="E52" s="48"/>
      <c r="F52" s="431"/>
      <c r="G52" s="48"/>
      <c r="H52" s="48"/>
      <c r="I52" s="48"/>
      <c r="J52" s="48"/>
      <c r="K52" s="48"/>
      <c r="L52" s="48"/>
      <c r="M52" s="48"/>
      <c r="N52" s="48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FE52" s="50"/>
    </row>
    <row r="53" spans="1:161" s="18" customFormat="1">
      <c r="A53" s="47"/>
      <c r="B53" s="48"/>
      <c r="C53" s="48"/>
      <c r="D53" s="49"/>
      <c r="E53" s="48"/>
      <c r="F53" s="431"/>
      <c r="G53" s="48"/>
      <c r="H53" s="48"/>
      <c r="I53" s="48"/>
      <c r="J53" s="48"/>
      <c r="K53" s="48"/>
      <c r="L53" s="48"/>
      <c r="M53" s="48"/>
      <c r="N53" s="48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FE53" s="50"/>
    </row>
    <row r="54" spans="1:161" s="18" customFormat="1">
      <c r="A54" s="47"/>
      <c r="B54" s="48"/>
      <c r="C54" s="48"/>
      <c r="D54" s="49"/>
      <c r="E54" s="48"/>
      <c r="F54" s="431"/>
      <c r="G54" s="48"/>
      <c r="H54" s="48"/>
      <c r="I54" s="48"/>
      <c r="J54" s="48"/>
      <c r="K54" s="48"/>
      <c r="L54" s="48"/>
      <c r="M54" s="48"/>
      <c r="N54" s="48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FE54" s="50"/>
    </row>
    <row r="55" spans="1:161" s="18" customFormat="1">
      <c r="A55" s="47"/>
      <c r="B55" s="48"/>
      <c r="C55" s="48"/>
      <c r="D55" s="49"/>
      <c r="E55" s="48"/>
      <c r="F55" s="431"/>
      <c r="G55" s="48"/>
      <c r="H55" s="48"/>
      <c r="I55" s="48"/>
      <c r="J55" s="48"/>
      <c r="K55" s="48"/>
      <c r="L55" s="48"/>
      <c r="M55" s="48"/>
      <c r="N55" s="48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FE55" s="50"/>
    </row>
    <row r="56" spans="1:161" s="18" customFormat="1">
      <c r="A56" s="47"/>
      <c r="B56" s="48"/>
      <c r="C56" s="48"/>
      <c r="D56" s="49"/>
      <c r="E56" s="48"/>
      <c r="F56" s="431"/>
      <c r="G56" s="48"/>
      <c r="H56" s="48"/>
      <c r="I56" s="48"/>
      <c r="J56" s="48"/>
      <c r="K56" s="48"/>
      <c r="L56" s="48"/>
      <c r="M56" s="48"/>
      <c r="N56" s="48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FE56" s="50"/>
    </row>
    <row r="57" spans="1:161" s="18" customFormat="1">
      <c r="A57" s="47"/>
      <c r="B57" s="48"/>
      <c r="C57" s="48"/>
      <c r="D57" s="49"/>
      <c r="E57" s="48"/>
      <c r="F57" s="431"/>
      <c r="G57" s="48"/>
      <c r="H57" s="48"/>
      <c r="I57" s="48"/>
      <c r="J57" s="48"/>
      <c r="K57" s="48"/>
      <c r="L57" s="48"/>
      <c r="M57" s="48"/>
      <c r="N57" s="48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FE57" s="50"/>
    </row>
    <row r="58" spans="1:161" s="18" customFormat="1">
      <c r="A58" s="47"/>
      <c r="B58" s="48"/>
      <c r="C58" s="48"/>
      <c r="D58" s="49"/>
      <c r="E58" s="48"/>
      <c r="F58" s="431"/>
      <c r="G58" s="48"/>
      <c r="H58" s="48"/>
      <c r="I58" s="48"/>
      <c r="J58" s="48"/>
      <c r="K58" s="48"/>
      <c r="L58" s="48"/>
      <c r="M58" s="48"/>
      <c r="N58" s="48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FE58" s="50"/>
    </row>
    <row r="59" spans="1:161" s="18" customFormat="1">
      <c r="A59" s="47"/>
      <c r="B59" s="48"/>
      <c r="C59" s="48"/>
      <c r="D59" s="49"/>
      <c r="E59" s="48"/>
      <c r="F59" s="431"/>
      <c r="G59" s="48"/>
      <c r="H59" s="48"/>
      <c r="I59" s="48"/>
      <c r="J59" s="48"/>
      <c r="K59" s="48"/>
      <c r="L59" s="48"/>
      <c r="M59" s="48"/>
      <c r="N59" s="48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FE59" s="50"/>
    </row>
    <row r="60" spans="1:161" s="18" customFormat="1">
      <c r="A60" s="47"/>
      <c r="B60" s="48"/>
      <c r="C60" s="48"/>
      <c r="D60" s="49"/>
      <c r="E60" s="48"/>
      <c r="F60" s="431"/>
      <c r="G60" s="48"/>
      <c r="H60" s="48"/>
      <c r="I60" s="48"/>
      <c r="J60" s="48"/>
      <c r="K60" s="48"/>
      <c r="L60" s="48"/>
      <c r="M60" s="48"/>
      <c r="N60" s="48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FE60" s="50"/>
    </row>
    <row r="61" spans="1:161" s="18" customFormat="1">
      <c r="A61" s="47"/>
      <c r="B61" s="48"/>
      <c r="C61" s="48"/>
      <c r="D61" s="49"/>
      <c r="E61" s="48"/>
      <c r="F61" s="431"/>
      <c r="G61" s="48"/>
      <c r="H61" s="48"/>
      <c r="I61" s="48"/>
      <c r="J61" s="48"/>
      <c r="K61" s="48"/>
      <c r="L61" s="48"/>
      <c r="M61" s="48"/>
      <c r="N61" s="48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FE61" s="50"/>
    </row>
    <row r="62" spans="1:161" s="18" customFormat="1">
      <c r="A62" s="47"/>
      <c r="B62" s="48"/>
      <c r="C62" s="48"/>
      <c r="D62" s="49"/>
      <c r="E62" s="48"/>
      <c r="F62" s="431"/>
      <c r="G62" s="48"/>
      <c r="H62" s="48"/>
      <c r="I62" s="48"/>
      <c r="J62" s="48"/>
      <c r="K62" s="48"/>
      <c r="L62" s="48"/>
      <c r="M62" s="48"/>
      <c r="N62" s="48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FE62" s="50"/>
    </row>
    <row r="63" spans="1:161" s="18" customFormat="1">
      <c r="A63" s="47"/>
      <c r="B63" s="48"/>
      <c r="C63" s="48"/>
      <c r="D63" s="49"/>
      <c r="E63" s="48"/>
      <c r="F63" s="431"/>
      <c r="G63" s="48"/>
      <c r="H63" s="48"/>
      <c r="I63" s="48"/>
      <c r="J63" s="48"/>
      <c r="K63" s="48"/>
      <c r="L63" s="48"/>
      <c r="M63" s="48"/>
      <c r="N63" s="48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FE63" s="50"/>
    </row>
    <row r="64" spans="1:161" s="18" customFormat="1">
      <c r="A64" s="47"/>
      <c r="B64" s="48"/>
      <c r="C64" s="48"/>
      <c r="D64" s="49"/>
      <c r="E64" s="48"/>
      <c r="F64" s="431"/>
      <c r="G64" s="48"/>
      <c r="H64" s="48"/>
      <c r="I64" s="48"/>
      <c r="J64" s="48"/>
      <c r="K64" s="48"/>
      <c r="L64" s="48"/>
      <c r="M64" s="48"/>
      <c r="N64" s="48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FE64" s="50"/>
    </row>
    <row r="65" spans="1:161" s="18" customFormat="1">
      <c r="A65" s="47"/>
      <c r="B65" s="48"/>
      <c r="C65" s="48"/>
      <c r="D65" s="49"/>
      <c r="E65" s="48"/>
      <c r="F65" s="431"/>
      <c r="G65" s="48"/>
      <c r="H65" s="48"/>
      <c r="I65" s="48"/>
      <c r="J65" s="48"/>
      <c r="K65" s="48"/>
      <c r="L65" s="48"/>
      <c r="M65" s="48"/>
      <c r="N65" s="48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FE65" s="50"/>
    </row>
    <row r="66" spans="1:161" s="18" customFormat="1">
      <c r="A66" s="47"/>
      <c r="B66" s="48"/>
      <c r="C66" s="48"/>
      <c r="D66" s="49"/>
      <c r="E66" s="48"/>
      <c r="F66" s="431"/>
      <c r="G66" s="48"/>
      <c r="H66" s="48"/>
      <c r="I66" s="48"/>
      <c r="J66" s="48"/>
      <c r="K66" s="48"/>
      <c r="L66" s="48"/>
      <c r="M66" s="48"/>
      <c r="N66" s="48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FE66" s="50"/>
    </row>
    <row r="67" spans="1:161" s="18" customFormat="1">
      <c r="A67" s="47"/>
      <c r="B67" s="48"/>
      <c r="C67" s="48"/>
      <c r="D67" s="49"/>
      <c r="E67" s="48"/>
      <c r="F67" s="431"/>
      <c r="G67" s="48"/>
      <c r="H67" s="48"/>
      <c r="I67" s="48"/>
      <c r="J67" s="48"/>
      <c r="K67" s="48"/>
      <c r="L67" s="48"/>
      <c r="M67" s="48"/>
      <c r="N67" s="48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FE67" s="50"/>
    </row>
    <row r="68" spans="1:161" s="18" customFormat="1">
      <c r="A68" s="47"/>
      <c r="B68" s="48"/>
      <c r="C68" s="48"/>
      <c r="D68" s="49"/>
      <c r="E68" s="48"/>
      <c r="F68" s="431"/>
      <c r="G68" s="48"/>
      <c r="H68" s="48"/>
      <c r="I68" s="48"/>
      <c r="J68" s="48"/>
      <c r="K68" s="48"/>
      <c r="L68" s="48"/>
      <c r="M68" s="48"/>
      <c r="N68" s="48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FE68" s="50"/>
    </row>
    <row r="69" spans="1:161" s="18" customFormat="1">
      <c r="A69" s="47"/>
      <c r="B69" s="48"/>
      <c r="C69" s="48"/>
      <c r="D69" s="49"/>
      <c r="E69" s="48"/>
      <c r="F69" s="431"/>
      <c r="G69" s="48"/>
      <c r="H69" s="48"/>
      <c r="I69" s="48"/>
      <c r="J69" s="48"/>
      <c r="K69" s="48"/>
      <c r="L69" s="48"/>
      <c r="M69" s="48"/>
      <c r="N69" s="48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FE69" s="50"/>
    </row>
    <row r="70" spans="1:161" s="18" customFormat="1">
      <c r="A70" s="47"/>
      <c r="B70" s="48"/>
      <c r="C70" s="48"/>
      <c r="D70" s="49"/>
      <c r="E70" s="48"/>
      <c r="F70" s="431"/>
      <c r="G70" s="48"/>
      <c r="H70" s="48"/>
      <c r="I70" s="48"/>
      <c r="J70" s="48"/>
      <c r="K70" s="48"/>
      <c r="L70" s="48"/>
      <c r="M70" s="48"/>
      <c r="N70" s="48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FE70" s="50"/>
    </row>
    <row r="71" spans="1:161" s="18" customFormat="1">
      <c r="A71" s="47"/>
      <c r="B71" s="48"/>
      <c r="C71" s="48"/>
      <c r="D71" s="49"/>
      <c r="E71" s="48"/>
      <c r="F71" s="431"/>
      <c r="G71" s="48"/>
      <c r="H71" s="48"/>
      <c r="I71" s="48"/>
      <c r="J71" s="48"/>
      <c r="K71" s="48"/>
      <c r="L71" s="48"/>
      <c r="M71" s="48"/>
      <c r="N71" s="48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FE71" s="50"/>
    </row>
    <row r="72" spans="1:161" s="18" customFormat="1">
      <c r="A72" s="47"/>
      <c r="B72" s="48"/>
      <c r="C72" s="48"/>
      <c r="D72" s="49"/>
      <c r="E72" s="48"/>
      <c r="F72" s="431"/>
      <c r="G72" s="48"/>
      <c r="H72" s="48"/>
      <c r="I72" s="48"/>
      <c r="J72" s="48"/>
      <c r="K72" s="48"/>
      <c r="L72" s="48"/>
      <c r="M72" s="48"/>
      <c r="N72" s="48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FE72" s="50"/>
    </row>
    <row r="73" spans="1:161" s="18" customFormat="1">
      <c r="A73" s="47"/>
      <c r="B73" s="48"/>
      <c r="C73" s="48"/>
      <c r="D73" s="49"/>
      <c r="E73" s="48"/>
      <c r="F73" s="431"/>
      <c r="G73" s="48"/>
      <c r="H73" s="48"/>
      <c r="I73" s="48"/>
      <c r="J73" s="48"/>
      <c r="K73" s="48"/>
      <c r="L73" s="48"/>
      <c r="M73" s="48"/>
      <c r="N73" s="48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FE73" s="50"/>
    </row>
    <row r="74" spans="1:161" s="18" customFormat="1">
      <c r="A74" s="47"/>
      <c r="B74" s="48"/>
      <c r="C74" s="48"/>
      <c r="D74" s="49"/>
      <c r="E74" s="48"/>
      <c r="F74" s="431"/>
      <c r="G74" s="48"/>
      <c r="H74" s="48"/>
      <c r="I74" s="48"/>
      <c r="J74" s="48"/>
      <c r="K74" s="48"/>
      <c r="L74" s="48"/>
      <c r="M74" s="48"/>
      <c r="N74" s="48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FE74" s="50"/>
    </row>
    <row r="75" spans="1:161" s="18" customFormat="1">
      <c r="A75" s="47"/>
      <c r="B75" s="48"/>
      <c r="C75" s="48"/>
      <c r="D75" s="49"/>
      <c r="E75" s="48"/>
      <c r="F75" s="431"/>
      <c r="G75" s="48"/>
      <c r="H75" s="48"/>
      <c r="I75" s="48"/>
      <c r="J75" s="48"/>
      <c r="K75" s="48"/>
      <c r="L75" s="48"/>
      <c r="M75" s="48"/>
      <c r="N75" s="48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FE75" s="50"/>
    </row>
    <row r="76" spans="1:161" s="18" customFormat="1">
      <c r="A76" s="47"/>
      <c r="B76" s="48"/>
      <c r="C76" s="48"/>
      <c r="D76" s="49"/>
      <c r="E76" s="48"/>
      <c r="F76" s="431"/>
      <c r="G76" s="48"/>
      <c r="H76" s="48"/>
      <c r="I76" s="48"/>
      <c r="J76" s="48"/>
      <c r="K76" s="48"/>
      <c r="L76" s="48"/>
      <c r="M76" s="48"/>
      <c r="N76" s="48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FE76" s="50"/>
    </row>
    <row r="77" spans="1:161" s="18" customFormat="1">
      <c r="A77" s="47"/>
      <c r="B77" s="48"/>
      <c r="C77" s="48"/>
      <c r="D77" s="49"/>
      <c r="E77" s="48"/>
      <c r="F77" s="431"/>
      <c r="G77" s="48"/>
      <c r="H77" s="48"/>
      <c r="I77" s="48"/>
      <c r="J77" s="48"/>
      <c r="K77" s="48"/>
      <c r="L77" s="48"/>
      <c r="M77" s="48"/>
      <c r="N77" s="48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FE77" s="50"/>
    </row>
    <row r="78" spans="1:161" s="18" customFormat="1">
      <c r="A78" s="47"/>
      <c r="B78" s="48"/>
      <c r="C78" s="48"/>
      <c r="D78" s="49"/>
      <c r="E78" s="48"/>
      <c r="F78" s="431"/>
      <c r="G78" s="48"/>
      <c r="H78" s="48"/>
      <c r="I78" s="48"/>
      <c r="J78" s="48"/>
      <c r="K78" s="48"/>
      <c r="L78" s="48"/>
      <c r="M78" s="48"/>
      <c r="N78" s="48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FE78" s="50"/>
    </row>
    <row r="79" spans="1:161" s="18" customFormat="1">
      <c r="A79" s="47"/>
      <c r="B79" s="48"/>
      <c r="C79" s="48"/>
      <c r="D79" s="49"/>
      <c r="E79" s="48"/>
      <c r="F79" s="431"/>
      <c r="G79" s="48"/>
      <c r="H79" s="48"/>
      <c r="I79" s="48"/>
      <c r="J79" s="48"/>
      <c r="K79" s="48"/>
      <c r="L79" s="48"/>
      <c r="M79" s="48"/>
      <c r="N79" s="48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FE79" s="50"/>
    </row>
    <row r="80" spans="1:161" s="18" customFormat="1">
      <c r="A80" s="47"/>
      <c r="B80" s="48"/>
      <c r="C80" s="48"/>
      <c r="D80" s="49"/>
      <c r="E80" s="48"/>
      <c r="F80" s="431"/>
      <c r="G80" s="48"/>
      <c r="H80" s="48"/>
      <c r="I80" s="48"/>
      <c r="J80" s="48"/>
      <c r="K80" s="48"/>
      <c r="L80" s="48"/>
      <c r="M80" s="48"/>
      <c r="N80" s="48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FE80" s="50"/>
    </row>
    <row r="81" spans="1:161" s="18" customFormat="1">
      <c r="A81" s="47"/>
      <c r="B81" s="48"/>
      <c r="C81" s="48"/>
      <c r="D81" s="49"/>
      <c r="E81" s="48"/>
      <c r="F81" s="431"/>
      <c r="G81" s="48"/>
      <c r="H81" s="48"/>
      <c r="I81" s="48"/>
      <c r="J81" s="48"/>
      <c r="K81" s="48"/>
      <c r="L81" s="48"/>
      <c r="M81" s="48"/>
      <c r="N81" s="48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FE81" s="50"/>
    </row>
    <row r="82" spans="1:161" s="18" customFormat="1">
      <c r="A82" s="47"/>
      <c r="B82" s="48"/>
      <c r="C82" s="48"/>
      <c r="D82" s="49"/>
      <c r="E82" s="48"/>
      <c r="F82" s="431"/>
      <c r="G82" s="48"/>
      <c r="H82" s="48"/>
      <c r="I82" s="48"/>
      <c r="J82" s="48"/>
      <c r="K82" s="48"/>
      <c r="L82" s="48"/>
      <c r="M82" s="48"/>
      <c r="N82" s="48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FE82" s="50"/>
    </row>
    <row r="83" spans="1:161" s="18" customFormat="1">
      <c r="A83" s="47"/>
      <c r="B83" s="48"/>
      <c r="C83" s="48"/>
      <c r="D83" s="49"/>
      <c r="E83" s="48"/>
      <c r="F83" s="431"/>
      <c r="G83" s="48"/>
      <c r="H83" s="48"/>
      <c r="I83" s="48"/>
      <c r="J83" s="48"/>
      <c r="K83" s="48"/>
      <c r="L83" s="48"/>
      <c r="M83" s="48"/>
      <c r="N83" s="48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FE83" s="50"/>
    </row>
    <row r="84" spans="1:161" s="18" customFormat="1">
      <c r="A84" s="47"/>
      <c r="B84" s="48"/>
      <c r="C84" s="48"/>
      <c r="D84" s="49"/>
      <c r="E84" s="48"/>
      <c r="F84" s="431"/>
      <c r="G84" s="48"/>
      <c r="H84" s="48"/>
      <c r="I84" s="48"/>
      <c r="J84" s="48"/>
      <c r="K84" s="48"/>
      <c r="L84" s="48"/>
      <c r="M84" s="48"/>
      <c r="N84" s="48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FE84" s="50"/>
    </row>
    <row r="85" spans="1:161" s="18" customFormat="1">
      <c r="A85" s="47"/>
      <c r="B85" s="48"/>
      <c r="C85" s="48"/>
      <c r="D85" s="49"/>
      <c r="E85" s="48"/>
      <c r="F85" s="431"/>
      <c r="G85" s="48"/>
      <c r="H85" s="48"/>
      <c r="I85" s="48"/>
      <c r="J85" s="48"/>
      <c r="K85" s="48"/>
      <c r="L85" s="48"/>
      <c r="M85" s="48"/>
      <c r="N85" s="48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FE85" s="50"/>
    </row>
    <row r="86" spans="1:161" s="18" customFormat="1">
      <c r="A86" s="47"/>
      <c r="B86" s="48"/>
      <c r="C86" s="48"/>
      <c r="D86" s="49"/>
      <c r="E86" s="48"/>
      <c r="F86" s="431"/>
      <c r="G86" s="48"/>
      <c r="H86" s="48"/>
      <c r="I86" s="48"/>
      <c r="J86" s="48"/>
      <c r="K86" s="48"/>
      <c r="L86" s="48"/>
      <c r="M86" s="48"/>
      <c r="N86" s="48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FE86" s="50"/>
    </row>
    <row r="87" spans="1:161" s="18" customFormat="1">
      <c r="A87" s="47"/>
      <c r="B87" s="48"/>
      <c r="C87" s="48"/>
      <c r="D87" s="49"/>
      <c r="E87" s="48"/>
      <c r="F87" s="431"/>
      <c r="G87" s="48"/>
      <c r="H87" s="48"/>
      <c r="I87" s="48"/>
      <c r="J87" s="48"/>
      <c r="K87" s="48"/>
      <c r="L87" s="48"/>
      <c r="M87" s="48"/>
      <c r="N87" s="48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FE87" s="50"/>
    </row>
    <row r="88" spans="1:161" s="18" customFormat="1">
      <c r="A88" s="47"/>
      <c r="B88" s="48"/>
      <c r="C88" s="48"/>
      <c r="D88" s="49"/>
      <c r="E88" s="48"/>
      <c r="F88" s="431"/>
      <c r="G88" s="48"/>
      <c r="H88" s="48"/>
      <c r="I88" s="48"/>
      <c r="J88" s="48"/>
      <c r="K88" s="48"/>
      <c r="L88" s="48"/>
      <c r="M88" s="48"/>
      <c r="N88" s="48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FE88" s="50"/>
    </row>
    <row r="89" spans="1:161" s="18" customFormat="1">
      <c r="A89" s="47"/>
      <c r="B89" s="48"/>
      <c r="C89" s="48"/>
      <c r="D89" s="49"/>
      <c r="E89" s="48"/>
      <c r="F89" s="431"/>
      <c r="G89" s="48"/>
      <c r="H89" s="48"/>
      <c r="I89" s="48"/>
      <c r="J89" s="48"/>
      <c r="K89" s="48"/>
      <c r="L89" s="48"/>
      <c r="M89" s="48"/>
      <c r="N89" s="48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FE89" s="50"/>
    </row>
    <row r="90" spans="1:161" s="18" customFormat="1">
      <c r="A90" s="47"/>
      <c r="B90" s="48"/>
      <c r="C90" s="48"/>
      <c r="D90" s="49"/>
      <c r="E90" s="48"/>
      <c r="F90" s="431"/>
      <c r="G90" s="48"/>
      <c r="H90" s="48"/>
      <c r="I90" s="48"/>
      <c r="J90" s="48"/>
      <c r="K90" s="48"/>
      <c r="L90" s="48"/>
      <c r="M90" s="48"/>
      <c r="N90" s="48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FE90" s="50"/>
    </row>
    <row r="91" spans="1:161" s="18" customFormat="1">
      <c r="A91" s="47"/>
      <c r="B91" s="48"/>
      <c r="C91" s="48"/>
      <c r="D91" s="49"/>
      <c r="E91" s="48"/>
      <c r="F91" s="431"/>
      <c r="G91" s="48"/>
      <c r="H91" s="48"/>
      <c r="I91" s="48"/>
      <c r="J91" s="48"/>
      <c r="K91" s="48"/>
      <c r="L91" s="48"/>
      <c r="M91" s="48"/>
      <c r="N91" s="48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FE91" s="50"/>
    </row>
    <row r="92" spans="1:161" s="18" customFormat="1">
      <c r="A92" s="47"/>
      <c r="B92" s="48"/>
      <c r="C92" s="48"/>
      <c r="D92" s="49"/>
      <c r="E92" s="48"/>
      <c r="F92" s="431"/>
      <c r="G92" s="48"/>
      <c r="H92" s="48"/>
      <c r="I92" s="48"/>
      <c r="J92" s="48"/>
      <c r="K92" s="48"/>
      <c r="L92" s="48"/>
      <c r="M92" s="48"/>
      <c r="N92" s="48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FE92" s="50"/>
    </row>
    <row r="93" spans="1:161" s="18" customFormat="1">
      <c r="A93" s="47"/>
      <c r="B93" s="48"/>
      <c r="C93" s="48"/>
      <c r="D93" s="49"/>
      <c r="E93" s="48"/>
      <c r="F93" s="431"/>
      <c r="G93" s="48"/>
      <c r="H93" s="48"/>
      <c r="I93" s="48"/>
      <c r="J93" s="48"/>
      <c r="K93" s="48"/>
      <c r="L93" s="48"/>
      <c r="M93" s="48"/>
      <c r="N93" s="48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FE93" s="50"/>
    </row>
    <row r="94" spans="1:161" s="18" customFormat="1">
      <c r="A94" s="47"/>
      <c r="B94" s="48"/>
      <c r="C94" s="48"/>
      <c r="D94" s="49"/>
      <c r="E94" s="48"/>
      <c r="F94" s="431"/>
      <c r="G94" s="48"/>
      <c r="H94" s="48"/>
      <c r="I94" s="48"/>
      <c r="J94" s="48"/>
      <c r="K94" s="48"/>
      <c r="L94" s="48"/>
      <c r="M94" s="48"/>
      <c r="N94" s="48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FE94" s="50"/>
    </row>
    <row r="95" spans="1:161" s="18" customFormat="1">
      <c r="A95" s="47"/>
      <c r="B95" s="48"/>
      <c r="C95" s="48"/>
      <c r="D95" s="49"/>
      <c r="E95" s="48"/>
      <c r="F95" s="431"/>
      <c r="G95" s="48"/>
      <c r="H95" s="48"/>
      <c r="I95" s="48"/>
      <c r="J95" s="48"/>
      <c r="K95" s="48"/>
      <c r="L95" s="48"/>
      <c r="M95" s="48"/>
      <c r="N95" s="48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FE95" s="50"/>
    </row>
    <row r="96" spans="1:161" s="18" customFormat="1">
      <c r="A96" s="47"/>
      <c r="B96" s="48"/>
      <c r="C96" s="48"/>
      <c r="D96" s="49"/>
      <c r="E96" s="48"/>
      <c r="F96" s="431"/>
      <c r="G96" s="48"/>
      <c r="H96" s="48"/>
      <c r="I96" s="48"/>
      <c r="J96" s="48"/>
      <c r="K96" s="48"/>
      <c r="L96" s="48"/>
      <c r="M96" s="48"/>
      <c r="N96" s="48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FE96" s="50"/>
    </row>
    <row r="97" spans="1:161" s="18" customFormat="1">
      <c r="A97" s="47"/>
      <c r="B97" s="48"/>
      <c r="C97" s="48"/>
      <c r="D97" s="49"/>
      <c r="E97" s="48"/>
      <c r="F97" s="431"/>
      <c r="G97" s="48"/>
      <c r="H97" s="48"/>
      <c r="I97" s="48"/>
      <c r="J97" s="48"/>
      <c r="K97" s="48"/>
      <c r="L97" s="48"/>
      <c r="M97" s="48"/>
      <c r="N97" s="48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FE97" s="50"/>
    </row>
    <row r="98" spans="1:161" s="18" customFormat="1">
      <c r="A98" s="47"/>
      <c r="B98" s="48"/>
      <c r="C98" s="48"/>
      <c r="D98" s="49"/>
      <c r="E98" s="48"/>
      <c r="F98" s="431"/>
      <c r="G98" s="48"/>
      <c r="H98" s="48"/>
      <c r="I98" s="48"/>
      <c r="J98" s="48"/>
      <c r="K98" s="48"/>
      <c r="L98" s="48"/>
      <c r="M98" s="48"/>
      <c r="N98" s="48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FE98" s="50"/>
    </row>
    <row r="99" spans="1:161" s="18" customFormat="1">
      <c r="A99" s="47"/>
      <c r="B99" s="48"/>
      <c r="C99" s="48"/>
      <c r="D99" s="49"/>
      <c r="E99" s="48"/>
      <c r="F99" s="431"/>
      <c r="G99" s="48"/>
      <c r="H99" s="48"/>
      <c r="I99" s="48"/>
      <c r="J99" s="48"/>
      <c r="K99" s="48"/>
      <c r="L99" s="48"/>
      <c r="M99" s="48"/>
      <c r="N99" s="48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FE99" s="50"/>
    </row>
    <row r="100" spans="1:161" s="18" customFormat="1">
      <c r="A100" s="47"/>
      <c r="B100" s="48"/>
      <c r="C100" s="48"/>
      <c r="D100" s="49"/>
      <c r="E100" s="48"/>
      <c r="F100" s="431"/>
      <c r="G100" s="48"/>
      <c r="H100" s="48"/>
      <c r="I100" s="48"/>
      <c r="J100" s="48"/>
      <c r="K100" s="48"/>
      <c r="L100" s="48"/>
      <c r="M100" s="48"/>
      <c r="N100" s="48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FE100" s="50"/>
    </row>
    <row r="101" spans="1:161" s="18" customFormat="1">
      <c r="A101" s="47"/>
      <c r="B101" s="48"/>
      <c r="C101" s="48"/>
      <c r="D101" s="49"/>
      <c r="E101" s="48"/>
      <c r="F101" s="431"/>
      <c r="G101" s="48"/>
      <c r="H101" s="48"/>
      <c r="I101" s="48"/>
      <c r="J101" s="48"/>
      <c r="K101" s="48"/>
      <c r="L101" s="48"/>
      <c r="M101" s="48"/>
      <c r="N101" s="48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FE101" s="50"/>
    </row>
    <row r="102" spans="1:161" s="18" customFormat="1">
      <c r="A102" s="47"/>
      <c r="B102" s="48"/>
      <c r="C102" s="48"/>
      <c r="D102" s="49"/>
      <c r="E102" s="48"/>
      <c r="F102" s="431"/>
      <c r="G102" s="48"/>
      <c r="H102" s="48"/>
      <c r="I102" s="48"/>
      <c r="J102" s="48"/>
      <c r="K102" s="48"/>
      <c r="L102" s="48"/>
      <c r="M102" s="48"/>
      <c r="N102" s="48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FE102" s="50"/>
    </row>
    <row r="103" spans="1:161" s="18" customFormat="1">
      <c r="A103" s="47"/>
      <c r="B103" s="48"/>
      <c r="C103" s="48"/>
      <c r="D103" s="49"/>
      <c r="E103" s="48"/>
      <c r="F103" s="431"/>
      <c r="G103" s="48"/>
      <c r="H103" s="48"/>
      <c r="I103" s="48"/>
      <c r="J103" s="48"/>
      <c r="K103" s="48"/>
      <c r="L103" s="48"/>
      <c r="M103" s="48"/>
      <c r="N103" s="48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FE103" s="50"/>
    </row>
    <row r="104" spans="1:161" s="18" customFormat="1">
      <c r="A104" s="47"/>
      <c r="B104" s="48"/>
      <c r="C104" s="48"/>
      <c r="D104" s="49"/>
      <c r="E104" s="48"/>
      <c r="F104" s="431"/>
      <c r="G104" s="48"/>
      <c r="H104" s="48"/>
      <c r="I104" s="48"/>
      <c r="J104" s="48"/>
      <c r="K104" s="48"/>
      <c r="L104" s="48"/>
      <c r="M104" s="48"/>
      <c r="N104" s="48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FE104" s="50"/>
    </row>
    <row r="105" spans="1:161" s="18" customFormat="1">
      <c r="A105" s="47"/>
      <c r="B105" s="48"/>
      <c r="C105" s="48"/>
      <c r="D105" s="49"/>
      <c r="E105" s="48"/>
      <c r="F105" s="431"/>
      <c r="G105" s="48"/>
      <c r="H105" s="48"/>
      <c r="I105" s="48"/>
      <c r="J105" s="48"/>
      <c r="K105" s="48"/>
      <c r="L105" s="48"/>
      <c r="M105" s="48"/>
      <c r="N105" s="48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FE105" s="50"/>
    </row>
    <row r="106" spans="1:161" s="18" customFormat="1">
      <c r="A106" s="47"/>
      <c r="B106" s="48"/>
      <c r="C106" s="48"/>
      <c r="D106" s="49"/>
      <c r="E106" s="48"/>
      <c r="F106" s="431"/>
      <c r="G106" s="48"/>
      <c r="H106" s="48"/>
      <c r="I106" s="48"/>
      <c r="J106" s="48"/>
      <c r="K106" s="48"/>
      <c r="L106" s="48"/>
      <c r="M106" s="48"/>
      <c r="N106" s="48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FE106" s="50"/>
    </row>
    <row r="107" spans="1:161" s="18" customFormat="1">
      <c r="A107" s="47"/>
      <c r="B107" s="48"/>
      <c r="C107" s="48"/>
      <c r="D107" s="49"/>
      <c r="E107" s="48"/>
      <c r="F107" s="431"/>
      <c r="G107" s="48"/>
      <c r="H107" s="48"/>
      <c r="I107" s="48"/>
      <c r="J107" s="48"/>
      <c r="K107" s="48"/>
      <c r="L107" s="48"/>
      <c r="M107" s="48"/>
      <c r="N107" s="48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FE107" s="50"/>
    </row>
    <row r="108" spans="1:161" s="18" customFormat="1">
      <c r="A108" s="47"/>
      <c r="B108" s="48"/>
      <c r="C108" s="48"/>
      <c r="D108" s="49"/>
      <c r="E108" s="48"/>
      <c r="F108" s="431"/>
      <c r="G108" s="48"/>
      <c r="H108" s="48"/>
      <c r="I108" s="48"/>
      <c r="J108" s="48"/>
      <c r="K108" s="48"/>
      <c r="L108" s="48"/>
      <c r="M108" s="48"/>
      <c r="N108" s="48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FE108" s="50"/>
    </row>
    <row r="109" spans="1:161" s="18" customFormat="1">
      <c r="A109" s="47"/>
      <c r="B109" s="48"/>
      <c r="C109" s="48"/>
      <c r="D109" s="49"/>
      <c r="E109" s="48"/>
      <c r="F109" s="431"/>
      <c r="G109" s="48"/>
      <c r="H109" s="48"/>
      <c r="I109" s="48"/>
      <c r="J109" s="48"/>
      <c r="K109" s="48"/>
      <c r="L109" s="48"/>
      <c r="M109" s="48"/>
      <c r="N109" s="48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FE109" s="50"/>
    </row>
    <row r="110" spans="1:161" s="18" customFormat="1">
      <c r="A110" s="47"/>
      <c r="B110" s="48"/>
      <c r="C110" s="48"/>
      <c r="D110" s="49"/>
      <c r="E110" s="48"/>
      <c r="F110" s="431"/>
      <c r="G110" s="48"/>
      <c r="H110" s="48"/>
      <c r="I110" s="48"/>
      <c r="J110" s="48"/>
      <c r="K110" s="48"/>
      <c r="L110" s="48"/>
      <c r="M110" s="48"/>
      <c r="N110" s="48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FE110" s="50"/>
    </row>
    <row r="111" spans="1:161" s="18" customFormat="1">
      <c r="A111" s="47"/>
      <c r="B111" s="48"/>
      <c r="C111" s="48"/>
      <c r="D111" s="49"/>
      <c r="E111" s="48"/>
      <c r="F111" s="431"/>
      <c r="G111" s="48"/>
      <c r="H111" s="48"/>
      <c r="I111" s="48"/>
      <c r="J111" s="48"/>
      <c r="K111" s="48"/>
      <c r="L111" s="48"/>
      <c r="M111" s="48"/>
      <c r="N111" s="48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FE111" s="50"/>
    </row>
    <row r="112" spans="1:161" s="18" customFormat="1">
      <c r="A112" s="47"/>
      <c r="B112" s="48"/>
      <c r="C112" s="48"/>
      <c r="D112" s="49"/>
      <c r="E112" s="48"/>
      <c r="F112" s="431"/>
      <c r="G112" s="48"/>
      <c r="H112" s="48"/>
      <c r="I112" s="48"/>
      <c r="J112" s="48"/>
      <c r="K112" s="48"/>
      <c r="L112" s="48"/>
      <c r="M112" s="48"/>
      <c r="N112" s="48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FE112" s="50"/>
    </row>
    <row r="113" spans="1:161" s="18" customFormat="1">
      <c r="A113" s="47"/>
      <c r="B113" s="48"/>
      <c r="C113" s="48"/>
      <c r="D113" s="49"/>
      <c r="E113" s="48"/>
      <c r="F113" s="431"/>
      <c r="G113" s="48"/>
      <c r="H113" s="48"/>
      <c r="I113" s="48"/>
      <c r="J113" s="48"/>
      <c r="K113" s="48"/>
      <c r="L113" s="48"/>
      <c r="M113" s="48"/>
      <c r="N113" s="48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FE113" s="50"/>
    </row>
    <row r="114" spans="1:161" s="18" customFormat="1">
      <c r="A114" s="47"/>
      <c r="B114" s="48"/>
      <c r="C114" s="48"/>
      <c r="D114" s="49"/>
      <c r="E114" s="48"/>
      <c r="F114" s="431"/>
      <c r="G114" s="48"/>
      <c r="H114" s="48"/>
      <c r="I114" s="48"/>
      <c r="J114" s="48"/>
      <c r="K114" s="48"/>
      <c r="L114" s="48"/>
      <c r="M114" s="48"/>
      <c r="N114" s="48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FE114" s="50"/>
    </row>
    <row r="115" spans="1:161" s="18" customFormat="1">
      <c r="A115" s="47"/>
      <c r="B115" s="48"/>
      <c r="C115" s="48"/>
      <c r="D115" s="49"/>
      <c r="E115" s="48"/>
      <c r="F115" s="431"/>
      <c r="G115" s="48"/>
      <c r="H115" s="48"/>
      <c r="I115" s="48"/>
      <c r="J115" s="48"/>
      <c r="K115" s="48"/>
      <c r="L115" s="48"/>
      <c r="M115" s="48"/>
      <c r="N115" s="48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FE115" s="50"/>
    </row>
    <row r="116" spans="1:161" s="18" customFormat="1">
      <c r="A116" s="47"/>
      <c r="B116" s="48"/>
      <c r="C116" s="48"/>
      <c r="D116" s="49"/>
      <c r="E116" s="48"/>
      <c r="F116" s="431"/>
      <c r="G116" s="48"/>
      <c r="H116" s="48"/>
      <c r="I116" s="48"/>
      <c r="J116" s="48"/>
      <c r="K116" s="48"/>
      <c r="L116" s="48"/>
      <c r="M116" s="48"/>
      <c r="N116" s="48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FE116" s="50"/>
    </row>
    <row r="117" spans="1:161" s="18" customFormat="1">
      <c r="A117" s="47"/>
      <c r="B117" s="48"/>
      <c r="C117" s="48"/>
      <c r="D117" s="49"/>
      <c r="E117" s="48"/>
      <c r="F117" s="431"/>
      <c r="G117" s="48"/>
      <c r="H117" s="48"/>
      <c r="I117" s="48"/>
      <c r="J117" s="48"/>
      <c r="K117" s="48"/>
      <c r="L117" s="48"/>
      <c r="M117" s="48"/>
      <c r="N117" s="48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FE117" s="50"/>
    </row>
    <row r="118" spans="1:161" s="18" customFormat="1">
      <c r="A118" s="47"/>
      <c r="B118" s="48"/>
      <c r="C118" s="48"/>
      <c r="D118" s="49"/>
      <c r="E118" s="48"/>
      <c r="F118" s="431"/>
      <c r="G118" s="48"/>
      <c r="H118" s="48"/>
      <c r="I118" s="48"/>
      <c r="J118" s="48"/>
      <c r="K118" s="48"/>
      <c r="L118" s="48"/>
      <c r="M118" s="48"/>
      <c r="N118" s="48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FE118" s="50"/>
    </row>
    <row r="119" spans="1:161" s="18" customFormat="1">
      <c r="A119" s="47"/>
      <c r="B119" s="48"/>
      <c r="C119" s="48"/>
      <c r="D119" s="49"/>
      <c r="E119" s="48"/>
      <c r="F119" s="431"/>
      <c r="G119" s="48"/>
      <c r="H119" s="48"/>
      <c r="I119" s="48"/>
      <c r="J119" s="48"/>
      <c r="K119" s="48"/>
      <c r="L119" s="48"/>
      <c r="M119" s="48"/>
      <c r="N119" s="48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FE119" s="50"/>
    </row>
    <row r="120" spans="1:161" s="18" customFormat="1">
      <c r="A120" s="47"/>
      <c r="B120" s="48"/>
      <c r="C120" s="48"/>
      <c r="D120" s="49"/>
      <c r="E120" s="48"/>
      <c r="F120" s="431"/>
      <c r="G120" s="48"/>
      <c r="H120" s="48"/>
      <c r="I120" s="48"/>
      <c r="J120" s="48"/>
      <c r="K120" s="48"/>
      <c r="L120" s="48"/>
      <c r="M120" s="48"/>
      <c r="N120" s="48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FE120" s="50"/>
    </row>
    <row r="121" spans="1:161" s="18" customFormat="1">
      <c r="A121" s="47"/>
      <c r="B121" s="48"/>
      <c r="C121" s="48"/>
      <c r="D121" s="49"/>
      <c r="E121" s="48"/>
      <c r="F121" s="431"/>
      <c r="G121" s="48"/>
      <c r="H121" s="48"/>
      <c r="I121" s="48"/>
      <c r="J121" s="48"/>
      <c r="K121" s="48"/>
      <c r="L121" s="48"/>
      <c r="M121" s="48"/>
      <c r="N121" s="48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FE121" s="50"/>
    </row>
    <row r="122" spans="1:161" s="18" customFormat="1">
      <c r="A122" s="47"/>
      <c r="B122" s="48"/>
      <c r="C122" s="48"/>
      <c r="D122" s="49"/>
      <c r="E122" s="48"/>
      <c r="F122" s="431"/>
      <c r="G122" s="48"/>
      <c r="H122" s="48"/>
      <c r="I122" s="48"/>
      <c r="J122" s="48"/>
      <c r="K122" s="48"/>
      <c r="L122" s="48"/>
      <c r="M122" s="48"/>
      <c r="N122" s="48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FE122" s="50"/>
    </row>
    <row r="123" spans="1:161" s="18" customFormat="1">
      <c r="A123" s="47"/>
      <c r="B123" s="48"/>
      <c r="C123" s="48"/>
      <c r="D123" s="49"/>
      <c r="E123" s="48"/>
      <c r="F123" s="431"/>
      <c r="G123" s="48"/>
      <c r="H123" s="48"/>
      <c r="I123" s="48"/>
      <c r="J123" s="48"/>
      <c r="K123" s="48"/>
      <c r="L123" s="48"/>
      <c r="M123" s="48"/>
      <c r="N123" s="48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FE123" s="50"/>
    </row>
    <row r="124" spans="1:161" s="18" customFormat="1">
      <c r="A124" s="47"/>
      <c r="B124" s="48"/>
      <c r="C124" s="48"/>
      <c r="D124" s="49"/>
      <c r="E124" s="48"/>
      <c r="F124" s="431"/>
      <c r="G124" s="48"/>
      <c r="H124" s="48"/>
      <c r="I124" s="48"/>
      <c r="J124" s="48"/>
      <c r="K124" s="48"/>
      <c r="L124" s="48"/>
      <c r="M124" s="48"/>
      <c r="N124" s="48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FE124" s="50"/>
    </row>
    <row r="125" spans="1:161" s="18" customFormat="1">
      <c r="A125" s="47"/>
      <c r="B125" s="48"/>
      <c r="C125" s="48"/>
      <c r="D125" s="49"/>
      <c r="E125" s="48"/>
      <c r="F125" s="431"/>
      <c r="G125" s="48"/>
      <c r="H125" s="48"/>
      <c r="I125" s="48"/>
      <c r="J125" s="48"/>
      <c r="K125" s="48"/>
      <c r="L125" s="48"/>
      <c r="M125" s="48"/>
      <c r="N125" s="48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FE125" s="50"/>
    </row>
    <row r="126" spans="1:161" s="18" customFormat="1">
      <c r="A126" s="47"/>
      <c r="B126" s="48"/>
      <c r="C126" s="48"/>
      <c r="D126" s="49"/>
      <c r="E126" s="48"/>
      <c r="F126" s="431"/>
      <c r="G126" s="48"/>
      <c r="H126" s="48"/>
      <c r="I126" s="48"/>
      <c r="J126" s="48"/>
      <c r="K126" s="48"/>
      <c r="L126" s="48"/>
      <c r="M126" s="48"/>
      <c r="N126" s="48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FE126" s="50"/>
    </row>
    <row r="127" spans="1:161" s="18" customFormat="1">
      <c r="A127" s="47"/>
      <c r="B127" s="48"/>
      <c r="C127" s="48"/>
      <c r="D127" s="49"/>
      <c r="E127" s="48"/>
      <c r="F127" s="431"/>
      <c r="G127" s="48"/>
      <c r="H127" s="48"/>
      <c r="I127" s="48"/>
      <c r="J127" s="48"/>
      <c r="K127" s="48"/>
      <c r="L127" s="48"/>
      <c r="M127" s="48"/>
      <c r="N127" s="48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FE127" s="50"/>
    </row>
    <row r="128" spans="1:161" s="18" customFormat="1">
      <c r="A128" s="47"/>
      <c r="B128" s="48"/>
      <c r="C128" s="48"/>
      <c r="D128" s="49"/>
      <c r="E128" s="48"/>
      <c r="F128" s="431"/>
      <c r="G128" s="48"/>
      <c r="H128" s="48"/>
      <c r="I128" s="48"/>
      <c r="J128" s="48"/>
      <c r="K128" s="48"/>
      <c r="L128" s="48"/>
      <c r="M128" s="48"/>
      <c r="N128" s="48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FE128" s="50"/>
    </row>
    <row r="129" spans="1:161" s="18" customFormat="1">
      <c r="A129" s="47"/>
      <c r="B129" s="48"/>
      <c r="C129" s="48"/>
      <c r="D129" s="49"/>
      <c r="E129" s="48"/>
      <c r="F129" s="431"/>
      <c r="G129" s="48"/>
      <c r="H129" s="48"/>
      <c r="I129" s="48"/>
      <c r="J129" s="48"/>
      <c r="K129" s="48"/>
      <c r="L129" s="48"/>
      <c r="M129" s="48"/>
      <c r="N129" s="48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FE129" s="50"/>
    </row>
    <row r="130" spans="1:161" s="18" customFormat="1">
      <c r="A130" s="47"/>
      <c r="B130" s="48"/>
      <c r="C130" s="48"/>
      <c r="D130" s="49"/>
      <c r="E130" s="48"/>
      <c r="F130" s="431"/>
      <c r="G130" s="48"/>
      <c r="H130" s="48"/>
      <c r="I130" s="48"/>
      <c r="J130" s="48"/>
      <c r="K130" s="48"/>
      <c r="L130" s="48"/>
      <c r="M130" s="48"/>
      <c r="N130" s="48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FE130" s="50"/>
    </row>
    <row r="131" spans="1:161" s="18" customFormat="1">
      <c r="A131" s="47"/>
      <c r="B131" s="48"/>
      <c r="C131" s="48"/>
      <c r="D131" s="49"/>
      <c r="E131" s="48"/>
      <c r="F131" s="431"/>
      <c r="G131" s="48"/>
      <c r="H131" s="48"/>
      <c r="I131" s="48"/>
      <c r="J131" s="48"/>
      <c r="K131" s="48"/>
      <c r="L131" s="48"/>
      <c r="M131" s="48"/>
      <c r="N131" s="48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FE131" s="50"/>
    </row>
    <row r="132" spans="1:161" s="18" customFormat="1">
      <c r="A132" s="47"/>
      <c r="B132" s="48"/>
      <c r="C132" s="48"/>
      <c r="D132" s="49"/>
      <c r="E132" s="48"/>
      <c r="F132" s="431"/>
      <c r="G132" s="48"/>
      <c r="H132" s="48"/>
      <c r="I132" s="48"/>
      <c r="J132" s="48"/>
      <c r="K132" s="48"/>
      <c r="L132" s="48"/>
      <c r="M132" s="48"/>
      <c r="N132" s="48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FE132" s="50"/>
    </row>
    <row r="133" spans="1:161" s="18" customFormat="1">
      <c r="A133" s="47"/>
      <c r="B133" s="48"/>
      <c r="C133" s="48"/>
      <c r="D133" s="49"/>
      <c r="E133" s="48"/>
      <c r="F133" s="431"/>
      <c r="G133" s="48"/>
      <c r="H133" s="48"/>
      <c r="I133" s="48"/>
      <c r="J133" s="48"/>
      <c r="K133" s="48"/>
      <c r="L133" s="48"/>
      <c r="M133" s="48"/>
      <c r="N133" s="48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FE133" s="50"/>
    </row>
    <row r="134" spans="1:161" s="18" customFormat="1">
      <c r="A134" s="47"/>
      <c r="B134" s="48"/>
      <c r="C134" s="48"/>
      <c r="D134" s="49"/>
      <c r="E134" s="48"/>
      <c r="F134" s="431"/>
      <c r="G134" s="48"/>
      <c r="H134" s="48"/>
      <c r="I134" s="48"/>
      <c r="J134" s="48"/>
      <c r="K134" s="48"/>
      <c r="L134" s="48"/>
      <c r="M134" s="48"/>
      <c r="N134" s="48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FE134" s="50"/>
    </row>
    <row r="135" spans="1:161" s="18" customFormat="1">
      <c r="A135" s="47"/>
      <c r="B135" s="48"/>
      <c r="C135" s="48"/>
      <c r="D135" s="49"/>
      <c r="E135" s="48"/>
      <c r="F135" s="431"/>
      <c r="G135" s="48"/>
      <c r="H135" s="48"/>
      <c r="I135" s="48"/>
      <c r="J135" s="48"/>
      <c r="K135" s="48"/>
      <c r="L135" s="48"/>
      <c r="M135" s="48"/>
      <c r="N135" s="48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FE135" s="50"/>
    </row>
    <row r="136" spans="1:161" s="18" customFormat="1">
      <c r="A136" s="47"/>
      <c r="B136" s="48"/>
      <c r="C136" s="48"/>
      <c r="D136" s="49"/>
      <c r="E136" s="48"/>
      <c r="F136" s="431"/>
      <c r="G136" s="48"/>
      <c r="H136" s="48"/>
      <c r="I136" s="48"/>
      <c r="J136" s="48"/>
      <c r="K136" s="48"/>
      <c r="L136" s="48"/>
      <c r="M136" s="48"/>
      <c r="N136" s="48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FE136" s="50"/>
    </row>
    <row r="137" spans="1:161" s="18" customFormat="1">
      <c r="A137" s="47"/>
      <c r="B137" s="48"/>
      <c r="C137" s="48"/>
      <c r="D137" s="49"/>
      <c r="E137" s="48"/>
      <c r="F137" s="431"/>
      <c r="G137" s="48"/>
      <c r="H137" s="48"/>
      <c r="I137" s="48"/>
      <c r="J137" s="48"/>
      <c r="K137" s="48"/>
      <c r="L137" s="48"/>
      <c r="M137" s="48"/>
      <c r="N137" s="48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FE137" s="50"/>
    </row>
    <row r="138" spans="1:161" s="18" customFormat="1">
      <c r="A138" s="47"/>
      <c r="B138" s="48"/>
      <c r="C138" s="48"/>
      <c r="D138" s="49"/>
      <c r="E138" s="48"/>
      <c r="F138" s="431"/>
      <c r="G138" s="48"/>
      <c r="H138" s="48"/>
      <c r="I138" s="48"/>
      <c r="J138" s="48"/>
      <c r="K138" s="48"/>
      <c r="L138" s="48"/>
      <c r="M138" s="48"/>
      <c r="N138" s="48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FE138" s="50"/>
    </row>
    <row r="139" spans="1:161" s="18" customFormat="1">
      <c r="A139" s="47"/>
      <c r="B139" s="48"/>
      <c r="C139" s="48"/>
      <c r="D139" s="49"/>
      <c r="E139" s="48"/>
      <c r="F139" s="431"/>
      <c r="G139" s="48"/>
      <c r="H139" s="48"/>
      <c r="I139" s="48"/>
      <c r="J139" s="48"/>
      <c r="K139" s="48"/>
      <c r="L139" s="48"/>
      <c r="M139" s="48"/>
      <c r="N139" s="48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FE139" s="50"/>
    </row>
    <row r="140" spans="1:161" s="18" customFormat="1">
      <c r="A140" s="47"/>
      <c r="B140" s="48"/>
      <c r="C140" s="48"/>
      <c r="D140" s="49"/>
      <c r="E140" s="48"/>
      <c r="F140" s="431"/>
      <c r="G140" s="48"/>
      <c r="H140" s="48"/>
      <c r="I140" s="48"/>
      <c r="J140" s="48"/>
      <c r="K140" s="48"/>
      <c r="L140" s="48"/>
      <c r="M140" s="48"/>
      <c r="N140" s="48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FE140" s="50"/>
    </row>
    <row r="141" spans="1:161" s="18" customFormat="1">
      <c r="A141" s="47"/>
      <c r="B141" s="48"/>
      <c r="C141" s="48"/>
      <c r="D141" s="49"/>
      <c r="E141" s="48"/>
      <c r="F141" s="431"/>
      <c r="G141" s="48"/>
      <c r="H141" s="48"/>
      <c r="I141" s="48"/>
      <c r="J141" s="48"/>
      <c r="K141" s="48"/>
      <c r="L141" s="48"/>
      <c r="M141" s="48"/>
      <c r="N141" s="48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FE141" s="50"/>
    </row>
    <row r="142" spans="1:161" s="18" customFormat="1">
      <c r="A142" s="47"/>
      <c r="B142" s="48"/>
      <c r="C142" s="48"/>
      <c r="D142" s="49"/>
      <c r="E142" s="48"/>
      <c r="F142" s="431"/>
      <c r="G142" s="48"/>
      <c r="H142" s="48"/>
      <c r="I142" s="48"/>
      <c r="J142" s="48"/>
      <c r="K142" s="48"/>
      <c r="L142" s="48"/>
      <c r="M142" s="48"/>
      <c r="N142" s="48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FE142" s="50"/>
    </row>
    <row r="143" spans="1:161" s="18" customFormat="1">
      <c r="A143" s="47"/>
      <c r="B143" s="48"/>
      <c r="C143" s="48"/>
      <c r="D143" s="49"/>
      <c r="E143" s="48"/>
      <c r="F143" s="431"/>
      <c r="G143" s="48"/>
      <c r="H143" s="48"/>
      <c r="I143" s="48"/>
      <c r="J143" s="48"/>
      <c r="K143" s="48"/>
      <c r="L143" s="48"/>
      <c r="M143" s="48"/>
      <c r="N143" s="48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FE143" s="50"/>
    </row>
    <row r="144" spans="1:161" s="18" customFormat="1">
      <c r="A144" s="47"/>
      <c r="B144" s="48"/>
      <c r="C144" s="48"/>
      <c r="D144" s="49"/>
      <c r="E144" s="48"/>
      <c r="F144" s="431"/>
      <c r="G144" s="48"/>
      <c r="H144" s="48"/>
      <c r="I144" s="48"/>
      <c r="J144" s="48"/>
      <c r="K144" s="48"/>
      <c r="L144" s="48"/>
      <c r="M144" s="48"/>
      <c r="N144" s="48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FE144" s="50"/>
    </row>
    <row r="145" spans="1:161" s="18" customFormat="1">
      <c r="A145" s="47"/>
      <c r="B145" s="48"/>
      <c r="C145" s="48"/>
      <c r="D145" s="49"/>
      <c r="E145" s="48"/>
      <c r="F145" s="431"/>
      <c r="G145" s="48"/>
      <c r="H145" s="48"/>
      <c r="I145" s="48"/>
      <c r="J145" s="48"/>
      <c r="K145" s="48"/>
      <c r="L145" s="48"/>
      <c r="M145" s="48"/>
      <c r="N145" s="48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FE145" s="50"/>
    </row>
    <row r="146" spans="1:161" s="18" customFormat="1">
      <c r="A146" s="47"/>
      <c r="B146" s="48"/>
      <c r="C146" s="48"/>
      <c r="D146" s="49"/>
      <c r="E146" s="48"/>
      <c r="F146" s="431"/>
      <c r="G146" s="48"/>
      <c r="H146" s="48"/>
      <c r="I146" s="48"/>
      <c r="J146" s="48"/>
      <c r="K146" s="48"/>
      <c r="L146" s="48"/>
      <c r="M146" s="48"/>
      <c r="N146" s="48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FE146" s="50"/>
    </row>
    <row r="147" spans="1:161" s="18" customFormat="1">
      <c r="A147" s="47"/>
      <c r="B147" s="48"/>
      <c r="C147" s="48"/>
      <c r="D147" s="49"/>
      <c r="E147" s="48"/>
      <c r="F147" s="431"/>
      <c r="G147" s="48"/>
      <c r="H147" s="48"/>
      <c r="I147" s="48"/>
      <c r="J147" s="48"/>
      <c r="K147" s="48"/>
      <c r="L147" s="48"/>
      <c r="M147" s="48"/>
      <c r="N147" s="48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FE147" s="50"/>
    </row>
    <row r="148" spans="1:161" s="18" customFormat="1">
      <c r="A148" s="47"/>
      <c r="B148" s="48"/>
      <c r="C148" s="48"/>
      <c r="D148" s="49"/>
      <c r="E148" s="48"/>
      <c r="F148" s="431"/>
      <c r="G148" s="48"/>
      <c r="H148" s="48"/>
      <c r="I148" s="48"/>
      <c r="J148" s="48"/>
      <c r="K148" s="48"/>
      <c r="L148" s="48"/>
      <c r="M148" s="48"/>
      <c r="N148" s="48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FE148" s="50"/>
    </row>
    <row r="149" spans="1:161" s="18" customFormat="1">
      <c r="A149" s="47"/>
      <c r="B149" s="48"/>
      <c r="C149" s="48"/>
      <c r="D149" s="49"/>
      <c r="E149" s="48"/>
      <c r="F149" s="431"/>
      <c r="G149" s="48"/>
      <c r="H149" s="48"/>
      <c r="I149" s="48"/>
      <c r="J149" s="48"/>
      <c r="K149" s="48"/>
      <c r="L149" s="48"/>
      <c r="M149" s="48"/>
      <c r="N149" s="48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FE149" s="50"/>
    </row>
    <row r="150" spans="1:161" s="18" customFormat="1">
      <c r="A150" s="47"/>
      <c r="B150" s="48"/>
      <c r="C150" s="48"/>
      <c r="D150" s="49"/>
      <c r="E150" s="48"/>
      <c r="F150" s="431"/>
      <c r="G150" s="48"/>
      <c r="H150" s="48"/>
      <c r="I150" s="48"/>
      <c r="J150" s="48"/>
      <c r="K150" s="48"/>
      <c r="L150" s="48"/>
      <c r="M150" s="48"/>
      <c r="N150" s="48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FE150" s="50"/>
    </row>
    <row r="151" spans="1:161" s="18" customFormat="1">
      <c r="A151" s="47"/>
      <c r="B151" s="48"/>
      <c r="C151" s="48"/>
      <c r="D151" s="49"/>
      <c r="E151" s="48"/>
      <c r="F151" s="431"/>
      <c r="G151" s="48"/>
      <c r="H151" s="48"/>
      <c r="I151" s="48"/>
      <c r="J151" s="48"/>
      <c r="K151" s="48"/>
      <c r="L151" s="48"/>
      <c r="M151" s="48"/>
      <c r="N151" s="48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FE151" s="50"/>
    </row>
    <row r="152" spans="1:161" s="18" customFormat="1">
      <c r="A152" s="47"/>
      <c r="B152" s="48"/>
      <c r="C152" s="48"/>
      <c r="D152" s="49"/>
      <c r="E152" s="48"/>
      <c r="F152" s="431"/>
      <c r="G152" s="48"/>
      <c r="H152" s="48"/>
      <c r="I152" s="48"/>
      <c r="J152" s="48"/>
      <c r="K152" s="48"/>
      <c r="L152" s="48"/>
      <c r="M152" s="48"/>
      <c r="N152" s="48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FE152" s="50"/>
    </row>
    <row r="153" spans="1:161" s="18" customFormat="1">
      <c r="A153" s="47"/>
      <c r="B153" s="48"/>
      <c r="C153" s="48"/>
      <c r="D153" s="49"/>
      <c r="E153" s="48"/>
      <c r="F153" s="431"/>
      <c r="G153" s="48"/>
      <c r="H153" s="48"/>
      <c r="I153" s="48"/>
      <c r="J153" s="48"/>
      <c r="K153" s="48"/>
      <c r="L153" s="48"/>
      <c r="M153" s="48"/>
      <c r="N153" s="48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FE153" s="50"/>
    </row>
    <row r="154" spans="1:161" s="18" customFormat="1">
      <c r="A154" s="47"/>
      <c r="B154" s="48"/>
      <c r="C154" s="48"/>
      <c r="D154" s="49"/>
      <c r="E154" s="48"/>
      <c r="F154" s="431"/>
      <c r="G154" s="48"/>
      <c r="H154" s="48"/>
      <c r="I154" s="48"/>
      <c r="J154" s="48"/>
      <c r="K154" s="48"/>
      <c r="L154" s="48"/>
      <c r="M154" s="48"/>
      <c r="N154" s="48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FE154" s="50"/>
    </row>
    <row r="155" spans="1:161" s="18" customFormat="1">
      <c r="A155" s="47"/>
      <c r="B155" s="48"/>
      <c r="C155" s="48"/>
      <c r="D155" s="49"/>
      <c r="E155" s="48"/>
      <c r="F155" s="431"/>
      <c r="G155" s="48"/>
      <c r="H155" s="48"/>
      <c r="I155" s="48"/>
      <c r="J155" s="48"/>
      <c r="K155" s="48"/>
      <c r="L155" s="48"/>
      <c r="M155" s="48"/>
      <c r="N155" s="48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FE155" s="50"/>
    </row>
    <row r="156" spans="1:161" s="18" customFormat="1">
      <c r="A156" s="47"/>
      <c r="B156" s="48"/>
      <c r="C156" s="48"/>
      <c r="D156" s="49"/>
      <c r="E156" s="48"/>
      <c r="F156" s="431"/>
      <c r="G156" s="48"/>
      <c r="H156" s="48"/>
      <c r="I156" s="48"/>
      <c r="J156" s="48"/>
      <c r="K156" s="48"/>
      <c r="L156" s="48"/>
      <c r="M156" s="48"/>
      <c r="N156" s="48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FE156" s="50"/>
    </row>
    <row r="157" spans="1:161" s="18" customFormat="1">
      <c r="A157" s="47"/>
      <c r="B157" s="48"/>
      <c r="C157" s="48"/>
      <c r="D157" s="49"/>
      <c r="E157" s="48"/>
      <c r="F157" s="431"/>
      <c r="G157" s="48"/>
      <c r="H157" s="48"/>
      <c r="I157" s="48"/>
      <c r="J157" s="48"/>
      <c r="K157" s="48"/>
      <c r="L157" s="48"/>
      <c r="M157" s="48"/>
      <c r="N157" s="48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FE157" s="50"/>
    </row>
    <row r="158" spans="1:161" s="18" customFormat="1">
      <c r="A158" s="47"/>
      <c r="B158" s="48"/>
      <c r="C158" s="48"/>
      <c r="D158" s="49"/>
      <c r="E158" s="48"/>
      <c r="F158" s="431"/>
      <c r="G158" s="48"/>
      <c r="H158" s="48"/>
      <c r="I158" s="48"/>
      <c r="J158" s="48"/>
      <c r="K158" s="48"/>
      <c r="L158" s="48"/>
      <c r="M158" s="48"/>
      <c r="N158" s="48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FE158" s="50"/>
    </row>
    <row r="159" spans="1:161" s="18" customFormat="1">
      <c r="A159" s="47"/>
      <c r="B159" s="48"/>
      <c r="C159" s="48"/>
      <c r="D159" s="49"/>
      <c r="E159" s="48"/>
      <c r="F159" s="431"/>
      <c r="G159" s="48"/>
      <c r="H159" s="48"/>
      <c r="I159" s="48"/>
      <c r="J159" s="48"/>
      <c r="K159" s="48"/>
      <c r="L159" s="48"/>
      <c r="M159" s="48"/>
      <c r="N159" s="48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FE159" s="50"/>
    </row>
    <row r="160" spans="1:161" s="18" customFormat="1">
      <c r="A160" s="47"/>
      <c r="B160" s="48"/>
      <c r="C160" s="48"/>
      <c r="D160" s="49"/>
      <c r="E160" s="48"/>
      <c r="F160" s="431"/>
      <c r="G160" s="48"/>
      <c r="H160" s="48"/>
      <c r="I160" s="48"/>
      <c r="J160" s="48"/>
      <c r="K160" s="48"/>
      <c r="L160" s="48"/>
      <c r="M160" s="48"/>
      <c r="N160" s="48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FE160" s="50"/>
    </row>
    <row r="161" spans="1:161" s="18" customFormat="1">
      <c r="A161" s="47"/>
      <c r="B161" s="48"/>
      <c r="C161" s="48"/>
      <c r="D161" s="49"/>
      <c r="E161" s="48"/>
      <c r="F161" s="431"/>
      <c r="G161" s="48"/>
      <c r="H161" s="48"/>
      <c r="I161" s="48"/>
      <c r="J161" s="48"/>
      <c r="K161" s="48"/>
      <c r="L161" s="48"/>
      <c r="M161" s="48"/>
      <c r="N161" s="48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FE161" s="50"/>
    </row>
    <row r="162" spans="1:161" s="18" customFormat="1">
      <c r="A162" s="47"/>
      <c r="B162" s="48"/>
      <c r="C162" s="48"/>
      <c r="D162" s="49"/>
      <c r="E162" s="48"/>
      <c r="F162" s="431"/>
      <c r="G162" s="48"/>
      <c r="H162" s="48"/>
      <c r="I162" s="48"/>
      <c r="J162" s="48"/>
      <c r="K162" s="48"/>
      <c r="L162" s="48"/>
      <c r="M162" s="48"/>
      <c r="N162" s="48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FE162" s="50"/>
    </row>
    <row r="163" spans="1:161" s="18" customFormat="1">
      <c r="A163" s="47"/>
      <c r="B163" s="48"/>
      <c r="C163" s="48"/>
      <c r="D163" s="49"/>
      <c r="E163" s="48"/>
      <c r="F163" s="431"/>
      <c r="G163" s="48"/>
      <c r="H163" s="48"/>
      <c r="I163" s="48"/>
      <c r="J163" s="48"/>
      <c r="K163" s="48"/>
      <c r="L163" s="48"/>
      <c r="M163" s="48"/>
      <c r="N163" s="48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FE163" s="50"/>
    </row>
    <row r="164" spans="1:161" s="18" customFormat="1">
      <c r="A164" s="47"/>
      <c r="B164" s="48"/>
      <c r="C164" s="48"/>
      <c r="D164" s="49"/>
      <c r="E164" s="48"/>
      <c r="F164" s="431"/>
      <c r="G164" s="48"/>
      <c r="H164" s="48"/>
      <c r="I164" s="48"/>
      <c r="J164" s="48"/>
      <c r="K164" s="48"/>
      <c r="L164" s="48"/>
      <c r="M164" s="48"/>
      <c r="N164" s="48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FE164" s="50"/>
    </row>
    <row r="165" spans="1:161" s="18" customFormat="1">
      <c r="A165" s="47"/>
      <c r="B165" s="48"/>
      <c r="C165" s="48"/>
      <c r="D165" s="49"/>
      <c r="E165" s="48"/>
      <c r="F165" s="431"/>
      <c r="G165" s="48"/>
      <c r="H165" s="48"/>
      <c r="I165" s="48"/>
      <c r="J165" s="48"/>
      <c r="K165" s="48"/>
      <c r="L165" s="48"/>
      <c r="M165" s="48"/>
      <c r="N165" s="48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FE165" s="50"/>
    </row>
    <row r="166" spans="1:161" s="18" customFormat="1">
      <c r="A166" s="47"/>
      <c r="B166" s="48"/>
      <c r="C166" s="48"/>
      <c r="D166" s="49"/>
      <c r="E166" s="48"/>
      <c r="F166" s="431"/>
      <c r="G166" s="48"/>
      <c r="H166" s="48"/>
      <c r="I166" s="48"/>
      <c r="J166" s="48"/>
      <c r="K166" s="48"/>
      <c r="L166" s="48"/>
      <c r="M166" s="48"/>
      <c r="N166" s="48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FE166" s="50"/>
    </row>
    <row r="167" spans="1:161" s="18" customFormat="1">
      <c r="A167" s="47"/>
      <c r="B167" s="48"/>
      <c r="C167" s="48"/>
      <c r="D167" s="49"/>
      <c r="E167" s="48"/>
      <c r="F167" s="431"/>
      <c r="G167" s="48"/>
      <c r="H167" s="48"/>
      <c r="I167" s="48"/>
      <c r="J167" s="48"/>
      <c r="K167" s="48"/>
      <c r="L167" s="48"/>
      <c r="M167" s="48"/>
      <c r="N167" s="48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FE167" s="50"/>
    </row>
    <row r="168" spans="1:161" s="18" customFormat="1">
      <c r="A168" s="47"/>
      <c r="B168" s="48"/>
      <c r="C168" s="48"/>
      <c r="D168" s="49"/>
      <c r="E168" s="48"/>
      <c r="F168" s="431"/>
      <c r="G168" s="48"/>
      <c r="H168" s="48"/>
      <c r="I168" s="48"/>
      <c r="J168" s="48"/>
      <c r="K168" s="48"/>
      <c r="L168" s="48"/>
      <c r="M168" s="48"/>
      <c r="N168" s="48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FE168" s="50"/>
    </row>
    <row r="169" spans="1:161" s="18" customFormat="1">
      <c r="A169" s="47"/>
      <c r="B169" s="48"/>
      <c r="C169" s="48"/>
      <c r="D169" s="49"/>
      <c r="E169" s="48"/>
      <c r="F169" s="431"/>
      <c r="G169" s="48"/>
      <c r="H169" s="48"/>
      <c r="I169" s="48"/>
      <c r="J169" s="48"/>
      <c r="K169" s="48"/>
      <c r="L169" s="48"/>
      <c r="M169" s="48"/>
      <c r="N169" s="48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FE169" s="50"/>
    </row>
    <row r="170" spans="1:161" s="18" customFormat="1">
      <c r="A170" s="47"/>
      <c r="B170" s="48"/>
      <c r="C170" s="48"/>
      <c r="D170" s="49"/>
      <c r="E170" s="48"/>
      <c r="F170" s="431"/>
      <c r="G170" s="48"/>
      <c r="H170" s="48"/>
      <c r="I170" s="48"/>
      <c r="J170" s="48"/>
      <c r="K170" s="48"/>
      <c r="L170" s="48"/>
      <c r="M170" s="48"/>
      <c r="N170" s="48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FE170" s="50"/>
    </row>
    <row r="171" spans="1:161" s="18" customFormat="1">
      <c r="A171" s="47"/>
      <c r="B171" s="48"/>
      <c r="C171" s="48"/>
      <c r="D171" s="49"/>
      <c r="E171" s="48"/>
      <c r="F171" s="431"/>
      <c r="G171" s="48"/>
      <c r="H171" s="48"/>
      <c r="I171" s="48"/>
      <c r="J171" s="48"/>
      <c r="K171" s="48"/>
      <c r="L171" s="48"/>
      <c r="M171" s="48"/>
      <c r="N171" s="48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FE171" s="50"/>
    </row>
    <row r="172" spans="1:161" s="18" customFormat="1">
      <c r="A172" s="47"/>
      <c r="B172" s="48"/>
      <c r="C172" s="48"/>
      <c r="D172" s="49"/>
      <c r="E172" s="48"/>
      <c r="F172" s="431"/>
      <c r="G172" s="48"/>
      <c r="H172" s="48"/>
      <c r="I172" s="48"/>
      <c r="J172" s="48"/>
      <c r="K172" s="48"/>
      <c r="L172" s="48"/>
      <c r="M172" s="48"/>
      <c r="N172" s="48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FE172" s="50"/>
    </row>
    <row r="173" spans="1:161" s="18" customFormat="1">
      <c r="A173" s="47"/>
      <c r="B173" s="48"/>
      <c r="C173" s="48"/>
      <c r="D173" s="49"/>
      <c r="E173" s="48"/>
      <c r="F173" s="431"/>
      <c r="G173" s="48"/>
      <c r="H173" s="48"/>
      <c r="I173" s="48"/>
      <c r="J173" s="48"/>
      <c r="K173" s="48"/>
      <c r="L173" s="48"/>
      <c r="M173" s="48"/>
      <c r="N173" s="48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FE173" s="50"/>
    </row>
    <row r="174" spans="1:161" s="18" customFormat="1">
      <c r="A174" s="47"/>
      <c r="B174" s="48"/>
      <c r="C174" s="48"/>
      <c r="D174" s="49"/>
      <c r="E174" s="48"/>
      <c r="F174" s="431"/>
      <c r="G174" s="48"/>
      <c r="H174" s="48"/>
      <c r="I174" s="48"/>
      <c r="J174" s="48"/>
      <c r="K174" s="48"/>
      <c r="L174" s="48"/>
      <c r="M174" s="48"/>
      <c r="N174" s="48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FE174" s="50"/>
    </row>
    <row r="175" spans="1:161" s="18" customFormat="1">
      <c r="A175" s="47"/>
      <c r="B175" s="48"/>
      <c r="C175" s="48"/>
      <c r="D175" s="49"/>
      <c r="E175" s="48"/>
      <c r="F175" s="431"/>
      <c r="G175" s="48"/>
      <c r="H175" s="48"/>
      <c r="I175" s="48"/>
      <c r="J175" s="48"/>
      <c r="K175" s="48"/>
      <c r="L175" s="48"/>
      <c r="M175" s="48"/>
      <c r="N175" s="48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FE175" s="50"/>
    </row>
    <row r="176" spans="1:161" s="18" customFormat="1">
      <c r="A176" s="47"/>
      <c r="B176" s="48"/>
      <c r="C176" s="48"/>
      <c r="D176" s="49"/>
      <c r="E176" s="48"/>
      <c r="F176" s="431"/>
      <c r="G176" s="48"/>
      <c r="H176" s="48"/>
      <c r="I176" s="48"/>
      <c r="J176" s="48"/>
      <c r="K176" s="48"/>
      <c r="L176" s="48"/>
      <c r="M176" s="48"/>
      <c r="N176" s="48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FE176" s="50"/>
    </row>
    <row r="177" spans="1:161" s="18" customFormat="1">
      <c r="A177" s="47"/>
      <c r="B177" s="48"/>
      <c r="C177" s="48"/>
      <c r="D177" s="49"/>
      <c r="E177" s="48"/>
      <c r="F177" s="431"/>
      <c r="G177" s="48"/>
      <c r="H177" s="48"/>
      <c r="I177" s="48"/>
      <c r="J177" s="48"/>
      <c r="K177" s="48"/>
      <c r="L177" s="48"/>
      <c r="M177" s="48"/>
      <c r="N177" s="48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FE177" s="50"/>
    </row>
    <row r="178" spans="1:161" s="18" customFormat="1">
      <c r="A178" s="47"/>
      <c r="B178" s="48"/>
      <c r="C178" s="48"/>
      <c r="D178" s="49"/>
      <c r="E178" s="48"/>
      <c r="F178" s="431"/>
      <c r="G178" s="48"/>
      <c r="H178" s="48"/>
      <c r="I178" s="48"/>
      <c r="J178" s="48"/>
      <c r="K178" s="48"/>
      <c r="L178" s="48"/>
      <c r="M178" s="48"/>
      <c r="N178" s="48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FE178" s="50"/>
    </row>
    <row r="179" spans="1:161" s="18" customFormat="1">
      <c r="A179" s="47"/>
      <c r="B179" s="48"/>
      <c r="C179" s="48"/>
      <c r="D179" s="49"/>
      <c r="E179" s="48"/>
      <c r="F179" s="431"/>
      <c r="G179" s="48"/>
      <c r="H179" s="48"/>
      <c r="I179" s="48"/>
      <c r="J179" s="48"/>
      <c r="K179" s="48"/>
      <c r="L179" s="48"/>
      <c r="M179" s="48"/>
      <c r="N179" s="48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FE179" s="50"/>
    </row>
    <row r="180" spans="1:161" s="18" customFormat="1">
      <c r="A180" s="47"/>
      <c r="B180" s="48"/>
      <c r="C180" s="48"/>
      <c r="D180" s="49"/>
      <c r="E180" s="48"/>
      <c r="F180" s="431"/>
      <c r="G180" s="48"/>
      <c r="H180" s="48"/>
      <c r="I180" s="48"/>
      <c r="J180" s="48"/>
      <c r="K180" s="48"/>
      <c r="L180" s="48"/>
      <c r="M180" s="48"/>
      <c r="N180" s="48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FE180" s="50"/>
    </row>
    <row r="181" spans="1:161" s="18" customFormat="1">
      <c r="A181" s="47"/>
      <c r="B181" s="48"/>
      <c r="C181" s="48"/>
      <c r="D181" s="49"/>
      <c r="E181" s="48"/>
      <c r="F181" s="431"/>
      <c r="G181" s="48"/>
      <c r="H181" s="48"/>
      <c r="I181" s="48"/>
      <c r="J181" s="48"/>
      <c r="K181" s="48"/>
      <c r="L181" s="48"/>
      <c r="M181" s="48"/>
      <c r="N181" s="48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FE181" s="50"/>
    </row>
    <row r="182" spans="1:161" s="18" customFormat="1">
      <c r="A182" s="47"/>
      <c r="B182" s="48"/>
      <c r="C182" s="48"/>
      <c r="D182" s="49"/>
      <c r="E182" s="48"/>
      <c r="F182" s="431"/>
      <c r="G182" s="48"/>
      <c r="H182" s="48"/>
      <c r="I182" s="48"/>
      <c r="J182" s="48"/>
      <c r="K182" s="48"/>
      <c r="L182" s="48"/>
      <c r="M182" s="48"/>
      <c r="N182" s="48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FE182" s="50"/>
    </row>
    <row r="183" spans="1:161" s="18" customFormat="1">
      <c r="A183" s="47"/>
      <c r="B183" s="48"/>
      <c r="C183" s="48"/>
      <c r="D183" s="49"/>
      <c r="E183" s="48"/>
      <c r="F183" s="431"/>
      <c r="G183" s="48"/>
      <c r="H183" s="48"/>
      <c r="I183" s="48"/>
      <c r="J183" s="48"/>
      <c r="K183" s="48"/>
      <c r="L183" s="48"/>
      <c r="M183" s="48"/>
      <c r="N183" s="48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FE183" s="50"/>
    </row>
    <row r="184" spans="1:161" s="18" customFormat="1">
      <c r="A184" s="47"/>
      <c r="B184" s="48"/>
      <c r="C184" s="48"/>
      <c r="D184" s="49"/>
      <c r="E184" s="48"/>
      <c r="F184" s="431"/>
      <c r="G184" s="48"/>
      <c r="H184" s="48"/>
      <c r="I184" s="48"/>
      <c r="J184" s="48"/>
      <c r="K184" s="48"/>
      <c r="L184" s="48"/>
      <c r="M184" s="48"/>
      <c r="N184" s="48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FE184" s="50"/>
    </row>
    <row r="185" spans="1:161" s="18" customFormat="1">
      <c r="A185" s="47"/>
      <c r="B185" s="48"/>
      <c r="C185" s="48"/>
      <c r="D185" s="49"/>
      <c r="E185" s="48"/>
      <c r="F185" s="431"/>
      <c r="G185" s="48"/>
      <c r="H185" s="48"/>
      <c r="I185" s="48"/>
      <c r="J185" s="48"/>
      <c r="K185" s="48"/>
      <c r="L185" s="48"/>
      <c r="M185" s="48"/>
      <c r="N185" s="48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FE185" s="50"/>
    </row>
    <row r="186" spans="1:161" s="18" customFormat="1">
      <c r="A186" s="47"/>
      <c r="B186" s="48"/>
      <c r="C186" s="48"/>
      <c r="D186" s="49"/>
      <c r="E186" s="48"/>
      <c r="F186" s="431"/>
      <c r="G186" s="48"/>
      <c r="H186" s="48"/>
      <c r="I186" s="48"/>
      <c r="J186" s="48"/>
      <c r="K186" s="48"/>
      <c r="L186" s="48"/>
      <c r="M186" s="48"/>
      <c r="N186" s="48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FE186" s="50"/>
    </row>
    <row r="187" spans="1:161" s="18" customFormat="1">
      <c r="A187" s="47"/>
      <c r="B187" s="48"/>
      <c r="C187" s="48"/>
      <c r="D187" s="49"/>
      <c r="E187" s="48"/>
      <c r="F187" s="431"/>
      <c r="G187" s="48"/>
      <c r="H187" s="48"/>
      <c r="I187" s="48"/>
      <c r="J187" s="48"/>
      <c r="K187" s="48"/>
      <c r="L187" s="48"/>
      <c r="M187" s="48"/>
      <c r="N187" s="48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FE187" s="50"/>
    </row>
    <row r="188" spans="1:161" s="18" customFormat="1">
      <c r="A188" s="47"/>
      <c r="B188" s="48"/>
      <c r="C188" s="48"/>
      <c r="D188" s="49"/>
      <c r="E188" s="48"/>
      <c r="F188" s="431"/>
      <c r="G188" s="48"/>
      <c r="H188" s="48"/>
      <c r="I188" s="48"/>
      <c r="J188" s="48"/>
      <c r="K188" s="48"/>
      <c r="L188" s="48"/>
      <c r="M188" s="48"/>
      <c r="N188" s="48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FE188" s="50"/>
    </row>
    <row r="189" spans="1:161" s="18" customFormat="1">
      <c r="A189" s="47"/>
      <c r="B189" s="48"/>
      <c r="C189" s="48"/>
      <c r="D189" s="49"/>
      <c r="E189" s="48"/>
      <c r="F189" s="431"/>
      <c r="G189" s="48"/>
      <c r="H189" s="48"/>
      <c r="I189" s="48"/>
      <c r="J189" s="48"/>
      <c r="K189" s="48"/>
      <c r="L189" s="48"/>
      <c r="M189" s="48"/>
      <c r="N189" s="48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FE189" s="50"/>
    </row>
    <row r="190" spans="1:161" s="18" customFormat="1">
      <c r="A190" s="47"/>
      <c r="B190" s="48"/>
      <c r="C190" s="48"/>
      <c r="D190" s="49"/>
      <c r="E190" s="48"/>
      <c r="F190" s="431"/>
      <c r="G190" s="48"/>
      <c r="H190" s="48"/>
      <c r="I190" s="48"/>
      <c r="J190" s="48"/>
      <c r="K190" s="48"/>
      <c r="L190" s="48"/>
      <c r="M190" s="48"/>
      <c r="N190" s="48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FE190" s="50"/>
    </row>
    <row r="191" spans="1:161" s="18" customFormat="1">
      <c r="A191" s="47"/>
      <c r="B191" s="48"/>
      <c r="C191" s="48"/>
      <c r="D191" s="49"/>
      <c r="E191" s="48"/>
      <c r="F191" s="431"/>
      <c r="G191" s="48"/>
      <c r="H191" s="48"/>
      <c r="I191" s="48"/>
      <c r="J191" s="48"/>
      <c r="K191" s="48"/>
      <c r="L191" s="48"/>
      <c r="M191" s="48"/>
      <c r="N191" s="48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FE191" s="50"/>
    </row>
    <row r="192" spans="1:161" s="18" customFormat="1">
      <c r="A192" s="47"/>
      <c r="B192" s="48"/>
      <c r="C192" s="48"/>
      <c r="D192" s="49"/>
      <c r="E192" s="48"/>
      <c r="F192" s="431"/>
      <c r="G192" s="48"/>
      <c r="H192" s="48"/>
      <c r="I192" s="48"/>
      <c r="J192" s="48"/>
      <c r="K192" s="48"/>
      <c r="L192" s="48"/>
      <c r="M192" s="48"/>
      <c r="N192" s="48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FE192" s="50"/>
    </row>
    <row r="193" spans="1:161" s="18" customFormat="1">
      <c r="A193" s="47"/>
      <c r="B193" s="48"/>
      <c r="C193" s="48"/>
      <c r="D193" s="49"/>
      <c r="E193" s="48"/>
      <c r="F193" s="431"/>
      <c r="G193" s="48"/>
      <c r="H193" s="48"/>
      <c r="I193" s="48"/>
      <c r="J193" s="48"/>
      <c r="K193" s="48"/>
      <c r="L193" s="48"/>
      <c r="M193" s="48"/>
      <c r="N193" s="48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FE193" s="50"/>
    </row>
    <row r="194" spans="1:161" s="18" customFormat="1">
      <c r="A194" s="47"/>
      <c r="B194" s="48"/>
      <c r="C194" s="48"/>
      <c r="D194" s="49"/>
      <c r="E194" s="48"/>
      <c r="F194" s="431"/>
      <c r="G194" s="48"/>
      <c r="H194" s="48"/>
      <c r="I194" s="48"/>
      <c r="J194" s="48"/>
      <c r="K194" s="48"/>
      <c r="L194" s="48"/>
      <c r="M194" s="48"/>
      <c r="N194" s="48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FE194" s="50"/>
    </row>
    <row r="195" spans="1:161" s="18" customFormat="1">
      <c r="A195" s="47"/>
      <c r="B195" s="48"/>
      <c r="C195" s="48"/>
      <c r="D195" s="49"/>
      <c r="E195" s="48"/>
      <c r="F195" s="431"/>
      <c r="G195" s="48"/>
      <c r="H195" s="48"/>
      <c r="I195" s="48"/>
      <c r="J195" s="48"/>
      <c r="K195" s="48"/>
      <c r="L195" s="48"/>
      <c r="M195" s="48"/>
      <c r="N195" s="48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FE195" s="50"/>
    </row>
    <row r="196" spans="1:161" s="18" customFormat="1">
      <c r="A196" s="47"/>
      <c r="B196" s="48"/>
      <c r="C196" s="48"/>
      <c r="D196" s="49"/>
      <c r="E196" s="48"/>
      <c r="F196" s="431"/>
      <c r="G196" s="48"/>
      <c r="H196" s="48"/>
      <c r="I196" s="48"/>
      <c r="J196" s="48"/>
      <c r="K196" s="48"/>
      <c r="L196" s="48"/>
      <c r="M196" s="48"/>
      <c r="N196" s="48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FE196" s="50"/>
    </row>
    <row r="197" spans="1:161" s="18" customFormat="1">
      <c r="A197" s="47"/>
      <c r="B197" s="48"/>
      <c r="C197" s="48"/>
      <c r="D197" s="49"/>
      <c r="E197" s="48"/>
      <c r="F197" s="431"/>
      <c r="G197" s="48"/>
      <c r="H197" s="48"/>
      <c r="I197" s="48"/>
      <c r="J197" s="48"/>
      <c r="K197" s="48"/>
      <c r="L197" s="48"/>
      <c r="M197" s="48"/>
      <c r="N197" s="48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FE197" s="50"/>
    </row>
    <row r="198" spans="1:161" s="18" customFormat="1">
      <c r="A198" s="47"/>
      <c r="B198" s="48"/>
      <c r="C198" s="48"/>
      <c r="D198" s="49"/>
      <c r="E198" s="48"/>
      <c r="F198" s="431"/>
      <c r="G198" s="48"/>
      <c r="H198" s="48"/>
      <c r="I198" s="48"/>
      <c r="J198" s="48"/>
      <c r="K198" s="48"/>
      <c r="L198" s="48"/>
      <c r="M198" s="48"/>
      <c r="N198" s="48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FE198" s="50"/>
    </row>
    <row r="199" spans="1:161" s="18" customFormat="1">
      <c r="A199" s="47"/>
      <c r="B199" s="48"/>
      <c r="C199" s="48"/>
      <c r="D199" s="49"/>
      <c r="E199" s="48"/>
      <c r="F199" s="431"/>
      <c r="G199" s="48"/>
      <c r="H199" s="48"/>
      <c r="I199" s="48"/>
      <c r="J199" s="48"/>
      <c r="K199" s="48"/>
      <c r="L199" s="48"/>
      <c r="M199" s="48"/>
      <c r="N199" s="48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FE199" s="50"/>
    </row>
    <row r="200" spans="1:161" s="18" customFormat="1">
      <c r="A200" s="47"/>
      <c r="B200" s="48"/>
      <c r="C200" s="48"/>
      <c r="D200" s="49"/>
      <c r="E200" s="48"/>
      <c r="F200" s="431"/>
      <c r="G200" s="48"/>
      <c r="H200" s="48"/>
      <c r="I200" s="48"/>
      <c r="J200" s="48"/>
      <c r="K200" s="48"/>
      <c r="L200" s="48"/>
      <c r="M200" s="48"/>
      <c r="N200" s="48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FE200" s="50"/>
    </row>
    <row r="201" spans="1:161" s="18" customFormat="1">
      <c r="A201" s="47"/>
      <c r="B201" s="48"/>
      <c r="C201" s="48"/>
      <c r="D201" s="49"/>
      <c r="E201" s="48"/>
      <c r="F201" s="431"/>
      <c r="G201" s="48"/>
      <c r="H201" s="48"/>
      <c r="I201" s="48"/>
      <c r="J201" s="48"/>
      <c r="K201" s="48"/>
      <c r="L201" s="48"/>
      <c r="M201" s="48"/>
      <c r="N201" s="48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FE201" s="50"/>
    </row>
    <row r="202" spans="1:161" s="18" customFormat="1">
      <c r="A202" s="47"/>
      <c r="B202" s="48"/>
      <c r="C202" s="48"/>
      <c r="D202" s="49"/>
      <c r="E202" s="48"/>
      <c r="F202" s="431"/>
      <c r="G202" s="48"/>
      <c r="H202" s="48"/>
      <c r="I202" s="48"/>
      <c r="J202" s="48"/>
      <c r="K202" s="48"/>
      <c r="L202" s="48"/>
      <c r="M202" s="48"/>
      <c r="N202" s="48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FE202" s="50"/>
    </row>
    <row r="203" spans="1:161" s="18" customFormat="1">
      <c r="A203" s="47"/>
      <c r="B203" s="48"/>
      <c r="C203" s="48"/>
      <c r="D203" s="49"/>
      <c r="E203" s="48"/>
      <c r="F203" s="431"/>
      <c r="G203" s="48"/>
      <c r="H203" s="48"/>
      <c r="I203" s="48"/>
      <c r="J203" s="48"/>
      <c r="K203" s="48"/>
      <c r="L203" s="48"/>
      <c r="M203" s="48"/>
      <c r="N203" s="48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FE203" s="50"/>
    </row>
    <row r="204" spans="1:161" s="18" customFormat="1">
      <c r="A204" s="47"/>
      <c r="B204" s="48"/>
      <c r="C204" s="48"/>
      <c r="D204" s="49"/>
      <c r="E204" s="48"/>
      <c r="F204" s="431"/>
      <c r="G204" s="48"/>
      <c r="H204" s="48"/>
      <c r="I204" s="48"/>
      <c r="J204" s="48"/>
      <c r="K204" s="48"/>
      <c r="L204" s="48"/>
      <c r="M204" s="48"/>
      <c r="N204" s="48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FE204" s="50"/>
    </row>
    <row r="205" spans="1:161" s="18" customFormat="1">
      <c r="A205" s="47"/>
      <c r="B205" s="48"/>
      <c r="C205" s="48"/>
      <c r="D205" s="49"/>
      <c r="E205" s="48"/>
      <c r="F205" s="431"/>
      <c r="G205" s="48"/>
      <c r="H205" s="48"/>
      <c r="I205" s="48"/>
      <c r="J205" s="48"/>
      <c r="K205" s="48"/>
      <c r="L205" s="48"/>
      <c r="M205" s="48"/>
      <c r="N205" s="48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FE205" s="50"/>
    </row>
    <row r="206" spans="1:161" s="18" customFormat="1">
      <c r="A206" s="47"/>
      <c r="B206" s="48"/>
      <c r="C206" s="48"/>
      <c r="D206" s="49"/>
      <c r="E206" s="48"/>
      <c r="F206" s="431"/>
      <c r="G206" s="48"/>
      <c r="H206" s="48"/>
      <c r="I206" s="48"/>
      <c r="J206" s="48"/>
      <c r="K206" s="48"/>
      <c r="L206" s="48"/>
      <c r="M206" s="48"/>
      <c r="N206" s="48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FE206" s="50"/>
    </row>
    <row r="207" spans="1:161" s="18" customFormat="1">
      <c r="A207" s="47"/>
      <c r="B207" s="48"/>
      <c r="C207" s="48"/>
      <c r="D207" s="49"/>
      <c r="E207" s="48"/>
      <c r="F207" s="431"/>
      <c r="G207" s="48"/>
      <c r="H207" s="48"/>
      <c r="I207" s="48"/>
      <c r="J207" s="48"/>
      <c r="K207" s="48"/>
      <c r="L207" s="48"/>
      <c r="M207" s="48"/>
      <c r="N207" s="48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FE207" s="50"/>
    </row>
    <row r="208" spans="1:161" s="18" customFormat="1">
      <c r="A208" s="47"/>
      <c r="B208" s="48"/>
      <c r="C208" s="48"/>
      <c r="D208" s="49"/>
      <c r="E208" s="48"/>
      <c r="F208" s="431"/>
      <c r="G208" s="48"/>
      <c r="H208" s="48"/>
      <c r="I208" s="48"/>
      <c r="J208" s="48"/>
      <c r="K208" s="48"/>
      <c r="L208" s="48"/>
      <c r="M208" s="48"/>
      <c r="N208" s="48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FE208" s="50"/>
    </row>
    <row r="209" spans="1:161" s="18" customFormat="1">
      <c r="A209" s="47"/>
      <c r="B209" s="48"/>
      <c r="C209" s="48"/>
      <c r="D209" s="49"/>
      <c r="E209" s="48"/>
      <c r="F209" s="431"/>
      <c r="G209" s="48"/>
      <c r="H209" s="48"/>
      <c r="I209" s="48"/>
      <c r="J209" s="48"/>
      <c r="K209" s="48"/>
      <c r="L209" s="48"/>
      <c r="M209" s="48"/>
      <c r="N209" s="48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FE209" s="50"/>
    </row>
    <row r="210" spans="1:161" s="18" customFormat="1">
      <c r="A210" s="47"/>
      <c r="B210" s="48"/>
      <c r="C210" s="48"/>
      <c r="D210" s="49"/>
      <c r="E210" s="48"/>
      <c r="F210" s="431"/>
      <c r="G210" s="48"/>
      <c r="H210" s="48"/>
      <c r="I210" s="48"/>
      <c r="J210" s="48"/>
      <c r="K210" s="48"/>
      <c r="L210" s="48"/>
      <c r="M210" s="48"/>
      <c r="N210" s="48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FE210" s="50"/>
    </row>
    <row r="211" spans="1:161" s="18" customFormat="1">
      <c r="A211" s="47"/>
      <c r="B211" s="48"/>
      <c r="C211" s="48"/>
      <c r="D211" s="49"/>
      <c r="E211" s="48"/>
      <c r="F211" s="431"/>
      <c r="G211" s="48"/>
      <c r="H211" s="48"/>
      <c r="I211" s="48"/>
      <c r="J211" s="48"/>
      <c r="K211" s="48"/>
      <c r="L211" s="48"/>
      <c r="M211" s="48"/>
      <c r="N211" s="48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FE211" s="50"/>
    </row>
    <row r="212" spans="1:161" s="18" customFormat="1">
      <c r="A212" s="47"/>
      <c r="B212" s="48"/>
      <c r="C212" s="48"/>
      <c r="D212" s="49"/>
      <c r="E212" s="48"/>
      <c r="F212" s="431"/>
      <c r="G212" s="48"/>
      <c r="H212" s="48"/>
      <c r="I212" s="48"/>
      <c r="J212" s="48"/>
      <c r="K212" s="48"/>
      <c r="L212" s="48"/>
      <c r="M212" s="48"/>
      <c r="N212" s="48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FE212" s="50"/>
    </row>
    <row r="213" spans="1:161" s="18" customFormat="1">
      <c r="A213" s="47"/>
      <c r="B213" s="48"/>
      <c r="C213" s="48"/>
      <c r="D213" s="49"/>
      <c r="E213" s="48"/>
      <c r="F213" s="431"/>
      <c r="G213" s="48"/>
      <c r="H213" s="48"/>
      <c r="I213" s="48"/>
      <c r="J213" s="48"/>
      <c r="K213" s="48"/>
      <c r="L213" s="48"/>
      <c r="M213" s="48"/>
      <c r="N213" s="48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FE213" s="50"/>
    </row>
    <row r="214" spans="1:161" s="18" customFormat="1">
      <c r="A214" s="47"/>
      <c r="B214" s="48"/>
      <c r="C214" s="48"/>
      <c r="D214" s="49"/>
      <c r="E214" s="48"/>
      <c r="F214" s="431"/>
      <c r="G214" s="48"/>
      <c r="H214" s="48"/>
      <c r="I214" s="48"/>
      <c r="J214" s="48"/>
      <c r="K214" s="48"/>
      <c r="L214" s="48"/>
      <c r="M214" s="48"/>
      <c r="N214" s="48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FE214" s="50"/>
    </row>
    <row r="215" spans="1:161" s="18" customFormat="1">
      <c r="A215" s="47"/>
      <c r="B215" s="48"/>
      <c r="C215" s="48"/>
      <c r="D215" s="49"/>
      <c r="E215" s="48"/>
      <c r="F215" s="431"/>
      <c r="G215" s="48"/>
      <c r="H215" s="48"/>
      <c r="I215" s="48"/>
      <c r="J215" s="48"/>
      <c r="K215" s="48"/>
      <c r="L215" s="48"/>
      <c r="M215" s="48"/>
      <c r="N215" s="48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FE215" s="50"/>
    </row>
    <row r="216" spans="1:161" s="18" customFormat="1">
      <c r="A216" s="47"/>
      <c r="B216" s="48"/>
      <c r="C216" s="48"/>
      <c r="D216" s="49"/>
      <c r="E216" s="48"/>
      <c r="F216" s="431"/>
      <c r="G216" s="48"/>
      <c r="H216" s="48"/>
      <c r="I216" s="48"/>
      <c r="J216" s="48"/>
      <c r="K216" s="48"/>
      <c r="L216" s="48"/>
      <c r="M216" s="48"/>
      <c r="N216" s="48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FE216" s="50"/>
    </row>
    <row r="217" spans="1:161" s="18" customFormat="1">
      <c r="A217" s="47"/>
      <c r="B217" s="48"/>
      <c r="C217" s="48"/>
      <c r="D217" s="49"/>
      <c r="E217" s="48"/>
      <c r="F217" s="431"/>
      <c r="G217" s="48"/>
      <c r="H217" s="48"/>
      <c r="I217" s="48"/>
      <c r="J217" s="48"/>
      <c r="K217" s="48"/>
      <c r="L217" s="48"/>
      <c r="M217" s="48"/>
      <c r="N217" s="48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FE217" s="50"/>
    </row>
    <row r="218" spans="1:161" s="18" customFormat="1">
      <c r="A218" s="47"/>
      <c r="B218" s="48"/>
      <c r="C218" s="48"/>
      <c r="D218" s="49"/>
      <c r="E218" s="48"/>
      <c r="F218" s="431"/>
      <c r="G218" s="48"/>
      <c r="H218" s="48"/>
      <c r="I218" s="48"/>
      <c r="J218" s="48"/>
      <c r="K218" s="48"/>
      <c r="L218" s="48"/>
      <c r="M218" s="48"/>
      <c r="N218" s="48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FE218" s="50"/>
    </row>
    <row r="219" spans="1:161" s="18" customFormat="1">
      <c r="A219" s="47"/>
      <c r="B219" s="48"/>
      <c r="C219" s="48"/>
      <c r="D219" s="49"/>
      <c r="E219" s="48"/>
      <c r="F219" s="431"/>
      <c r="G219" s="48"/>
      <c r="H219" s="48"/>
      <c r="I219" s="48"/>
      <c r="J219" s="48"/>
      <c r="K219" s="48"/>
      <c r="L219" s="48"/>
      <c r="M219" s="48"/>
      <c r="N219" s="48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FE219" s="50"/>
    </row>
    <row r="220" spans="1:161" s="18" customFormat="1">
      <c r="A220" s="47"/>
      <c r="B220" s="48"/>
      <c r="C220" s="48"/>
      <c r="D220" s="49"/>
      <c r="E220" s="48"/>
      <c r="F220" s="431"/>
      <c r="G220" s="48"/>
      <c r="H220" s="48"/>
      <c r="I220" s="48"/>
      <c r="J220" s="48"/>
      <c r="K220" s="48"/>
      <c r="L220" s="48"/>
      <c r="M220" s="48"/>
      <c r="N220" s="48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FE220" s="50"/>
    </row>
    <row r="221" spans="1:161" s="18" customFormat="1">
      <c r="A221" s="47"/>
      <c r="B221" s="48"/>
      <c r="C221" s="48"/>
      <c r="D221" s="49"/>
      <c r="E221" s="48"/>
      <c r="F221" s="431"/>
      <c r="G221" s="48"/>
      <c r="H221" s="48"/>
      <c r="I221" s="48"/>
      <c r="J221" s="48"/>
      <c r="K221" s="48"/>
      <c r="L221" s="48"/>
      <c r="M221" s="48"/>
      <c r="N221" s="48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FE221" s="50"/>
    </row>
    <row r="222" spans="1:161" s="18" customFormat="1">
      <c r="A222" s="47"/>
      <c r="B222" s="48"/>
      <c r="C222" s="48"/>
      <c r="D222" s="49"/>
      <c r="E222" s="48"/>
      <c r="F222" s="431"/>
      <c r="G222" s="48"/>
      <c r="H222" s="48"/>
      <c r="I222" s="48"/>
      <c r="J222" s="48"/>
      <c r="K222" s="48"/>
      <c r="L222" s="48"/>
      <c r="M222" s="48"/>
      <c r="N222" s="48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FE222" s="50"/>
    </row>
    <row r="223" spans="1:161" s="18" customFormat="1">
      <c r="A223" s="47"/>
      <c r="B223" s="48"/>
      <c r="C223" s="48"/>
      <c r="D223" s="49"/>
      <c r="E223" s="48"/>
      <c r="F223" s="431"/>
      <c r="G223" s="48"/>
      <c r="H223" s="48"/>
      <c r="I223" s="48"/>
      <c r="J223" s="48"/>
      <c r="K223" s="48"/>
      <c r="L223" s="48"/>
      <c r="M223" s="48"/>
      <c r="N223" s="48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FE223" s="50"/>
    </row>
    <row r="224" spans="1:161" s="18" customFormat="1">
      <c r="A224" s="47"/>
      <c r="B224" s="48"/>
      <c r="C224" s="48"/>
      <c r="D224" s="49"/>
      <c r="E224" s="48"/>
      <c r="F224" s="431"/>
      <c r="G224" s="48"/>
      <c r="H224" s="48"/>
      <c r="I224" s="48"/>
      <c r="J224" s="48"/>
      <c r="K224" s="48"/>
      <c r="L224" s="48"/>
      <c r="M224" s="48"/>
      <c r="N224" s="48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FE224" s="50"/>
    </row>
    <row r="225" spans="1:161" s="18" customFormat="1">
      <c r="A225" s="47"/>
      <c r="B225" s="48"/>
      <c r="C225" s="48"/>
      <c r="D225" s="49"/>
      <c r="E225" s="48"/>
      <c r="F225" s="431"/>
      <c r="G225" s="48"/>
      <c r="H225" s="48"/>
      <c r="I225" s="48"/>
      <c r="J225" s="48"/>
      <c r="K225" s="48"/>
      <c r="L225" s="48"/>
      <c r="M225" s="48"/>
      <c r="N225" s="48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FE225" s="50"/>
    </row>
    <row r="226" spans="1:161" s="18" customFormat="1">
      <c r="A226" s="47"/>
      <c r="B226" s="48"/>
      <c r="C226" s="48"/>
      <c r="D226" s="49"/>
      <c r="E226" s="48"/>
      <c r="F226" s="431"/>
      <c r="G226" s="48"/>
      <c r="H226" s="48"/>
      <c r="I226" s="48"/>
      <c r="J226" s="48"/>
      <c r="K226" s="48"/>
      <c r="L226" s="48"/>
      <c r="M226" s="48"/>
      <c r="N226" s="48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FE226" s="50"/>
    </row>
    <row r="227" spans="1:161" s="18" customFormat="1">
      <c r="A227" s="47"/>
      <c r="B227" s="48"/>
      <c r="C227" s="48"/>
      <c r="D227" s="49"/>
      <c r="E227" s="48"/>
      <c r="F227" s="431"/>
      <c r="G227" s="48"/>
      <c r="H227" s="48"/>
      <c r="I227" s="48"/>
      <c r="J227" s="48"/>
      <c r="K227" s="48"/>
      <c r="L227" s="48"/>
      <c r="M227" s="48"/>
      <c r="N227" s="48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FE227" s="50"/>
    </row>
    <row r="228" spans="1:161" s="18" customFormat="1">
      <c r="A228" s="47"/>
      <c r="B228" s="48"/>
      <c r="C228" s="48"/>
      <c r="D228" s="49"/>
      <c r="E228" s="48"/>
      <c r="F228" s="431"/>
      <c r="G228" s="48"/>
      <c r="H228" s="48"/>
      <c r="I228" s="48"/>
      <c r="J228" s="48"/>
      <c r="K228" s="48"/>
      <c r="L228" s="48"/>
      <c r="M228" s="48"/>
      <c r="N228" s="48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FE228" s="50"/>
    </row>
    <row r="229" spans="1:161" s="18" customFormat="1">
      <c r="A229" s="47"/>
      <c r="B229" s="48"/>
      <c r="C229" s="48"/>
      <c r="D229" s="49"/>
      <c r="E229" s="48"/>
      <c r="F229" s="431"/>
      <c r="G229" s="48"/>
      <c r="H229" s="48"/>
      <c r="I229" s="48"/>
      <c r="J229" s="48"/>
      <c r="K229" s="48"/>
      <c r="L229" s="48"/>
      <c r="M229" s="48"/>
      <c r="N229" s="48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FE229" s="50"/>
    </row>
    <row r="230" spans="1:161" s="18" customFormat="1">
      <c r="A230" s="47"/>
      <c r="B230" s="48"/>
      <c r="C230" s="48"/>
      <c r="D230" s="49"/>
      <c r="E230" s="48"/>
      <c r="F230" s="431"/>
      <c r="G230" s="48"/>
      <c r="H230" s="48"/>
      <c r="I230" s="48"/>
      <c r="J230" s="48"/>
      <c r="K230" s="48"/>
      <c r="L230" s="48"/>
      <c r="M230" s="48"/>
      <c r="N230" s="48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FE230" s="50"/>
    </row>
    <row r="231" spans="1:161" s="18" customFormat="1">
      <c r="A231" s="47"/>
      <c r="B231" s="48"/>
      <c r="C231" s="48"/>
      <c r="D231" s="49"/>
      <c r="E231" s="48"/>
      <c r="F231" s="431"/>
      <c r="G231" s="48"/>
      <c r="H231" s="48"/>
      <c r="I231" s="48"/>
      <c r="J231" s="48"/>
      <c r="K231" s="48"/>
      <c r="L231" s="48"/>
      <c r="M231" s="48"/>
      <c r="N231" s="48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FE231" s="50"/>
    </row>
    <row r="232" spans="1:161" s="18" customFormat="1">
      <c r="A232" s="47"/>
      <c r="B232" s="48"/>
      <c r="C232" s="48"/>
      <c r="D232" s="49"/>
      <c r="E232" s="48"/>
      <c r="F232" s="431"/>
      <c r="G232" s="48"/>
      <c r="H232" s="48"/>
      <c r="I232" s="48"/>
      <c r="J232" s="48"/>
      <c r="K232" s="48"/>
      <c r="L232" s="48"/>
      <c r="M232" s="48"/>
      <c r="N232" s="48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FE232" s="50"/>
    </row>
    <row r="233" spans="1:161" s="18" customFormat="1">
      <c r="A233" s="47"/>
      <c r="B233" s="48"/>
      <c r="C233" s="48"/>
      <c r="D233" s="49"/>
      <c r="E233" s="48"/>
      <c r="F233" s="431"/>
      <c r="G233" s="48"/>
      <c r="H233" s="48"/>
      <c r="I233" s="48"/>
      <c r="J233" s="48"/>
      <c r="K233" s="48"/>
      <c r="L233" s="48"/>
      <c r="M233" s="48"/>
      <c r="N233" s="48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FE233" s="50"/>
    </row>
    <row r="234" spans="1:161" s="18" customFormat="1">
      <c r="A234" s="47"/>
      <c r="B234" s="48"/>
      <c r="C234" s="48"/>
      <c r="D234" s="49"/>
      <c r="E234" s="48"/>
      <c r="F234" s="431"/>
      <c r="G234" s="48"/>
      <c r="H234" s="48"/>
      <c r="I234" s="48"/>
      <c r="J234" s="48"/>
      <c r="K234" s="48"/>
      <c r="L234" s="48"/>
      <c r="M234" s="48"/>
      <c r="N234" s="48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FE234" s="50"/>
    </row>
    <row r="235" spans="1:161" s="18" customFormat="1">
      <c r="A235" s="47"/>
      <c r="B235" s="48"/>
      <c r="C235" s="48"/>
      <c r="D235" s="49"/>
      <c r="E235" s="48"/>
      <c r="F235" s="431"/>
      <c r="G235" s="48"/>
      <c r="H235" s="48"/>
      <c r="I235" s="48"/>
      <c r="J235" s="48"/>
      <c r="K235" s="48"/>
      <c r="L235" s="48"/>
      <c r="M235" s="48"/>
      <c r="N235" s="48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FE235" s="50"/>
    </row>
    <row r="236" spans="1:161" s="18" customFormat="1">
      <c r="A236" s="47"/>
      <c r="B236" s="48"/>
      <c r="C236" s="48"/>
      <c r="D236" s="49"/>
      <c r="E236" s="48"/>
      <c r="F236" s="431"/>
      <c r="G236" s="48"/>
      <c r="H236" s="48"/>
      <c r="I236" s="48"/>
      <c r="J236" s="48"/>
      <c r="K236" s="48"/>
      <c r="L236" s="48"/>
      <c r="M236" s="48"/>
      <c r="N236" s="48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FE236" s="50"/>
    </row>
    <row r="237" spans="1:161" s="18" customFormat="1">
      <c r="A237" s="47"/>
      <c r="B237" s="48"/>
      <c r="C237" s="48"/>
      <c r="D237" s="49"/>
      <c r="E237" s="48"/>
      <c r="F237" s="431"/>
      <c r="G237" s="48"/>
      <c r="H237" s="48"/>
      <c r="I237" s="48"/>
      <c r="J237" s="48"/>
      <c r="K237" s="48"/>
      <c r="L237" s="48"/>
      <c r="M237" s="48"/>
      <c r="N237" s="48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FE237" s="50"/>
    </row>
    <row r="238" spans="1:161" s="18" customFormat="1">
      <c r="A238" s="47"/>
      <c r="B238" s="48"/>
      <c r="C238" s="48"/>
      <c r="D238" s="49"/>
      <c r="E238" s="48"/>
      <c r="F238" s="431"/>
      <c r="G238" s="48"/>
      <c r="H238" s="48"/>
      <c r="I238" s="48"/>
      <c r="J238" s="48"/>
      <c r="K238" s="48"/>
      <c r="L238" s="48"/>
      <c r="M238" s="48"/>
      <c r="N238" s="48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FE238" s="50"/>
    </row>
    <row r="239" spans="1:161" s="18" customFormat="1">
      <c r="A239" s="47"/>
      <c r="B239" s="48"/>
      <c r="C239" s="48"/>
      <c r="D239" s="49"/>
      <c r="E239" s="48"/>
      <c r="F239" s="431"/>
      <c r="G239" s="48"/>
      <c r="H239" s="48"/>
      <c r="I239" s="48"/>
      <c r="J239" s="48"/>
      <c r="K239" s="48"/>
      <c r="L239" s="48"/>
      <c r="M239" s="48"/>
      <c r="N239" s="48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FE239" s="50"/>
    </row>
    <row r="240" spans="1:161" s="18" customFormat="1">
      <c r="A240" s="47"/>
      <c r="B240" s="48"/>
      <c r="C240" s="48"/>
      <c r="D240" s="49"/>
      <c r="E240" s="48"/>
      <c r="F240" s="431"/>
      <c r="G240" s="48"/>
      <c r="H240" s="48"/>
      <c r="I240" s="48"/>
      <c r="J240" s="48"/>
      <c r="K240" s="48"/>
      <c r="L240" s="48"/>
      <c r="M240" s="48"/>
      <c r="N240" s="48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FE240" s="50"/>
    </row>
    <row r="241" spans="1:161" s="18" customFormat="1">
      <c r="A241" s="47"/>
      <c r="B241" s="48"/>
      <c r="C241" s="48"/>
      <c r="D241" s="49"/>
      <c r="E241" s="48"/>
      <c r="F241" s="431"/>
      <c r="G241" s="48"/>
      <c r="H241" s="48"/>
      <c r="I241" s="48"/>
      <c r="J241" s="48"/>
      <c r="K241" s="48"/>
      <c r="L241" s="48"/>
      <c r="M241" s="48"/>
      <c r="N241" s="48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FE241" s="50"/>
    </row>
    <row r="242" spans="1:161" s="18" customFormat="1">
      <c r="A242" s="47"/>
      <c r="B242" s="48"/>
      <c r="C242" s="48"/>
      <c r="D242" s="49"/>
      <c r="E242" s="48"/>
      <c r="F242" s="431"/>
      <c r="G242" s="48"/>
      <c r="H242" s="48"/>
      <c r="I242" s="48"/>
      <c r="J242" s="48"/>
      <c r="K242" s="48"/>
      <c r="L242" s="48"/>
      <c r="M242" s="48"/>
      <c r="N242" s="48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FE242" s="50"/>
    </row>
    <row r="243" spans="1:161" s="18" customFormat="1">
      <c r="A243" s="47"/>
      <c r="B243" s="48"/>
      <c r="C243" s="48"/>
      <c r="D243" s="49"/>
      <c r="E243" s="48"/>
      <c r="F243" s="431"/>
      <c r="G243" s="48"/>
      <c r="H243" s="48"/>
      <c r="I243" s="48"/>
      <c r="J243" s="48"/>
      <c r="K243" s="48"/>
      <c r="L243" s="48"/>
      <c r="M243" s="48"/>
      <c r="N243" s="48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FE243" s="50"/>
    </row>
    <row r="244" spans="1:161" s="18" customFormat="1">
      <c r="A244" s="47"/>
      <c r="B244" s="48"/>
      <c r="C244" s="48"/>
      <c r="D244" s="49"/>
      <c r="E244" s="48"/>
      <c r="F244" s="431"/>
      <c r="G244" s="48"/>
      <c r="H244" s="48"/>
      <c r="I244" s="48"/>
      <c r="J244" s="48"/>
      <c r="K244" s="48"/>
      <c r="L244" s="48"/>
      <c r="M244" s="48"/>
      <c r="N244" s="48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FE244" s="50"/>
    </row>
    <row r="245" spans="1:161" s="18" customFormat="1">
      <c r="A245" s="47"/>
      <c r="B245" s="48"/>
      <c r="C245" s="48"/>
      <c r="D245" s="49"/>
      <c r="E245" s="48"/>
      <c r="F245" s="431"/>
      <c r="G245" s="48"/>
      <c r="H245" s="48"/>
      <c r="I245" s="48"/>
      <c r="J245" s="48"/>
      <c r="K245" s="48"/>
      <c r="L245" s="48"/>
      <c r="M245" s="48"/>
      <c r="N245" s="48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FE245" s="50"/>
    </row>
    <row r="246" spans="1:161" s="18" customFormat="1">
      <c r="A246" s="47"/>
      <c r="B246" s="48"/>
      <c r="C246" s="48"/>
      <c r="D246" s="49"/>
      <c r="E246" s="48"/>
      <c r="F246" s="431"/>
      <c r="G246" s="48"/>
      <c r="H246" s="48"/>
      <c r="I246" s="48"/>
      <c r="J246" s="48"/>
      <c r="K246" s="48"/>
      <c r="L246" s="48"/>
      <c r="M246" s="48"/>
      <c r="N246" s="48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FE246" s="50"/>
    </row>
    <row r="247" spans="1:161" s="18" customFormat="1">
      <c r="A247" s="47"/>
      <c r="B247" s="48"/>
      <c r="C247" s="48"/>
      <c r="D247" s="49"/>
      <c r="E247" s="48"/>
      <c r="F247" s="431"/>
      <c r="G247" s="48"/>
      <c r="H247" s="48"/>
      <c r="I247" s="48"/>
      <c r="J247" s="48"/>
      <c r="K247" s="48"/>
      <c r="L247" s="48"/>
      <c r="M247" s="48"/>
      <c r="N247" s="48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FE247" s="50"/>
    </row>
    <row r="248" spans="1:161" s="18" customFormat="1">
      <c r="A248" s="47"/>
      <c r="B248" s="48"/>
      <c r="C248" s="48"/>
      <c r="D248" s="49"/>
      <c r="E248" s="48"/>
      <c r="F248" s="431"/>
      <c r="G248" s="48"/>
      <c r="H248" s="48"/>
      <c r="I248" s="48"/>
      <c r="J248" s="48"/>
      <c r="K248" s="48"/>
      <c r="L248" s="48"/>
      <c r="M248" s="48"/>
      <c r="N248" s="48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FE248" s="50"/>
    </row>
    <row r="249" spans="1:161" s="18" customFormat="1">
      <c r="A249" s="47"/>
      <c r="B249" s="48"/>
      <c r="C249" s="48"/>
      <c r="D249" s="49"/>
      <c r="E249" s="48"/>
      <c r="F249" s="431"/>
      <c r="G249" s="48"/>
      <c r="H249" s="48"/>
      <c r="I249" s="48"/>
      <c r="J249" s="48"/>
      <c r="K249" s="48"/>
      <c r="L249" s="48"/>
      <c r="M249" s="48"/>
      <c r="N249" s="48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FE249" s="50"/>
    </row>
    <row r="250" spans="1:161" s="18" customFormat="1">
      <c r="A250" s="47"/>
      <c r="B250" s="48"/>
      <c r="C250" s="48"/>
      <c r="D250" s="49"/>
      <c r="E250" s="48"/>
      <c r="F250" s="431"/>
      <c r="G250" s="48"/>
      <c r="H250" s="48"/>
      <c r="I250" s="48"/>
      <c r="J250" s="48"/>
      <c r="K250" s="48"/>
      <c r="L250" s="48"/>
      <c r="M250" s="48"/>
      <c r="N250" s="48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FE250" s="50"/>
    </row>
    <row r="251" spans="1:161" s="18" customFormat="1">
      <c r="A251" s="47"/>
      <c r="B251" s="48"/>
      <c r="C251" s="48"/>
      <c r="D251" s="49"/>
      <c r="E251" s="48"/>
      <c r="F251" s="431"/>
      <c r="G251" s="48"/>
      <c r="H251" s="48"/>
      <c r="I251" s="48"/>
      <c r="J251" s="48"/>
      <c r="K251" s="48"/>
      <c r="L251" s="48"/>
      <c r="M251" s="48"/>
      <c r="N251" s="48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FE251" s="50"/>
    </row>
    <row r="252" spans="1:161" s="18" customFormat="1">
      <c r="A252" s="47"/>
      <c r="B252" s="48"/>
      <c r="C252" s="48"/>
      <c r="D252" s="49"/>
      <c r="E252" s="48"/>
      <c r="F252" s="431"/>
      <c r="G252" s="48"/>
      <c r="H252" s="48"/>
      <c r="I252" s="48"/>
      <c r="J252" s="48"/>
      <c r="K252" s="48"/>
      <c r="L252" s="48"/>
      <c r="M252" s="48"/>
      <c r="N252" s="48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FE252" s="50"/>
    </row>
    <row r="253" spans="1:161" s="18" customFormat="1">
      <c r="A253" s="47"/>
      <c r="B253" s="48"/>
      <c r="C253" s="48"/>
      <c r="D253" s="49"/>
      <c r="E253" s="48"/>
      <c r="F253" s="431"/>
      <c r="G253" s="48"/>
      <c r="H253" s="48"/>
      <c r="I253" s="48"/>
      <c r="J253" s="48"/>
      <c r="K253" s="48"/>
      <c r="L253" s="48"/>
      <c r="M253" s="48"/>
      <c r="N253" s="48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FE253" s="50"/>
    </row>
    <row r="254" spans="1:161" s="18" customFormat="1">
      <c r="A254" s="47"/>
      <c r="B254" s="48"/>
      <c r="C254" s="48"/>
      <c r="D254" s="49"/>
      <c r="E254" s="48"/>
      <c r="F254" s="431"/>
      <c r="G254" s="48"/>
      <c r="H254" s="48"/>
      <c r="I254" s="48"/>
      <c r="J254" s="48"/>
      <c r="K254" s="48"/>
      <c r="L254" s="48"/>
      <c r="M254" s="48"/>
      <c r="N254" s="48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FE254" s="50"/>
    </row>
    <row r="255" spans="1:161" s="18" customFormat="1">
      <c r="A255" s="47"/>
      <c r="B255" s="48"/>
      <c r="C255" s="48"/>
      <c r="D255" s="49"/>
      <c r="E255" s="48"/>
      <c r="F255" s="431"/>
      <c r="G255" s="48"/>
      <c r="H255" s="48"/>
      <c r="I255" s="48"/>
      <c r="J255" s="48"/>
      <c r="K255" s="48"/>
      <c r="L255" s="48"/>
      <c r="M255" s="48"/>
      <c r="N255" s="48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FE255" s="50"/>
    </row>
    <row r="256" spans="1:161" s="18" customFormat="1">
      <c r="A256" s="47"/>
      <c r="B256" s="48"/>
      <c r="C256" s="48"/>
      <c r="D256" s="49"/>
      <c r="E256" s="48"/>
      <c r="F256" s="431"/>
      <c r="G256" s="48"/>
      <c r="H256" s="48"/>
      <c r="I256" s="48"/>
      <c r="J256" s="48"/>
      <c r="K256" s="48"/>
      <c r="L256" s="48"/>
      <c r="M256" s="48"/>
      <c r="N256" s="48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FE256" s="50"/>
    </row>
    <row r="257" spans="1:161" s="18" customFormat="1">
      <c r="A257" s="47"/>
      <c r="B257" s="48"/>
      <c r="C257" s="48"/>
      <c r="D257" s="49"/>
      <c r="E257" s="48"/>
      <c r="F257" s="431"/>
      <c r="G257" s="48"/>
      <c r="H257" s="48"/>
      <c r="I257" s="48"/>
      <c r="J257" s="48"/>
      <c r="K257" s="48"/>
      <c r="L257" s="48"/>
      <c r="M257" s="48"/>
      <c r="N257" s="48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FE257" s="50"/>
    </row>
    <row r="258" spans="1:161" s="18" customFormat="1">
      <c r="A258" s="47"/>
      <c r="B258" s="48"/>
      <c r="C258" s="48"/>
      <c r="D258" s="49"/>
      <c r="E258" s="48"/>
      <c r="F258" s="431"/>
      <c r="G258" s="48"/>
      <c r="H258" s="48"/>
      <c r="I258" s="48"/>
      <c r="J258" s="48"/>
      <c r="K258" s="48"/>
      <c r="L258" s="48"/>
      <c r="M258" s="48"/>
      <c r="N258" s="48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FE258" s="50"/>
    </row>
    <row r="259" spans="1:161" s="18" customFormat="1">
      <c r="A259" s="47"/>
      <c r="B259" s="48"/>
      <c r="C259" s="48"/>
      <c r="D259" s="49"/>
      <c r="E259" s="48"/>
      <c r="F259" s="431"/>
      <c r="G259" s="48"/>
      <c r="H259" s="48"/>
      <c r="I259" s="48"/>
      <c r="J259" s="48"/>
      <c r="K259" s="48"/>
      <c r="L259" s="48"/>
      <c r="M259" s="48"/>
      <c r="N259" s="48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FE259" s="50"/>
    </row>
    <row r="260" spans="1:161" s="18" customFormat="1">
      <c r="A260" s="47"/>
      <c r="B260" s="48"/>
      <c r="C260" s="48"/>
      <c r="D260" s="49"/>
      <c r="E260" s="48"/>
      <c r="F260" s="431"/>
      <c r="G260" s="48"/>
      <c r="H260" s="48"/>
      <c r="I260" s="48"/>
      <c r="J260" s="48"/>
      <c r="K260" s="48"/>
      <c r="L260" s="48"/>
      <c r="M260" s="48"/>
      <c r="N260" s="48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FE260" s="50"/>
    </row>
    <row r="261" spans="1:161" s="18" customFormat="1">
      <c r="A261" s="47"/>
      <c r="B261" s="48"/>
      <c r="C261" s="48"/>
      <c r="D261" s="49"/>
      <c r="E261" s="48"/>
      <c r="F261" s="431"/>
      <c r="G261" s="48"/>
      <c r="H261" s="48"/>
      <c r="I261" s="48"/>
      <c r="J261" s="48"/>
      <c r="K261" s="48"/>
      <c r="L261" s="48"/>
      <c r="M261" s="48"/>
      <c r="N261" s="48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FE261" s="50"/>
    </row>
    <row r="262" spans="1:161" s="18" customFormat="1">
      <c r="A262" s="47"/>
      <c r="B262" s="48"/>
      <c r="C262" s="48"/>
      <c r="D262" s="49"/>
      <c r="E262" s="48"/>
      <c r="F262" s="431"/>
      <c r="G262" s="48"/>
      <c r="H262" s="48"/>
      <c r="I262" s="48"/>
      <c r="J262" s="48"/>
      <c r="K262" s="48"/>
      <c r="L262" s="48"/>
      <c r="M262" s="48"/>
      <c r="N262" s="48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FE262" s="50"/>
    </row>
    <row r="263" spans="1:161" s="18" customFormat="1">
      <c r="A263" s="47"/>
      <c r="B263" s="48"/>
      <c r="C263" s="48"/>
      <c r="D263" s="49"/>
      <c r="E263" s="48"/>
      <c r="F263" s="431"/>
      <c r="G263" s="48"/>
      <c r="H263" s="48"/>
      <c r="I263" s="48"/>
      <c r="J263" s="48"/>
      <c r="K263" s="48"/>
      <c r="L263" s="48"/>
      <c r="M263" s="48"/>
      <c r="N263" s="48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FE263" s="50"/>
    </row>
    <row r="264" spans="1:161" s="18" customFormat="1">
      <c r="A264" s="47"/>
      <c r="B264" s="48"/>
      <c r="C264" s="48"/>
      <c r="D264" s="49"/>
      <c r="E264" s="48"/>
      <c r="F264" s="431"/>
      <c r="G264" s="48"/>
      <c r="H264" s="48"/>
      <c r="I264" s="48"/>
      <c r="J264" s="48"/>
      <c r="K264" s="48"/>
      <c r="L264" s="48"/>
      <c r="M264" s="48"/>
      <c r="N264" s="48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FE264" s="50"/>
    </row>
    <row r="265" spans="1:161" s="18" customFormat="1">
      <c r="A265" s="47"/>
      <c r="B265" s="48"/>
      <c r="C265" s="48"/>
      <c r="D265" s="49"/>
      <c r="E265" s="48"/>
      <c r="F265" s="431"/>
      <c r="G265" s="48"/>
      <c r="H265" s="48"/>
      <c r="I265" s="48"/>
      <c r="J265" s="48"/>
      <c r="K265" s="48"/>
      <c r="L265" s="48"/>
      <c r="M265" s="48"/>
      <c r="N265" s="48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FE265" s="50"/>
    </row>
    <row r="266" spans="1:161" s="18" customFormat="1">
      <c r="A266" s="47"/>
      <c r="B266" s="48"/>
      <c r="C266" s="48"/>
      <c r="D266" s="49"/>
      <c r="E266" s="48"/>
      <c r="F266" s="431"/>
      <c r="G266" s="48"/>
      <c r="H266" s="48"/>
      <c r="I266" s="48"/>
      <c r="J266" s="48"/>
      <c r="K266" s="48"/>
      <c r="L266" s="48"/>
      <c r="M266" s="48"/>
      <c r="N266" s="48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FE266" s="50"/>
    </row>
    <row r="267" spans="1:161" s="18" customFormat="1">
      <c r="A267" s="47"/>
      <c r="B267" s="48"/>
      <c r="C267" s="48"/>
      <c r="D267" s="49"/>
      <c r="E267" s="48"/>
      <c r="F267" s="431"/>
      <c r="G267" s="48"/>
      <c r="H267" s="48"/>
      <c r="I267" s="48"/>
      <c r="J267" s="48"/>
      <c r="K267" s="48"/>
      <c r="L267" s="48"/>
      <c r="M267" s="48"/>
      <c r="N267" s="48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FE267" s="50"/>
    </row>
    <row r="268" spans="1:161" s="18" customFormat="1">
      <c r="A268" s="47"/>
      <c r="B268" s="48"/>
      <c r="C268" s="48"/>
      <c r="D268" s="49"/>
      <c r="E268" s="48"/>
      <c r="F268" s="431"/>
      <c r="G268" s="48"/>
      <c r="H268" s="48"/>
      <c r="I268" s="48"/>
      <c r="J268" s="48"/>
      <c r="K268" s="48"/>
      <c r="L268" s="48"/>
      <c r="M268" s="48"/>
      <c r="N268" s="48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FE268" s="50"/>
    </row>
    <row r="269" spans="1:161" s="18" customFormat="1">
      <c r="A269" s="47"/>
      <c r="B269" s="48"/>
      <c r="C269" s="48"/>
      <c r="D269" s="49"/>
      <c r="E269" s="48"/>
      <c r="F269" s="431"/>
      <c r="G269" s="48"/>
      <c r="H269" s="48"/>
      <c r="I269" s="48"/>
      <c r="J269" s="48"/>
      <c r="K269" s="48"/>
      <c r="L269" s="48"/>
      <c r="M269" s="48"/>
      <c r="N269" s="48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FE269" s="50"/>
    </row>
    <row r="270" spans="1:161" s="18" customFormat="1">
      <c r="A270" s="47"/>
      <c r="B270" s="48"/>
      <c r="C270" s="48"/>
      <c r="D270" s="49"/>
      <c r="E270" s="48"/>
      <c r="F270" s="431"/>
      <c r="G270" s="48"/>
      <c r="H270" s="48"/>
      <c r="I270" s="48"/>
      <c r="J270" s="48"/>
      <c r="K270" s="48"/>
      <c r="L270" s="48"/>
      <c r="M270" s="48"/>
      <c r="N270" s="48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FE270" s="50"/>
    </row>
    <row r="271" spans="1:161" s="18" customFormat="1">
      <c r="A271" s="47"/>
      <c r="B271" s="48"/>
      <c r="C271" s="48"/>
      <c r="D271" s="49"/>
      <c r="E271" s="48"/>
      <c r="F271" s="431"/>
      <c r="G271" s="48"/>
      <c r="H271" s="48"/>
      <c r="I271" s="48"/>
      <c r="J271" s="48"/>
      <c r="K271" s="48"/>
      <c r="L271" s="48"/>
      <c r="M271" s="48"/>
      <c r="N271" s="48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FE271" s="50"/>
    </row>
    <row r="272" spans="1:161" s="18" customFormat="1">
      <c r="A272" s="47"/>
      <c r="B272" s="48"/>
      <c r="C272" s="48"/>
      <c r="D272" s="49"/>
      <c r="E272" s="48"/>
      <c r="F272" s="431"/>
      <c r="G272" s="48"/>
      <c r="H272" s="48"/>
      <c r="I272" s="48"/>
      <c r="J272" s="48"/>
      <c r="K272" s="48"/>
      <c r="L272" s="48"/>
      <c r="M272" s="48"/>
      <c r="N272" s="48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FE272" s="50"/>
    </row>
    <row r="273" spans="1:161" s="18" customFormat="1">
      <c r="A273" s="47"/>
      <c r="B273" s="48"/>
      <c r="C273" s="48"/>
      <c r="D273" s="49"/>
      <c r="E273" s="48"/>
      <c r="F273" s="431"/>
      <c r="G273" s="48"/>
      <c r="H273" s="48"/>
      <c r="I273" s="48"/>
      <c r="J273" s="48"/>
      <c r="K273" s="48"/>
      <c r="L273" s="48"/>
      <c r="M273" s="48"/>
      <c r="N273" s="48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FE273" s="50"/>
    </row>
    <row r="274" spans="1:161" s="18" customFormat="1">
      <c r="A274" s="47"/>
      <c r="B274" s="48"/>
      <c r="C274" s="48"/>
      <c r="D274" s="49"/>
      <c r="E274" s="48"/>
      <c r="F274" s="431"/>
      <c r="G274" s="48"/>
      <c r="H274" s="48"/>
      <c r="I274" s="48"/>
      <c r="J274" s="48"/>
      <c r="K274" s="48"/>
      <c r="L274" s="48"/>
      <c r="M274" s="48"/>
      <c r="N274" s="48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FE274" s="50"/>
    </row>
    <row r="275" spans="1:161" s="18" customFormat="1">
      <c r="A275" s="47"/>
      <c r="B275" s="48"/>
      <c r="C275" s="48"/>
      <c r="D275" s="49"/>
      <c r="E275" s="48"/>
      <c r="F275" s="431"/>
      <c r="G275" s="48"/>
      <c r="H275" s="48"/>
      <c r="I275" s="48"/>
      <c r="J275" s="48"/>
      <c r="K275" s="48"/>
      <c r="L275" s="48"/>
      <c r="M275" s="48"/>
      <c r="N275" s="48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FE275" s="50"/>
    </row>
    <row r="276" spans="1:161" s="18" customFormat="1">
      <c r="A276" s="47"/>
      <c r="B276" s="48"/>
      <c r="C276" s="48"/>
      <c r="D276" s="49"/>
      <c r="E276" s="48"/>
      <c r="F276" s="431"/>
      <c r="G276" s="48"/>
      <c r="H276" s="48"/>
      <c r="I276" s="48"/>
      <c r="J276" s="48"/>
      <c r="K276" s="48"/>
      <c r="L276" s="48"/>
      <c r="M276" s="48"/>
      <c r="N276" s="48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FE276" s="50"/>
    </row>
    <row r="277" spans="1:161" s="18" customFormat="1">
      <c r="A277" s="47"/>
      <c r="B277" s="48"/>
      <c r="C277" s="48"/>
      <c r="D277" s="49"/>
      <c r="E277" s="48"/>
      <c r="F277" s="431"/>
      <c r="G277" s="48"/>
      <c r="H277" s="48"/>
      <c r="I277" s="48"/>
      <c r="J277" s="48"/>
      <c r="K277" s="48"/>
      <c r="L277" s="48"/>
      <c r="M277" s="48"/>
      <c r="N277" s="48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FE277" s="50"/>
    </row>
    <row r="278" spans="1:161" s="18" customFormat="1">
      <c r="A278" s="47"/>
      <c r="B278" s="48"/>
      <c r="C278" s="48"/>
      <c r="D278" s="49"/>
      <c r="E278" s="48"/>
      <c r="F278" s="431"/>
      <c r="G278" s="48"/>
      <c r="H278" s="48"/>
      <c r="I278" s="48"/>
      <c r="J278" s="48"/>
      <c r="K278" s="48"/>
      <c r="L278" s="48"/>
      <c r="M278" s="48"/>
      <c r="N278" s="48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FE278" s="50"/>
    </row>
    <row r="279" spans="1:161" s="18" customFormat="1">
      <c r="A279" s="47"/>
      <c r="B279" s="48"/>
      <c r="C279" s="48"/>
      <c r="D279" s="49"/>
      <c r="E279" s="48"/>
      <c r="F279" s="431"/>
      <c r="G279" s="48"/>
      <c r="H279" s="48"/>
      <c r="I279" s="48"/>
      <c r="J279" s="48"/>
      <c r="K279" s="48"/>
      <c r="L279" s="48"/>
      <c r="M279" s="48"/>
      <c r="N279" s="48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FE279" s="50"/>
    </row>
    <row r="280" spans="1:161" s="18" customFormat="1">
      <c r="A280" s="47"/>
      <c r="B280" s="48"/>
      <c r="C280" s="48"/>
      <c r="D280" s="49"/>
      <c r="E280" s="48"/>
      <c r="F280" s="431"/>
      <c r="G280" s="48"/>
      <c r="H280" s="48"/>
      <c r="I280" s="48"/>
      <c r="J280" s="48"/>
      <c r="K280" s="48"/>
      <c r="L280" s="48"/>
      <c r="M280" s="48"/>
      <c r="N280" s="48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FE280" s="50"/>
    </row>
    <row r="281" spans="1:161" s="18" customFormat="1">
      <c r="A281" s="47"/>
      <c r="B281" s="48"/>
      <c r="C281" s="48"/>
      <c r="D281" s="49"/>
      <c r="E281" s="48"/>
      <c r="F281" s="431"/>
      <c r="G281" s="48"/>
      <c r="H281" s="48"/>
      <c r="I281" s="48"/>
      <c r="J281" s="48"/>
      <c r="K281" s="48"/>
      <c r="L281" s="48"/>
      <c r="M281" s="48"/>
      <c r="N281" s="48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FE281" s="50"/>
    </row>
    <row r="282" spans="1:161" s="18" customFormat="1">
      <c r="A282" s="47"/>
      <c r="B282" s="48"/>
      <c r="C282" s="48"/>
      <c r="D282" s="49"/>
      <c r="E282" s="48"/>
      <c r="F282" s="431"/>
      <c r="G282" s="48"/>
      <c r="H282" s="48"/>
      <c r="I282" s="48"/>
      <c r="J282" s="48"/>
      <c r="K282" s="48"/>
      <c r="L282" s="48"/>
      <c r="M282" s="48"/>
      <c r="N282" s="48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FE282" s="50"/>
    </row>
    <row r="283" spans="1:161" s="18" customFormat="1">
      <c r="A283" s="47"/>
      <c r="B283" s="48"/>
      <c r="C283" s="48"/>
      <c r="D283" s="49"/>
      <c r="E283" s="48"/>
      <c r="F283" s="431"/>
      <c r="G283" s="48"/>
      <c r="H283" s="48"/>
      <c r="I283" s="48"/>
      <c r="J283" s="48"/>
      <c r="K283" s="48"/>
      <c r="L283" s="48"/>
      <c r="M283" s="48"/>
      <c r="N283" s="48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FE283" s="50"/>
    </row>
    <row r="284" spans="1:161" s="18" customFormat="1">
      <c r="A284" s="47"/>
      <c r="B284" s="48"/>
      <c r="C284" s="48"/>
      <c r="D284" s="49"/>
      <c r="E284" s="48"/>
      <c r="F284" s="431"/>
      <c r="G284" s="48"/>
      <c r="H284" s="48"/>
      <c r="I284" s="48"/>
      <c r="J284" s="48"/>
      <c r="K284" s="48"/>
      <c r="L284" s="48"/>
      <c r="M284" s="48"/>
      <c r="N284" s="48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FE284" s="50"/>
    </row>
    <row r="285" spans="1:161" s="18" customFormat="1">
      <c r="A285" s="47"/>
      <c r="B285" s="48"/>
      <c r="C285" s="48"/>
      <c r="D285" s="49"/>
      <c r="E285" s="48"/>
      <c r="F285" s="431"/>
      <c r="G285" s="48"/>
      <c r="H285" s="48"/>
      <c r="I285" s="48"/>
      <c r="J285" s="48"/>
      <c r="K285" s="48"/>
      <c r="L285" s="48"/>
      <c r="M285" s="48"/>
      <c r="N285" s="48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FE285" s="50"/>
    </row>
    <row r="286" spans="1:161" s="18" customFormat="1">
      <c r="A286" s="47"/>
      <c r="B286" s="48"/>
      <c r="C286" s="48"/>
      <c r="D286" s="49"/>
      <c r="E286" s="48"/>
      <c r="F286" s="431"/>
      <c r="G286" s="48"/>
      <c r="H286" s="48"/>
      <c r="I286" s="48"/>
      <c r="J286" s="48"/>
      <c r="K286" s="48"/>
      <c r="L286" s="48"/>
      <c r="M286" s="48"/>
      <c r="N286" s="48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FE286" s="50"/>
    </row>
    <row r="287" spans="1:161" s="18" customFormat="1">
      <c r="A287" s="47"/>
      <c r="B287" s="48"/>
      <c r="C287" s="48"/>
      <c r="D287" s="49"/>
      <c r="E287" s="48"/>
      <c r="F287" s="431"/>
      <c r="G287" s="48"/>
      <c r="H287" s="48"/>
      <c r="I287" s="48"/>
      <c r="J287" s="48"/>
      <c r="K287" s="48"/>
      <c r="L287" s="48"/>
      <c r="M287" s="48"/>
      <c r="N287" s="48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FE287" s="50"/>
    </row>
    <row r="288" spans="1:161" s="18" customFormat="1">
      <c r="A288" s="47"/>
      <c r="B288" s="48"/>
      <c r="C288" s="48"/>
      <c r="D288" s="49"/>
      <c r="E288" s="48"/>
      <c r="F288" s="431"/>
      <c r="G288" s="48"/>
      <c r="H288" s="48"/>
      <c r="I288" s="48"/>
      <c r="J288" s="48"/>
      <c r="K288" s="48"/>
      <c r="L288" s="48"/>
      <c r="M288" s="48"/>
      <c r="N288" s="48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FE288" s="50"/>
    </row>
    <row r="289" spans="1:161" s="18" customFormat="1">
      <c r="A289" s="47"/>
      <c r="B289" s="48"/>
      <c r="C289" s="48"/>
      <c r="D289" s="49"/>
      <c r="E289" s="48"/>
      <c r="F289" s="431"/>
      <c r="G289" s="48"/>
      <c r="H289" s="48"/>
      <c r="I289" s="48"/>
      <c r="J289" s="48"/>
      <c r="K289" s="48"/>
      <c r="L289" s="48"/>
      <c r="M289" s="48"/>
      <c r="N289" s="48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FE289" s="50"/>
    </row>
    <row r="290" spans="1:161" s="18" customFormat="1">
      <c r="A290" s="47"/>
      <c r="B290" s="48"/>
      <c r="C290" s="48"/>
      <c r="D290" s="49"/>
      <c r="E290" s="48"/>
      <c r="F290" s="431"/>
      <c r="G290" s="48"/>
      <c r="H290" s="48"/>
      <c r="I290" s="48"/>
      <c r="J290" s="48"/>
      <c r="K290" s="48"/>
      <c r="L290" s="48"/>
      <c r="M290" s="48"/>
      <c r="N290" s="48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FE290" s="50"/>
    </row>
    <row r="291" spans="1:161" s="18" customFormat="1">
      <c r="A291" s="47"/>
      <c r="B291" s="48"/>
      <c r="C291" s="48"/>
      <c r="D291" s="49"/>
      <c r="E291" s="48"/>
      <c r="F291" s="431"/>
      <c r="G291" s="48"/>
      <c r="H291" s="48"/>
      <c r="I291" s="48"/>
      <c r="J291" s="48"/>
      <c r="K291" s="48"/>
      <c r="L291" s="48"/>
      <c r="M291" s="48"/>
      <c r="N291" s="48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FE291" s="50"/>
    </row>
    <row r="292" spans="1:161" s="18" customFormat="1">
      <c r="A292" s="47"/>
      <c r="B292" s="48"/>
      <c r="C292" s="48"/>
      <c r="D292" s="49"/>
      <c r="E292" s="48"/>
      <c r="F292" s="431"/>
      <c r="G292" s="48"/>
      <c r="H292" s="48"/>
      <c r="I292" s="48"/>
      <c r="J292" s="48"/>
      <c r="K292" s="48"/>
      <c r="L292" s="48"/>
      <c r="M292" s="48"/>
      <c r="N292" s="48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FE292" s="50"/>
    </row>
    <row r="293" spans="1:161" s="18" customFormat="1">
      <c r="A293" s="47"/>
      <c r="B293" s="48"/>
      <c r="C293" s="48"/>
      <c r="D293" s="49"/>
      <c r="E293" s="48"/>
      <c r="F293" s="431"/>
      <c r="G293" s="48"/>
      <c r="H293" s="48"/>
      <c r="I293" s="48"/>
      <c r="J293" s="48"/>
      <c r="K293" s="48"/>
      <c r="L293" s="48"/>
      <c r="M293" s="48"/>
      <c r="N293" s="48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FE293" s="50"/>
    </row>
    <row r="294" spans="1:161" s="18" customFormat="1">
      <c r="A294" s="47"/>
      <c r="B294" s="48"/>
      <c r="C294" s="48"/>
      <c r="D294" s="49"/>
      <c r="E294" s="48"/>
      <c r="F294" s="431"/>
      <c r="G294" s="48"/>
      <c r="H294" s="48"/>
      <c r="I294" s="48"/>
      <c r="J294" s="48"/>
      <c r="K294" s="48"/>
      <c r="L294" s="48"/>
      <c r="M294" s="48"/>
      <c r="N294" s="48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FE294" s="50"/>
    </row>
    <row r="295" spans="1:161" s="18" customFormat="1">
      <c r="A295" s="47"/>
      <c r="B295" s="48"/>
      <c r="C295" s="48"/>
      <c r="D295" s="49"/>
      <c r="E295" s="48"/>
      <c r="F295" s="431"/>
      <c r="G295" s="48"/>
      <c r="H295" s="48"/>
      <c r="I295" s="48"/>
      <c r="J295" s="48"/>
      <c r="K295" s="48"/>
      <c r="L295" s="48"/>
      <c r="M295" s="48"/>
      <c r="N295" s="48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FE295" s="50"/>
    </row>
    <row r="296" spans="1:161" s="18" customFormat="1">
      <c r="A296" s="47"/>
      <c r="B296" s="48"/>
      <c r="C296" s="48"/>
      <c r="D296" s="49"/>
      <c r="E296" s="48"/>
      <c r="F296" s="431"/>
      <c r="G296" s="48"/>
      <c r="H296" s="48"/>
      <c r="I296" s="48"/>
      <c r="J296" s="48"/>
      <c r="K296" s="48"/>
      <c r="L296" s="48"/>
      <c r="M296" s="48"/>
      <c r="N296" s="48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FE296" s="50"/>
    </row>
    <row r="297" spans="1:161" s="18" customFormat="1">
      <c r="A297" s="47"/>
      <c r="B297" s="48"/>
      <c r="C297" s="48"/>
      <c r="D297" s="49"/>
      <c r="E297" s="48"/>
      <c r="F297" s="431"/>
      <c r="G297" s="48"/>
      <c r="H297" s="48"/>
      <c r="I297" s="48"/>
      <c r="J297" s="48"/>
      <c r="K297" s="48"/>
      <c r="L297" s="48"/>
      <c r="M297" s="48"/>
      <c r="N297" s="48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FE297" s="50"/>
    </row>
    <row r="298" spans="1:161" s="18" customFormat="1">
      <c r="A298" s="47"/>
      <c r="B298" s="48"/>
      <c r="C298" s="48"/>
      <c r="D298" s="49"/>
      <c r="E298" s="48"/>
      <c r="F298" s="431"/>
      <c r="G298" s="48"/>
      <c r="H298" s="48"/>
      <c r="I298" s="48"/>
      <c r="J298" s="48"/>
      <c r="K298" s="48"/>
      <c r="L298" s="48"/>
      <c r="M298" s="48"/>
      <c r="N298" s="48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FE298" s="50"/>
    </row>
    <row r="299" spans="1:161" s="18" customFormat="1">
      <c r="A299" s="47"/>
      <c r="B299" s="48"/>
      <c r="C299" s="48"/>
      <c r="D299" s="49"/>
      <c r="E299" s="48"/>
      <c r="F299" s="431"/>
      <c r="G299" s="48"/>
      <c r="H299" s="48"/>
      <c r="I299" s="48"/>
      <c r="J299" s="48"/>
      <c r="K299" s="48"/>
      <c r="L299" s="48"/>
      <c r="M299" s="48"/>
      <c r="N299" s="48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FE299" s="50"/>
    </row>
    <row r="300" spans="1:161" s="18" customFormat="1">
      <c r="A300" s="47"/>
      <c r="B300" s="48"/>
      <c r="C300" s="48"/>
      <c r="D300" s="49"/>
      <c r="E300" s="48"/>
      <c r="F300" s="431"/>
      <c r="G300" s="48"/>
      <c r="H300" s="48"/>
      <c r="I300" s="48"/>
      <c r="J300" s="48"/>
      <c r="K300" s="48"/>
      <c r="L300" s="48"/>
      <c r="M300" s="48"/>
      <c r="N300" s="48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FE300" s="50"/>
    </row>
    <row r="301" spans="1:161" s="18" customFormat="1">
      <c r="A301" s="47"/>
      <c r="B301" s="48"/>
      <c r="C301" s="48"/>
      <c r="D301" s="49"/>
      <c r="E301" s="48"/>
      <c r="F301" s="431"/>
      <c r="G301" s="48"/>
      <c r="H301" s="48"/>
      <c r="I301" s="48"/>
      <c r="J301" s="48"/>
      <c r="K301" s="48"/>
      <c r="L301" s="48"/>
      <c r="M301" s="48"/>
      <c r="N301" s="48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FE301" s="50"/>
    </row>
    <row r="302" spans="1:161" s="18" customFormat="1">
      <c r="A302" s="47"/>
      <c r="B302" s="48"/>
      <c r="C302" s="48"/>
      <c r="D302" s="49"/>
      <c r="E302" s="48"/>
      <c r="F302" s="431"/>
      <c r="G302" s="48"/>
      <c r="H302" s="48"/>
      <c r="I302" s="48"/>
      <c r="J302" s="48"/>
      <c r="K302" s="48"/>
      <c r="L302" s="48"/>
      <c r="M302" s="48"/>
      <c r="N302" s="48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FE302" s="50"/>
    </row>
    <row r="303" spans="1:161" s="18" customFormat="1">
      <c r="A303" s="47"/>
      <c r="B303" s="48"/>
      <c r="C303" s="48"/>
      <c r="D303" s="49"/>
      <c r="E303" s="48"/>
      <c r="F303" s="431"/>
      <c r="G303" s="48"/>
      <c r="H303" s="48"/>
      <c r="I303" s="48"/>
      <c r="J303" s="48"/>
      <c r="K303" s="48"/>
      <c r="L303" s="48"/>
      <c r="M303" s="48"/>
      <c r="N303" s="48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FE303" s="50"/>
    </row>
    <row r="304" spans="1:161" s="18" customFormat="1">
      <c r="A304" s="47"/>
      <c r="B304" s="48"/>
      <c r="C304" s="48"/>
      <c r="D304" s="49"/>
      <c r="E304" s="48"/>
      <c r="F304" s="431"/>
      <c r="G304" s="48"/>
      <c r="H304" s="48"/>
      <c r="I304" s="48"/>
      <c r="J304" s="48"/>
      <c r="K304" s="48"/>
      <c r="L304" s="48"/>
      <c r="M304" s="48"/>
      <c r="N304" s="48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FE304" s="50"/>
    </row>
    <row r="305" spans="1:161" s="18" customFormat="1">
      <c r="A305" s="47"/>
      <c r="B305" s="48"/>
      <c r="C305" s="48"/>
      <c r="D305" s="49"/>
      <c r="E305" s="48"/>
      <c r="F305" s="431"/>
      <c r="G305" s="48"/>
      <c r="H305" s="48"/>
      <c r="I305" s="48"/>
      <c r="J305" s="48"/>
      <c r="K305" s="48"/>
      <c r="L305" s="48"/>
      <c r="M305" s="48"/>
      <c r="N305" s="48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FE305" s="50"/>
    </row>
    <row r="306" spans="1:161" s="18" customFormat="1">
      <c r="A306" s="47"/>
      <c r="B306" s="48"/>
      <c r="C306" s="48"/>
      <c r="D306" s="49"/>
      <c r="E306" s="48"/>
      <c r="F306" s="431"/>
      <c r="G306" s="48"/>
      <c r="H306" s="48"/>
      <c r="I306" s="48"/>
      <c r="J306" s="48"/>
      <c r="K306" s="48"/>
      <c r="L306" s="48"/>
      <c r="M306" s="48"/>
      <c r="N306" s="48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FE306" s="50"/>
    </row>
    <row r="307" spans="1:161" s="18" customFormat="1">
      <c r="A307" s="47"/>
      <c r="B307" s="48"/>
      <c r="C307" s="48"/>
      <c r="D307" s="49"/>
      <c r="E307" s="48"/>
      <c r="F307" s="431"/>
      <c r="G307" s="48"/>
      <c r="H307" s="48"/>
      <c r="I307" s="48"/>
      <c r="J307" s="48"/>
      <c r="K307" s="48"/>
      <c r="L307" s="48"/>
      <c r="M307" s="48"/>
      <c r="N307" s="48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FE307" s="50"/>
    </row>
    <row r="308" spans="1:161" s="18" customFormat="1">
      <c r="A308" s="47"/>
      <c r="B308" s="48"/>
      <c r="C308" s="48"/>
      <c r="D308" s="49"/>
      <c r="E308" s="48"/>
      <c r="F308" s="431"/>
      <c r="G308" s="48"/>
      <c r="H308" s="48"/>
      <c r="I308" s="48"/>
      <c r="J308" s="48"/>
      <c r="K308" s="48"/>
      <c r="L308" s="48"/>
      <c r="M308" s="48"/>
      <c r="N308" s="48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FE308" s="50"/>
    </row>
    <row r="309" spans="1:161" s="18" customFormat="1">
      <c r="A309" s="47"/>
      <c r="B309" s="48"/>
      <c r="C309" s="48"/>
      <c r="D309" s="49"/>
      <c r="E309" s="48"/>
      <c r="F309" s="431"/>
      <c r="G309" s="48"/>
      <c r="H309" s="48"/>
      <c r="I309" s="48"/>
      <c r="J309" s="48"/>
      <c r="K309" s="48"/>
      <c r="L309" s="48"/>
      <c r="M309" s="48"/>
      <c r="N309" s="48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FE309" s="50"/>
    </row>
    <row r="310" spans="1:161" s="18" customFormat="1">
      <c r="A310" s="47"/>
      <c r="B310" s="48"/>
      <c r="C310" s="48"/>
      <c r="D310" s="49"/>
      <c r="E310" s="48"/>
      <c r="F310" s="431"/>
      <c r="G310" s="48"/>
      <c r="H310" s="48"/>
      <c r="I310" s="48"/>
      <c r="J310" s="48"/>
      <c r="K310" s="48"/>
      <c r="L310" s="48"/>
      <c r="M310" s="48"/>
      <c r="N310" s="48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FE310" s="50"/>
    </row>
    <row r="311" spans="1:161" s="18" customFormat="1">
      <c r="A311" s="47"/>
      <c r="B311" s="48"/>
      <c r="C311" s="48"/>
      <c r="D311" s="49"/>
      <c r="E311" s="48"/>
      <c r="F311" s="431"/>
      <c r="G311" s="48"/>
      <c r="H311" s="48"/>
      <c r="I311" s="48"/>
      <c r="J311" s="48"/>
      <c r="K311" s="48"/>
      <c r="L311" s="48"/>
      <c r="M311" s="48"/>
      <c r="N311" s="48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FE311" s="50"/>
    </row>
    <row r="312" spans="1:161" s="18" customFormat="1">
      <c r="A312" s="47"/>
      <c r="B312" s="48"/>
      <c r="C312" s="48"/>
      <c r="D312" s="49"/>
      <c r="E312" s="48"/>
      <c r="F312" s="431"/>
      <c r="G312" s="48"/>
      <c r="H312" s="48"/>
      <c r="I312" s="48"/>
      <c r="J312" s="48"/>
      <c r="K312" s="48"/>
      <c r="L312" s="48"/>
      <c r="M312" s="48"/>
      <c r="N312" s="48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FE312" s="50"/>
    </row>
    <row r="313" spans="1:161" s="18" customFormat="1">
      <c r="A313" s="47"/>
      <c r="B313" s="48"/>
      <c r="C313" s="48"/>
      <c r="D313" s="49"/>
      <c r="E313" s="48"/>
      <c r="F313" s="431"/>
      <c r="G313" s="48"/>
      <c r="H313" s="48"/>
      <c r="I313" s="48"/>
      <c r="J313" s="48"/>
      <c r="K313" s="48"/>
      <c r="L313" s="48"/>
      <c r="M313" s="48"/>
      <c r="N313" s="48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FE313" s="50"/>
    </row>
    <row r="314" spans="1:161" s="18" customFormat="1">
      <c r="A314" s="47"/>
      <c r="B314" s="48"/>
      <c r="C314" s="48"/>
      <c r="D314" s="49"/>
      <c r="E314" s="48"/>
      <c r="F314" s="431"/>
      <c r="G314" s="48"/>
      <c r="H314" s="48"/>
      <c r="I314" s="48"/>
      <c r="J314" s="48"/>
      <c r="K314" s="48"/>
      <c r="L314" s="48"/>
      <c r="M314" s="48"/>
      <c r="N314" s="48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FE314" s="50"/>
    </row>
    <row r="315" spans="1:161" s="18" customFormat="1">
      <c r="A315" s="47"/>
      <c r="B315" s="48"/>
      <c r="C315" s="48"/>
      <c r="D315" s="49"/>
      <c r="E315" s="48"/>
      <c r="F315" s="431"/>
      <c r="G315" s="48"/>
      <c r="H315" s="48"/>
      <c r="I315" s="48"/>
      <c r="J315" s="48"/>
      <c r="K315" s="48"/>
      <c r="L315" s="48"/>
      <c r="M315" s="48"/>
      <c r="N315" s="48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FE315" s="50"/>
    </row>
    <row r="316" spans="1:161" s="18" customFormat="1">
      <c r="A316" s="47"/>
      <c r="B316" s="48"/>
      <c r="C316" s="48"/>
      <c r="D316" s="49"/>
      <c r="E316" s="48"/>
      <c r="F316" s="431"/>
      <c r="G316" s="48"/>
      <c r="H316" s="48"/>
      <c r="I316" s="48"/>
      <c r="J316" s="48"/>
      <c r="K316" s="48"/>
      <c r="L316" s="48"/>
      <c r="M316" s="48"/>
      <c r="N316" s="48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FE316" s="50"/>
    </row>
    <row r="317" spans="1:161" s="18" customFormat="1">
      <c r="A317" s="47"/>
      <c r="B317" s="48"/>
      <c r="C317" s="48"/>
      <c r="D317" s="49"/>
      <c r="E317" s="48"/>
      <c r="F317" s="431"/>
      <c r="G317" s="48"/>
      <c r="H317" s="48"/>
      <c r="I317" s="48"/>
      <c r="J317" s="48"/>
      <c r="K317" s="48"/>
      <c r="L317" s="48"/>
      <c r="M317" s="48"/>
      <c r="N317" s="48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FE317" s="50"/>
    </row>
    <row r="318" spans="1:161" s="18" customFormat="1">
      <c r="A318" s="47"/>
      <c r="B318" s="48"/>
      <c r="C318" s="48"/>
      <c r="D318" s="49"/>
      <c r="E318" s="48"/>
      <c r="F318" s="431"/>
      <c r="G318" s="48"/>
      <c r="H318" s="48"/>
      <c r="I318" s="48"/>
      <c r="J318" s="48"/>
      <c r="K318" s="48"/>
      <c r="L318" s="48"/>
      <c r="M318" s="48"/>
      <c r="N318" s="48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FE318" s="50"/>
    </row>
    <row r="319" spans="1:161" s="18" customFormat="1">
      <c r="A319" s="47"/>
      <c r="B319" s="48"/>
      <c r="C319" s="48"/>
      <c r="D319" s="49"/>
      <c r="E319" s="48"/>
      <c r="F319" s="431"/>
      <c r="G319" s="48"/>
      <c r="H319" s="48"/>
      <c r="I319" s="48"/>
      <c r="J319" s="48"/>
      <c r="K319" s="48"/>
      <c r="L319" s="48"/>
      <c r="M319" s="48"/>
      <c r="N319" s="48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FE319" s="50"/>
    </row>
    <row r="320" spans="1:161" s="18" customFormat="1">
      <c r="A320" s="47"/>
      <c r="B320" s="48"/>
      <c r="C320" s="48"/>
      <c r="D320" s="49"/>
      <c r="E320" s="48"/>
      <c r="F320" s="431"/>
      <c r="G320" s="48"/>
      <c r="H320" s="48"/>
      <c r="I320" s="48"/>
      <c r="J320" s="48"/>
      <c r="K320" s="48"/>
      <c r="L320" s="48"/>
      <c r="M320" s="48"/>
      <c r="N320" s="48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FE320" s="50"/>
    </row>
    <row r="321" spans="1:161" s="18" customFormat="1">
      <c r="A321" s="47"/>
      <c r="B321" s="48"/>
      <c r="C321" s="48"/>
      <c r="D321" s="49"/>
      <c r="E321" s="48"/>
      <c r="F321" s="431"/>
      <c r="G321" s="48"/>
      <c r="H321" s="48"/>
      <c r="I321" s="48"/>
      <c r="J321" s="48"/>
      <c r="K321" s="48"/>
      <c r="L321" s="48"/>
      <c r="M321" s="48"/>
      <c r="N321" s="48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FE321" s="50"/>
    </row>
    <row r="322" spans="1:161" s="18" customFormat="1">
      <c r="A322" s="47"/>
      <c r="B322" s="48"/>
      <c r="C322" s="48"/>
      <c r="D322" s="49"/>
      <c r="E322" s="48"/>
      <c r="F322" s="431"/>
      <c r="G322" s="48"/>
      <c r="H322" s="48"/>
      <c r="I322" s="48"/>
      <c r="J322" s="48"/>
      <c r="K322" s="48"/>
      <c r="L322" s="48"/>
      <c r="M322" s="48"/>
      <c r="N322" s="48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FE322" s="50"/>
    </row>
    <row r="323" spans="1:161" s="18" customFormat="1">
      <c r="A323" s="47"/>
      <c r="B323" s="48"/>
      <c r="C323" s="48"/>
      <c r="D323" s="49"/>
      <c r="E323" s="48"/>
      <c r="F323" s="431"/>
      <c r="G323" s="48"/>
      <c r="H323" s="48"/>
      <c r="I323" s="48"/>
      <c r="J323" s="48"/>
      <c r="K323" s="48"/>
      <c r="L323" s="48"/>
      <c r="M323" s="48"/>
      <c r="N323" s="48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FE323" s="50"/>
    </row>
    <row r="324" spans="1:161" s="18" customFormat="1">
      <c r="A324" s="47"/>
      <c r="B324" s="48"/>
      <c r="C324" s="48"/>
      <c r="D324" s="49"/>
      <c r="E324" s="48"/>
      <c r="F324" s="431"/>
      <c r="G324" s="48"/>
      <c r="H324" s="48"/>
      <c r="I324" s="48"/>
      <c r="J324" s="48"/>
      <c r="K324" s="48"/>
      <c r="L324" s="48"/>
      <c r="M324" s="48"/>
      <c r="N324" s="48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FE324" s="50"/>
    </row>
    <row r="325" spans="1:161" s="18" customFormat="1">
      <c r="A325" s="47"/>
      <c r="B325" s="48"/>
      <c r="C325" s="48"/>
      <c r="D325" s="49"/>
      <c r="E325" s="48"/>
      <c r="F325" s="431"/>
      <c r="G325" s="48"/>
      <c r="H325" s="48"/>
      <c r="I325" s="48"/>
      <c r="J325" s="48"/>
      <c r="K325" s="48"/>
      <c r="L325" s="48"/>
      <c r="M325" s="48"/>
      <c r="N325" s="48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FE325" s="50"/>
    </row>
    <row r="326" spans="1:161" s="18" customFormat="1">
      <c r="A326" s="47"/>
      <c r="B326" s="48"/>
      <c r="C326" s="48"/>
      <c r="D326" s="49"/>
      <c r="E326" s="48"/>
      <c r="F326" s="431"/>
      <c r="G326" s="48"/>
      <c r="H326" s="48"/>
      <c r="I326" s="48"/>
      <c r="J326" s="48"/>
      <c r="K326" s="48"/>
      <c r="L326" s="48"/>
      <c r="M326" s="48"/>
      <c r="N326" s="48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FE326" s="50"/>
    </row>
    <row r="327" spans="1:161" s="18" customFormat="1">
      <c r="A327" s="47"/>
      <c r="B327" s="48"/>
      <c r="C327" s="48"/>
      <c r="D327" s="49"/>
      <c r="E327" s="48"/>
      <c r="F327" s="431"/>
      <c r="G327" s="48"/>
      <c r="H327" s="48"/>
      <c r="I327" s="48"/>
      <c r="J327" s="48"/>
      <c r="K327" s="48"/>
      <c r="L327" s="48"/>
      <c r="M327" s="48"/>
      <c r="N327" s="48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FE327" s="50"/>
    </row>
    <row r="328" spans="1:161" s="18" customFormat="1">
      <c r="A328" s="47"/>
      <c r="B328" s="48"/>
      <c r="C328" s="48"/>
      <c r="D328" s="49"/>
      <c r="E328" s="48"/>
      <c r="F328" s="431"/>
      <c r="G328" s="48"/>
      <c r="H328" s="48"/>
      <c r="I328" s="48"/>
      <c r="J328" s="48"/>
      <c r="K328" s="48"/>
      <c r="L328" s="48"/>
      <c r="M328" s="48"/>
      <c r="N328" s="48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FE328" s="50"/>
    </row>
    <row r="329" spans="1:161" s="18" customFormat="1">
      <c r="A329" s="47"/>
      <c r="B329" s="48"/>
      <c r="C329" s="48"/>
      <c r="D329" s="49"/>
      <c r="E329" s="48"/>
      <c r="F329" s="431"/>
      <c r="G329" s="48"/>
      <c r="H329" s="48"/>
      <c r="I329" s="48"/>
      <c r="J329" s="48"/>
      <c r="K329" s="48"/>
      <c r="L329" s="48"/>
      <c r="M329" s="48"/>
      <c r="N329" s="48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FE329" s="50"/>
    </row>
    <row r="330" spans="1:161" s="18" customFormat="1">
      <c r="A330" s="47"/>
      <c r="B330" s="48"/>
      <c r="C330" s="48"/>
      <c r="D330" s="49"/>
      <c r="E330" s="48"/>
      <c r="F330" s="431"/>
      <c r="G330" s="48"/>
      <c r="H330" s="48"/>
      <c r="I330" s="48"/>
      <c r="J330" s="48"/>
      <c r="K330" s="48"/>
      <c r="L330" s="48"/>
      <c r="M330" s="48"/>
      <c r="N330" s="48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FE330" s="50"/>
    </row>
    <row r="331" spans="1:161" s="18" customFormat="1">
      <c r="A331" s="47"/>
      <c r="B331" s="48"/>
      <c r="C331" s="48"/>
      <c r="D331" s="49"/>
      <c r="E331" s="48"/>
      <c r="F331" s="431"/>
      <c r="G331" s="48"/>
      <c r="H331" s="48"/>
      <c r="I331" s="48"/>
      <c r="J331" s="48"/>
      <c r="K331" s="48"/>
      <c r="L331" s="48"/>
      <c r="M331" s="48"/>
      <c r="N331" s="48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FE331" s="50"/>
    </row>
    <row r="332" spans="1:161" s="18" customFormat="1">
      <c r="A332" s="47"/>
      <c r="B332" s="48"/>
      <c r="C332" s="48"/>
      <c r="D332" s="49"/>
      <c r="E332" s="48"/>
      <c r="F332" s="431"/>
      <c r="G332" s="48"/>
      <c r="H332" s="48"/>
      <c r="I332" s="48"/>
      <c r="J332" s="48"/>
      <c r="K332" s="48"/>
      <c r="L332" s="48"/>
      <c r="M332" s="48"/>
      <c r="N332" s="48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FE332" s="50"/>
    </row>
    <row r="333" spans="1:161" s="18" customFormat="1">
      <c r="A333" s="47"/>
      <c r="B333" s="48"/>
      <c r="C333" s="48"/>
      <c r="D333" s="49"/>
      <c r="E333" s="48"/>
      <c r="F333" s="431"/>
      <c r="G333" s="48"/>
      <c r="H333" s="48"/>
      <c r="I333" s="48"/>
      <c r="J333" s="48"/>
      <c r="K333" s="48"/>
      <c r="L333" s="48"/>
      <c r="M333" s="48"/>
      <c r="N333" s="48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FE333" s="50"/>
    </row>
    <row r="334" spans="1:161" s="18" customFormat="1">
      <c r="A334" s="47"/>
      <c r="B334" s="48"/>
      <c r="C334" s="48"/>
      <c r="D334" s="49"/>
      <c r="E334" s="48"/>
      <c r="F334" s="431"/>
      <c r="G334" s="48"/>
      <c r="H334" s="48"/>
      <c r="I334" s="48"/>
      <c r="J334" s="48"/>
      <c r="K334" s="48"/>
      <c r="L334" s="48"/>
      <c r="M334" s="48"/>
      <c r="N334" s="48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FE334" s="50"/>
    </row>
    <row r="335" spans="1:161" s="18" customFormat="1">
      <c r="A335" s="47"/>
      <c r="B335" s="48"/>
      <c r="C335" s="48"/>
      <c r="D335" s="49"/>
      <c r="E335" s="48"/>
      <c r="F335" s="431"/>
      <c r="G335" s="48"/>
      <c r="H335" s="48"/>
      <c r="I335" s="48"/>
      <c r="J335" s="48"/>
      <c r="K335" s="48"/>
      <c r="L335" s="48"/>
      <c r="M335" s="48"/>
      <c r="N335" s="48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FE335" s="50"/>
    </row>
    <row r="336" spans="1:161" s="18" customFormat="1">
      <c r="A336" s="47"/>
      <c r="B336" s="48"/>
      <c r="C336" s="48"/>
      <c r="D336" s="49"/>
      <c r="E336" s="48"/>
      <c r="F336" s="431"/>
      <c r="G336" s="48"/>
      <c r="H336" s="48"/>
      <c r="I336" s="48"/>
      <c r="J336" s="48"/>
      <c r="K336" s="48"/>
      <c r="L336" s="48"/>
      <c r="M336" s="48"/>
      <c r="N336" s="48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FE336" s="50"/>
    </row>
    <row r="337" spans="1:161" s="18" customFormat="1">
      <c r="A337" s="47"/>
      <c r="B337" s="48"/>
      <c r="C337" s="48"/>
      <c r="D337" s="49"/>
      <c r="E337" s="48"/>
      <c r="F337" s="431"/>
      <c r="G337" s="48"/>
      <c r="H337" s="48"/>
      <c r="I337" s="48"/>
      <c r="J337" s="48"/>
      <c r="K337" s="48"/>
      <c r="L337" s="48"/>
      <c r="M337" s="48"/>
      <c r="N337" s="48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FE337" s="50"/>
    </row>
    <row r="338" spans="1:161" s="18" customFormat="1">
      <c r="A338" s="47"/>
      <c r="B338" s="48"/>
      <c r="C338" s="48"/>
      <c r="D338" s="49"/>
      <c r="E338" s="48"/>
      <c r="F338" s="431"/>
      <c r="G338" s="48"/>
      <c r="H338" s="48"/>
      <c r="I338" s="48"/>
      <c r="J338" s="48"/>
      <c r="K338" s="48"/>
      <c r="L338" s="48"/>
      <c r="M338" s="48"/>
      <c r="N338" s="48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FE338" s="50"/>
    </row>
    <row r="339" spans="1:161" s="18" customFormat="1">
      <c r="A339" s="47"/>
      <c r="B339" s="48"/>
      <c r="C339" s="48"/>
      <c r="D339" s="49"/>
      <c r="E339" s="48"/>
      <c r="F339" s="431"/>
      <c r="G339" s="48"/>
      <c r="H339" s="48"/>
      <c r="I339" s="48"/>
      <c r="J339" s="48"/>
      <c r="K339" s="48"/>
      <c r="L339" s="48"/>
      <c r="M339" s="48"/>
      <c r="N339" s="48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FE339" s="50"/>
    </row>
    <row r="340" spans="1:161" s="18" customFormat="1">
      <c r="A340" s="47"/>
      <c r="B340" s="48"/>
      <c r="C340" s="48"/>
      <c r="D340" s="49"/>
      <c r="E340" s="48"/>
      <c r="F340" s="431"/>
      <c r="G340" s="48"/>
      <c r="H340" s="48"/>
      <c r="I340" s="48"/>
      <c r="J340" s="48"/>
      <c r="K340" s="48"/>
      <c r="L340" s="48"/>
      <c r="M340" s="48"/>
      <c r="N340" s="48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FE340" s="50"/>
    </row>
    <row r="341" spans="1:161" s="18" customFormat="1">
      <c r="A341" s="47"/>
      <c r="B341" s="48"/>
      <c r="C341" s="48"/>
      <c r="D341" s="49"/>
      <c r="E341" s="48"/>
      <c r="F341" s="431"/>
      <c r="G341" s="48"/>
      <c r="H341" s="48"/>
      <c r="I341" s="48"/>
      <c r="J341" s="48"/>
      <c r="K341" s="48"/>
      <c r="L341" s="48"/>
      <c r="M341" s="48"/>
      <c r="N341" s="48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FE341" s="50"/>
    </row>
    <row r="342" spans="1:161" s="18" customFormat="1">
      <c r="A342" s="47"/>
      <c r="B342" s="48"/>
      <c r="C342" s="48"/>
      <c r="D342" s="49"/>
      <c r="E342" s="48"/>
      <c r="F342" s="431"/>
      <c r="G342" s="48"/>
      <c r="H342" s="48"/>
      <c r="I342" s="48"/>
      <c r="J342" s="48"/>
      <c r="K342" s="48"/>
      <c r="L342" s="48"/>
      <c r="M342" s="48"/>
      <c r="N342" s="48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FE342" s="50"/>
    </row>
    <row r="343" spans="1:161" s="18" customFormat="1">
      <c r="A343" s="47"/>
      <c r="B343" s="48"/>
      <c r="C343" s="48"/>
      <c r="D343" s="49"/>
      <c r="E343" s="48"/>
      <c r="F343" s="431"/>
      <c r="G343" s="48"/>
      <c r="H343" s="48"/>
      <c r="I343" s="48"/>
      <c r="J343" s="48"/>
      <c r="K343" s="48"/>
      <c r="L343" s="48"/>
      <c r="M343" s="48"/>
      <c r="N343" s="48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FE343" s="50"/>
    </row>
    <row r="344" spans="1:161" s="18" customFormat="1">
      <c r="A344" s="47"/>
      <c r="B344" s="48"/>
      <c r="C344" s="48"/>
      <c r="D344" s="49"/>
      <c r="E344" s="48"/>
      <c r="F344" s="431"/>
      <c r="G344" s="48"/>
      <c r="H344" s="48"/>
      <c r="I344" s="48"/>
      <c r="J344" s="48"/>
      <c r="K344" s="48"/>
      <c r="L344" s="48"/>
      <c r="M344" s="48"/>
      <c r="N344" s="48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FE344" s="50"/>
    </row>
    <row r="345" spans="1:161" s="18" customFormat="1">
      <c r="A345" s="47"/>
      <c r="B345" s="48"/>
      <c r="C345" s="48"/>
      <c r="D345" s="49"/>
      <c r="E345" s="48"/>
      <c r="F345" s="431"/>
      <c r="G345" s="48"/>
      <c r="H345" s="48"/>
      <c r="I345" s="48"/>
      <c r="J345" s="48"/>
      <c r="K345" s="48"/>
      <c r="L345" s="48"/>
      <c r="M345" s="48"/>
      <c r="N345" s="48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FE345" s="50"/>
    </row>
    <row r="346" spans="1:161" s="18" customFormat="1">
      <c r="A346" s="47"/>
      <c r="B346" s="48"/>
      <c r="C346" s="48"/>
      <c r="D346" s="49"/>
      <c r="E346" s="48"/>
      <c r="F346" s="431"/>
      <c r="G346" s="48"/>
      <c r="H346" s="48"/>
      <c r="I346" s="48"/>
      <c r="J346" s="48"/>
      <c r="K346" s="48"/>
      <c r="L346" s="48"/>
      <c r="M346" s="48"/>
      <c r="N346" s="48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FE346" s="50"/>
    </row>
    <row r="347" spans="1:161" s="18" customFormat="1">
      <c r="A347" s="47"/>
      <c r="B347" s="48"/>
      <c r="C347" s="48"/>
      <c r="D347" s="49"/>
      <c r="E347" s="48"/>
      <c r="F347" s="431"/>
      <c r="G347" s="48"/>
      <c r="H347" s="48"/>
      <c r="I347" s="48"/>
      <c r="J347" s="48"/>
      <c r="K347" s="48"/>
      <c r="L347" s="48"/>
      <c r="M347" s="48"/>
      <c r="N347" s="48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FE347" s="50"/>
    </row>
    <row r="348" spans="1:161" s="18" customFormat="1">
      <c r="A348" s="47"/>
      <c r="B348" s="48"/>
      <c r="C348" s="48"/>
      <c r="D348" s="49"/>
      <c r="E348" s="48"/>
      <c r="F348" s="431"/>
      <c r="G348" s="48"/>
      <c r="H348" s="48"/>
      <c r="I348" s="48"/>
      <c r="J348" s="48"/>
      <c r="K348" s="48"/>
      <c r="L348" s="48"/>
      <c r="M348" s="48"/>
      <c r="N348" s="48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FE348" s="50"/>
    </row>
    <row r="349" spans="1:161" s="18" customFormat="1">
      <c r="A349" s="47"/>
      <c r="B349" s="48"/>
      <c r="C349" s="48"/>
      <c r="D349" s="49"/>
      <c r="E349" s="48"/>
      <c r="F349" s="431"/>
      <c r="G349" s="48"/>
      <c r="H349" s="48"/>
      <c r="I349" s="48"/>
      <c r="J349" s="48"/>
      <c r="K349" s="48"/>
      <c r="L349" s="48"/>
      <c r="M349" s="48"/>
      <c r="N349" s="48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FE349" s="50"/>
    </row>
    <row r="350" spans="1:161" s="18" customFormat="1">
      <c r="A350" s="47"/>
      <c r="B350" s="48"/>
      <c r="C350" s="48"/>
      <c r="D350" s="49"/>
      <c r="E350" s="48"/>
      <c r="F350" s="431"/>
      <c r="G350" s="48"/>
      <c r="H350" s="48"/>
      <c r="I350" s="48"/>
      <c r="J350" s="48"/>
      <c r="K350" s="48"/>
      <c r="L350" s="48"/>
      <c r="M350" s="48"/>
      <c r="N350" s="48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FE350" s="50"/>
    </row>
    <row r="351" spans="1:161" s="18" customFormat="1">
      <c r="A351" s="47"/>
      <c r="B351" s="48"/>
      <c r="C351" s="48"/>
      <c r="D351" s="49"/>
      <c r="E351" s="48"/>
      <c r="F351" s="431"/>
      <c r="G351" s="48"/>
      <c r="H351" s="48"/>
      <c r="I351" s="48"/>
      <c r="J351" s="48"/>
      <c r="K351" s="48"/>
      <c r="L351" s="48"/>
      <c r="M351" s="48"/>
      <c r="N351" s="48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FE351" s="50"/>
    </row>
    <row r="352" spans="1:161" s="18" customFormat="1">
      <c r="A352" s="47"/>
      <c r="B352" s="48"/>
      <c r="C352" s="48"/>
      <c r="D352" s="49"/>
      <c r="E352" s="48"/>
      <c r="F352" s="431"/>
      <c r="G352" s="48"/>
      <c r="H352" s="48"/>
      <c r="I352" s="48"/>
      <c r="J352" s="48"/>
      <c r="K352" s="48"/>
      <c r="L352" s="48"/>
      <c r="M352" s="48"/>
      <c r="N352" s="48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FE352" s="50"/>
    </row>
    <row r="353" spans="1:161" s="18" customFormat="1">
      <c r="A353" s="47"/>
      <c r="B353" s="48"/>
      <c r="C353" s="48"/>
      <c r="D353" s="49"/>
      <c r="E353" s="48"/>
      <c r="F353" s="431"/>
      <c r="G353" s="48"/>
      <c r="H353" s="48"/>
      <c r="I353" s="48"/>
      <c r="J353" s="48"/>
      <c r="K353" s="48"/>
      <c r="L353" s="48"/>
      <c r="M353" s="48"/>
      <c r="N353" s="48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FE353" s="50"/>
    </row>
    <row r="354" spans="1:161" s="18" customFormat="1">
      <c r="A354" s="47"/>
      <c r="B354" s="48"/>
      <c r="C354" s="48"/>
      <c r="D354" s="49"/>
      <c r="E354" s="48"/>
      <c r="F354" s="431"/>
      <c r="G354" s="48"/>
      <c r="H354" s="48"/>
      <c r="I354" s="48"/>
      <c r="J354" s="48"/>
      <c r="K354" s="48"/>
      <c r="L354" s="48"/>
      <c r="M354" s="48"/>
      <c r="N354" s="48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FE354" s="50"/>
    </row>
    <row r="355" spans="1:161" s="18" customFormat="1">
      <c r="A355" s="47"/>
      <c r="B355" s="48"/>
      <c r="C355" s="48"/>
      <c r="D355" s="49"/>
      <c r="E355" s="48"/>
      <c r="F355" s="431"/>
      <c r="G355" s="48"/>
      <c r="H355" s="48"/>
      <c r="I355" s="48"/>
      <c r="J355" s="48"/>
      <c r="K355" s="48"/>
      <c r="L355" s="48"/>
      <c r="M355" s="48"/>
      <c r="N355" s="48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FE355" s="50"/>
    </row>
    <row r="356" spans="1:161" s="18" customFormat="1">
      <c r="A356" s="47"/>
      <c r="B356" s="48"/>
      <c r="C356" s="48"/>
      <c r="D356" s="49"/>
      <c r="E356" s="48"/>
      <c r="F356" s="431"/>
      <c r="G356" s="48"/>
      <c r="H356" s="48"/>
      <c r="I356" s="48"/>
      <c r="J356" s="48"/>
      <c r="K356" s="48"/>
      <c r="L356" s="48"/>
      <c r="M356" s="48"/>
      <c r="N356" s="48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FE356" s="50"/>
    </row>
    <row r="357" spans="1:161" s="18" customFormat="1">
      <c r="A357" s="47"/>
      <c r="B357" s="48"/>
      <c r="C357" s="48"/>
      <c r="D357" s="49"/>
      <c r="E357" s="48"/>
      <c r="F357" s="431"/>
      <c r="G357" s="48"/>
      <c r="H357" s="48"/>
      <c r="I357" s="48"/>
      <c r="J357" s="48"/>
      <c r="K357" s="48"/>
      <c r="L357" s="48"/>
      <c r="M357" s="48"/>
      <c r="N357" s="48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FE357" s="50"/>
    </row>
    <row r="358" spans="1:161" s="18" customFormat="1">
      <c r="A358" s="47"/>
      <c r="B358" s="48"/>
      <c r="C358" s="48"/>
      <c r="D358" s="49"/>
      <c r="E358" s="48"/>
      <c r="F358" s="431"/>
      <c r="G358" s="48"/>
      <c r="H358" s="48"/>
      <c r="I358" s="48"/>
      <c r="J358" s="48"/>
      <c r="K358" s="48"/>
      <c r="L358" s="48"/>
      <c r="M358" s="48"/>
      <c r="N358" s="48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FE358" s="50"/>
    </row>
    <row r="359" spans="1:161" s="18" customFormat="1">
      <c r="A359" s="47"/>
      <c r="B359" s="48"/>
      <c r="C359" s="48"/>
      <c r="D359" s="49"/>
      <c r="E359" s="48"/>
      <c r="F359" s="431"/>
      <c r="G359" s="48"/>
      <c r="H359" s="48"/>
      <c r="I359" s="48"/>
      <c r="J359" s="48"/>
      <c r="K359" s="48"/>
      <c r="L359" s="48"/>
      <c r="M359" s="48"/>
      <c r="N359" s="48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FE359" s="50"/>
    </row>
    <row r="360" spans="1:161" s="18" customFormat="1">
      <c r="A360" s="47"/>
      <c r="B360" s="48"/>
      <c r="C360" s="48"/>
      <c r="D360" s="49"/>
      <c r="E360" s="48"/>
      <c r="F360" s="431"/>
      <c r="G360" s="48"/>
      <c r="H360" s="48"/>
      <c r="I360" s="48"/>
      <c r="J360" s="48"/>
      <c r="K360" s="48"/>
      <c r="L360" s="48"/>
      <c r="M360" s="48"/>
      <c r="N360" s="48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FE360" s="50"/>
    </row>
    <row r="361" spans="1:161" s="18" customFormat="1">
      <c r="A361" s="47"/>
      <c r="B361" s="48"/>
      <c r="C361" s="48"/>
      <c r="D361" s="49"/>
      <c r="E361" s="48"/>
      <c r="F361" s="431"/>
      <c r="G361" s="48"/>
      <c r="H361" s="48"/>
      <c r="I361" s="48"/>
      <c r="J361" s="48"/>
      <c r="K361" s="48"/>
      <c r="L361" s="48"/>
      <c r="M361" s="48"/>
      <c r="N361" s="48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FE361" s="50"/>
    </row>
    <row r="362" spans="1:161" s="18" customFormat="1">
      <c r="A362" s="47"/>
      <c r="B362" s="48"/>
      <c r="C362" s="48"/>
      <c r="D362" s="49"/>
      <c r="E362" s="48"/>
      <c r="F362" s="431"/>
      <c r="G362" s="48"/>
      <c r="H362" s="48"/>
      <c r="I362" s="48"/>
      <c r="J362" s="48"/>
      <c r="K362" s="48"/>
      <c r="L362" s="48"/>
      <c r="M362" s="48"/>
      <c r="N362" s="48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FE362" s="50"/>
    </row>
    <row r="363" spans="1:161" s="18" customFormat="1">
      <c r="A363" s="47"/>
      <c r="B363" s="48"/>
      <c r="C363" s="48"/>
      <c r="D363" s="49"/>
      <c r="E363" s="48"/>
      <c r="F363" s="431"/>
      <c r="G363" s="48"/>
      <c r="H363" s="48"/>
      <c r="I363" s="48"/>
      <c r="J363" s="48"/>
      <c r="K363" s="48"/>
      <c r="L363" s="48"/>
      <c r="M363" s="48"/>
      <c r="N363" s="48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FE363" s="50"/>
    </row>
    <row r="364" spans="1:161" s="18" customFormat="1">
      <c r="A364" s="47"/>
      <c r="B364" s="48"/>
      <c r="C364" s="48"/>
      <c r="D364" s="49"/>
      <c r="E364" s="48"/>
      <c r="F364" s="431"/>
      <c r="G364" s="48"/>
      <c r="H364" s="48"/>
      <c r="I364" s="48"/>
      <c r="J364" s="48"/>
      <c r="K364" s="48"/>
      <c r="L364" s="48"/>
      <c r="M364" s="48"/>
      <c r="N364" s="48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FE364" s="50"/>
    </row>
    <row r="365" spans="1:161" s="18" customFormat="1">
      <c r="A365" s="47"/>
      <c r="B365" s="48"/>
      <c r="C365" s="48"/>
      <c r="D365" s="49"/>
      <c r="E365" s="48"/>
      <c r="F365" s="431"/>
      <c r="G365" s="48"/>
      <c r="H365" s="48"/>
      <c r="I365" s="48"/>
      <c r="J365" s="48"/>
      <c r="K365" s="48"/>
      <c r="L365" s="48"/>
      <c r="M365" s="48"/>
      <c r="N365" s="48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FE365" s="50"/>
    </row>
    <row r="366" spans="1:161" s="18" customFormat="1">
      <c r="A366" s="47"/>
      <c r="B366" s="48"/>
      <c r="C366" s="48"/>
      <c r="D366" s="49"/>
      <c r="E366" s="48"/>
      <c r="F366" s="431"/>
      <c r="G366" s="48"/>
      <c r="H366" s="48"/>
      <c r="I366" s="48"/>
      <c r="J366" s="48"/>
      <c r="K366" s="48"/>
      <c r="L366" s="48"/>
      <c r="M366" s="48"/>
      <c r="N366" s="48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FE366" s="50"/>
    </row>
    <row r="367" spans="1:161" s="18" customFormat="1">
      <c r="A367" s="47"/>
      <c r="B367" s="48"/>
      <c r="C367" s="48"/>
      <c r="D367" s="49"/>
      <c r="E367" s="48"/>
      <c r="F367" s="431"/>
      <c r="G367" s="48"/>
      <c r="H367" s="48"/>
      <c r="I367" s="48"/>
      <c r="J367" s="48"/>
      <c r="K367" s="48"/>
      <c r="L367" s="48"/>
      <c r="M367" s="48"/>
      <c r="N367" s="48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FE367" s="50"/>
    </row>
    <row r="368" spans="1:161" s="18" customFormat="1">
      <c r="A368" s="47"/>
      <c r="B368" s="48"/>
      <c r="C368" s="48"/>
      <c r="D368" s="49"/>
      <c r="E368" s="48"/>
      <c r="F368" s="431"/>
      <c r="G368" s="48"/>
      <c r="H368" s="48"/>
      <c r="I368" s="48"/>
      <c r="J368" s="48"/>
      <c r="K368" s="48"/>
      <c r="L368" s="48"/>
      <c r="M368" s="48"/>
      <c r="N368" s="48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FE368" s="50"/>
    </row>
    <row r="369" spans="1:161" s="18" customFormat="1">
      <c r="A369" s="47"/>
      <c r="B369" s="48"/>
      <c r="C369" s="48"/>
      <c r="D369" s="49"/>
      <c r="E369" s="48"/>
      <c r="F369" s="431"/>
      <c r="G369" s="48"/>
      <c r="H369" s="48"/>
      <c r="I369" s="48"/>
      <c r="J369" s="48"/>
      <c r="K369" s="48"/>
      <c r="L369" s="48"/>
      <c r="M369" s="48"/>
      <c r="N369" s="48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FE369" s="50"/>
    </row>
    <row r="370" spans="1:161" s="18" customFormat="1">
      <c r="A370" s="47"/>
      <c r="B370" s="48"/>
      <c r="C370" s="48"/>
      <c r="D370" s="49"/>
      <c r="E370" s="48"/>
      <c r="F370" s="431"/>
      <c r="G370" s="48"/>
      <c r="H370" s="48"/>
      <c r="I370" s="48"/>
      <c r="J370" s="48"/>
      <c r="K370" s="48"/>
      <c r="L370" s="48"/>
      <c r="M370" s="48"/>
      <c r="N370" s="48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FE370" s="50"/>
    </row>
    <row r="371" spans="1:161" s="18" customFormat="1">
      <c r="A371" s="47"/>
      <c r="B371" s="48"/>
      <c r="C371" s="48"/>
      <c r="D371" s="49"/>
      <c r="E371" s="48"/>
      <c r="F371" s="431"/>
      <c r="G371" s="48"/>
      <c r="H371" s="48"/>
      <c r="I371" s="48"/>
      <c r="J371" s="48"/>
      <c r="K371" s="48"/>
      <c r="L371" s="48"/>
      <c r="M371" s="48"/>
      <c r="N371" s="48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FE371" s="50"/>
    </row>
    <row r="372" spans="1:161" s="18" customFormat="1">
      <c r="A372" s="47"/>
      <c r="B372" s="48"/>
      <c r="C372" s="48"/>
      <c r="D372" s="49"/>
      <c r="E372" s="48"/>
      <c r="F372" s="431"/>
      <c r="G372" s="48"/>
      <c r="H372" s="48"/>
      <c r="I372" s="48"/>
      <c r="J372" s="48"/>
      <c r="K372" s="48"/>
      <c r="L372" s="48"/>
      <c r="M372" s="48"/>
      <c r="N372" s="48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FE372" s="50"/>
    </row>
    <row r="373" spans="1:161" s="18" customFormat="1">
      <c r="A373" s="47"/>
      <c r="B373" s="48"/>
      <c r="C373" s="48"/>
      <c r="D373" s="49"/>
      <c r="E373" s="48"/>
      <c r="F373" s="431"/>
      <c r="G373" s="48"/>
      <c r="H373" s="48"/>
      <c r="I373" s="48"/>
      <c r="J373" s="48"/>
      <c r="K373" s="48"/>
      <c r="L373" s="48"/>
      <c r="M373" s="48"/>
      <c r="N373" s="48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FE373" s="50"/>
    </row>
    <row r="374" spans="1:161" s="18" customFormat="1">
      <c r="A374" s="47"/>
      <c r="B374" s="48"/>
      <c r="C374" s="48"/>
      <c r="D374" s="49"/>
      <c r="E374" s="48"/>
      <c r="F374" s="431"/>
      <c r="G374" s="48"/>
      <c r="H374" s="48"/>
      <c r="I374" s="48"/>
      <c r="J374" s="48"/>
      <c r="K374" s="48"/>
      <c r="L374" s="48"/>
      <c r="M374" s="48"/>
      <c r="N374" s="48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FE374" s="50"/>
    </row>
    <row r="375" spans="1:161" s="18" customFormat="1">
      <c r="A375" s="47"/>
      <c r="B375" s="48"/>
      <c r="C375" s="48"/>
      <c r="D375" s="49"/>
      <c r="E375" s="48"/>
      <c r="F375" s="431"/>
      <c r="G375" s="48"/>
      <c r="H375" s="48"/>
      <c r="I375" s="48"/>
      <c r="J375" s="48"/>
      <c r="K375" s="48"/>
      <c r="L375" s="48"/>
      <c r="M375" s="48"/>
      <c r="N375" s="48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FE375" s="50"/>
    </row>
    <row r="376" spans="1:161" s="18" customFormat="1">
      <c r="A376" s="47"/>
      <c r="B376" s="48"/>
      <c r="C376" s="48"/>
      <c r="D376" s="49"/>
      <c r="E376" s="48"/>
      <c r="F376" s="431"/>
      <c r="G376" s="48"/>
      <c r="H376" s="48"/>
      <c r="I376" s="48"/>
      <c r="J376" s="48"/>
      <c r="K376" s="48"/>
      <c r="L376" s="48"/>
      <c r="M376" s="48"/>
      <c r="N376" s="48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FE376" s="50"/>
    </row>
    <row r="377" spans="1:161" s="18" customFormat="1">
      <c r="A377" s="47"/>
      <c r="B377" s="48"/>
      <c r="C377" s="48"/>
      <c r="D377" s="49"/>
      <c r="E377" s="48"/>
      <c r="F377" s="431"/>
      <c r="G377" s="48"/>
      <c r="H377" s="48"/>
      <c r="I377" s="48"/>
      <c r="J377" s="48"/>
      <c r="K377" s="48"/>
      <c r="L377" s="48"/>
      <c r="M377" s="48"/>
      <c r="N377" s="48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FE377" s="50"/>
    </row>
    <row r="378" spans="1:161" s="18" customFormat="1">
      <c r="A378" s="47"/>
      <c r="B378" s="48"/>
      <c r="C378" s="48"/>
      <c r="D378" s="49"/>
      <c r="E378" s="48"/>
      <c r="F378" s="431"/>
      <c r="G378" s="48"/>
      <c r="H378" s="48"/>
      <c r="I378" s="48"/>
      <c r="J378" s="48"/>
      <c r="K378" s="48"/>
      <c r="L378" s="48"/>
      <c r="M378" s="48"/>
      <c r="N378" s="48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FE378" s="50"/>
    </row>
    <row r="379" spans="1:161" s="18" customFormat="1">
      <c r="A379" s="47"/>
      <c r="B379" s="48"/>
      <c r="C379" s="48"/>
      <c r="D379" s="49"/>
      <c r="E379" s="48"/>
      <c r="F379" s="431"/>
      <c r="G379" s="48"/>
      <c r="H379" s="48"/>
      <c r="I379" s="48"/>
      <c r="J379" s="48"/>
      <c r="K379" s="48"/>
      <c r="L379" s="48"/>
      <c r="M379" s="48"/>
      <c r="N379" s="48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FE379" s="50"/>
    </row>
    <row r="380" spans="1:161" s="18" customFormat="1">
      <c r="A380" s="47"/>
      <c r="B380" s="48"/>
      <c r="C380" s="48"/>
      <c r="D380" s="49"/>
      <c r="E380" s="48"/>
      <c r="F380" s="431"/>
      <c r="G380" s="48"/>
      <c r="H380" s="48"/>
      <c r="I380" s="48"/>
      <c r="J380" s="48"/>
      <c r="K380" s="48"/>
      <c r="L380" s="48"/>
      <c r="M380" s="48"/>
      <c r="N380" s="48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FE380" s="50"/>
    </row>
    <row r="381" spans="1:161" s="18" customFormat="1">
      <c r="A381" s="47"/>
      <c r="B381" s="48"/>
      <c r="C381" s="48"/>
      <c r="D381" s="49"/>
      <c r="E381" s="48"/>
      <c r="F381" s="431"/>
      <c r="G381" s="48"/>
      <c r="H381" s="48"/>
      <c r="I381" s="48"/>
      <c r="J381" s="48"/>
      <c r="K381" s="48"/>
      <c r="L381" s="48"/>
      <c r="M381" s="48"/>
      <c r="N381" s="48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FE381" s="50"/>
    </row>
    <row r="382" spans="1:161" s="18" customFormat="1">
      <c r="A382" s="47"/>
      <c r="B382" s="48"/>
      <c r="C382" s="48"/>
      <c r="D382" s="49"/>
      <c r="E382" s="48"/>
      <c r="F382" s="431"/>
      <c r="G382" s="48"/>
      <c r="H382" s="48"/>
      <c r="I382" s="48"/>
      <c r="J382" s="48"/>
      <c r="K382" s="48"/>
      <c r="L382" s="48"/>
      <c r="M382" s="48"/>
      <c r="N382" s="48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FE382" s="50"/>
    </row>
    <row r="383" spans="1:161" s="18" customFormat="1">
      <c r="A383" s="47"/>
      <c r="B383" s="48"/>
      <c r="C383" s="48"/>
      <c r="D383" s="49"/>
      <c r="E383" s="48"/>
      <c r="F383" s="431"/>
      <c r="G383" s="48"/>
      <c r="H383" s="48"/>
      <c r="I383" s="48"/>
      <c r="J383" s="48"/>
      <c r="K383" s="48"/>
      <c r="L383" s="48"/>
      <c r="M383" s="48"/>
      <c r="N383" s="48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FE383" s="50"/>
    </row>
    <row r="384" spans="1:161" s="18" customFormat="1">
      <c r="A384" s="47"/>
      <c r="B384" s="48"/>
      <c r="C384" s="48"/>
      <c r="D384" s="49"/>
      <c r="E384" s="48"/>
      <c r="F384" s="431"/>
      <c r="G384" s="48"/>
      <c r="H384" s="48"/>
      <c r="I384" s="48"/>
      <c r="J384" s="48"/>
      <c r="K384" s="48"/>
      <c r="L384" s="48"/>
      <c r="M384" s="48"/>
      <c r="N384" s="48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FE384" s="50"/>
    </row>
    <row r="385" spans="1:161" s="18" customFormat="1">
      <c r="A385" s="47"/>
      <c r="B385" s="48"/>
      <c r="C385" s="48"/>
      <c r="D385" s="49"/>
      <c r="E385" s="48"/>
      <c r="F385" s="431"/>
      <c r="G385" s="48"/>
      <c r="H385" s="48"/>
      <c r="I385" s="48"/>
      <c r="J385" s="48"/>
      <c r="K385" s="48"/>
      <c r="L385" s="48"/>
      <c r="M385" s="48"/>
      <c r="N385" s="48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FE385" s="50"/>
    </row>
    <row r="386" spans="1:161" s="18" customFormat="1">
      <c r="A386" s="47"/>
      <c r="B386" s="48"/>
      <c r="C386" s="48"/>
      <c r="D386" s="49"/>
      <c r="E386" s="48"/>
      <c r="F386" s="431"/>
      <c r="G386" s="48"/>
      <c r="H386" s="48"/>
      <c r="I386" s="48"/>
      <c r="J386" s="48"/>
      <c r="K386" s="48"/>
      <c r="L386" s="48"/>
      <c r="M386" s="48"/>
      <c r="N386" s="48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FE386" s="50"/>
    </row>
    <row r="387" spans="1:161" s="18" customFormat="1">
      <c r="A387" s="47"/>
      <c r="B387" s="48"/>
      <c r="C387" s="48"/>
      <c r="D387" s="49"/>
      <c r="E387" s="48"/>
      <c r="F387" s="431"/>
      <c r="G387" s="48"/>
      <c r="H387" s="48"/>
      <c r="I387" s="48"/>
      <c r="J387" s="48"/>
      <c r="K387" s="48"/>
      <c r="L387" s="48"/>
      <c r="M387" s="48"/>
      <c r="N387" s="48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FE387" s="50"/>
    </row>
    <row r="388" spans="1:161" s="18" customFormat="1">
      <c r="A388" s="47"/>
      <c r="B388" s="48"/>
      <c r="C388" s="48"/>
      <c r="D388" s="49"/>
      <c r="E388" s="48"/>
      <c r="F388" s="431"/>
      <c r="G388" s="48"/>
      <c r="H388" s="48"/>
      <c r="I388" s="48"/>
      <c r="J388" s="48"/>
      <c r="K388" s="48"/>
      <c r="L388" s="48"/>
      <c r="M388" s="48"/>
      <c r="N388" s="48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FE388" s="50"/>
    </row>
    <row r="389" spans="1:161" s="18" customFormat="1">
      <c r="A389" s="47"/>
      <c r="B389" s="48"/>
      <c r="C389" s="48"/>
      <c r="D389" s="49"/>
      <c r="E389" s="48"/>
      <c r="F389" s="431"/>
      <c r="G389" s="48"/>
      <c r="H389" s="48"/>
      <c r="I389" s="48"/>
      <c r="J389" s="48"/>
      <c r="K389" s="48"/>
      <c r="L389" s="48"/>
      <c r="M389" s="48"/>
      <c r="N389" s="48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FE389" s="50"/>
    </row>
    <row r="390" spans="1:161" s="18" customFormat="1">
      <c r="A390" s="47"/>
      <c r="B390" s="48"/>
      <c r="C390" s="48"/>
      <c r="D390" s="49"/>
      <c r="E390" s="48"/>
      <c r="F390" s="431"/>
      <c r="G390" s="48"/>
      <c r="H390" s="48"/>
      <c r="I390" s="48"/>
      <c r="J390" s="48"/>
      <c r="K390" s="48"/>
      <c r="L390" s="48"/>
      <c r="M390" s="48"/>
      <c r="N390" s="48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FE390" s="50"/>
    </row>
    <row r="391" spans="1:161" s="18" customFormat="1">
      <c r="A391" s="47"/>
      <c r="B391" s="48"/>
      <c r="C391" s="48"/>
      <c r="D391" s="49"/>
      <c r="E391" s="48"/>
      <c r="F391" s="431"/>
      <c r="G391" s="48"/>
      <c r="H391" s="48"/>
      <c r="I391" s="48"/>
      <c r="J391" s="48"/>
      <c r="K391" s="48"/>
      <c r="L391" s="48"/>
      <c r="M391" s="48"/>
      <c r="N391" s="48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FE391" s="50"/>
    </row>
    <row r="392" spans="1:161" s="18" customFormat="1">
      <c r="A392" s="47"/>
      <c r="B392" s="48"/>
      <c r="C392" s="48"/>
      <c r="D392" s="49"/>
      <c r="E392" s="48"/>
      <c r="F392" s="431"/>
      <c r="G392" s="48"/>
      <c r="H392" s="48"/>
      <c r="I392" s="48"/>
      <c r="J392" s="48"/>
      <c r="K392" s="48"/>
      <c r="L392" s="48"/>
      <c r="M392" s="48"/>
      <c r="N392" s="48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FE392" s="50"/>
    </row>
    <row r="393" spans="1:161" s="18" customFormat="1">
      <c r="A393" s="47"/>
      <c r="B393" s="48"/>
      <c r="C393" s="48"/>
      <c r="D393" s="49"/>
      <c r="E393" s="48"/>
      <c r="F393" s="431"/>
      <c r="G393" s="48"/>
      <c r="H393" s="48"/>
      <c r="I393" s="48"/>
      <c r="J393" s="48"/>
      <c r="K393" s="48"/>
      <c r="L393" s="48"/>
      <c r="M393" s="48"/>
      <c r="N393" s="48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FE393" s="50"/>
    </row>
    <row r="394" spans="1:161" s="18" customFormat="1">
      <c r="A394" s="47"/>
      <c r="B394" s="48"/>
      <c r="C394" s="48"/>
      <c r="D394" s="49"/>
      <c r="E394" s="48"/>
      <c r="F394" s="431"/>
      <c r="G394" s="48"/>
      <c r="H394" s="48"/>
      <c r="I394" s="48"/>
      <c r="J394" s="48"/>
      <c r="K394" s="48"/>
      <c r="L394" s="48"/>
      <c r="M394" s="48"/>
      <c r="N394" s="48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FE394" s="50"/>
    </row>
    <row r="395" spans="1:161" s="18" customFormat="1">
      <c r="A395" s="47"/>
      <c r="B395" s="48"/>
      <c r="C395" s="48"/>
      <c r="D395" s="49"/>
      <c r="E395" s="48"/>
      <c r="F395" s="431"/>
      <c r="G395" s="48"/>
      <c r="H395" s="48"/>
      <c r="I395" s="48"/>
      <c r="J395" s="48"/>
      <c r="K395" s="48"/>
      <c r="L395" s="48"/>
      <c r="M395" s="48"/>
      <c r="N395" s="48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FE395" s="50"/>
    </row>
    <row r="396" spans="1:161" s="18" customFormat="1">
      <c r="A396" s="47"/>
      <c r="B396" s="48"/>
      <c r="C396" s="48"/>
      <c r="D396" s="49"/>
      <c r="E396" s="48"/>
      <c r="F396" s="431"/>
      <c r="G396" s="48"/>
      <c r="H396" s="48"/>
      <c r="I396" s="48"/>
      <c r="J396" s="48"/>
      <c r="K396" s="48"/>
      <c r="L396" s="48"/>
      <c r="M396" s="48"/>
      <c r="N396" s="48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FE396" s="50"/>
    </row>
    <row r="397" spans="1:161" s="18" customFormat="1">
      <c r="A397" s="47"/>
      <c r="B397" s="48"/>
      <c r="C397" s="48"/>
      <c r="D397" s="49"/>
      <c r="E397" s="48"/>
      <c r="F397" s="431"/>
      <c r="G397" s="48"/>
      <c r="H397" s="48"/>
      <c r="I397" s="48"/>
      <c r="J397" s="48"/>
      <c r="K397" s="48"/>
      <c r="L397" s="48"/>
      <c r="M397" s="48"/>
      <c r="N397" s="48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FE397" s="50"/>
    </row>
    <row r="398" spans="1:161" s="18" customFormat="1">
      <c r="A398" s="47"/>
      <c r="B398" s="48"/>
      <c r="C398" s="48"/>
      <c r="D398" s="49"/>
      <c r="E398" s="48"/>
      <c r="F398" s="431"/>
      <c r="G398" s="48"/>
      <c r="H398" s="48"/>
      <c r="I398" s="48"/>
      <c r="J398" s="48"/>
      <c r="K398" s="48"/>
      <c r="L398" s="48"/>
      <c r="M398" s="48"/>
      <c r="N398" s="48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FE398" s="50"/>
    </row>
    <row r="399" spans="1:161" s="18" customFormat="1">
      <c r="A399" s="47"/>
      <c r="B399" s="48"/>
      <c r="C399" s="48"/>
      <c r="D399" s="49"/>
      <c r="E399" s="48"/>
      <c r="F399" s="431"/>
      <c r="G399" s="48"/>
      <c r="H399" s="48"/>
      <c r="I399" s="48"/>
      <c r="J399" s="48"/>
      <c r="K399" s="48"/>
      <c r="L399" s="48"/>
      <c r="M399" s="48"/>
      <c r="N399" s="48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FE399" s="50"/>
    </row>
    <row r="400" spans="1:161" s="18" customFormat="1">
      <c r="A400" s="47"/>
      <c r="B400" s="48"/>
      <c r="C400" s="48"/>
      <c r="D400" s="49"/>
      <c r="E400" s="48"/>
      <c r="F400" s="431"/>
      <c r="G400" s="48"/>
      <c r="H400" s="48"/>
      <c r="I400" s="48"/>
      <c r="J400" s="48"/>
      <c r="K400" s="48"/>
      <c r="L400" s="48"/>
      <c r="M400" s="48"/>
      <c r="N400" s="48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FE400" s="50"/>
    </row>
    <row r="401" spans="1:161" s="18" customFormat="1">
      <c r="A401" s="47"/>
      <c r="B401" s="48"/>
      <c r="C401" s="48"/>
      <c r="D401" s="49"/>
      <c r="E401" s="48"/>
      <c r="F401" s="431"/>
      <c r="G401" s="48"/>
      <c r="H401" s="48"/>
      <c r="I401" s="48"/>
      <c r="J401" s="48"/>
      <c r="K401" s="48"/>
      <c r="L401" s="48"/>
      <c r="M401" s="48"/>
      <c r="N401" s="48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FE401" s="50"/>
    </row>
    <row r="402" spans="1:161" s="18" customFormat="1">
      <c r="A402" s="47"/>
      <c r="B402" s="48"/>
      <c r="C402" s="48"/>
      <c r="D402" s="49"/>
      <c r="E402" s="48"/>
      <c r="F402" s="431"/>
      <c r="G402" s="48"/>
      <c r="H402" s="48"/>
      <c r="I402" s="48"/>
      <c r="J402" s="48"/>
      <c r="K402" s="48"/>
      <c r="L402" s="48"/>
      <c r="M402" s="48"/>
      <c r="N402" s="48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FE402" s="50"/>
    </row>
    <row r="403" spans="1:161" s="18" customFormat="1">
      <c r="A403" s="47"/>
      <c r="B403" s="48"/>
      <c r="C403" s="48"/>
      <c r="D403" s="49"/>
      <c r="E403" s="48"/>
      <c r="F403" s="431"/>
      <c r="G403" s="48"/>
      <c r="H403" s="48"/>
      <c r="I403" s="48"/>
      <c r="J403" s="48"/>
      <c r="K403" s="48"/>
      <c r="L403" s="48"/>
      <c r="M403" s="48"/>
      <c r="N403" s="48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FE403" s="50"/>
    </row>
    <row r="404" spans="1:161" s="18" customFormat="1">
      <c r="A404" s="47"/>
      <c r="B404" s="48"/>
      <c r="C404" s="48"/>
      <c r="D404" s="49"/>
      <c r="E404" s="48"/>
      <c r="F404" s="431"/>
      <c r="G404" s="48"/>
      <c r="H404" s="48"/>
      <c r="I404" s="48"/>
      <c r="J404" s="48"/>
      <c r="K404" s="48"/>
      <c r="L404" s="48"/>
      <c r="M404" s="48"/>
      <c r="N404" s="48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FE404" s="50"/>
    </row>
    <row r="405" spans="1:161" s="18" customFormat="1">
      <c r="A405" s="47"/>
      <c r="B405" s="48"/>
      <c r="C405" s="48"/>
      <c r="D405" s="49"/>
      <c r="E405" s="48"/>
      <c r="F405" s="431"/>
      <c r="G405" s="48"/>
      <c r="H405" s="48"/>
      <c r="I405" s="48"/>
      <c r="J405" s="48"/>
      <c r="K405" s="48"/>
      <c r="L405" s="48"/>
      <c r="M405" s="48"/>
      <c r="N405" s="48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FE405" s="50"/>
    </row>
    <row r="406" spans="1:161" s="18" customFormat="1">
      <c r="A406" s="47"/>
      <c r="B406" s="48"/>
      <c r="C406" s="48"/>
      <c r="D406" s="49"/>
      <c r="E406" s="48"/>
      <c r="F406" s="431"/>
      <c r="G406" s="48"/>
      <c r="H406" s="48"/>
      <c r="I406" s="48"/>
      <c r="J406" s="48"/>
      <c r="K406" s="48"/>
      <c r="L406" s="48"/>
      <c r="M406" s="48"/>
      <c r="N406" s="48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FE406" s="50"/>
    </row>
    <row r="407" spans="1:161" s="18" customFormat="1">
      <c r="A407" s="47"/>
      <c r="B407" s="48"/>
      <c r="C407" s="48"/>
      <c r="D407" s="49"/>
      <c r="E407" s="48"/>
      <c r="F407" s="431"/>
      <c r="G407" s="48"/>
      <c r="H407" s="48"/>
      <c r="I407" s="48"/>
      <c r="J407" s="48"/>
      <c r="K407" s="48"/>
      <c r="L407" s="48"/>
      <c r="M407" s="48"/>
      <c r="N407" s="48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FE407" s="50"/>
    </row>
    <row r="408" spans="1:161" s="18" customFormat="1">
      <c r="A408" s="47"/>
      <c r="B408" s="48"/>
      <c r="C408" s="48"/>
      <c r="D408" s="49"/>
      <c r="E408" s="48"/>
      <c r="F408" s="431"/>
      <c r="G408" s="48"/>
      <c r="H408" s="48"/>
      <c r="I408" s="48"/>
      <c r="J408" s="48"/>
      <c r="K408" s="48"/>
      <c r="L408" s="48"/>
      <c r="M408" s="48"/>
      <c r="N408" s="48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FE408" s="50"/>
    </row>
    <row r="409" spans="1:161" s="18" customFormat="1">
      <c r="A409" s="47"/>
      <c r="B409" s="48"/>
      <c r="C409" s="48"/>
      <c r="D409" s="49"/>
      <c r="E409" s="48"/>
      <c r="F409" s="431"/>
      <c r="G409" s="48"/>
      <c r="H409" s="48"/>
      <c r="I409" s="48"/>
      <c r="J409" s="48"/>
      <c r="K409" s="48"/>
      <c r="L409" s="48"/>
      <c r="M409" s="48"/>
      <c r="N409" s="48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FE409" s="50"/>
    </row>
    <row r="410" spans="1:161" s="18" customFormat="1">
      <c r="A410" s="47"/>
      <c r="B410" s="48"/>
      <c r="C410" s="48"/>
      <c r="D410" s="49"/>
      <c r="E410" s="48"/>
      <c r="F410" s="431"/>
      <c r="G410" s="48"/>
      <c r="H410" s="48"/>
      <c r="I410" s="48"/>
      <c r="J410" s="48"/>
      <c r="K410" s="48"/>
      <c r="L410" s="48"/>
      <c r="M410" s="48"/>
      <c r="N410" s="48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FE410" s="50"/>
    </row>
    <row r="411" spans="1:161" s="18" customFormat="1">
      <c r="A411" s="47"/>
      <c r="B411" s="48"/>
      <c r="C411" s="48"/>
      <c r="D411" s="49"/>
      <c r="E411" s="48"/>
      <c r="F411" s="431"/>
      <c r="G411" s="48"/>
      <c r="H411" s="48"/>
      <c r="I411" s="48"/>
      <c r="J411" s="48"/>
      <c r="K411" s="48"/>
      <c r="L411" s="48"/>
      <c r="M411" s="48"/>
      <c r="N411" s="48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FE411" s="50"/>
    </row>
    <row r="412" spans="1:161" s="18" customFormat="1">
      <c r="A412" s="47"/>
      <c r="B412" s="48"/>
      <c r="C412" s="48"/>
      <c r="D412" s="49"/>
      <c r="E412" s="48"/>
      <c r="F412" s="431"/>
      <c r="G412" s="48"/>
      <c r="H412" s="48"/>
      <c r="I412" s="48"/>
      <c r="J412" s="48"/>
      <c r="K412" s="48"/>
      <c r="L412" s="48"/>
      <c r="M412" s="48"/>
      <c r="N412" s="48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FE412" s="50"/>
    </row>
    <row r="413" spans="1:161" s="18" customFormat="1">
      <c r="A413" s="47"/>
      <c r="B413" s="48"/>
      <c r="C413" s="48"/>
      <c r="D413" s="49"/>
      <c r="E413" s="48"/>
      <c r="F413" s="431"/>
      <c r="G413" s="48"/>
      <c r="H413" s="48"/>
      <c r="I413" s="48"/>
      <c r="J413" s="48"/>
      <c r="K413" s="48"/>
      <c r="L413" s="48"/>
      <c r="M413" s="48"/>
      <c r="N413" s="48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FE413" s="50"/>
    </row>
    <row r="414" spans="1:161" s="18" customFormat="1">
      <c r="A414" s="47"/>
      <c r="B414" s="48"/>
      <c r="C414" s="48"/>
      <c r="D414" s="49"/>
      <c r="E414" s="48"/>
      <c r="F414" s="431"/>
      <c r="G414" s="48"/>
      <c r="H414" s="48"/>
      <c r="I414" s="48"/>
      <c r="J414" s="48"/>
      <c r="K414" s="48"/>
      <c r="L414" s="48"/>
      <c r="M414" s="48"/>
      <c r="N414" s="48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FE414" s="50"/>
    </row>
    <row r="415" spans="1:161" s="18" customFormat="1">
      <c r="A415" s="47"/>
      <c r="B415" s="48"/>
      <c r="C415" s="48"/>
      <c r="D415" s="49"/>
      <c r="E415" s="48"/>
      <c r="F415" s="431"/>
      <c r="G415" s="48"/>
      <c r="H415" s="48"/>
      <c r="I415" s="48"/>
      <c r="J415" s="48"/>
      <c r="K415" s="48"/>
      <c r="L415" s="48"/>
      <c r="M415" s="48"/>
      <c r="N415" s="48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FE415" s="50"/>
    </row>
    <row r="416" spans="1:161" s="18" customFormat="1">
      <c r="A416" s="47"/>
      <c r="B416" s="48"/>
      <c r="C416" s="48"/>
      <c r="D416" s="49"/>
      <c r="E416" s="48"/>
      <c r="F416" s="431"/>
      <c r="G416" s="48"/>
      <c r="H416" s="48"/>
      <c r="I416" s="48"/>
      <c r="J416" s="48"/>
      <c r="K416" s="48"/>
      <c r="L416" s="48"/>
      <c r="M416" s="48"/>
      <c r="N416" s="48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FE416" s="50"/>
    </row>
    <row r="417" spans="1:161" s="18" customFormat="1">
      <c r="A417" s="47"/>
      <c r="B417" s="48"/>
      <c r="C417" s="48"/>
      <c r="D417" s="49"/>
      <c r="E417" s="48"/>
      <c r="F417" s="431"/>
      <c r="G417" s="48"/>
      <c r="H417" s="48"/>
      <c r="I417" s="48"/>
      <c r="J417" s="48"/>
      <c r="K417" s="48"/>
      <c r="L417" s="48"/>
      <c r="M417" s="48"/>
      <c r="N417" s="48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FE417" s="50"/>
    </row>
    <row r="418" spans="1:161" s="18" customFormat="1">
      <c r="A418" s="47"/>
      <c r="B418" s="48"/>
      <c r="C418" s="48"/>
      <c r="D418" s="49"/>
      <c r="E418" s="48"/>
      <c r="F418" s="431"/>
      <c r="G418" s="48"/>
      <c r="H418" s="48"/>
      <c r="I418" s="48"/>
      <c r="J418" s="48"/>
      <c r="K418" s="48"/>
      <c r="L418" s="48"/>
      <c r="M418" s="48"/>
      <c r="N418" s="48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FE418" s="50"/>
    </row>
    <row r="419" spans="1:161" s="18" customFormat="1">
      <c r="A419" s="47"/>
      <c r="B419" s="48"/>
      <c r="C419" s="48"/>
      <c r="D419" s="49"/>
      <c r="E419" s="48"/>
      <c r="F419" s="431"/>
      <c r="G419" s="48"/>
      <c r="H419" s="48"/>
      <c r="I419" s="48"/>
      <c r="J419" s="48"/>
      <c r="K419" s="48"/>
      <c r="L419" s="48"/>
      <c r="M419" s="48"/>
      <c r="N419" s="48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FE419" s="50"/>
    </row>
    <row r="420" spans="1:161" s="18" customFormat="1">
      <c r="A420" s="47"/>
      <c r="B420" s="48"/>
      <c r="C420" s="48"/>
      <c r="D420" s="49"/>
      <c r="E420" s="48"/>
      <c r="F420" s="431"/>
      <c r="G420" s="48"/>
      <c r="H420" s="48"/>
      <c r="I420" s="48"/>
      <c r="J420" s="48"/>
      <c r="K420" s="48"/>
      <c r="L420" s="48"/>
      <c r="M420" s="48"/>
      <c r="N420" s="48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FE420" s="50"/>
    </row>
    <row r="421" spans="1:161" s="18" customFormat="1">
      <c r="A421" s="47"/>
      <c r="B421" s="48"/>
      <c r="C421" s="48"/>
      <c r="D421" s="49"/>
      <c r="E421" s="48"/>
      <c r="F421" s="431"/>
      <c r="G421" s="48"/>
      <c r="H421" s="48"/>
      <c r="I421" s="48"/>
      <c r="J421" s="48"/>
      <c r="K421" s="48"/>
      <c r="L421" s="48"/>
      <c r="M421" s="48"/>
      <c r="N421" s="48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FE421" s="50"/>
    </row>
    <row r="422" spans="1:161" s="18" customFormat="1">
      <c r="A422" s="47"/>
      <c r="B422" s="48"/>
      <c r="C422" s="48"/>
      <c r="D422" s="49"/>
      <c r="E422" s="48"/>
      <c r="F422" s="431"/>
      <c r="G422" s="48"/>
      <c r="H422" s="48"/>
      <c r="I422" s="48"/>
      <c r="J422" s="48"/>
      <c r="K422" s="48"/>
      <c r="L422" s="48"/>
      <c r="M422" s="48"/>
      <c r="N422" s="48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FE422" s="50"/>
    </row>
    <row r="423" spans="1:161" s="18" customFormat="1">
      <c r="A423" s="47"/>
      <c r="B423" s="48"/>
      <c r="C423" s="48"/>
      <c r="D423" s="49"/>
      <c r="E423" s="48"/>
      <c r="F423" s="431"/>
      <c r="G423" s="48"/>
      <c r="H423" s="48"/>
      <c r="I423" s="48"/>
      <c r="J423" s="48"/>
      <c r="K423" s="48"/>
      <c r="L423" s="48"/>
      <c r="M423" s="48"/>
      <c r="N423" s="48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FE423" s="50"/>
    </row>
    <row r="424" spans="1:161" s="18" customFormat="1">
      <c r="A424" s="47"/>
      <c r="B424" s="48"/>
      <c r="C424" s="48"/>
      <c r="D424" s="49"/>
      <c r="E424" s="48"/>
      <c r="F424" s="431"/>
      <c r="G424" s="48"/>
      <c r="H424" s="48"/>
      <c r="I424" s="48"/>
      <c r="J424" s="48"/>
      <c r="K424" s="48"/>
      <c r="L424" s="48"/>
      <c r="M424" s="48"/>
      <c r="N424" s="48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FE424" s="50"/>
    </row>
    <row r="425" spans="1:161" s="18" customFormat="1">
      <c r="A425" s="47"/>
      <c r="B425" s="48"/>
      <c r="C425" s="48"/>
      <c r="D425" s="49"/>
      <c r="E425" s="48"/>
      <c r="F425" s="431"/>
      <c r="G425" s="48"/>
      <c r="H425" s="48"/>
      <c r="I425" s="48"/>
      <c r="J425" s="48"/>
      <c r="K425" s="48"/>
      <c r="L425" s="48"/>
      <c r="M425" s="48"/>
      <c r="N425" s="48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FE425" s="50"/>
    </row>
    <row r="426" spans="1:161" s="18" customFormat="1">
      <c r="A426" s="47"/>
      <c r="B426" s="48"/>
      <c r="C426" s="48"/>
      <c r="D426" s="49"/>
      <c r="E426" s="48"/>
      <c r="F426" s="431"/>
      <c r="G426" s="48"/>
      <c r="H426" s="48"/>
      <c r="I426" s="48"/>
      <c r="J426" s="48"/>
      <c r="K426" s="48"/>
      <c r="L426" s="48"/>
      <c r="M426" s="48"/>
      <c r="N426" s="48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FE426" s="50"/>
    </row>
    <row r="427" spans="1:161" s="18" customFormat="1">
      <c r="A427" s="47"/>
      <c r="B427" s="48"/>
      <c r="C427" s="48"/>
      <c r="D427" s="49"/>
      <c r="E427" s="48"/>
      <c r="F427" s="431"/>
      <c r="G427" s="48"/>
      <c r="H427" s="48"/>
      <c r="I427" s="48"/>
      <c r="J427" s="48"/>
      <c r="K427" s="48"/>
      <c r="L427" s="48"/>
      <c r="M427" s="48"/>
      <c r="N427" s="48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FE427" s="50"/>
    </row>
    <row r="428" spans="1:161" s="18" customFormat="1">
      <c r="A428" s="47"/>
      <c r="B428" s="48"/>
      <c r="C428" s="48"/>
      <c r="D428" s="49"/>
      <c r="E428" s="48"/>
      <c r="F428" s="431"/>
      <c r="G428" s="48"/>
      <c r="H428" s="48"/>
      <c r="I428" s="48"/>
      <c r="J428" s="48"/>
      <c r="K428" s="48"/>
      <c r="L428" s="48"/>
      <c r="M428" s="48"/>
      <c r="N428" s="48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FE428" s="50"/>
    </row>
    <row r="429" spans="1:161" s="18" customFormat="1">
      <c r="A429" s="47"/>
      <c r="B429" s="48"/>
      <c r="C429" s="48"/>
      <c r="D429" s="49"/>
      <c r="E429" s="48"/>
      <c r="F429" s="431"/>
      <c r="G429" s="48"/>
      <c r="H429" s="48"/>
      <c r="I429" s="48"/>
      <c r="J429" s="48"/>
      <c r="K429" s="48"/>
      <c r="L429" s="48"/>
      <c r="M429" s="48"/>
      <c r="N429" s="48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FE429" s="50"/>
    </row>
    <row r="430" spans="1:161" s="18" customFormat="1">
      <c r="A430" s="47"/>
      <c r="B430" s="48"/>
      <c r="C430" s="48"/>
      <c r="D430" s="49"/>
      <c r="E430" s="48"/>
      <c r="F430" s="431"/>
      <c r="G430" s="48"/>
      <c r="H430" s="48"/>
      <c r="I430" s="48"/>
      <c r="J430" s="48"/>
      <c r="K430" s="48"/>
      <c r="L430" s="48"/>
      <c r="M430" s="48"/>
      <c r="N430" s="48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FE430" s="50"/>
    </row>
    <row r="431" spans="1:161" s="18" customFormat="1">
      <c r="A431" s="47"/>
      <c r="B431" s="48"/>
      <c r="C431" s="48"/>
      <c r="D431" s="49"/>
      <c r="E431" s="48"/>
      <c r="F431" s="431"/>
      <c r="G431" s="48"/>
      <c r="H431" s="48"/>
      <c r="I431" s="48"/>
      <c r="J431" s="48"/>
      <c r="K431" s="48"/>
      <c r="L431" s="48"/>
      <c r="M431" s="48"/>
      <c r="N431" s="48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FE431" s="50"/>
    </row>
    <row r="432" spans="1:161" s="18" customFormat="1">
      <c r="A432" s="47"/>
      <c r="B432" s="48"/>
      <c r="C432" s="48"/>
      <c r="D432" s="49"/>
      <c r="E432" s="48"/>
      <c r="F432" s="431"/>
      <c r="G432" s="48"/>
      <c r="H432" s="48"/>
      <c r="I432" s="48"/>
      <c r="J432" s="48"/>
      <c r="K432" s="48"/>
      <c r="L432" s="48"/>
      <c r="M432" s="48"/>
      <c r="N432" s="48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FE432" s="50"/>
    </row>
    <row r="433" spans="1:161" s="18" customFormat="1">
      <c r="A433" s="47"/>
      <c r="B433" s="48"/>
      <c r="C433" s="48"/>
      <c r="D433" s="49"/>
      <c r="E433" s="48"/>
      <c r="F433" s="431"/>
      <c r="G433" s="48"/>
      <c r="H433" s="48"/>
      <c r="I433" s="48"/>
      <c r="J433" s="48"/>
      <c r="K433" s="48"/>
      <c r="L433" s="48"/>
      <c r="M433" s="48"/>
      <c r="N433" s="48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FE433" s="50"/>
    </row>
    <row r="434" spans="1:161" s="18" customFormat="1">
      <c r="A434" s="47"/>
      <c r="B434" s="48"/>
      <c r="C434" s="48"/>
      <c r="D434" s="49"/>
      <c r="E434" s="48"/>
      <c r="F434" s="431"/>
      <c r="G434" s="48"/>
      <c r="H434" s="48"/>
      <c r="I434" s="48"/>
      <c r="J434" s="48"/>
      <c r="K434" s="48"/>
      <c r="L434" s="48"/>
      <c r="M434" s="48"/>
      <c r="N434" s="48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FE434" s="50"/>
    </row>
    <row r="435" spans="1:161" s="18" customFormat="1">
      <c r="A435" s="47"/>
      <c r="B435" s="48"/>
      <c r="C435" s="48"/>
      <c r="D435" s="49"/>
      <c r="E435" s="48"/>
      <c r="F435" s="431"/>
      <c r="G435" s="48"/>
      <c r="H435" s="48"/>
      <c r="I435" s="48"/>
      <c r="J435" s="48"/>
      <c r="K435" s="48"/>
      <c r="L435" s="48"/>
      <c r="M435" s="48"/>
      <c r="N435" s="48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FE435" s="50"/>
    </row>
    <row r="436" spans="1:161" s="18" customFormat="1">
      <c r="A436" s="47"/>
      <c r="B436" s="48"/>
      <c r="C436" s="48"/>
      <c r="D436" s="49"/>
      <c r="E436" s="48"/>
      <c r="F436" s="431"/>
      <c r="G436" s="48"/>
      <c r="H436" s="48"/>
      <c r="I436" s="48"/>
      <c r="J436" s="48"/>
      <c r="K436" s="48"/>
      <c r="L436" s="48"/>
      <c r="M436" s="48"/>
      <c r="N436" s="48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FE436" s="50"/>
    </row>
    <row r="437" spans="1:161" s="18" customFormat="1">
      <c r="A437" s="47"/>
      <c r="B437" s="48"/>
      <c r="C437" s="48"/>
      <c r="D437" s="49"/>
      <c r="E437" s="48"/>
      <c r="F437" s="431"/>
      <c r="G437" s="48"/>
      <c r="H437" s="48"/>
      <c r="I437" s="48"/>
      <c r="J437" s="48"/>
      <c r="K437" s="48"/>
      <c r="L437" s="48"/>
      <c r="M437" s="48"/>
      <c r="N437" s="48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FE437" s="50"/>
    </row>
    <row r="438" spans="1:161" s="18" customFormat="1">
      <c r="A438" s="47"/>
      <c r="B438" s="48"/>
      <c r="C438" s="48"/>
      <c r="D438" s="49"/>
      <c r="E438" s="48"/>
      <c r="F438" s="431"/>
      <c r="G438" s="48"/>
      <c r="H438" s="48"/>
      <c r="I438" s="48"/>
      <c r="J438" s="48"/>
      <c r="K438" s="48"/>
      <c r="L438" s="48"/>
      <c r="M438" s="48"/>
      <c r="N438" s="48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FE438" s="50"/>
    </row>
    <row r="439" spans="1:161" s="18" customFormat="1">
      <c r="A439" s="47"/>
      <c r="B439" s="48"/>
      <c r="C439" s="48"/>
      <c r="D439" s="49"/>
      <c r="E439" s="48"/>
      <c r="F439" s="431"/>
      <c r="G439" s="48"/>
      <c r="H439" s="48"/>
      <c r="I439" s="48"/>
      <c r="J439" s="48"/>
      <c r="K439" s="48"/>
      <c r="L439" s="48"/>
      <c r="M439" s="48"/>
      <c r="N439" s="48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FE439" s="50"/>
    </row>
    <row r="440" spans="1:161" s="18" customFormat="1">
      <c r="A440" s="47"/>
      <c r="B440" s="48"/>
      <c r="C440" s="48"/>
      <c r="D440" s="49"/>
      <c r="E440" s="48"/>
      <c r="F440" s="431"/>
      <c r="G440" s="48"/>
      <c r="H440" s="48"/>
      <c r="I440" s="48"/>
      <c r="J440" s="48"/>
      <c r="K440" s="48"/>
      <c r="L440" s="48"/>
      <c r="M440" s="48"/>
      <c r="N440" s="48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FE440" s="50"/>
    </row>
    <row r="441" spans="1:161" s="18" customFormat="1">
      <c r="A441" s="47"/>
      <c r="B441" s="48"/>
      <c r="C441" s="48"/>
      <c r="D441" s="49"/>
      <c r="E441" s="48"/>
      <c r="F441" s="431"/>
      <c r="G441" s="48"/>
      <c r="H441" s="48"/>
      <c r="I441" s="48"/>
      <c r="J441" s="48"/>
      <c r="K441" s="48"/>
      <c r="L441" s="48"/>
      <c r="M441" s="48"/>
      <c r="N441" s="48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FE441" s="50"/>
    </row>
    <row r="442" spans="1:161" s="18" customFormat="1">
      <c r="A442" s="47"/>
      <c r="B442" s="48"/>
      <c r="C442" s="48"/>
      <c r="D442" s="49"/>
      <c r="E442" s="48"/>
      <c r="F442" s="431"/>
      <c r="G442" s="48"/>
      <c r="H442" s="48"/>
      <c r="I442" s="48"/>
      <c r="J442" s="48"/>
      <c r="K442" s="48"/>
      <c r="L442" s="48"/>
      <c r="M442" s="48"/>
      <c r="N442" s="48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FE442" s="50"/>
    </row>
    <row r="443" spans="1:161" s="18" customFormat="1">
      <c r="A443" s="47"/>
      <c r="B443" s="48"/>
      <c r="C443" s="48"/>
      <c r="D443" s="49"/>
      <c r="E443" s="48"/>
      <c r="F443" s="431"/>
      <c r="G443" s="48"/>
      <c r="H443" s="48"/>
      <c r="I443" s="48"/>
      <c r="J443" s="48"/>
      <c r="K443" s="48"/>
      <c r="L443" s="48"/>
      <c r="M443" s="48"/>
      <c r="N443" s="48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FE443" s="50"/>
    </row>
    <row r="444" spans="1:161" s="18" customFormat="1">
      <c r="A444" s="47"/>
      <c r="B444" s="48"/>
      <c r="C444" s="48"/>
      <c r="D444" s="49"/>
      <c r="E444" s="48"/>
      <c r="F444" s="431"/>
      <c r="G444" s="48"/>
      <c r="H444" s="48"/>
      <c r="I444" s="48"/>
      <c r="J444" s="48"/>
      <c r="K444" s="48"/>
      <c r="L444" s="48"/>
      <c r="M444" s="48"/>
      <c r="N444" s="48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FE444" s="50"/>
    </row>
    <row r="445" spans="1:161" s="18" customFormat="1">
      <c r="A445" s="47"/>
      <c r="B445" s="48"/>
      <c r="C445" s="48"/>
      <c r="D445" s="49"/>
      <c r="E445" s="48"/>
      <c r="F445" s="431"/>
      <c r="G445" s="48"/>
      <c r="H445" s="48"/>
      <c r="I445" s="48"/>
      <c r="J445" s="48"/>
      <c r="K445" s="48"/>
      <c r="L445" s="48"/>
      <c r="M445" s="48"/>
      <c r="N445" s="48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FE445" s="50"/>
    </row>
    <row r="446" spans="1:161" s="18" customFormat="1">
      <c r="A446" s="47"/>
      <c r="B446" s="48"/>
      <c r="C446" s="48"/>
      <c r="D446" s="49"/>
      <c r="E446" s="48"/>
      <c r="F446" s="431"/>
      <c r="G446" s="48"/>
      <c r="H446" s="48"/>
      <c r="I446" s="48"/>
      <c r="J446" s="48"/>
      <c r="K446" s="48"/>
      <c r="L446" s="48"/>
      <c r="M446" s="48"/>
      <c r="N446" s="48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FE446" s="50"/>
    </row>
    <row r="447" spans="1:161" s="18" customFormat="1">
      <c r="A447" s="47"/>
      <c r="B447" s="48"/>
      <c r="C447" s="48"/>
      <c r="D447" s="49"/>
      <c r="E447" s="48"/>
      <c r="F447" s="431"/>
      <c r="G447" s="48"/>
      <c r="H447" s="48"/>
      <c r="I447" s="48"/>
      <c r="J447" s="48"/>
      <c r="K447" s="48"/>
      <c r="L447" s="48"/>
      <c r="M447" s="48"/>
      <c r="N447" s="48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FE447" s="50"/>
    </row>
    <row r="448" spans="1:161" s="18" customFormat="1">
      <c r="A448" s="47"/>
      <c r="B448" s="48"/>
      <c r="C448" s="48"/>
      <c r="D448" s="49"/>
      <c r="E448" s="48"/>
      <c r="F448" s="431"/>
      <c r="G448" s="48"/>
      <c r="H448" s="48"/>
      <c r="I448" s="48"/>
      <c r="J448" s="48"/>
      <c r="K448" s="48"/>
      <c r="L448" s="48"/>
      <c r="M448" s="48"/>
      <c r="N448" s="48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FE448" s="50"/>
    </row>
    <row r="449" spans="1:161" s="18" customFormat="1">
      <c r="A449" s="47"/>
      <c r="B449" s="48"/>
      <c r="C449" s="48"/>
      <c r="D449" s="49"/>
      <c r="E449" s="48"/>
      <c r="F449" s="431"/>
      <c r="G449" s="48"/>
      <c r="H449" s="48"/>
      <c r="I449" s="48"/>
      <c r="J449" s="48"/>
      <c r="K449" s="48"/>
      <c r="L449" s="48"/>
      <c r="M449" s="48"/>
      <c r="N449" s="48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FE449" s="50"/>
    </row>
    <row r="450" spans="1:161" s="18" customFormat="1">
      <c r="A450" s="47"/>
      <c r="B450" s="48"/>
      <c r="C450" s="48"/>
      <c r="D450" s="49"/>
      <c r="E450" s="48"/>
      <c r="F450" s="431"/>
      <c r="G450" s="48"/>
      <c r="H450" s="48"/>
      <c r="I450" s="48"/>
      <c r="J450" s="48"/>
      <c r="K450" s="48"/>
      <c r="L450" s="48"/>
      <c r="M450" s="48"/>
      <c r="N450" s="48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FE450" s="50"/>
    </row>
    <row r="451" spans="1:161" s="18" customFormat="1">
      <c r="A451" s="47"/>
      <c r="B451" s="48"/>
      <c r="C451" s="48"/>
      <c r="D451" s="49"/>
      <c r="E451" s="48"/>
      <c r="F451" s="431"/>
      <c r="G451" s="48"/>
      <c r="H451" s="48"/>
      <c r="I451" s="48"/>
      <c r="J451" s="48"/>
      <c r="K451" s="48"/>
      <c r="L451" s="48"/>
      <c r="M451" s="48"/>
      <c r="N451" s="48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FE451" s="50"/>
    </row>
    <row r="452" spans="1:161" s="18" customFormat="1">
      <c r="A452" s="47"/>
      <c r="B452" s="48"/>
      <c r="C452" s="48"/>
      <c r="D452" s="49"/>
      <c r="E452" s="48"/>
      <c r="F452" s="431"/>
      <c r="G452" s="48"/>
      <c r="H452" s="48"/>
      <c r="I452" s="48"/>
      <c r="J452" s="48"/>
      <c r="K452" s="48"/>
      <c r="L452" s="48"/>
      <c r="M452" s="48"/>
      <c r="N452" s="48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FE452" s="50"/>
    </row>
    <row r="453" spans="1:161" s="18" customFormat="1">
      <c r="A453" s="47"/>
      <c r="B453" s="48"/>
      <c r="C453" s="48"/>
      <c r="D453" s="49"/>
      <c r="E453" s="48"/>
      <c r="F453" s="431"/>
      <c r="G453" s="48"/>
      <c r="H453" s="48"/>
      <c r="I453" s="48"/>
      <c r="J453" s="48"/>
      <c r="K453" s="48"/>
      <c r="L453" s="48"/>
      <c r="M453" s="48"/>
      <c r="N453" s="48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FE453" s="50"/>
    </row>
    <row r="454" spans="1:161" s="18" customFormat="1">
      <c r="A454" s="47"/>
      <c r="B454" s="48"/>
      <c r="C454" s="48"/>
      <c r="D454" s="49"/>
      <c r="E454" s="48"/>
      <c r="F454" s="431"/>
      <c r="G454" s="48"/>
      <c r="H454" s="48"/>
      <c r="I454" s="48"/>
      <c r="J454" s="48"/>
      <c r="K454" s="48"/>
      <c r="L454" s="48"/>
      <c r="M454" s="48"/>
      <c r="N454" s="48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FE454" s="50"/>
    </row>
    <row r="455" spans="1:161" s="18" customFormat="1">
      <c r="A455" s="47"/>
      <c r="B455" s="48"/>
      <c r="C455" s="48"/>
      <c r="D455" s="49"/>
      <c r="E455" s="48"/>
      <c r="F455" s="431"/>
      <c r="G455" s="48"/>
      <c r="H455" s="48"/>
      <c r="I455" s="48"/>
      <c r="J455" s="48"/>
      <c r="K455" s="48"/>
      <c r="L455" s="48"/>
      <c r="M455" s="48"/>
      <c r="N455" s="48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FE455" s="50"/>
    </row>
    <row r="456" spans="1:161" s="18" customFormat="1">
      <c r="A456" s="47"/>
      <c r="B456" s="48"/>
      <c r="C456" s="48"/>
      <c r="D456" s="49"/>
      <c r="E456" s="48"/>
      <c r="F456" s="431"/>
      <c r="G456" s="48"/>
      <c r="H456" s="48"/>
      <c r="I456" s="48"/>
      <c r="J456" s="48"/>
      <c r="K456" s="48"/>
      <c r="L456" s="48"/>
      <c r="M456" s="48"/>
      <c r="N456" s="48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FE456" s="50"/>
    </row>
    <row r="457" spans="1:161" s="18" customFormat="1">
      <c r="A457" s="47"/>
      <c r="B457" s="48"/>
      <c r="C457" s="48"/>
      <c r="D457" s="49"/>
      <c r="E457" s="48"/>
      <c r="F457" s="431"/>
      <c r="G457" s="48"/>
      <c r="H457" s="48"/>
      <c r="I457" s="48"/>
      <c r="J457" s="48"/>
      <c r="K457" s="48"/>
      <c r="L457" s="48"/>
      <c r="M457" s="48"/>
      <c r="N457" s="48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FE457" s="50"/>
    </row>
    <row r="458" spans="1:161" s="18" customFormat="1">
      <c r="A458" s="47"/>
      <c r="B458" s="48"/>
      <c r="C458" s="48"/>
      <c r="D458" s="49"/>
      <c r="E458" s="48"/>
      <c r="F458" s="431"/>
      <c r="G458" s="48"/>
      <c r="H458" s="48"/>
      <c r="I458" s="48"/>
      <c r="J458" s="48"/>
      <c r="K458" s="48"/>
      <c r="L458" s="48"/>
      <c r="M458" s="48"/>
      <c r="N458" s="4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FE458" s="50"/>
    </row>
    <row r="459" spans="1:161" s="18" customFormat="1">
      <c r="A459" s="47"/>
      <c r="B459" s="48"/>
      <c r="C459" s="48"/>
      <c r="D459" s="49"/>
      <c r="E459" s="48"/>
      <c r="F459" s="431"/>
      <c r="G459" s="48"/>
      <c r="H459" s="48"/>
      <c r="I459" s="48"/>
      <c r="J459" s="48"/>
      <c r="K459" s="48"/>
      <c r="L459" s="48"/>
      <c r="M459" s="48"/>
      <c r="N459" s="4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FE459" s="50"/>
    </row>
    <row r="460" spans="1:161" s="18" customFormat="1">
      <c r="A460" s="47"/>
      <c r="B460" s="48"/>
      <c r="C460" s="48"/>
      <c r="D460" s="49"/>
      <c r="E460" s="48"/>
      <c r="F460" s="431"/>
      <c r="G460" s="48"/>
      <c r="H460" s="48"/>
      <c r="I460" s="48"/>
      <c r="J460" s="48"/>
      <c r="K460" s="48"/>
      <c r="L460" s="48"/>
      <c r="M460" s="48"/>
      <c r="N460" s="4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FE460" s="50"/>
    </row>
    <row r="461" spans="1:161" s="18" customFormat="1">
      <c r="A461" s="47"/>
      <c r="B461" s="48"/>
      <c r="C461" s="48"/>
      <c r="D461" s="49"/>
      <c r="E461" s="48"/>
      <c r="F461" s="431"/>
      <c r="G461" s="48"/>
      <c r="H461" s="48"/>
      <c r="I461" s="48"/>
      <c r="J461" s="48"/>
      <c r="K461" s="48"/>
      <c r="L461" s="48"/>
      <c r="M461" s="48"/>
      <c r="N461" s="4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FE461" s="50"/>
    </row>
    <row r="462" spans="1:161" s="18" customFormat="1">
      <c r="A462" s="47"/>
      <c r="B462" s="48"/>
      <c r="C462" s="48"/>
      <c r="D462" s="49"/>
      <c r="E462" s="48"/>
      <c r="F462" s="431"/>
      <c r="G462" s="48"/>
      <c r="H462" s="48"/>
      <c r="I462" s="48"/>
      <c r="J462" s="48"/>
      <c r="K462" s="48"/>
      <c r="L462" s="48"/>
      <c r="M462" s="48"/>
      <c r="N462" s="4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FE462" s="50"/>
    </row>
    <row r="463" spans="1:161" s="18" customFormat="1">
      <c r="A463" s="47"/>
      <c r="B463" s="48"/>
      <c r="C463" s="48"/>
      <c r="D463" s="49"/>
      <c r="E463" s="48"/>
      <c r="F463" s="431"/>
      <c r="G463" s="48"/>
      <c r="H463" s="48"/>
      <c r="I463" s="48"/>
      <c r="J463" s="48"/>
      <c r="K463" s="48"/>
      <c r="L463" s="48"/>
      <c r="M463" s="48"/>
      <c r="N463" s="4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FE463" s="50"/>
    </row>
    <row r="464" spans="1:161" s="18" customFormat="1">
      <c r="A464" s="47"/>
      <c r="B464" s="48"/>
      <c r="C464" s="48"/>
      <c r="D464" s="49"/>
      <c r="E464" s="48"/>
      <c r="F464" s="431"/>
      <c r="G464" s="48"/>
      <c r="H464" s="48"/>
      <c r="I464" s="48"/>
      <c r="J464" s="48"/>
      <c r="K464" s="48"/>
      <c r="L464" s="48"/>
      <c r="M464" s="48"/>
      <c r="N464" s="4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FE464" s="50"/>
    </row>
    <row r="465" spans="1:161" s="18" customFormat="1">
      <c r="A465" s="47"/>
      <c r="B465" s="48"/>
      <c r="C465" s="48"/>
      <c r="D465" s="49"/>
      <c r="E465" s="48"/>
      <c r="F465" s="431"/>
      <c r="G465" s="48"/>
      <c r="H465" s="48"/>
      <c r="I465" s="48"/>
      <c r="J465" s="48"/>
      <c r="K465" s="48"/>
      <c r="L465" s="48"/>
      <c r="M465" s="48"/>
      <c r="N465" s="4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FE465" s="50"/>
    </row>
    <row r="466" spans="1:161" s="18" customFormat="1">
      <c r="A466" s="47"/>
      <c r="B466" s="48"/>
      <c r="C466" s="48"/>
      <c r="D466" s="49"/>
      <c r="E466" s="48"/>
      <c r="F466" s="431"/>
      <c r="G466" s="48"/>
      <c r="H466" s="48"/>
      <c r="I466" s="48"/>
      <c r="J466" s="48"/>
      <c r="K466" s="48"/>
      <c r="L466" s="48"/>
      <c r="M466" s="48"/>
      <c r="N466" s="4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FE466" s="50"/>
    </row>
    <row r="467" spans="1:161" s="18" customFormat="1">
      <c r="A467" s="47"/>
      <c r="B467" s="48"/>
      <c r="C467" s="48"/>
      <c r="D467" s="49"/>
      <c r="E467" s="48"/>
      <c r="F467" s="431"/>
      <c r="G467" s="48"/>
      <c r="H467" s="48"/>
      <c r="I467" s="48"/>
      <c r="J467" s="48"/>
      <c r="K467" s="48"/>
      <c r="L467" s="48"/>
      <c r="M467" s="48"/>
      <c r="N467" s="4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FE467" s="50"/>
    </row>
    <row r="468" spans="1:161" s="18" customFormat="1">
      <c r="A468" s="47"/>
      <c r="B468" s="48"/>
      <c r="C468" s="48"/>
      <c r="D468" s="49"/>
      <c r="E468" s="48"/>
      <c r="F468" s="431"/>
      <c r="G468" s="48"/>
      <c r="H468" s="48"/>
      <c r="I468" s="48"/>
      <c r="J468" s="48"/>
      <c r="K468" s="48"/>
      <c r="L468" s="48"/>
      <c r="M468" s="48"/>
      <c r="N468" s="4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FE468" s="50"/>
    </row>
    <row r="469" spans="1:161" s="18" customFormat="1">
      <c r="A469" s="47"/>
      <c r="B469" s="48"/>
      <c r="C469" s="48"/>
      <c r="D469" s="49"/>
      <c r="E469" s="48"/>
      <c r="F469" s="431"/>
      <c r="G469" s="48"/>
      <c r="H469" s="48"/>
      <c r="I469" s="48"/>
      <c r="J469" s="48"/>
      <c r="K469" s="48"/>
      <c r="L469" s="48"/>
      <c r="M469" s="48"/>
      <c r="N469" s="4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FE469" s="50"/>
    </row>
    <row r="470" spans="1:161" s="18" customFormat="1">
      <c r="A470" s="47"/>
      <c r="B470" s="48"/>
      <c r="C470" s="48"/>
      <c r="D470" s="49"/>
      <c r="E470" s="48"/>
      <c r="F470" s="431"/>
      <c r="G470" s="48"/>
      <c r="H470" s="48"/>
      <c r="I470" s="48"/>
      <c r="J470" s="48"/>
      <c r="K470" s="48"/>
      <c r="L470" s="48"/>
      <c r="M470" s="48"/>
      <c r="N470" s="4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FE470" s="50"/>
    </row>
    <row r="471" spans="1:161" s="18" customFormat="1">
      <c r="A471" s="47"/>
      <c r="B471" s="48"/>
      <c r="C471" s="48"/>
      <c r="D471" s="49"/>
      <c r="E471" s="48"/>
      <c r="F471" s="431"/>
      <c r="G471" s="48"/>
      <c r="H471" s="48"/>
      <c r="I471" s="48"/>
      <c r="J471" s="48"/>
      <c r="K471" s="48"/>
      <c r="L471" s="48"/>
      <c r="M471" s="48"/>
      <c r="N471" s="4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FE471" s="50"/>
    </row>
    <row r="472" spans="1:161" s="18" customFormat="1">
      <c r="A472" s="47"/>
      <c r="B472" s="48"/>
      <c r="C472" s="48"/>
      <c r="D472" s="49"/>
      <c r="E472" s="48"/>
      <c r="F472" s="431"/>
      <c r="G472" s="48"/>
      <c r="H472" s="48"/>
      <c r="I472" s="48"/>
      <c r="J472" s="48"/>
      <c r="K472" s="48"/>
      <c r="L472" s="48"/>
      <c r="M472" s="48"/>
      <c r="N472" s="4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FE472" s="50"/>
    </row>
    <row r="473" spans="1:161" s="18" customFormat="1">
      <c r="A473" s="47"/>
      <c r="B473" s="48"/>
      <c r="C473" s="48"/>
      <c r="D473" s="49"/>
      <c r="E473" s="48"/>
      <c r="F473" s="431"/>
      <c r="G473" s="48"/>
      <c r="H473" s="48"/>
      <c r="I473" s="48"/>
      <c r="J473" s="48"/>
      <c r="K473" s="48"/>
      <c r="L473" s="48"/>
      <c r="M473" s="48"/>
      <c r="N473" s="4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FE473" s="50"/>
    </row>
    <row r="474" spans="1:161" s="18" customFormat="1">
      <c r="A474" s="47"/>
      <c r="B474" s="48"/>
      <c r="C474" s="48"/>
      <c r="D474" s="49"/>
      <c r="E474" s="48"/>
      <c r="F474" s="431"/>
      <c r="G474" s="48"/>
      <c r="H474" s="48"/>
      <c r="I474" s="48"/>
      <c r="J474" s="48"/>
      <c r="K474" s="48"/>
      <c r="L474" s="48"/>
      <c r="M474" s="48"/>
      <c r="N474" s="4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FE474" s="50"/>
    </row>
    <row r="475" spans="1:161" s="18" customFormat="1">
      <c r="A475" s="47"/>
      <c r="B475" s="48"/>
      <c r="C475" s="48"/>
      <c r="D475" s="49"/>
      <c r="E475" s="48"/>
      <c r="F475" s="431"/>
      <c r="G475" s="48"/>
      <c r="H475" s="48"/>
      <c r="I475" s="48"/>
      <c r="J475" s="48"/>
      <c r="K475" s="48"/>
      <c r="L475" s="48"/>
      <c r="M475" s="48"/>
      <c r="N475" s="4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FE475" s="50"/>
    </row>
    <row r="476" spans="1:161" s="18" customFormat="1">
      <c r="A476" s="47"/>
      <c r="B476" s="48"/>
      <c r="C476" s="48"/>
      <c r="D476" s="49"/>
      <c r="E476" s="48"/>
      <c r="F476" s="431"/>
      <c r="G476" s="48"/>
      <c r="H476" s="48"/>
      <c r="I476" s="48"/>
      <c r="J476" s="48"/>
      <c r="K476" s="48"/>
      <c r="L476" s="48"/>
      <c r="M476" s="48"/>
      <c r="N476" s="4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FE476" s="50"/>
    </row>
    <row r="477" spans="1:161" s="18" customFormat="1">
      <c r="A477" s="47"/>
      <c r="B477" s="48"/>
      <c r="C477" s="48"/>
      <c r="D477" s="49"/>
      <c r="E477" s="48"/>
      <c r="F477" s="431"/>
      <c r="G477" s="48"/>
      <c r="H477" s="48"/>
      <c r="I477" s="48"/>
      <c r="J477" s="48"/>
      <c r="K477" s="48"/>
      <c r="L477" s="48"/>
      <c r="M477" s="48"/>
      <c r="N477" s="4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FE477" s="50"/>
    </row>
    <row r="478" spans="1:161" s="18" customFormat="1">
      <c r="A478" s="47"/>
      <c r="B478" s="48"/>
      <c r="C478" s="48"/>
      <c r="D478" s="49"/>
      <c r="E478" s="48"/>
      <c r="F478" s="431"/>
      <c r="G478" s="48"/>
      <c r="H478" s="48"/>
      <c r="I478" s="48"/>
      <c r="J478" s="48"/>
      <c r="K478" s="48"/>
      <c r="L478" s="48"/>
      <c r="M478" s="48"/>
      <c r="N478" s="4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FE478" s="50"/>
    </row>
    <row r="479" spans="1:161" s="18" customFormat="1">
      <c r="A479" s="47"/>
      <c r="B479" s="48"/>
      <c r="C479" s="48"/>
      <c r="D479" s="49"/>
      <c r="E479" s="48"/>
      <c r="F479" s="431"/>
      <c r="G479" s="48"/>
      <c r="H479" s="48"/>
      <c r="I479" s="48"/>
      <c r="J479" s="48"/>
      <c r="K479" s="48"/>
      <c r="L479" s="48"/>
      <c r="M479" s="48"/>
      <c r="N479" s="4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FE479" s="50"/>
    </row>
    <row r="480" spans="1:161" s="18" customFormat="1">
      <c r="A480" s="47"/>
      <c r="B480" s="48"/>
      <c r="C480" s="48"/>
      <c r="D480" s="49"/>
      <c r="E480" s="48"/>
      <c r="F480" s="431"/>
      <c r="G480" s="48"/>
      <c r="H480" s="48"/>
      <c r="I480" s="48"/>
      <c r="J480" s="48"/>
      <c r="K480" s="48"/>
      <c r="L480" s="48"/>
      <c r="M480" s="48"/>
      <c r="N480" s="4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FE480" s="50"/>
    </row>
    <row r="481" spans="1:161" s="18" customFormat="1">
      <c r="A481" s="47"/>
      <c r="B481" s="48"/>
      <c r="C481" s="48"/>
      <c r="D481" s="49"/>
      <c r="E481" s="48"/>
      <c r="F481" s="431"/>
      <c r="G481" s="48"/>
      <c r="H481" s="48"/>
      <c r="I481" s="48"/>
      <c r="J481" s="48"/>
      <c r="K481" s="48"/>
      <c r="L481" s="48"/>
      <c r="M481" s="48"/>
      <c r="N481" s="4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FE481" s="50"/>
    </row>
    <row r="482" spans="1:161" s="18" customFormat="1">
      <c r="A482" s="47"/>
      <c r="B482" s="48"/>
      <c r="C482" s="48"/>
      <c r="D482" s="49"/>
      <c r="E482" s="48"/>
      <c r="F482" s="431"/>
      <c r="G482" s="48"/>
      <c r="H482" s="48"/>
      <c r="I482" s="48"/>
      <c r="J482" s="48"/>
      <c r="K482" s="48"/>
      <c r="L482" s="48"/>
      <c r="M482" s="48"/>
      <c r="N482" s="4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FE482" s="50"/>
    </row>
    <row r="483" spans="1:161" s="18" customFormat="1">
      <c r="A483" s="47"/>
      <c r="B483" s="48"/>
      <c r="C483" s="48"/>
      <c r="D483" s="49"/>
      <c r="E483" s="48"/>
      <c r="F483" s="431"/>
      <c r="G483" s="48"/>
      <c r="H483" s="48"/>
      <c r="I483" s="48"/>
      <c r="J483" s="48"/>
      <c r="K483" s="48"/>
      <c r="L483" s="48"/>
      <c r="M483" s="48"/>
      <c r="N483" s="4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FE483" s="50"/>
    </row>
    <row r="484" spans="1:161" s="18" customFormat="1">
      <c r="A484" s="47"/>
      <c r="B484" s="48"/>
      <c r="C484" s="48"/>
      <c r="D484" s="49"/>
      <c r="E484" s="48"/>
      <c r="F484" s="431"/>
      <c r="G484" s="48"/>
      <c r="H484" s="48"/>
      <c r="I484" s="48"/>
      <c r="J484" s="48"/>
      <c r="K484" s="48"/>
      <c r="L484" s="48"/>
      <c r="M484" s="48"/>
      <c r="N484" s="4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FE484" s="50"/>
    </row>
    <row r="485" spans="1:161" s="18" customFormat="1">
      <c r="A485" s="47"/>
      <c r="B485" s="48"/>
      <c r="C485" s="48"/>
      <c r="D485" s="49"/>
      <c r="E485" s="48"/>
      <c r="F485" s="431"/>
      <c r="G485" s="48"/>
      <c r="H485" s="48"/>
      <c r="I485" s="48"/>
      <c r="J485" s="48"/>
      <c r="K485" s="48"/>
      <c r="L485" s="48"/>
      <c r="M485" s="48"/>
      <c r="N485" s="4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FE485" s="50"/>
    </row>
    <row r="486" spans="1:161" s="18" customFormat="1">
      <c r="A486" s="47"/>
      <c r="B486" s="48"/>
      <c r="C486" s="48"/>
      <c r="D486" s="49"/>
      <c r="E486" s="48"/>
      <c r="F486" s="431"/>
      <c r="G486" s="48"/>
      <c r="H486" s="48"/>
      <c r="I486" s="48"/>
      <c r="J486" s="48"/>
      <c r="K486" s="48"/>
      <c r="L486" s="48"/>
      <c r="M486" s="48"/>
      <c r="N486" s="4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FE486" s="50"/>
    </row>
    <row r="487" spans="1:161" s="18" customFormat="1">
      <c r="A487" s="47"/>
      <c r="B487" s="48"/>
      <c r="C487" s="48"/>
      <c r="D487" s="49"/>
      <c r="E487" s="48"/>
      <c r="F487" s="431"/>
      <c r="G487" s="48"/>
      <c r="H487" s="48"/>
      <c r="I487" s="48"/>
      <c r="J487" s="48"/>
      <c r="K487" s="48"/>
      <c r="L487" s="48"/>
      <c r="M487" s="48"/>
      <c r="N487" s="4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FE487" s="50"/>
    </row>
    <row r="488" spans="1:161" s="18" customFormat="1">
      <c r="A488" s="47"/>
      <c r="B488" s="48"/>
      <c r="C488" s="48"/>
      <c r="D488" s="49"/>
      <c r="E488" s="48"/>
      <c r="F488" s="431"/>
      <c r="G488" s="48"/>
      <c r="H488" s="48"/>
      <c r="I488" s="48"/>
      <c r="J488" s="48"/>
      <c r="K488" s="48"/>
      <c r="L488" s="48"/>
      <c r="M488" s="48"/>
      <c r="N488" s="4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FE488" s="50"/>
    </row>
    <row r="489" spans="1:161" s="18" customFormat="1">
      <c r="A489" s="47"/>
      <c r="B489" s="48"/>
      <c r="C489" s="48"/>
      <c r="D489" s="49"/>
      <c r="E489" s="48"/>
      <c r="F489" s="431"/>
      <c r="G489" s="48"/>
      <c r="H489" s="48"/>
      <c r="I489" s="48"/>
      <c r="J489" s="48"/>
      <c r="K489" s="48"/>
      <c r="L489" s="48"/>
      <c r="M489" s="48"/>
      <c r="N489" s="4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FE489" s="50"/>
    </row>
    <row r="490" spans="1:161" s="18" customFormat="1">
      <c r="A490" s="47"/>
      <c r="B490" s="48"/>
      <c r="C490" s="48"/>
      <c r="D490" s="49"/>
      <c r="E490" s="48"/>
      <c r="F490" s="431"/>
      <c r="G490" s="48"/>
      <c r="H490" s="48"/>
      <c r="I490" s="48"/>
      <c r="J490" s="48"/>
      <c r="K490" s="48"/>
      <c r="L490" s="48"/>
      <c r="M490" s="48"/>
      <c r="N490" s="4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FE490" s="50"/>
    </row>
    <row r="491" spans="1:161" s="18" customFormat="1">
      <c r="A491" s="47"/>
      <c r="B491" s="48"/>
      <c r="C491" s="48"/>
      <c r="D491" s="49"/>
      <c r="E491" s="48"/>
      <c r="F491" s="431"/>
      <c r="G491" s="48"/>
      <c r="H491" s="48"/>
      <c r="I491" s="48"/>
      <c r="J491" s="48"/>
      <c r="K491" s="48"/>
      <c r="L491" s="48"/>
      <c r="M491" s="48"/>
      <c r="N491" s="4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FE491" s="50"/>
    </row>
    <row r="492" spans="1:161" s="18" customFormat="1">
      <c r="A492" s="47"/>
      <c r="B492" s="48"/>
      <c r="C492" s="48"/>
      <c r="D492" s="49"/>
      <c r="E492" s="48"/>
      <c r="F492" s="431"/>
      <c r="G492" s="48"/>
      <c r="H492" s="48"/>
      <c r="I492" s="48"/>
      <c r="J492" s="48"/>
      <c r="K492" s="48"/>
      <c r="L492" s="48"/>
      <c r="M492" s="48"/>
      <c r="N492" s="4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FE492" s="50"/>
    </row>
    <row r="493" spans="1:161" s="18" customFormat="1">
      <c r="A493" s="47"/>
      <c r="B493" s="48"/>
      <c r="C493" s="48"/>
      <c r="D493" s="49"/>
      <c r="E493" s="48"/>
      <c r="F493" s="431"/>
      <c r="G493" s="48"/>
      <c r="H493" s="48"/>
      <c r="I493" s="48"/>
      <c r="J493" s="48"/>
      <c r="K493" s="48"/>
      <c r="L493" s="48"/>
      <c r="M493" s="48"/>
      <c r="N493" s="4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FE493" s="50"/>
    </row>
    <row r="494" spans="1:161" s="18" customFormat="1">
      <c r="A494" s="47"/>
      <c r="B494" s="48"/>
      <c r="C494" s="48"/>
      <c r="D494" s="49"/>
      <c r="E494" s="48"/>
      <c r="F494" s="431"/>
      <c r="G494" s="48"/>
      <c r="H494" s="48"/>
      <c r="I494" s="48"/>
      <c r="J494" s="48"/>
      <c r="K494" s="48"/>
      <c r="L494" s="48"/>
      <c r="M494" s="48"/>
      <c r="N494" s="4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FE494" s="50"/>
    </row>
    <row r="495" spans="1:161" s="18" customFormat="1">
      <c r="A495" s="47"/>
      <c r="B495" s="48"/>
      <c r="C495" s="48"/>
      <c r="D495" s="49"/>
      <c r="E495" s="48"/>
      <c r="F495" s="431"/>
      <c r="G495" s="48"/>
      <c r="H495" s="48"/>
      <c r="I495" s="48"/>
      <c r="J495" s="48"/>
      <c r="K495" s="48"/>
      <c r="L495" s="48"/>
      <c r="M495" s="48"/>
      <c r="N495" s="4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FE495" s="50"/>
    </row>
    <row r="496" spans="1:161" s="18" customFormat="1">
      <c r="A496" s="47"/>
      <c r="B496" s="48"/>
      <c r="C496" s="48"/>
      <c r="D496" s="49"/>
      <c r="E496" s="48"/>
      <c r="F496" s="431"/>
      <c r="G496" s="48"/>
      <c r="H496" s="48"/>
      <c r="I496" s="48"/>
      <c r="J496" s="48"/>
      <c r="K496" s="48"/>
      <c r="L496" s="48"/>
      <c r="M496" s="48"/>
      <c r="N496" s="4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FE496" s="50"/>
    </row>
    <row r="497" spans="1:161" s="18" customFormat="1">
      <c r="A497" s="47"/>
      <c r="B497" s="48"/>
      <c r="C497" s="48"/>
      <c r="D497" s="49"/>
      <c r="E497" s="48"/>
      <c r="F497" s="431"/>
      <c r="G497" s="48"/>
      <c r="H497" s="48"/>
      <c r="I497" s="48"/>
      <c r="J497" s="48"/>
      <c r="K497" s="48"/>
      <c r="L497" s="48"/>
      <c r="M497" s="48"/>
      <c r="N497" s="4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FE497" s="50"/>
    </row>
    <row r="498" spans="1:161" s="18" customFormat="1">
      <c r="A498" s="47"/>
      <c r="B498" s="48"/>
      <c r="C498" s="48"/>
      <c r="D498" s="49"/>
      <c r="E498" s="48"/>
      <c r="F498" s="431"/>
      <c r="G498" s="48"/>
      <c r="H498" s="48"/>
      <c r="I498" s="48"/>
      <c r="J498" s="48"/>
      <c r="K498" s="48"/>
      <c r="L498" s="48"/>
      <c r="M498" s="48"/>
      <c r="N498" s="4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FE498" s="50"/>
    </row>
    <row r="499" spans="1:161" s="18" customFormat="1">
      <c r="A499" s="47"/>
      <c r="B499" s="48"/>
      <c r="C499" s="48"/>
      <c r="D499" s="49"/>
      <c r="E499" s="48"/>
      <c r="F499" s="431"/>
      <c r="G499" s="48"/>
      <c r="H499" s="48"/>
      <c r="I499" s="48"/>
      <c r="J499" s="48"/>
      <c r="K499" s="48"/>
      <c r="L499" s="48"/>
      <c r="M499" s="48"/>
      <c r="N499" s="4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FE499" s="50"/>
    </row>
    <row r="500" spans="1:161" s="18" customFormat="1">
      <c r="A500" s="47"/>
      <c r="B500" s="48"/>
      <c r="C500" s="48"/>
      <c r="D500" s="49"/>
      <c r="E500" s="48"/>
      <c r="F500" s="431"/>
      <c r="G500" s="48"/>
      <c r="H500" s="48"/>
      <c r="I500" s="48"/>
      <c r="J500" s="48"/>
      <c r="K500" s="48"/>
      <c r="L500" s="48"/>
      <c r="M500" s="48"/>
      <c r="N500" s="4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FE500" s="50"/>
    </row>
    <row r="501" spans="1:161" s="18" customFormat="1">
      <c r="A501" s="47"/>
      <c r="B501" s="48"/>
      <c r="C501" s="48"/>
      <c r="D501" s="49"/>
      <c r="E501" s="48"/>
      <c r="F501" s="431"/>
      <c r="G501" s="48"/>
      <c r="H501" s="48"/>
      <c r="I501" s="48"/>
      <c r="J501" s="48"/>
      <c r="K501" s="48"/>
      <c r="L501" s="48"/>
      <c r="M501" s="48"/>
      <c r="N501" s="4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FE501" s="50"/>
    </row>
    <row r="502" spans="1:161" s="18" customFormat="1">
      <c r="A502" s="47"/>
      <c r="B502" s="48"/>
      <c r="C502" s="48"/>
      <c r="D502" s="49"/>
      <c r="E502" s="48"/>
      <c r="F502" s="431"/>
      <c r="G502" s="48"/>
      <c r="H502" s="48"/>
      <c r="I502" s="48"/>
      <c r="J502" s="48"/>
      <c r="K502" s="48"/>
      <c r="L502" s="48"/>
      <c r="M502" s="48"/>
      <c r="N502" s="4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FE502" s="50"/>
    </row>
    <row r="503" spans="1:161" s="18" customFormat="1">
      <c r="A503" s="47"/>
      <c r="B503" s="48"/>
      <c r="C503" s="48"/>
      <c r="D503" s="49"/>
      <c r="E503" s="48"/>
      <c r="F503" s="431"/>
      <c r="G503" s="48"/>
      <c r="H503" s="48"/>
      <c r="I503" s="48"/>
      <c r="J503" s="48"/>
      <c r="K503" s="48"/>
      <c r="L503" s="48"/>
      <c r="M503" s="48"/>
      <c r="N503" s="4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FE503" s="50"/>
    </row>
    <row r="504" spans="1:161" s="18" customFormat="1">
      <c r="A504" s="47"/>
      <c r="B504" s="48"/>
      <c r="C504" s="48"/>
      <c r="D504" s="49"/>
      <c r="E504" s="48"/>
      <c r="F504" s="431"/>
      <c r="G504" s="48"/>
      <c r="H504" s="48"/>
      <c r="I504" s="48"/>
      <c r="J504" s="48"/>
      <c r="K504" s="48"/>
      <c r="L504" s="48"/>
      <c r="M504" s="48"/>
      <c r="N504" s="4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FE504" s="50"/>
    </row>
    <row r="505" spans="1:161" s="18" customFormat="1">
      <c r="A505" s="47"/>
      <c r="B505" s="48"/>
      <c r="C505" s="48"/>
      <c r="D505" s="49"/>
      <c r="E505" s="48"/>
      <c r="F505" s="431"/>
      <c r="G505" s="48"/>
      <c r="H505" s="48"/>
      <c r="I505" s="48"/>
      <c r="J505" s="48"/>
      <c r="K505" s="48"/>
      <c r="L505" s="48"/>
      <c r="M505" s="48"/>
      <c r="N505" s="4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FE505" s="50"/>
    </row>
    <row r="506" spans="1:161" s="18" customFormat="1">
      <c r="A506" s="47"/>
      <c r="B506" s="48"/>
      <c r="C506" s="48"/>
      <c r="D506" s="49"/>
      <c r="E506" s="48"/>
      <c r="F506" s="431"/>
      <c r="G506" s="48"/>
      <c r="H506" s="48"/>
      <c r="I506" s="48"/>
      <c r="J506" s="48"/>
      <c r="K506" s="48"/>
      <c r="L506" s="48"/>
      <c r="M506" s="48"/>
      <c r="N506" s="4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FE506" s="50"/>
    </row>
    <row r="507" spans="1:161" s="18" customFormat="1">
      <c r="A507" s="47"/>
      <c r="B507" s="48"/>
      <c r="C507" s="48"/>
      <c r="D507" s="49"/>
      <c r="E507" s="48"/>
      <c r="F507" s="431"/>
      <c r="G507" s="48"/>
      <c r="H507" s="48"/>
      <c r="I507" s="48"/>
      <c r="J507" s="48"/>
      <c r="K507" s="48"/>
      <c r="L507" s="48"/>
      <c r="M507" s="48"/>
      <c r="N507" s="4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FE507" s="50"/>
    </row>
    <row r="508" spans="1:161" s="18" customFormat="1">
      <c r="A508" s="47"/>
      <c r="B508" s="48"/>
      <c r="C508" s="48"/>
      <c r="D508" s="49"/>
      <c r="E508" s="48"/>
      <c r="F508" s="431"/>
      <c r="G508" s="48"/>
      <c r="H508" s="48"/>
      <c r="I508" s="48"/>
      <c r="J508" s="48"/>
      <c r="K508" s="48"/>
      <c r="L508" s="48"/>
      <c r="M508" s="48"/>
      <c r="N508" s="4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FE508" s="50"/>
    </row>
    <row r="509" spans="1:161" s="18" customFormat="1">
      <c r="A509" s="47"/>
      <c r="B509" s="48"/>
      <c r="C509" s="48"/>
      <c r="D509" s="49"/>
      <c r="E509" s="48"/>
      <c r="F509" s="431"/>
      <c r="G509" s="48"/>
      <c r="H509" s="48"/>
      <c r="I509" s="48"/>
      <c r="J509" s="48"/>
      <c r="K509" s="48"/>
      <c r="L509" s="48"/>
      <c r="M509" s="48"/>
      <c r="N509" s="4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FE509" s="50"/>
    </row>
    <row r="510" spans="1:161" s="18" customFormat="1">
      <c r="A510" s="47"/>
      <c r="B510" s="48"/>
      <c r="C510" s="48"/>
      <c r="D510" s="49"/>
      <c r="E510" s="48"/>
      <c r="F510" s="431"/>
      <c r="G510" s="48"/>
      <c r="H510" s="48"/>
      <c r="I510" s="48"/>
      <c r="J510" s="48"/>
      <c r="K510" s="48"/>
      <c r="L510" s="48"/>
      <c r="M510" s="48"/>
      <c r="N510" s="4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FE510" s="50"/>
    </row>
    <row r="511" spans="1:161" s="18" customFormat="1">
      <c r="A511" s="47"/>
      <c r="B511" s="48"/>
      <c r="C511" s="48"/>
      <c r="D511" s="49"/>
      <c r="E511" s="48"/>
      <c r="F511" s="431"/>
      <c r="G511" s="48"/>
      <c r="H511" s="48"/>
      <c r="I511" s="48"/>
      <c r="J511" s="48"/>
      <c r="K511" s="48"/>
      <c r="L511" s="48"/>
      <c r="M511" s="48"/>
      <c r="N511" s="4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FE511" s="50"/>
    </row>
    <row r="512" spans="1:161" s="18" customFormat="1">
      <c r="A512" s="47"/>
      <c r="B512" s="48"/>
      <c r="C512" s="48"/>
      <c r="D512" s="49"/>
      <c r="E512" s="48"/>
      <c r="F512" s="431"/>
      <c r="G512" s="48"/>
      <c r="H512" s="48"/>
      <c r="I512" s="48"/>
      <c r="J512" s="48"/>
      <c r="K512" s="48"/>
      <c r="L512" s="48"/>
      <c r="M512" s="48"/>
      <c r="N512" s="4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FE512" s="50"/>
    </row>
    <row r="513" spans="1:161" s="18" customFormat="1">
      <c r="A513" s="47"/>
      <c r="B513" s="48"/>
      <c r="C513" s="48"/>
      <c r="D513" s="49"/>
      <c r="E513" s="48"/>
      <c r="F513" s="431"/>
      <c r="G513" s="48"/>
      <c r="H513" s="48"/>
      <c r="I513" s="48"/>
      <c r="J513" s="48"/>
      <c r="K513" s="48"/>
      <c r="L513" s="48"/>
      <c r="M513" s="48"/>
      <c r="N513" s="4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FE513" s="50"/>
    </row>
    <row r="514" spans="1:161" s="18" customFormat="1">
      <c r="A514" s="47"/>
      <c r="B514" s="48"/>
      <c r="C514" s="48"/>
      <c r="D514" s="49"/>
      <c r="E514" s="48"/>
      <c r="F514" s="431"/>
      <c r="G514" s="48"/>
      <c r="H514" s="48"/>
      <c r="I514" s="48"/>
      <c r="J514" s="48"/>
      <c r="K514" s="48"/>
      <c r="L514" s="48"/>
      <c r="M514" s="48"/>
      <c r="N514" s="4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FE514" s="50"/>
    </row>
    <row r="515" spans="1:161" s="18" customFormat="1">
      <c r="A515" s="47"/>
      <c r="B515" s="48"/>
      <c r="C515" s="48"/>
      <c r="D515" s="49"/>
      <c r="E515" s="48"/>
      <c r="F515" s="431"/>
      <c r="G515" s="48"/>
      <c r="H515" s="48"/>
      <c r="I515" s="48"/>
      <c r="J515" s="48"/>
      <c r="K515" s="48"/>
      <c r="L515" s="48"/>
      <c r="M515" s="48"/>
      <c r="N515" s="4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FE515" s="50"/>
    </row>
    <row r="516" spans="1:161" s="18" customFormat="1">
      <c r="A516" s="47"/>
      <c r="B516" s="48"/>
      <c r="C516" s="48"/>
      <c r="D516" s="49"/>
      <c r="E516" s="48"/>
      <c r="F516" s="431"/>
      <c r="G516" s="48"/>
      <c r="H516" s="48"/>
      <c r="I516" s="48"/>
      <c r="J516" s="48"/>
      <c r="K516" s="48"/>
      <c r="L516" s="48"/>
      <c r="M516" s="48"/>
      <c r="N516" s="4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FE516" s="50"/>
    </row>
    <row r="517" spans="1:161" s="18" customFormat="1">
      <c r="A517" s="47"/>
      <c r="B517" s="48"/>
      <c r="C517" s="48"/>
      <c r="D517" s="49"/>
      <c r="E517" s="48"/>
      <c r="F517" s="431"/>
      <c r="G517" s="48"/>
      <c r="H517" s="48"/>
      <c r="I517" s="48"/>
      <c r="J517" s="48"/>
      <c r="K517" s="48"/>
      <c r="L517" s="48"/>
      <c r="M517" s="48"/>
      <c r="N517" s="4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FE517" s="50"/>
    </row>
    <row r="518" spans="1:161" s="18" customFormat="1">
      <c r="A518" s="47"/>
      <c r="B518" s="48"/>
      <c r="C518" s="48"/>
      <c r="D518" s="49"/>
      <c r="E518" s="48"/>
      <c r="F518" s="431"/>
      <c r="G518" s="48"/>
      <c r="H518" s="48"/>
      <c r="I518" s="48"/>
      <c r="J518" s="48"/>
      <c r="K518" s="48"/>
      <c r="L518" s="48"/>
      <c r="M518" s="48"/>
      <c r="N518" s="4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FE518" s="50"/>
    </row>
    <row r="519" spans="1:161" s="18" customFormat="1">
      <c r="A519" s="47"/>
      <c r="B519" s="48"/>
      <c r="C519" s="48"/>
      <c r="D519" s="49"/>
      <c r="E519" s="48"/>
      <c r="F519" s="431"/>
      <c r="G519" s="48"/>
      <c r="H519" s="48"/>
      <c r="I519" s="48"/>
      <c r="J519" s="48"/>
      <c r="K519" s="48"/>
      <c r="L519" s="48"/>
      <c r="M519" s="48"/>
      <c r="N519" s="4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FE519" s="50"/>
    </row>
    <row r="520" spans="1:161" s="18" customFormat="1">
      <c r="A520" s="47"/>
      <c r="B520" s="48"/>
      <c r="C520" s="48"/>
      <c r="D520" s="49"/>
      <c r="E520" s="48"/>
      <c r="F520" s="431"/>
      <c r="G520" s="48"/>
      <c r="H520" s="48"/>
      <c r="I520" s="48"/>
      <c r="J520" s="48"/>
      <c r="K520" s="48"/>
      <c r="L520" s="48"/>
      <c r="M520" s="48"/>
      <c r="N520" s="4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FE520" s="50"/>
    </row>
    <row r="521" spans="1:161" s="18" customFormat="1">
      <c r="A521" s="47"/>
      <c r="B521" s="48"/>
      <c r="C521" s="48"/>
      <c r="D521" s="49"/>
      <c r="E521" s="48"/>
      <c r="F521" s="431"/>
      <c r="G521" s="48"/>
      <c r="H521" s="48"/>
      <c r="I521" s="48"/>
      <c r="J521" s="48"/>
      <c r="K521" s="48"/>
      <c r="L521" s="48"/>
      <c r="M521" s="48"/>
      <c r="N521" s="4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FE521" s="50"/>
    </row>
    <row r="522" spans="1:161" s="18" customFormat="1">
      <c r="A522" s="47"/>
      <c r="B522" s="48"/>
      <c r="C522" s="48"/>
      <c r="D522" s="49"/>
      <c r="E522" s="48"/>
      <c r="F522" s="431"/>
      <c r="G522" s="48"/>
      <c r="H522" s="48"/>
      <c r="I522" s="48"/>
      <c r="J522" s="48"/>
      <c r="K522" s="48"/>
      <c r="L522" s="48"/>
      <c r="M522" s="48"/>
      <c r="N522" s="4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FE522" s="50"/>
    </row>
    <row r="523" spans="1:161" s="18" customFormat="1">
      <c r="A523" s="47"/>
      <c r="B523" s="48"/>
      <c r="C523" s="48"/>
      <c r="D523" s="49"/>
      <c r="E523" s="48"/>
      <c r="F523" s="431"/>
      <c r="G523" s="48"/>
      <c r="H523" s="48"/>
      <c r="I523" s="48"/>
      <c r="J523" s="48"/>
      <c r="K523" s="48"/>
      <c r="L523" s="48"/>
      <c r="M523" s="48"/>
      <c r="N523" s="4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FE523" s="50"/>
    </row>
    <row r="524" spans="1:161" s="18" customFormat="1">
      <c r="A524" s="47"/>
      <c r="B524" s="48"/>
      <c r="C524" s="48"/>
      <c r="D524" s="49"/>
      <c r="E524" s="48"/>
      <c r="F524" s="431"/>
      <c r="G524" s="48"/>
      <c r="H524" s="48"/>
      <c r="I524" s="48"/>
      <c r="J524" s="48"/>
      <c r="K524" s="48"/>
      <c r="L524" s="48"/>
      <c r="M524" s="48"/>
      <c r="N524" s="4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FE524" s="50"/>
    </row>
    <row r="525" spans="1:161" s="18" customFormat="1">
      <c r="A525" s="47"/>
      <c r="B525" s="48"/>
      <c r="C525" s="48"/>
      <c r="D525" s="49"/>
      <c r="E525" s="48"/>
      <c r="F525" s="431"/>
      <c r="G525" s="48"/>
      <c r="H525" s="48"/>
      <c r="I525" s="48"/>
      <c r="J525" s="48"/>
      <c r="K525" s="48"/>
      <c r="L525" s="48"/>
      <c r="M525" s="48"/>
      <c r="N525" s="4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FE525" s="50"/>
    </row>
    <row r="526" spans="1:161" s="18" customFormat="1">
      <c r="A526" s="47"/>
      <c r="B526" s="48"/>
      <c r="C526" s="48"/>
      <c r="D526" s="49"/>
      <c r="E526" s="48"/>
      <c r="F526" s="431"/>
      <c r="G526" s="48"/>
      <c r="H526" s="48"/>
      <c r="I526" s="48"/>
      <c r="J526" s="48"/>
      <c r="K526" s="48"/>
      <c r="L526" s="48"/>
      <c r="M526" s="48"/>
      <c r="N526" s="4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FE526" s="50"/>
    </row>
    <row r="527" spans="1:161" s="18" customFormat="1">
      <c r="A527" s="47"/>
      <c r="B527" s="48"/>
      <c r="C527" s="48"/>
      <c r="D527" s="49"/>
      <c r="E527" s="48"/>
      <c r="F527" s="431"/>
      <c r="G527" s="48"/>
      <c r="H527" s="48"/>
      <c r="I527" s="48"/>
      <c r="J527" s="48"/>
      <c r="K527" s="48"/>
      <c r="L527" s="48"/>
      <c r="M527" s="48"/>
      <c r="N527" s="4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FE527" s="50"/>
    </row>
    <row r="528" spans="1:161" s="18" customFormat="1">
      <c r="A528" s="47"/>
      <c r="B528" s="48"/>
      <c r="C528" s="48"/>
      <c r="D528" s="49"/>
      <c r="E528" s="48"/>
      <c r="F528" s="431"/>
      <c r="G528" s="48"/>
      <c r="H528" s="48"/>
      <c r="I528" s="48"/>
      <c r="J528" s="48"/>
      <c r="K528" s="48"/>
      <c r="L528" s="48"/>
      <c r="M528" s="48"/>
      <c r="N528" s="4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FE528" s="50"/>
    </row>
    <row r="529" spans="1:161" s="18" customFormat="1">
      <c r="A529" s="47"/>
      <c r="B529" s="48"/>
      <c r="C529" s="48"/>
      <c r="D529" s="49"/>
      <c r="E529" s="48"/>
      <c r="F529" s="431"/>
      <c r="G529" s="48"/>
      <c r="H529" s="48"/>
      <c r="I529" s="48"/>
      <c r="J529" s="48"/>
      <c r="K529" s="48"/>
      <c r="L529" s="48"/>
      <c r="M529" s="48"/>
      <c r="N529" s="4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FE529" s="50"/>
    </row>
    <row r="530" spans="1:161" s="18" customFormat="1">
      <c r="A530" s="47"/>
      <c r="B530" s="48"/>
      <c r="C530" s="48"/>
      <c r="D530" s="49"/>
      <c r="E530" s="48"/>
      <c r="F530" s="431"/>
      <c r="G530" s="48"/>
      <c r="H530" s="48"/>
      <c r="I530" s="48"/>
      <c r="J530" s="48"/>
      <c r="K530" s="48"/>
      <c r="L530" s="48"/>
      <c r="M530" s="48"/>
      <c r="N530" s="4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FE530" s="50"/>
    </row>
    <row r="531" spans="1:161" s="18" customFormat="1">
      <c r="A531" s="47"/>
      <c r="B531" s="48"/>
      <c r="C531" s="48"/>
      <c r="D531" s="49"/>
      <c r="E531" s="48"/>
      <c r="F531" s="431"/>
      <c r="G531" s="48"/>
      <c r="H531" s="48"/>
      <c r="I531" s="48"/>
      <c r="J531" s="48"/>
      <c r="K531" s="48"/>
      <c r="L531" s="48"/>
      <c r="M531" s="48"/>
      <c r="N531" s="4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FE531" s="50"/>
    </row>
    <row r="532" spans="1:161" s="18" customFormat="1">
      <c r="A532" s="47"/>
      <c r="B532" s="48"/>
      <c r="C532" s="48"/>
      <c r="D532" s="49"/>
      <c r="E532" s="48"/>
      <c r="F532" s="431"/>
      <c r="G532" s="48"/>
      <c r="H532" s="48"/>
      <c r="I532" s="48"/>
      <c r="J532" s="48"/>
      <c r="K532" s="48"/>
      <c r="L532" s="48"/>
      <c r="M532" s="48"/>
      <c r="N532" s="4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FE532" s="50"/>
    </row>
    <row r="533" spans="1:161" s="18" customFormat="1">
      <c r="A533" s="47"/>
      <c r="B533" s="48"/>
      <c r="C533" s="48"/>
      <c r="D533" s="49"/>
      <c r="E533" s="48"/>
      <c r="F533" s="431"/>
      <c r="G533" s="48"/>
      <c r="H533" s="48"/>
      <c r="I533" s="48"/>
      <c r="J533" s="48"/>
      <c r="K533" s="48"/>
      <c r="L533" s="48"/>
      <c r="M533" s="48"/>
      <c r="N533" s="4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FE533" s="50"/>
    </row>
    <row r="534" spans="1:161" s="18" customFormat="1">
      <c r="A534" s="47"/>
      <c r="B534" s="48"/>
      <c r="C534" s="48"/>
      <c r="D534" s="49"/>
      <c r="E534" s="48"/>
      <c r="F534" s="431"/>
      <c r="G534" s="48"/>
      <c r="H534" s="48"/>
      <c r="I534" s="48"/>
      <c r="J534" s="48"/>
      <c r="K534" s="48"/>
      <c r="L534" s="48"/>
      <c r="M534" s="48"/>
      <c r="N534" s="4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FE534" s="50"/>
    </row>
    <row r="535" spans="1:161" s="18" customFormat="1">
      <c r="A535" s="47"/>
      <c r="B535" s="48"/>
      <c r="C535" s="48"/>
      <c r="D535" s="49"/>
      <c r="E535" s="48"/>
      <c r="F535" s="431"/>
      <c r="G535" s="48"/>
      <c r="H535" s="48"/>
      <c r="I535" s="48"/>
      <c r="J535" s="48"/>
      <c r="K535" s="48"/>
      <c r="L535" s="48"/>
      <c r="M535" s="48"/>
      <c r="N535" s="4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FE535" s="50"/>
    </row>
    <row r="536" spans="1:161" s="18" customFormat="1">
      <c r="A536" s="47"/>
      <c r="B536" s="48"/>
      <c r="C536" s="48"/>
      <c r="D536" s="49"/>
      <c r="E536" s="48"/>
      <c r="F536" s="431"/>
      <c r="G536" s="48"/>
      <c r="H536" s="48"/>
      <c r="I536" s="48"/>
      <c r="J536" s="48"/>
      <c r="K536" s="48"/>
      <c r="L536" s="48"/>
      <c r="M536" s="48"/>
      <c r="N536" s="4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FE536" s="50"/>
    </row>
    <row r="537" spans="1:161" s="18" customFormat="1">
      <c r="A537" s="47"/>
      <c r="B537" s="48"/>
      <c r="C537" s="48"/>
      <c r="D537" s="49"/>
      <c r="E537" s="48"/>
      <c r="F537" s="431"/>
      <c r="G537" s="48"/>
      <c r="H537" s="48"/>
      <c r="I537" s="48"/>
      <c r="J537" s="48"/>
      <c r="K537" s="48"/>
      <c r="L537" s="48"/>
      <c r="M537" s="48"/>
      <c r="N537" s="4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FE537" s="50"/>
    </row>
    <row r="538" spans="1:161" s="18" customFormat="1">
      <c r="A538" s="47"/>
      <c r="B538" s="48"/>
      <c r="C538" s="48"/>
      <c r="D538" s="49"/>
      <c r="E538" s="48"/>
      <c r="F538" s="431"/>
      <c r="G538" s="48"/>
      <c r="H538" s="48"/>
      <c r="I538" s="48"/>
      <c r="J538" s="48"/>
      <c r="K538" s="48"/>
      <c r="L538" s="48"/>
      <c r="M538" s="48"/>
      <c r="N538" s="4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FE538" s="50"/>
    </row>
    <row r="539" spans="1:161" s="18" customFormat="1">
      <c r="A539" s="47"/>
      <c r="B539" s="48"/>
      <c r="C539" s="48"/>
      <c r="D539" s="49"/>
      <c r="E539" s="48"/>
      <c r="F539" s="431"/>
      <c r="G539" s="48"/>
      <c r="H539" s="48"/>
      <c r="I539" s="48"/>
      <c r="J539" s="48"/>
      <c r="K539" s="48"/>
      <c r="L539" s="48"/>
      <c r="M539" s="48"/>
      <c r="N539" s="4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FE539" s="50"/>
    </row>
    <row r="540" spans="1:161" s="18" customFormat="1">
      <c r="A540" s="47"/>
      <c r="B540" s="48"/>
      <c r="C540" s="48"/>
      <c r="D540" s="49"/>
      <c r="E540" s="48"/>
      <c r="F540" s="431"/>
      <c r="G540" s="48"/>
      <c r="H540" s="48"/>
      <c r="I540" s="48"/>
      <c r="J540" s="48"/>
      <c r="K540" s="48"/>
      <c r="L540" s="48"/>
      <c r="M540" s="48"/>
      <c r="N540" s="4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FE540" s="50"/>
    </row>
    <row r="541" spans="1:161" s="18" customFormat="1">
      <c r="A541" s="47"/>
      <c r="B541" s="48"/>
      <c r="C541" s="48"/>
      <c r="D541" s="49"/>
      <c r="E541" s="48"/>
      <c r="F541" s="431"/>
      <c r="G541" s="48"/>
      <c r="H541" s="48"/>
      <c r="I541" s="48"/>
      <c r="J541" s="48"/>
      <c r="K541" s="48"/>
      <c r="L541" s="48"/>
      <c r="M541" s="48"/>
      <c r="N541" s="4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FE541" s="50"/>
    </row>
    <row r="542" spans="1:161" s="18" customFormat="1">
      <c r="A542" s="47"/>
      <c r="B542" s="48"/>
      <c r="C542" s="48"/>
      <c r="D542" s="49"/>
      <c r="E542" s="48"/>
      <c r="F542" s="431"/>
      <c r="G542" s="48"/>
      <c r="H542" s="48"/>
      <c r="I542" s="48"/>
      <c r="J542" s="48"/>
      <c r="K542" s="48"/>
      <c r="L542" s="48"/>
      <c r="M542" s="48"/>
      <c r="N542" s="4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FE542" s="50"/>
    </row>
    <row r="543" spans="1:161" s="18" customFormat="1">
      <c r="A543" s="47"/>
      <c r="B543" s="48"/>
      <c r="C543" s="48"/>
      <c r="D543" s="49"/>
      <c r="E543" s="48"/>
      <c r="F543" s="431"/>
      <c r="G543" s="48"/>
      <c r="H543" s="48"/>
      <c r="I543" s="48"/>
      <c r="J543" s="48"/>
      <c r="K543" s="48"/>
      <c r="L543" s="48"/>
      <c r="M543" s="48"/>
      <c r="N543" s="4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FE543" s="50"/>
    </row>
    <row r="544" spans="1:161" s="18" customFormat="1">
      <c r="A544" s="47"/>
      <c r="B544" s="48"/>
      <c r="C544" s="48"/>
      <c r="D544" s="49"/>
      <c r="E544" s="48"/>
      <c r="F544" s="431"/>
      <c r="G544" s="48"/>
      <c r="H544" s="48"/>
      <c r="I544" s="48"/>
      <c r="J544" s="48"/>
      <c r="K544" s="48"/>
      <c r="L544" s="48"/>
      <c r="M544" s="48"/>
      <c r="N544" s="4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FE544" s="50"/>
    </row>
    <row r="545" spans="1:161" s="18" customFormat="1">
      <c r="A545" s="47"/>
      <c r="B545" s="48"/>
      <c r="C545" s="48"/>
      <c r="D545" s="49"/>
      <c r="E545" s="48"/>
      <c r="F545" s="431"/>
      <c r="G545" s="48"/>
      <c r="H545" s="48"/>
      <c r="I545" s="48"/>
      <c r="J545" s="48"/>
      <c r="K545" s="48"/>
      <c r="L545" s="48"/>
      <c r="M545" s="48"/>
      <c r="N545" s="4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FE545" s="50"/>
    </row>
    <row r="546" spans="1:161" s="18" customFormat="1">
      <c r="A546" s="47"/>
      <c r="B546" s="48"/>
      <c r="C546" s="48"/>
      <c r="D546" s="49"/>
      <c r="E546" s="48"/>
      <c r="F546" s="431"/>
      <c r="G546" s="48"/>
      <c r="H546" s="48"/>
      <c r="I546" s="48"/>
      <c r="J546" s="48"/>
      <c r="K546" s="48"/>
      <c r="L546" s="48"/>
      <c r="M546" s="48"/>
      <c r="N546" s="4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FE546" s="50"/>
    </row>
    <row r="547" spans="1:161" s="18" customFormat="1">
      <c r="A547" s="47"/>
      <c r="B547" s="48"/>
      <c r="C547" s="48"/>
      <c r="D547" s="49"/>
      <c r="E547" s="48"/>
      <c r="F547" s="431"/>
      <c r="G547" s="48"/>
      <c r="H547" s="48"/>
      <c r="I547" s="48"/>
      <c r="J547" s="48"/>
      <c r="K547" s="48"/>
      <c r="L547" s="48"/>
      <c r="M547" s="48"/>
      <c r="N547" s="4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FE547" s="50"/>
    </row>
    <row r="548" spans="1:161" s="18" customFormat="1">
      <c r="A548" s="47"/>
      <c r="B548" s="48"/>
      <c r="C548" s="48"/>
      <c r="D548" s="49"/>
      <c r="E548" s="48"/>
      <c r="F548" s="431"/>
      <c r="G548" s="48"/>
      <c r="H548" s="48"/>
      <c r="I548" s="48"/>
      <c r="J548" s="48"/>
      <c r="K548" s="48"/>
      <c r="L548" s="48"/>
      <c r="M548" s="48"/>
      <c r="N548" s="4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FE548" s="50"/>
    </row>
    <row r="549" spans="1:161" s="18" customFormat="1">
      <c r="A549" s="47"/>
      <c r="B549" s="48"/>
      <c r="C549" s="48"/>
      <c r="D549" s="49"/>
      <c r="E549" s="48"/>
      <c r="F549" s="431"/>
      <c r="G549" s="48"/>
      <c r="H549" s="48"/>
      <c r="I549" s="48"/>
      <c r="J549" s="48"/>
      <c r="K549" s="48"/>
      <c r="L549" s="48"/>
      <c r="M549" s="48"/>
      <c r="N549" s="4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FE549" s="50"/>
    </row>
    <row r="550" spans="1:161" s="18" customFormat="1">
      <c r="A550" s="47"/>
      <c r="B550" s="48"/>
      <c r="C550" s="48"/>
      <c r="D550" s="49"/>
      <c r="E550" s="48"/>
      <c r="F550" s="431"/>
      <c r="G550" s="48"/>
      <c r="H550" s="48"/>
      <c r="I550" s="48"/>
      <c r="J550" s="48"/>
      <c r="K550" s="48"/>
      <c r="L550" s="48"/>
      <c r="M550" s="48"/>
      <c r="N550" s="4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FE550" s="50"/>
    </row>
    <row r="551" spans="1:161" s="18" customFormat="1">
      <c r="A551" s="47"/>
      <c r="B551" s="48"/>
      <c r="C551" s="48"/>
      <c r="D551" s="49"/>
      <c r="E551" s="48"/>
      <c r="F551" s="431"/>
      <c r="G551" s="48"/>
      <c r="H551" s="48"/>
      <c r="I551" s="48"/>
      <c r="J551" s="48"/>
      <c r="K551" s="48"/>
      <c r="L551" s="48"/>
      <c r="M551" s="48"/>
      <c r="N551" s="4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FE551" s="50"/>
    </row>
    <row r="552" spans="1:161" s="18" customFormat="1">
      <c r="A552" s="47"/>
      <c r="B552" s="48"/>
      <c r="C552" s="48"/>
      <c r="D552" s="49"/>
      <c r="E552" s="48"/>
      <c r="F552" s="431"/>
      <c r="G552" s="48"/>
      <c r="H552" s="48"/>
      <c r="I552" s="48"/>
      <c r="J552" s="48"/>
      <c r="K552" s="48"/>
      <c r="L552" s="48"/>
      <c r="M552" s="48"/>
      <c r="N552" s="4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FE552" s="50"/>
    </row>
    <row r="553" spans="1:161" s="18" customFormat="1">
      <c r="A553" s="47"/>
      <c r="B553" s="48"/>
      <c r="C553" s="48"/>
      <c r="D553" s="49"/>
      <c r="E553" s="48"/>
      <c r="F553" s="431"/>
      <c r="G553" s="48"/>
      <c r="H553" s="48"/>
      <c r="I553" s="48"/>
      <c r="J553" s="48"/>
      <c r="K553" s="48"/>
      <c r="L553" s="48"/>
      <c r="M553" s="48"/>
      <c r="N553" s="4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FE553" s="50"/>
    </row>
    <row r="554" spans="1:161" s="18" customFormat="1">
      <c r="A554" s="47"/>
      <c r="B554" s="48"/>
      <c r="C554" s="48"/>
      <c r="D554" s="49"/>
      <c r="E554" s="48"/>
      <c r="F554" s="431"/>
      <c r="G554" s="48"/>
      <c r="H554" s="48"/>
      <c r="I554" s="48"/>
      <c r="J554" s="48"/>
      <c r="K554" s="48"/>
      <c r="L554" s="48"/>
      <c r="M554" s="48"/>
      <c r="N554" s="4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FE554" s="50"/>
    </row>
    <row r="555" spans="1:161" s="18" customFormat="1">
      <c r="A555" s="47"/>
      <c r="B555" s="48"/>
      <c r="C555" s="48"/>
      <c r="D555" s="49"/>
      <c r="E555" s="48"/>
      <c r="F555" s="431"/>
      <c r="G555" s="48"/>
      <c r="H555" s="48"/>
      <c r="I555" s="48"/>
      <c r="J555" s="48"/>
      <c r="K555" s="48"/>
      <c r="L555" s="48"/>
      <c r="M555" s="48"/>
      <c r="N555" s="4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FE555" s="50"/>
    </row>
    <row r="556" spans="1:161" s="18" customFormat="1">
      <c r="A556" s="47"/>
      <c r="B556" s="48"/>
      <c r="C556" s="48"/>
      <c r="D556" s="49"/>
      <c r="E556" s="48"/>
      <c r="F556" s="431"/>
      <c r="G556" s="48"/>
      <c r="H556" s="48"/>
      <c r="I556" s="48"/>
      <c r="J556" s="48"/>
      <c r="K556" s="48"/>
      <c r="L556" s="48"/>
      <c r="M556" s="48"/>
      <c r="N556" s="4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FE556" s="50"/>
    </row>
    <row r="557" spans="1:161" s="18" customFormat="1">
      <c r="A557" s="47"/>
      <c r="B557" s="48"/>
      <c r="C557" s="48"/>
      <c r="D557" s="49"/>
      <c r="E557" s="48"/>
      <c r="F557" s="431"/>
      <c r="G557" s="48"/>
      <c r="H557" s="48"/>
      <c r="I557" s="48"/>
      <c r="J557" s="48"/>
      <c r="K557" s="48"/>
      <c r="L557" s="48"/>
      <c r="M557" s="48"/>
      <c r="N557" s="4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FE557" s="50"/>
    </row>
    <row r="558" spans="1:161" s="18" customFormat="1">
      <c r="A558" s="47"/>
      <c r="B558" s="48"/>
      <c r="C558" s="48"/>
      <c r="D558" s="49"/>
      <c r="E558" s="48"/>
      <c r="F558" s="431"/>
      <c r="G558" s="48"/>
      <c r="H558" s="48"/>
      <c r="I558" s="48"/>
      <c r="J558" s="48"/>
      <c r="K558" s="48"/>
      <c r="L558" s="48"/>
      <c r="M558" s="48"/>
      <c r="N558" s="4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FE558" s="50"/>
    </row>
    <row r="559" spans="1:161" s="18" customFormat="1">
      <c r="A559" s="47"/>
      <c r="B559" s="48"/>
      <c r="C559" s="48"/>
      <c r="D559" s="49"/>
      <c r="E559" s="48"/>
      <c r="F559" s="431"/>
      <c r="G559" s="48"/>
      <c r="H559" s="48"/>
      <c r="I559" s="48"/>
      <c r="J559" s="48"/>
      <c r="K559" s="48"/>
      <c r="L559" s="48"/>
      <c r="M559" s="48"/>
      <c r="N559" s="4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FE559" s="50"/>
    </row>
    <row r="560" spans="1:161" s="18" customFormat="1">
      <c r="A560" s="47"/>
      <c r="B560" s="48"/>
      <c r="C560" s="48"/>
      <c r="D560" s="49"/>
      <c r="E560" s="48"/>
      <c r="F560" s="431"/>
      <c r="G560" s="48"/>
      <c r="H560" s="48"/>
      <c r="I560" s="48"/>
      <c r="J560" s="48"/>
      <c r="K560" s="48"/>
      <c r="L560" s="48"/>
      <c r="M560" s="48"/>
      <c r="N560" s="4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FE560" s="50"/>
    </row>
    <row r="561" spans="1:161" s="18" customFormat="1">
      <c r="A561" s="47"/>
      <c r="B561" s="48"/>
      <c r="C561" s="48"/>
      <c r="D561" s="49"/>
      <c r="E561" s="48"/>
      <c r="F561" s="431"/>
      <c r="G561" s="48"/>
      <c r="H561" s="48"/>
      <c r="I561" s="48"/>
      <c r="J561" s="48"/>
      <c r="K561" s="48"/>
      <c r="L561" s="48"/>
      <c r="M561" s="48"/>
      <c r="N561" s="4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FE561" s="50"/>
    </row>
    <row r="562" spans="1:161" s="18" customFormat="1">
      <c r="A562" s="47"/>
      <c r="B562" s="48"/>
      <c r="C562" s="48"/>
      <c r="D562" s="49"/>
      <c r="E562" s="48"/>
      <c r="F562" s="431"/>
      <c r="G562" s="48"/>
      <c r="H562" s="48"/>
      <c r="I562" s="48"/>
      <c r="J562" s="48"/>
      <c r="K562" s="48"/>
      <c r="L562" s="48"/>
      <c r="M562" s="48"/>
      <c r="N562" s="4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FE562" s="50"/>
    </row>
    <row r="563" spans="1:161" s="18" customFormat="1">
      <c r="A563" s="47"/>
      <c r="B563" s="48"/>
      <c r="C563" s="48"/>
      <c r="D563" s="49"/>
      <c r="E563" s="48"/>
      <c r="F563" s="431"/>
      <c r="G563" s="48"/>
      <c r="H563" s="48"/>
      <c r="I563" s="48"/>
      <c r="J563" s="48"/>
      <c r="K563" s="48"/>
      <c r="L563" s="48"/>
      <c r="M563" s="48"/>
      <c r="N563" s="4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FE563" s="50"/>
    </row>
    <row r="564" spans="1:161" s="18" customFormat="1">
      <c r="A564" s="47"/>
      <c r="B564" s="48"/>
      <c r="C564" s="48"/>
      <c r="D564" s="49"/>
      <c r="E564" s="48"/>
      <c r="F564" s="431"/>
      <c r="G564" s="48"/>
      <c r="H564" s="48"/>
      <c r="I564" s="48"/>
      <c r="J564" s="48"/>
      <c r="K564" s="48"/>
      <c r="L564" s="48"/>
      <c r="M564" s="48"/>
      <c r="N564" s="4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FE564" s="50"/>
    </row>
    <row r="565" spans="1:161" s="18" customFormat="1">
      <c r="A565" s="47"/>
      <c r="B565" s="48"/>
      <c r="C565" s="48"/>
      <c r="D565" s="49"/>
      <c r="E565" s="48"/>
      <c r="F565" s="431"/>
      <c r="G565" s="48"/>
      <c r="H565" s="48"/>
      <c r="I565" s="48"/>
      <c r="J565" s="48"/>
      <c r="K565" s="48"/>
      <c r="L565" s="48"/>
      <c r="M565" s="48"/>
      <c r="N565" s="4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FE565" s="50"/>
    </row>
    <row r="566" spans="1:161" s="18" customFormat="1">
      <c r="A566" s="47"/>
      <c r="B566" s="48"/>
      <c r="C566" s="48"/>
      <c r="D566" s="49"/>
      <c r="E566" s="48"/>
      <c r="F566" s="431"/>
      <c r="G566" s="48"/>
      <c r="H566" s="48"/>
      <c r="I566" s="48"/>
      <c r="J566" s="48"/>
      <c r="K566" s="48"/>
      <c r="L566" s="48"/>
      <c r="M566" s="48"/>
      <c r="N566" s="4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FE566" s="50"/>
    </row>
    <row r="567" spans="1:161" s="18" customFormat="1">
      <c r="A567" s="47"/>
      <c r="B567" s="48"/>
      <c r="C567" s="48"/>
      <c r="D567" s="49"/>
      <c r="E567" s="48"/>
      <c r="F567" s="431"/>
      <c r="G567" s="48"/>
      <c r="H567" s="48"/>
      <c r="I567" s="48"/>
      <c r="J567" s="48"/>
      <c r="K567" s="48"/>
      <c r="L567" s="48"/>
      <c r="M567" s="48"/>
      <c r="N567" s="4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FE567" s="50"/>
    </row>
    <row r="568" spans="1:161" s="18" customFormat="1">
      <c r="A568" s="47"/>
      <c r="B568" s="48"/>
      <c r="C568" s="48"/>
      <c r="D568" s="49"/>
      <c r="E568" s="48"/>
      <c r="F568" s="431"/>
      <c r="G568" s="48"/>
      <c r="H568" s="48"/>
      <c r="I568" s="48"/>
      <c r="J568" s="48"/>
      <c r="K568" s="48"/>
      <c r="L568" s="48"/>
      <c r="M568" s="48"/>
      <c r="N568" s="4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FE568" s="50"/>
    </row>
    <row r="569" spans="1:161" s="18" customFormat="1">
      <c r="A569" s="47"/>
      <c r="B569" s="48"/>
      <c r="C569" s="48"/>
      <c r="D569" s="49"/>
      <c r="E569" s="48"/>
      <c r="F569" s="431"/>
      <c r="G569" s="48"/>
      <c r="H569" s="48"/>
      <c r="I569" s="48"/>
      <c r="J569" s="48"/>
      <c r="K569" s="48"/>
      <c r="L569" s="48"/>
      <c r="M569" s="48"/>
      <c r="N569" s="4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FE569" s="50"/>
    </row>
    <row r="570" spans="1:161" s="18" customFormat="1">
      <c r="A570" s="47"/>
      <c r="B570" s="48"/>
      <c r="C570" s="48"/>
      <c r="D570" s="49"/>
      <c r="E570" s="48"/>
      <c r="F570" s="431"/>
      <c r="G570" s="48"/>
      <c r="H570" s="48"/>
      <c r="I570" s="48"/>
      <c r="J570" s="48"/>
      <c r="K570" s="48"/>
      <c r="L570" s="48"/>
      <c r="M570" s="48"/>
      <c r="N570" s="4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FE570" s="50"/>
    </row>
    <row r="571" spans="1:161" s="18" customFormat="1">
      <c r="A571" s="47"/>
      <c r="B571" s="48"/>
      <c r="C571" s="48"/>
      <c r="D571" s="49"/>
      <c r="E571" s="48"/>
      <c r="F571" s="431"/>
      <c r="G571" s="48"/>
      <c r="H571" s="48"/>
      <c r="I571" s="48"/>
      <c r="J571" s="48"/>
      <c r="K571" s="48"/>
      <c r="L571" s="48"/>
      <c r="M571" s="48"/>
      <c r="N571" s="4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FE571" s="50"/>
    </row>
    <row r="572" spans="1:161" s="18" customFormat="1">
      <c r="A572" s="47"/>
      <c r="B572" s="48"/>
      <c r="C572" s="48"/>
      <c r="D572" s="49"/>
      <c r="E572" s="48"/>
      <c r="F572" s="431"/>
      <c r="G572" s="48"/>
      <c r="H572" s="48"/>
      <c r="I572" s="48"/>
      <c r="J572" s="48"/>
      <c r="K572" s="48"/>
      <c r="L572" s="48"/>
      <c r="M572" s="48"/>
      <c r="N572" s="4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FE572" s="50"/>
    </row>
    <row r="573" spans="1:161" s="18" customFormat="1">
      <c r="A573" s="47"/>
      <c r="B573" s="48"/>
      <c r="C573" s="48"/>
      <c r="D573" s="49"/>
      <c r="E573" s="48"/>
      <c r="F573" s="431"/>
      <c r="G573" s="48"/>
      <c r="H573" s="48"/>
      <c r="I573" s="48"/>
      <c r="J573" s="48"/>
      <c r="K573" s="48"/>
      <c r="L573" s="48"/>
      <c r="M573" s="48"/>
      <c r="N573" s="4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FE573" s="50"/>
    </row>
    <row r="574" spans="1:161" s="18" customFormat="1">
      <c r="A574" s="47"/>
      <c r="B574" s="48"/>
      <c r="C574" s="48"/>
      <c r="D574" s="49"/>
      <c r="E574" s="48"/>
      <c r="F574" s="431"/>
      <c r="G574" s="48"/>
      <c r="H574" s="48"/>
      <c r="I574" s="48"/>
      <c r="J574" s="48"/>
      <c r="K574" s="48"/>
      <c r="L574" s="48"/>
      <c r="M574" s="48"/>
      <c r="N574" s="4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FE574" s="50"/>
    </row>
    <row r="575" spans="1:161" s="18" customFormat="1">
      <c r="A575" s="47"/>
      <c r="B575" s="48"/>
      <c r="C575" s="48"/>
      <c r="D575" s="49"/>
      <c r="E575" s="48"/>
      <c r="F575" s="431"/>
      <c r="G575" s="48"/>
      <c r="H575" s="48"/>
      <c r="I575" s="48"/>
      <c r="J575" s="48"/>
      <c r="K575" s="48"/>
      <c r="L575" s="48"/>
      <c r="M575" s="48"/>
      <c r="N575" s="4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FE575" s="50"/>
    </row>
    <row r="576" spans="1:161" s="18" customFormat="1">
      <c r="A576" s="47"/>
      <c r="B576" s="48"/>
      <c r="C576" s="48"/>
      <c r="D576" s="49"/>
      <c r="E576" s="48"/>
      <c r="F576" s="431"/>
      <c r="G576" s="48"/>
      <c r="H576" s="48"/>
      <c r="I576" s="48"/>
      <c r="J576" s="48"/>
      <c r="K576" s="48"/>
      <c r="L576" s="48"/>
      <c r="M576" s="48"/>
      <c r="N576" s="4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FE576" s="50"/>
    </row>
    <row r="577" spans="1:161" s="18" customFormat="1">
      <c r="A577" s="47"/>
      <c r="B577" s="48"/>
      <c r="C577" s="48"/>
      <c r="D577" s="49"/>
      <c r="E577" s="48"/>
      <c r="F577" s="431"/>
      <c r="G577" s="48"/>
      <c r="H577" s="48"/>
      <c r="I577" s="48"/>
      <c r="J577" s="48"/>
      <c r="K577" s="48"/>
      <c r="L577" s="48"/>
      <c r="M577" s="48"/>
      <c r="N577" s="4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FE577" s="50"/>
    </row>
    <row r="578" spans="1:161" s="18" customFormat="1">
      <c r="A578" s="47"/>
      <c r="B578" s="48"/>
      <c r="C578" s="48"/>
      <c r="D578" s="49"/>
      <c r="E578" s="48"/>
      <c r="F578" s="431"/>
      <c r="G578" s="48"/>
      <c r="H578" s="48"/>
      <c r="I578" s="48"/>
      <c r="J578" s="48"/>
      <c r="K578" s="48"/>
      <c r="L578" s="48"/>
      <c r="M578" s="48"/>
      <c r="N578" s="4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FE578" s="50"/>
    </row>
    <row r="579" spans="1:161" s="18" customFormat="1">
      <c r="A579" s="47"/>
      <c r="B579" s="48"/>
      <c r="C579" s="48"/>
      <c r="D579" s="49"/>
      <c r="E579" s="48"/>
      <c r="F579" s="431"/>
      <c r="G579" s="48"/>
      <c r="H579" s="48"/>
      <c r="I579" s="48"/>
      <c r="J579" s="48"/>
      <c r="K579" s="48"/>
      <c r="L579" s="48"/>
      <c r="M579" s="48"/>
      <c r="N579" s="4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FE579" s="50"/>
    </row>
    <row r="580" spans="1:161" s="18" customFormat="1">
      <c r="A580" s="47"/>
      <c r="B580" s="48"/>
      <c r="C580" s="48"/>
      <c r="D580" s="49"/>
      <c r="E580" s="48"/>
      <c r="F580" s="431"/>
      <c r="G580" s="48"/>
      <c r="H580" s="48"/>
      <c r="I580" s="48"/>
      <c r="J580" s="48"/>
      <c r="K580" s="48"/>
      <c r="L580" s="48"/>
      <c r="M580" s="48"/>
      <c r="N580" s="4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FE580" s="50"/>
    </row>
    <row r="581" spans="1:161" s="18" customFormat="1">
      <c r="A581" s="47"/>
      <c r="B581" s="48"/>
      <c r="C581" s="48"/>
      <c r="D581" s="49"/>
      <c r="E581" s="48"/>
      <c r="F581" s="431"/>
      <c r="G581" s="48"/>
      <c r="H581" s="48"/>
      <c r="I581" s="48"/>
      <c r="J581" s="48"/>
      <c r="K581" s="48"/>
      <c r="L581" s="48"/>
      <c r="M581" s="48"/>
      <c r="N581" s="4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FE581" s="50"/>
    </row>
    <row r="582" spans="1:161" s="18" customFormat="1">
      <c r="A582" s="47"/>
      <c r="B582" s="48"/>
      <c r="C582" s="48"/>
      <c r="D582" s="49"/>
      <c r="E582" s="48"/>
      <c r="F582" s="431"/>
      <c r="G582" s="48"/>
      <c r="H582" s="48"/>
      <c r="I582" s="48"/>
      <c r="J582" s="48"/>
      <c r="K582" s="48"/>
      <c r="L582" s="48"/>
      <c r="M582" s="48"/>
      <c r="N582" s="4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FE582" s="50"/>
    </row>
    <row r="583" spans="1:161" s="18" customFormat="1">
      <c r="A583" s="47"/>
      <c r="B583" s="48"/>
      <c r="C583" s="48"/>
      <c r="D583" s="49"/>
      <c r="E583" s="48"/>
      <c r="F583" s="431"/>
      <c r="G583" s="48"/>
      <c r="H583" s="48"/>
      <c r="I583" s="48"/>
      <c r="J583" s="48"/>
      <c r="K583" s="48"/>
      <c r="L583" s="48"/>
      <c r="M583" s="48"/>
      <c r="N583" s="4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FE583" s="50"/>
    </row>
    <row r="584" spans="1:161" s="18" customFormat="1">
      <c r="A584" s="47"/>
      <c r="B584" s="48"/>
      <c r="C584" s="48"/>
      <c r="D584" s="49"/>
      <c r="E584" s="48"/>
      <c r="F584" s="431"/>
      <c r="G584" s="48"/>
      <c r="H584" s="48"/>
      <c r="I584" s="48"/>
      <c r="J584" s="48"/>
      <c r="K584" s="48"/>
      <c r="L584" s="48"/>
      <c r="M584" s="48"/>
      <c r="N584" s="4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FE584" s="50"/>
    </row>
    <row r="585" spans="1:161" s="18" customFormat="1">
      <c r="A585" s="47"/>
      <c r="B585" s="48"/>
      <c r="C585" s="48"/>
      <c r="D585" s="49"/>
      <c r="E585" s="48"/>
      <c r="F585" s="431"/>
      <c r="G585" s="48"/>
      <c r="H585" s="48"/>
      <c r="I585" s="48"/>
      <c r="J585" s="48"/>
      <c r="K585" s="48"/>
      <c r="L585" s="48"/>
      <c r="M585" s="48"/>
      <c r="N585" s="4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FE585" s="50"/>
    </row>
    <row r="586" spans="1:161" s="18" customFormat="1">
      <c r="A586" s="47"/>
      <c r="B586" s="48"/>
      <c r="C586" s="48"/>
      <c r="D586" s="49"/>
      <c r="E586" s="48"/>
      <c r="F586" s="431"/>
      <c r="G586" s="48"/>
      <c r="H586" s="48"/>
      <c r="I586" s="48"/>
      <c r="J586" s="48"/>
      <c r="K586" s="48"/>
      <c r="L586" s="48"/>
      <c r="M586" s="48"/>
      <c r="N586" s="4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FE586" s="50"/>
    </row>
    <row r="587" spans="1:161" s="18" customFormat="1">
      <c r="A587" s="47"/>
      <c r="B587" s="48"/>
      <c r="C587" s="48"/>
      <c r="D587" s="49"/>
      <c r="E587" s="48"/>
      <c r="F587" s="431"/>
      <c r="G587" s="48"/>
      <c r="H587" s="48"/>
      <c r="I587" s="48"/>
      <c r="J587" s="48"/>
      <c r="K587" s="48"/>
      <c r="L587" s="48"/>
      <c r="M587" s="48"/>
      <c r="N587" s="4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FE587" s="50"/>
    </row>
    <row r="588" spans="1:161" s="18" customFormat="1">
      <c r="A588" s="47"/>
      <c r="B588" s="48"/>
      <c r="C588" s="48"/>
      <c r="D588" s="49"/>
      <c r="E588" s="48"/>
      <c r="F588" s="431"/>
      <c r="G588" s="48"/>
      <c r="H588" s="48"/>
      <c r="I588" s="48"/>
      <c r="J588" s="48"/>
      <c r="K588" s="48"/>
      <c r="L588" s="48"/>
      <c r="M588" s="48"/>
      <c r="N588" s="4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FE588" s="50"/>
    </row>
    <row r="589" spans="1:161" s="18" customFormat="1">
      <c r="A589" s="47"/>
      <c r="B589" s="48"/>
      <c r="C589" s="48"/>
      <c r="D589" s="49"/>
      <c r="E589" s="48"/>
      <c r="F589" s="431"/>
      <c r="G589" s="48"/>
      <c r="H589" s="48"/>
      <c r="I589" s="48"/>
      <c r="J589" s="48"/>
      <c r="K589" s="48"/>
      <c r="L589" s="48"/>
      <c r="M589" s="48"/>
      <c r="N589" s="4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FE589" s="50"/>
    </row>
    <row r="590" spans="1:161" s="18" customFormat="1">
      <c r="A590" s="47"/>
      <c r="B590" s="48"/>
      <c r="C590" s="48"/>
      <c r="D590" s="49"/>
      <c r="E590" s="48"/>
      <c r="F590" s="431"/>
      <c r="G590" s="48"/>
      <c r="H590" s="48"/>
      <c r="I590" s="48"/>
      <c r="J590" s="48"/>
      <c r="K590" s="48"/>
      <c r="L590" s="48"/>
      <c r="M590" s="48"/>
      <c r="N590" s="4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FE590" s="50"/>
    </row>
    <row r="591" spans="1:161" s="18" customFormat="1">
      <c r="A591" s="47"/>
      <c r="B591" s="48"/>
      <c r="C591" s="48"/>
      <c r="D591" s="49"/>
      <c r="E591" s="48"/>
      <c r="F591" s="431"/>
      <c r="G591" s="48"/>
      <c r="H591" s="48"/>
      <c r="I591" s="48"/>
      <c r="J591" s="48"/>
      <c r="K591" s="48"/>
      <c r="L591" s="48"/>
      <c r="M591" s="48"/>
      <c r="N591" s="4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FE591" s="50"/>
    </row>
    <row r="592" spans="1:161" s="18" customFormat="1">
      <c r="A592" s="47"/>
      <c r="B592" s="48"/>
      <c r="C592" s="48"/>
      <c r="D592" s="49"/>
      <c r="E592" s="48"/>
      <c r="F592" s="431"/>
      <c r="G592" s="48"/>
      <c r="H592" s="48"/>
      <c r="I592" s="48"/>
      <c r="J592" s="48"/>
      <c r="K592" s="48"/>
      <c r="L592" s="48"/>
      <c r="M592" s="48"/>
      <c r="N592" s="4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FE592" s="50"/>
    </row>
    <row r="593" spans="1:161" s="18" customFormat="1">
      <c r="A593" s="47"/>
      <c r="B593" s="48"/>
      <c r="C593" s="48"/>
      <c r="D593" s="49"/>
      <c r="E593" s="48"/>
      <c r="F593" s="431"/>
      <c r="G593" s="48"/>
      <c r="H593" s="48"/>
      <c r="I593" s="48"/>
      <c r="J593" s="48"/>
      <c r="K593" s="48"/>
      <c r="L593" s="48"/>
      <c r="M593" s="48"/>
      <c r="N593" s="4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FE593" s="50"/>
    </row>
    <row r="594" spans="1:161" s="18" customFormat="1">
      <c r="A594" s="47"/>
      <c r="B594" s="48"/>
      <c r="C594" s="48"/>
      <c r="D594" s="49"/>
      <c r="E594" s="48"/>
      <c r="F594" s="431"/>
      <c r="G594" s="48"/>
      <c r="H594" s="48"/>
      <c r="I594" s="48"/>
      <c r="J594" s="48"/>
      <c r="K594" s="48"/>
      <c r="L594" s="48"/>
      <c r="M594" s="48"/>
      <c r="N594" s="4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FE594" s="50"/>
    </row>
    <row r="595" spans="1:161" s="18" customFormat="1">
      <c r="A595" s="47"/>
      <c r="B595" s="48"/>
      <c r="C595" s="48"/>
      <c r="D595" s="49"/>
      <c r="E595" s="48"/>
      <c r="F595" s="431"/>
      <c r="G595" s="48"/>
      <c r="H595" s="48"/>
      <c r="I595" s="48"/>
      <c r="J595" s="48"/>
      <c r="K595" s="48"/>
      <c r="L595" s="48"/>
      <c r="M595" s="48"/>
      <c r="N595" s="4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FE595" s="50"/>
    </row>
    <row r="596" spans="1:161" s="18" customFormat="1">
      <c r="A596" s="47"/>
      <c r="B596" s="48"/>
      <c r="C596" s="48"/>
      <c r="D596" s="49"/>
      <c r="E596" s="48"/>
      <c r="F596" s="431"/>
      <c r="G596" s="48"/>
      <c r="H596" s="48"/>
      <c r="I596" s="48"/>
      <c r="J596" s="48"/>
      <c r="K596" s="48"/>
      <c r="L596" s="48"/>
      <c r="M596" s="48"/>
      <c r="N596" s="4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FE596" s="50"/>
    </row>
    <row r="597" spans="1:161" s="18" customFormat="1">
      <c r="A597" s="47"/>
      <c r="B597" s="48"/>
      <c r="C597" s="48"/>
      <c r="D597" s="49"/>
      <c r="E597" s="48"/>
      <c r="F597" s="431"/>
      <c r="G597" s="48"/>
      <c r="H597" s="48"/>
      <c r="I597" s="48"/>
      <c r="J597" s="48"/>
      <c r="K597" s="48"/>
      <c r="L597" s="48"/>
      <c r="M597" s="48"/>
      <c r="N597" s="4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FE597" s="50"/>
    </row>
    <row r="598" spans="1:161" s="18" customFormat="1">
      <c r="A598" s="47"/>
      <c r="B598" s="48"/>
      <c r="C598" s="48"/>
      <c r="D598" s="49"/>
      <c r="E598" s="48"/>
      <c r="F598" s="431"/>
      <c r="G598" s="48"/>
      <c r="H598" s="48"/>
      <c r="I598" s="48"/>
      <c r="J598" s="48"/>
      <c r="K598" s="48"/>
      <c r="L598" s="48"/>
      <c r="M598" s="48"/>
      <c r="N598" s="4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FE598" s="50"/>
    </row>
    <row r="599" spans="1:161" s="18" customFormat="1">
      <c r="A599" s="47"/>
      <c r="B599" s="48"/>
      <c r="C599" s="48"/>
      <c r="D599" s="49"/>
      <c r="E599" s="48"/>
      <c r="F599" s="431"/>
      <c r="G599" s="48"/>
      <c r="H599" s="48"/>
      <c r="I599" s="48"/>
      <c r="J599" s="48"/>
      <c r="K599" s="48"/>
      <c r="L599" s="48"/>
      <c r="M599" s="48"/>
      <c r="N599" s="4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FE599" s="50"/>
    </row>
    <row r="600" spans="1:161" s="18" customFormat="1">
      <c r="A600" s="47"/>
      <c r="B600" s="48"/>
      <c r="C600" s="48"/>
      <c r="D600" s="49"/>
      <c r="E600" s="48"/>
      <c r="F600" s="431"/>
      <c r="G600" s="48"/>
      <c r="H600" s="48"/>
      <c r="I600" s="48"/>
      <c r="J600" s="48"/>
      <c r="K600" s="48"/>
      <c r="L600" s="48"/>
      <c r="M600" s="48"/>
      <c r="N600" s="4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FE600" s="50"/>
    </row>
    <row r="601" spans="1:161" s="18" customFormat="1">
      <c r="A601" s="47"/>
      <c r="B601" s="48"/>
      <c r="C601" s="48"/>
      <c r="D601" s="49"/>
      <c r="E601" s="48"/>
      <c r="F601" s="431"/>
      <c r="G601" s="48"/>
      <c r="H601" s="48"/>
      <c r="I601" s="48"/>
      <c r="J601" s="48"/>
      <c r="K601" s="48"/>
      <c r="L601" s="48"/>
      <c r="M601" s="48"/>
      <c r="N601" s="4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FE601" s="50"/>
    </row>
    <row r="602" spans="1:161" s="18" customFormat="1">
      <c r="A602" s="47"/>
      <c r="B602" s="48"/>
      <c r="C602" s="48"/>
      <c r="D602" s="49"/>
      <c r="E602" s="48"/>
      <c r="F602" s="431"/>
      <c r="G602" s="48"/>
      <c r="H602" s="48"/>
      <c r="I602" s="48"/>
      <c r="J602" s="48"/>
      <c r="K602" s="48"/>
      <c r="L602" s="48"/>
      <c r="M602" s="48"/>
      <c r="N602" s="4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FE602" s="50"/>
    </row>
    <row r="603" spans="1:161" s="18" customFormat="1">
      <c r="A603" s="47"/>
      <c r="B603" s="48"/>
      <c r="C603" s="48"/>
      <c r="D603" s="49"/>
      <c r="E603" s="48"/>
      <c r="F603" s="431"/>
      <c r="G603" s="48"/>
      <c r="H603" s="48"/>
      <c r="I603" s="48"/>
      <c r="J603" s="48"/>
      <c r="K603" s="48"/>
      <c r="L603" s="48"/>
      <c r="M603" s="48"/>
      <c r="N603" s="4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FE603" s="50"/>
    </row>
    <row r="604" spans="1:161" s="18" customFormat="1">
      <c r="A604" s="47"/>
      <c r="B604" s="48"/>
      <c r="C604" s="48"/>
      <c r="D604" s="49"/>
      <c r="E604" s="48"/>
      <c r="F604" s="431"/>
      <c r="G604" s="48"/>
      <c r="H604" s="48"/>
      <c r="I604" s="48"/>
      <c r="J604" s="48"/>
      <c r="K604" s="48"/>
      <c r="L604" s="48"/>
      <c r="M604" s="48"/>
      <c r="N604" s="4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FE604" s="50"/>
    </row>
    <row r="605" spans="1:161" s="18" customFormat="1">
      <c r="A605" s="47"/>
      <c r="B605" s="48"/>
      <c r="C605" s="48"/>
      <c r="D605" s="49"/>
      <c r="E605" s="48"/>
      <c r="F605" s="431"/>
      <c r="G605" s="48"/>
      <c r="H605" s="48"/>
      <c r="I605" s="48"/>
      <c r="J605" s="48"/>
      <c r="K605" s="48"/>
      <c r="L605" s="48"/>
      <c r="M605" s="48"/>
      <c r="N605" s="4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FE605" s="50"/>
    </row>
    <row r="606" spans="1:161" s="18" customFormat="1">
      <c r="A606" s="47"/>
      <c r="B606" s="48"/>
      <c r="C606" s="48"/>
      <c r="D606" s="49"/>
      <c r="E606" s="48"/>
      <c r="F606" s="431"/>
      <c r="G606" s="48"/>
      <c r="H606" s="48"/>
      <c r="I606" s="48"/>
      <c r="J606" s="48"/>
      <c r="K606" s="48"/>
      <c r="L606" s="48"/>
      <c r="M606" s="48"/>
      <c r="N606" s="4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FE606" s="50"/>
    </row>
    <row r="607" spans="1:161" s="18" customFormat="1">
      <c r="A607" s="47"/>
      <c r="B607" s="48"/>
      <c r="C607" s="48"/>
      <c r="D607" s="49"/>
      <c r="E607" s="48"/>
      <c r="F607" s="431"/>
      <c r="G607" s="48"/>
      <c r="H607" s="48"/>
      <c r="I607" s="48"/>
      <c r="J607" s="48"/>
      <c r="K607" s="48"/>
      <c r="L607" s="48"/>
      <c r="M607" s="48"/>
      <c r="N607" s="4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FE607" s="50"/>
    </row>
    <row r="608" spans="1:161" s="18" customFormat="1">
      <c r="A608" s="47"/>
      <c r="B608" s="48"/>
      <c r="C608" s="48"/>
      <c r="D608" s="49"/>
      <c r="E608" s="48"/>
      <c r="F608" s="431"/>
      <c r="G608" s="48"/>
      <c r="H608" s="48"/>
      <c r="I608" s="48"/>
      <c r="J608" s="48"/>
      <c r="K608" s="48"/>
      <c r="L608" s="48"/>
      <c r="M608" s="48"/>
      <c r="N608" s="4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FE608" s="50"/>
    </row>
    <row r="609" spans="1:161" s="18" customFormat="1">
      <c r="A609" s="47"/>
      <c r="B609" s="48"/>
      <c r="C609" s="48"/>
      <c r="D609" s="49"/>
      <c r="E609" s="48"/>
      <c r="F609" s="431"/>
      <c r="G609" s="48"/>
      <c r="H609" s="48"/>
      <c r="I609" s="48"/>
      <c r="J609" s="48"/>
      <c r="K609" s="48"/>
      <c r="L609" s="48"/>
      <c r="M609" s="48"/>
      <c r="N609" s="4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FE609" s="50"/>
    </row>
    <row r="610" spans="1:161" s="18" customFormat="1">
      <c r="A610" s="47"/>
      <c r="B610" s="48"/>
      <c r="C610" s="48"/>
      <c r="D610" s="49"/>
      <c r="E610" s="48"/>
      <c r="F610" s="431"/>
      <c r="G610" s="48"/>
      <c r="H610" s="48"/>
      <c r="I610" s="48"/>
      <c r="J610" s="48"/>
      <c r="K610" s="48"/>
      <c r="L610" s="48"/>
      <c r="M610" s="48"/>
      <c r="N610" s="4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FE610" s="50"/>
    </row>
    <row r="611" spans="1:161" s="18" customFormat="1">
      <c r="A611" s="47"/>
      <c r="B611" s="48"/>
      <c r="C611" s="48"/>
      <c r="D611" s="49"/>
      <c r="E611" s="48"/>
      <c r="F611" s="431"/>
      <c r="G611" s="48"/>
      <c r="H611" s="48"/>
      <c r="I611" s="48"/>
      <c r="J611" s="48"/>
      <c r="K611" s="48"/>
      <c r="L611" s="48"/>
      <c r="M611" s="48"/>
      <c r="N611" s="4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FE611" s="50"/>
    </row>
    <row r="612" spans="1:161" s="18" customFormat="1">
      <c r="A612" s="47"/>
      <c r="B612" s="48"/>
      <c r="C612" s="48"/>
      <c r="D612" s="49"/>
      <c r="E612" s="48"/>
      <c r="F612" s="431"/>
      <c r="G612" s="48"/>
      <c r="H612" s="48"/>
      <c r="I612" s="48"/>
      <c r="J612" s="48"/>
      <c r="K612" s="48"/>
      <c r="L612" s="48"/>
      <c r="M612" s="48"/>
      <c r="N612" s="4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FE612" s="50"/>
    </row>
    <row r="613" spans="1:161" s="18" customFormat="1">
      <c r="A613" s="47"/>
      <c r="B613" s="48"/>
      <c r="C613" s="48"/>
      <c r="D613" s="49"/>
      <c r="E613" s="48"/>
      <c r="F613" s="431"/>
      <c r="G613" s="48"/>
      <c r="H613" s="48"/>
      <c r="I613" s="48"/>
      <c r="J613" s="48"/>
      <c r="K613" s="48"/>
      <c r="L613" s="48"/>
      <c r="M613" s="48"/>
      <c r="N613" s="4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FE613" s="50"/>
    </row>
    <row r="614" spans="1:161" s="18" customFormat="1">
      <c r="A614" s="47"/>
      <c r="B614" s="48"/>
      <c r="C614" s="48"/>
      <c r="D614" s="49"/>
      <c r="E614" s="48"/>
      <c r="F614" s="431"/>
      <c r="G614" s="48"/>
      <c r="H614" s="48"/>
      <c r="I614" s="48"/>
      <c r="J614" s="48"/>
      <c r="K614" s="48"/>
      <c r="L614" s="48"/>
      <c r="M614" s="48"/>
      <c r="N614" s="4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FE614" s="50"/>
    </row>
    <row r="615" spans="1:161" s="18" customFormat="1">
      <c r="A615" s="47"/>
      <c r="B615" s="48"/>
      <c r="C615" s="48"/>
      <c r="D615" s="49"/>
      <c r="E615" s="48"/>
      <c r="F615" s="431"/>
      <c r="G615" s="48"/>
      <c r="H615" s="48"/>
      <c r="I615" s="48"/>
      <c r="J615" s="48"/>
      <c r="K615" s="48"/>
      <c r="L615" s="48"/>
      <c r="M615" s="48"/>
      <c r="N615" s="4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FE615" s="50"/>
    </row>
    <row r="616" spans="1:161" s="18" customFormat="1">
      <c r="A616" s="47"/>
      <c r="B616" s="48"/>
      <c r="C616" s="48"/>
      <c r="D616" s="49"/>
      <c r="E616" s="48"/>
      <c r="F616" s="431"/>
      <c r="G616" s="48"/>
      <c r="H616" s="48"/>
      <c r="I616" s="48"/>
      <c r="J616" s="48"/>
      <c r="K616" s="48"/>
      <c r="L616" s="48"/>
      <c r="M616" s="48"/>
      <c r="N616" s="4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FE616" s="50"/>
    </row>
    <row r="617" spans="1:161" s="18" customFormat="1">
      <c r="A617" s="47"/>
      <c r="B617" s="48"/>
      <c r="C617" s="48"/>
      <c r="D617" s="49"/>
      <c r="E617" s="48"/>
      <c r="F617" s="431"/>
      <c r="G617" s="48"/>
      <c r="H617" s="48"/>
      <c r="I617" s="48"/>
      <c r="J617" s="48"/>
      <c r="K617" s="48"/>
      <c r="L617" s="48"/>
      <c r="M617" s="48"/>
      <c r="N617" s="4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FE617" s="50"/>
    </row>
    <row r="618" spans="1:161" s="18" customFormat="1">
      <c r="A618" s="47"/>
      <c r="B618" s="48"/>
      <c r="C618" s="48"/>
      <c r="D618" s="49"/>
      <c r="E618" s="48"/>
      <c r="F618" s="431"/>
      <c r="G618" s="48"/>
      <c r="H618" s="48"/>
      <c r="I618" s="48"/>
      <c r="J618" s="48"/>
      <c r="K618" s="48"/>
      <c r="L618" s="48"/>
      <c r="M618" s="48"/>
      <c r="N618" s="4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FE618" s="50"/>
    </row>
    <row r="619" spans="1:161" s="18" customFormat="1">
      <c r="A619" s="47"/>
      <c r="B619" s="48"/>
      <c r="C619" s="48"/>
      <c r="D619" s="49"/>
      <c r="E619" s="48"/>
      <c r="F619" s="431"/>
      <c r="G619" s="48"/>
      <c r="H619" s="48"/>
      <c r="I619" s="48"/>
      <c r="J619" s="48"/>
      <c r="K619" s="48"/>
      <c r="L619" s="48"/>
      <c r="M619" s="48"/>
      <c r="N619" s="4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FE619" s="50"/>
    </row>
    <row r="620" spans="1:161" s="18" customFormat="1">
      <c r="A620" s="47"/>
      <c r="B620" s="48"/>
      <c r="C620" s="48"/>
      <c r="D620" s="49"/>
      <c r="E620" s="48"/>
      <c r="F620" s="431"/>
      <c r="G620" s="48"/>
      <c r="H620" s="48"/>
      <c r="I620" s="48"/>
      <c r="J620" s="48"/>
      <c r="K620" s="48"/>
      <c r="L620" s="48"/>
      <c r="M620" s="48"/>
      <c r="N620" s="4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FE620" s="50"/>
    </row>
    <row r="621" spans="1:161" s="18" customFormat="1">
      <c r="A621" s="47"/>
      <c r="B621" s="48"/>
      <c r="C621" s="48"/>
      <c r="D621" s="49"/>
      <c r="E621" s="48"/>
      <c r="F621" s="431"/>
      <c r="G621" s="48"/>
      <c r="H621" s="48"/>
      <c r="I621" s="48"/>
      <c r="J621" s="48"/>
      <c r="K621" s="48"/>
      <c r="L621" s="48"/>
      <c r="M621" s="48"/>
      <c r="N621" s="4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FE621" s="50"/>
    </row>
    <row r="622" spans="1:161" s="18" customFormat="1">
      <c r="A622" s="47"/>
      <c r="B622" s="48"/>
      <c r="C622" s="48"/>
      <c r="D622" s="49"/>
      <c r="E622" s="48"/>
      <c r="F622" s="431"/>
      <c r="G622" s="48"/>
      <c r="H622" s="48"/>
      <c r="I622" s="48"/>
      <c r="J622" s="48"/>
      <c r="K622" s="48"/>
      <c r="L622" s="48"/>
      <c r="M622" s="48"/>
      <c r="N622" s="4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FE622" s="50"/>
    </row>
    <row r="623" spans="1:161" s="18" customFormat="1">
      <c r="A623" s="47"/>
      <c r="B623" s="48"/>
      <c r="C623" s="48"/>
      <c r="D623" s="49"/>
      <c r="E623" s="48"/>
      <c r="F623" s="431"/>
      <c r="G623" s="48"/>
      <c r="H623" s="48"/>
      <c r="I623" s="48"/>
      <c r="J623" s="48"/>
      <c r="K623" s="48"/>
      <c r="L623" s="48"/>
      <c r="M623" s="48"/>
      <c r="N623" s="4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FE623" s="50"/>
    </row>
    <row r="624" spans="1:161" s="18" customFormat="1">
      <c r="A624" s="47"/>
      <c r="B624" s="48"/>
      <c r="C624" s="48"/>
      <c r="D624" s="49"/>
      <c r="E624" s="48"/>
      <c r="F624" s="431"/>
      <c r="G624" s="48"/>
      <c r="H624" s="48"/>
      <c r="I624" s="48"/>
      <c r="J624" s="48"/>
      <c r="K624" s="48"/>
      <c r="L624" s="48"/>
      <c r="M624" s="48"/>
      <c r="N624" s="4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FE624" s="50"/>
    </row>
    <row r="625" spans="1:161" s="18" customFormat="1">
      <c r="A625" s="47"/>
      <c r="B625" s="48"/>
      <c r="C625" s="48"/>
      <c r="D625" s="49"/>
      <c r="E625" s="48"/>
      <c r="F625" s="431"/>
      <c r="G625" s="48"/>
      <c r="H625" s="48"/>
      <c r="I625" s="48"/>
      <c r="J625" s="48"/>
      <c r="K625" s="48"/>
      <c r="L625" s="48"/>
      <c r="M625" s="48"/>
      <c r="N625" s="4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FE625" s="50"/>
    </row>
    <row r="626" spans="1:161" s="18" customFormat="1">
      <c r="A626" s="47"/>
      <c r="B626" s="48"/>
      <c r="C626" s="48"/>
      <c r="D626" s="49"/>
      <c r="E626" s="48"/>
      <c r="F626" s="431"/>
      <c r="G626" s="48"/>
      <c r="H626" s="48"/>
      <c r="I626" s="48"/>
      <c r="J626" s="48"/>
      <c r="K626" s="48"/>
      <c r="L626" s="48"/>
      <c r="M626" s="48"/>
      <c r="N626" s="4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FE626" s="50"/>
    </row>
    <row r="627" spans="1:161" s="18" customFormat="1">
      <c r="A627" s="47"/>
      <c r="B627" s="48"/>
      <c r="C627" s="48"/>
      <c r="D627" s="49"/>
      <c r="E627" s="48"/>
      <c r="F627" s="431"/>
      <c r="G627" s="48"/>
      <c r="H627" s="48"/>
      <c r="I627" s="48"/>
      <c r="J627" s="48"/>
      <c r="K627" s="48"/>
      <c r="L627" s="48"/>
      <c r="M627" s="48"/>
      <c r="N627" s="4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FE627" s="50"/>
    </row>
    <row r="628" spans="1:161" s="18" customFormat="1">
      <c r="A628" s="47"/>
      <c r="B628" s="48"/>
      <c r="C628" s="48"/>
      <c r="D628" s="49"/>
      <c r="E628" s="48"/>
      <c r="F628" s="431"/>
      <c r="G628" s="48"/>
      <c r="H628" s="48"/>
      <c r="I628" s="48"/>
      <c r="J628" s="48"/>
      <c r="K628" s="48"/>
      <c r="L628" s="48"/>
      <c r="M628" s="48"/>
      <c r="N628" s="4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FE628" s="50"/>
    </row>
    <row r="629" spans="1:161" s="18" customFormat="1">
      <c r="A629" s="47"/>
      <c r="B629" s="48"/>
      <c r="C629" s="48"/>
      <c r="D629" s="49"/>
      <c r="E629" s="48"/>
      <c r="F629" s="431"/>
      <c r="G629" s="48"/>
      <c r="H629" s="48"/>
      <c r="I629" s="48"/>
      <c r="J629" s="48"/>
      <c r="K629" s="48"/>
      <c r="L629" s="48"/>
      <c r="M629" s="48"/>
      <c r="N629" s="4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FE629" s="50"/>
    </row>
    <row r="630" spans="1:161" s="18" customFormat="1">
      <c r="A630" s="47"/>
      <c r="B630" s="48"/>
      <c r="C630" s="48"/>
      <c r="D630" s="49"/>
      <c r="E630" s="48"/>
      <c r="F630" s="431"/>
      <c r="G630" s="48"/>
      <c r="H630" s="48"/>
      <c r="I630" s="48"/>
      <c r="J630" s="48"/>
      <c r="K630" s="48"/>
      <c r="L630" s="48"/>
      <c r="M630" s="48"/>
      <c r="N630" s="4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FE630" s="50"/>
    </row>
    <row r="631" spans="1:161" s="18" customFormat="1">
      <c r="A631" s="47"/>
      <c r="B631" s="48"/>
      <c r="C631" s="48"/>
      <c r="D631" s="49"/>
      <c r="E631" s="48"/>
      <c r="F631" s="431"/>
      <c r="G631" s="48"/>
      <c r="H631" s="48"/>
      <c r="I631" s="48"/>
      <c r="J631" s="48"/>
      <c r="K631" s="48"/>
      <c r="L631" s="48"/>
      <c r="M631" s="48"/>
      <c r="N631" s="4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FE631" s="50"/>
    </row>
    <row r="632" spans="1:161" s="18" customFormat="1">
      <c r="A632" s="47"/>
      <c r="B632" s="48"/>
      <c r="C632" s="48"/>
      <c r="D632" s="49"/>
      <c r="E632" s="48"/>
      <c r="F632" s="431"/>
      <c r="G632" s="48"/>
      <c r="H632" s="48"/>
      <c r="I632" s="48"/>
      <c r="J632" s="48"/>
      <c r="K632" s="48"/>
      <c r="L632" s="48"/>
      <c r="M632" s="48"/>
      <c r="N632" s="4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FE632" s="50"/>
    </row>
    <row r="633" spans="1:161" s="18" customFormat="1">
      <c r="A633" s="47"/>
      <c r="B633" s="48"/>
      <c r="C633" s="48"/>
      <c r="D633" s="49"/>
      <c r="E633" s="48"/>
      <c r="F633" s="431"/>
      <c r="G633" s="48"/>
      <c r="H633" s="48"/>
      <c r="I633" s="48"/>
      <c r="J633" s="48"/>
      <c r="K633" s="48"/>
      <c r="L633" s="48"/>
      <c r="M633" s="48"/>
      <c r="N633" s="4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FE633" s="50"/>
    </row>
    <row r="634" spans="1:161" s="18" customFormat="1">
      <c r="A634" s="47"/>
      <c r="B634" s="48"/>
      <c r="C634" s="48"/>
      <c r="D634" s="49"/>
      <c r="E634" s="48"/>
      <c r="F634" s="431"/>
      <c r="G634" s="48"/>
      <c r="H634" s="48"/>
      <c r="I634" s="48"/>
      <c r="J634" s="48"/>
      <c r="K634" s="48"/>
      <c r="L634" s="48"/>
      <c r="M634" s="48"/>
      <c r="N634" s="4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FE634" s="50"/>
    </row>
    <row r="635" spans="1:161" s="18" customFormat="1">
      <c r="A635" s="47"/>
      <c r="B635" s="48"/>
      <c r="C635" s="48"/>
      <c r="D635" s="49"/>
      <c r="E635" s="48"/>
      <c r="F635" s="431"/>
      <c r="G635" s="48"/>
      <c r="H635" s="48"/>
      <c r="I635" s="48"/>
      <c r="J635" s="48"/>
      <c r="K635" s="48"/>
      <c r="L635" s="48"/>
      <c r="M635" s="48"/>
      <c r="N635" s="4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FE635" s="50"/>
    </row>
    <row r="636" spans="1:161" s="18" customFormat="1">
      <c r="A636" s="47"/>
      <c r="B636" s="48"/>
      <c r="C636" s="48"/>
      <c r="D636" s="49"/>
      <c r="E636" s="48"/>
      <c r="F636" s="431"/>
      <c r="G636" s="48"/>
      <c r="H636" s="48"/>
      <c r="I636" s="48"/>
      <c r="J636" s="48"/>
      <c r="K636" s="48"/>
      <c r="L636" s="48"/>
      <c r="M636" s="48"/>
      <c r="N636" s="4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FE636" s="50"/>
    </row>
    <row r="637" spans="1:161" s="18" customFormat="1">
      <c r="A637" s="47"/>
      <c r="B637" s="48"/>
      <c r="C637" s="48"/>
      <c r="D637" s="49"/>
      <c r="E637" s="48"/>
      <c r="F637" s="431"/>
      <c r="G637" s="48"/>
      <c r="H637" s="48"/>
      <c r="I637" s="48"/>
      <c r="J637" s="48"/>
      <c r="K637" s="48"/>
      <c r="L637" s="48"/>
      <c r="M637" s="48"/>
      <c r="N637" s="4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FE637" s="50"/>
    </row>
    <row r="638" spans="1:161" s="18" customFormat="1">
      <c r="A638" s="47"/>
      <c r="B638" s="48"/>
      <c r="C638" s="48"/>
      <c r="D638" s="49"/>
      <c r="E638" s="48"/>
      <c r="F638" s="431"/>
      <c r="G638" s="48"/>
      <c r="H638" s="48"/>
      <c r="I638" s="48"/>
      <c r="J638" s="48"/>
      <c r="K638" s="48"/>
      <c r="L638" s="48"/>
      <c r="M638" s="48"/>
      <c r="N638" s="4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FE638" s="50"/>
    </row>
    <row r="639" spans="1:161" s="18" customFormat="1">
      <c r="A639" s="47"/>
      <c r="B639" s="48"/>
      <c r="C639" s="48"/>
      <c r="D639" s="49"/>
      <c r="E639" s="48"/>
      <c r="F639" s="431"/>
      <c r="G639" s="48"/>
      <c r="H639" s="48"/>
      <c r="I639" s="48"/>
      <c r="J639" s="48"/>
      <c r="K639" s="48"/>
      <c r="L639" s="48"/>
      <c r="M639" s="48"/>
      <c r="N639" s="4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FE639" s="50"/>
    </row>
    <row r="640" spans="1:161" s="18" customFormat="1">
      <c r="A640" s="47"/>
      <c r="B640" s="48"/>
      <c r="C640" s="48"/>
      <c r="D640" s="49"/>
      <c r="E640" s="48"/>
      <c r="F640" s="431"/>
      <c r="G640" s="48"/>
      <c r="H640" s="48"/>
      <c r="I640" s="48"/>
      <c r="J640" s="48"/>
      <c r="K640" s="48"/>
      <c r="L640" s="48"/>
      <c r="M640" s="48"/>
      <c r="N640" s="4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FE640" s="50"/>
    </row>
    <row r="641" spans="1:161" s="18" customFormat="1">
      <c r="A641" s="47"/>
      <c r="B641" s="48"/>
      <c r="C641" s="48"/>
      <c r="D641" s="49"/>
      <c r="E641" s="48"/>
      <c r="F641" s="431"/>
      <c r="G641" s="48"/>
      <c r="H641" s="48"/>
      <c r="I641" s="48"/>
      <c r="J641" s="48"/>
      <c r="K641" s="48"/>
      <c r="L641" s="48"/>
      <c r="M641" s="48"/>
      <c r="N641" s="4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FE641" s="50"/>
    </row>
    <row r="642" spans="1:161" s="18" customFormat="1">
      <c r="A642" s="47"/>
      <c r="B642" s="48"/>
      <c r="C642" s="48"/>
      <c r="D642" s="49"/>
      <c r="E642" s="48"/>
      <c r="F642" s="431"/>
      <c r="G642" s="48"/>
      <c r="H642" s="48"/>
      <c r="I642" s="48"/>
      <c r="J642" s="48"/>
      <c r="K642" s="48"/>
      <c r="L642" s="48"/>
      <c r="M642" s="48"/>
      <c r="N642" s="4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FE642" s="50"/>
    </row>
    <row r="643" spans="1:161" s="18" customFormat="1">
      <c r="A643" s="47"/>
      <c r="B643" s="48"/>
      <c r="C643" s="48"/>
      <c r="D643" s="49"/>
      <c r="E643" s="48"/>
      <c r="F643" s="431"/>
      <c r="G643" s="48"/>
      <c r="H643" s="48"/>
      <c r="I643" s="48"/>
      <c r="J643" s="48"/>
      <c r="K643" s="48"/>
      <c r="L643" s="48"/>
      <c r="M643" s="48"/>
      <c r="N643" s="4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FE643" s="50"/>
    </row>
    <row r="644" spans="1:161" s="18" customFormat="1">
      <c r="A644" s="47"/>
      <c r="B644" s="48"/>
      <c r="C644" s="48"/>
      <c r="D644" s="49"/>
      <c r="E644" s="48"/>
      <c r="F644" s="431"/>
      <c r="G644" s="48"/>
      <c r="H644" s="48"/>
      <c r="I644" s="48"/>
      <c r="J644" s="48"/>
      <c r="K644" s="48"/>
      <c r="L644" s="48"/>
      <c r="M644" s="48"/>
      <c r="N644" s="4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FE644" s="50"/>
    </row>
    <row r="645" spans="1:161" s="18" customFormat="1">
      <c r="A645" s="47"/>
      <c r="B645" s="48"/>
      <c r="C645" s="48"/>
      <c r="D645" s="49"/>
      <c r="E645" s="48"/>
      <c r="F645" s="431"/>
      <c r="G645" s="48"/>
      <c r="H645" s="48"/>
      <c r="I645" s="48"/>
      <c r="J645" s="48"/>
      <c r="K645" s="48"/>
      <c r="L645" s="48"/>
      <c r="M645" s="48"/>
      <c r="N645" s="4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FE645" s="50"/>
    </row>
    <row r="646" spans="1:161" s="18" customFormat="1">
      <c r="A646" s="47"/>
      <c r="B646" s="48"/>
      <c r="C646" s="48"/>
      <c r="D646" s="49"/>
      <c r="E646" s="48"/>
      <c r="F646" s="431"/>
      <c r="G646" s="48"/>
      <c r="H646" s="48"/>
      <c r="I646" s="48"/>
      <c r="J646" s="48"/>
      <c r="K646" s="48"/>
      <c r="L646" s="48"/>
      <c r="M646" s="48"/>
      <c r="N646" s="4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FE646" s="50"/>
    </row>
    <row r="647" spans="1:161" s="18" customFormat="1">
      <c r="A647" s="47"/>
      <c r="B647" s="48"/>
      <c r="C647" s="48"/>
      <c r="D647" s="49"/>
      <c r="E647" s="48"/>
      <c r="F647" s="431"/>
      <c r="G647" s="48"/>
      <c r="H647" s="48"/>
      <c r="I647" s="48"/>
      <c r="J647" s="48"/>
      <c r="K647" s="48"/>
      <c r="L647" s="48"/>
      <c r="M647" s="48"/>
      <c r="N647" s="4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FE647" s="50"/>
    </row>
    <row r="648" spans="1:161" s="18" customFormat="1">
      <c r="A648" s="47"/>
      <c r="B648" s="48"/>
      <c r="C648" s="48"/>
      <c r="D648" s="49"/>
      <c r="E648" s="48"/>
      <c r="F648" s="431"/>
      <c r="G648" s="48"/>
      <c r="H648" s="48"/>
      <c r="I648" s="48"/>
      <c r="J648" s="48"/>
      <c r="K648" s="48"/>
      <c r="L648" s="48"/>
      <c r="M648" s="48"/>
      <c r="N648" s="4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FE648" s="50"/>
    </row>
    <row r="649" spans="1:161" s="18" customFormat="1">
      <c r="A649" s="47"/>
      <c r="B649" s="48"/>
      <c r="C649" s="48"/>
      <c r="D649" s="49"/>
      <c r="E649" s="48"/>
      <c r="F649" s="431"/>
      <c r="G649" s="48"/>
      <c r="H649" s="48"/>
      <c r="I649" s="48"/>
      <c r="J649" s="48"/>
      <c r="K649" s="48"/>
      <c r="L649" s="48"/>
      <c r="M649" s="48"/>
      <c r="N649" s="4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FE649" s="50"/>
    </row>
    <row r="650" spans="1:161" s="18" customFormat="1">
      <c r="A650" s="47"/>
      <c r="B650" s="48"/>
      <c r="C650" s="48"/>
      <c r="D650" s="49"/>
      <c r="E650" s="48"/>
      <c r="F650" s="431"/>
      <c r="G650" s="48"/>
      <c r="H650" s="48"/>
      <c r="I650" s="48"/>
      <c r="J650" s="48"/>
      <c r="K650" s="48"/>
      <c r="L650" s="48"/>
      <c r="M650" s="48"/>
      <c r="N650" s="4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FE650" s="50"/>
    </row>
    <row r="651" spans="1:161" s="18" customFormat="1">
      <c r="A651" s="47"/>
      <c r="B651" s="48"/>
      <c r="C651" s="48"/>
      <c r="D651" s="49"/>
      <c r="E651" s="48"/>
      <c r="F651" s="431"/>
      <c r="G651" s="48"/>
      <c r="H651" s="48"/>
      <c r="I651" s="48"/>
      <c r="J651" s="48"/>
      <c r="K651" s="48"/>
      <c r="L651" s="48"/>
      <c r="M651" s="48"/>
      <c r="N651" s="4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FE651" s="50"/>
    </row>
    <row r="652" spans="1:161" s="18" customFormat="1">
      <c r="A652" s="47"/>
      <c r="B652" s="48"/>
      <c r="C652" s="48"/>
      <c r="D652" s="49"/>
      <c r="E652" s="48"/>
      <c r="F652" s="431"/>
      <c r="G652" s="48"/>
      <c r="H652" s="48"/>
      <c r="I652" s="48"/>
      <c r="J652" s="48"/>
      <c r="K652" s="48"/>
      <c r="L652" s="48"/>
      <c r="M652" s="48"/>
      <c r="N652" s="4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FE652" s="50"/>
    </row>
    <row r="653" spans="1:161" s="18" customFormat="1">
      <c r="A653" s="47"/>
      <c r="B653" s="48"/>
      <c r="C653" s="48"/>
      <c r="D653" s="49"/>
      <c r="E653" s="48"/>
      <c r="F653" s="431"/>
      <c r="G653" s="48"/>
      <c r="H653" s="48"/>
      <c r="I653" s="48"/>
      <c r="J653" s="48"/>
      <c r="K653" s="48"/>
      <c r="L653" s="48"/>
      <c r="M653" s="48"/>
      <c r="N653" s="4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FE653" s="50"/>
    </row>
    <row r="654" spans="1:161" s="18" customFormat="1">
      <c r="A654" s="47"/>
      <c r="B654" s="48"/>
      <c r="C654" s="48"/>
      <c r="D654" s="49"/>
      <c r="E654" s="48"/>
      <c r="F654" s="431"/>
      <c r="G654" s="48"/>
      <c r="H654" s="48"/>
      <c r="I654" s="48"/>
      <c r="J654" s="48"/>
      <c r="K654" s="48"/>
      <c r="L654" s="48"/>
      <c r="M654" s="48"/>
      <c r="N654" s="4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FE654" s="50"/>
    </row>
    <row r="655" spans="1:161" s="18" customFormat="1">
      <c r="A655" s="47"/>
      <c r="B655" s="48"/>
      <c r="C655" s="48"/>
      <c r="D655" s="49"/>
      <c r="E655" s="48"/>
      <c r="F655" s="431"/>
      <c r="G655" s="48"/>
      <c r="H655" s="48"/>
      <c r="I655" s="48"/>
      <c r="J655" s="48"/>
      <c r="K655" s="48"/>
      <c r="L655" s="48"/>
      <c r="M655" s="48"/>
      <c r="N655" s="4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FE655" s="50"/>
    </row>
    <row r="656" spans="1:161" s="18" customFormat="1">
      <c r="A656" s="47"/>
      <c r="B656" s="48"/>
      <c r="C656" s="48"/>
      <c r="D656" s="49"/>
      <c r="E656" s="48"/>
      <c r="F656" s="431"/>
      <c r="G656" s="48"/>
      <c r="H656" s="48"/>
      <c r="I656" s="48"/>
      <c r="J656" s="48"/>
      <c r="K656" s="48"/>
      <c r="L656" s="48"/>
      <c r="M656" s="48"/>
      <c r="N656" s="4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FE656" s="50"/>
    </row>
    <row r="657" spans="1:161" s="18" customFormat="1">
      <c r="A657" s="47"/>
      <c r="B657" s="48"/>
      <c r="C657" s="48"/>
      <c r="D657" s="49"/>
      <c r="E657" s="48"/>
      <c r="F657" s="431"/>
      <c r="G657" s="48"/>
      <c r="H657" s="48"/>
      <c r="I657" s="48"/>
      <c r="J657" s="48"/>
      <c r="K657" s="48"/>
      <c r="L657" s="48"/>
      <c r="M657" s="48"/>
      <c r="N657" s="4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FE657" s="50"/>
    </row>
    <row r="658" spans="1:161" s="18" customFormat="1">
      <c r="A658" s="47"/>
      <c r="B658" s="48"/>
      <c r="C658" s="48"/>
      <c r="D658" s="49"/>
      <c r="E658" s="48"/>
      <c r="F658" s="431"/>
      <c r="G658" s="48"/>
      <c r="H658" s="48"/>
      <c r="I658" s="48"/>
      <c r="J658" s="48"/>
      <c r="K658" s="48"/>
      <c r="L658" s="48"/>
      <c r="M658" s="48"/>
      <c r="N658" s="4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FE658" s="50"/>
    </row>
    <row r="659" spans="1:161" s="18" customFormat="1">
      <c r="A659" s="47"/>
      <c r="B659" s="48"/>
      <c r="C659" s="48"/>
      <c r="D659" s="49"/>
      <c r="E659" s="48"/>
      <c r="F659" s="431"/>
      <c r="G659" s="48"/>
      <c r="H659" s="48"/>
      <c r="I659" s="48"/>
      <c r="J659" s="48"/>
      <c r="K659" s="48"/>
      <c r="L659" s="48"/>
      <c r="M659" s="48"/>
      <c r="N659" s="4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FE659" s="50"/>
    </row>
    <row r="660" spans="1:161" s="18" customFormat="1">
      <c r="A660" s="47"/>
      <c r="B660" s="48"/>
      <c r="C660" s="48"/>
      <c r="D660" s="49"/>
      <c r="E660" s="48"/>
      <c r="F660" s="431"/>
      <c r="G660" s="48"/>
      <c r="H660" s="48"/>
      <c r="I660" s="48"/>
      <c r="J660" s="48"/>
      <c r="K660" s="48"/>
      <c r="L660" s="48"/>
      <c r="M660" s="48"/>
      <c r="N660" s="4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FE660" s="50"/>
    </row>
    <row r="661" spans="1:161" s="18" customFormat="1">
      <c r="A661" s="47"/>
      <c r="B661" s="48"/>
      <c r="C661" s="48"/>
      <c r="D661" s="49"/>
      <c r="E661" s="48"/>
      <c r="F661" s="431"/>
      <c r="G661" s="48"/>
      <c r="H661" s="48"/>
      <c r="I661" s="48"/>
      <c r="J661" s="48"/>
      <c r="K661" s="48"/>
      <c r="L661" s="48"/>
      <c r="M661" s="48"/>
      <c r="N661" s="4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FE661" s="50"/>
    </row>
    <row r="662" spans="1:161" s="18" customFormat="1">
      <c r="A662" s="47"/>
      <c r="B662" s="48"/>
      <c r="C662" s="48"/>
      <c r="D662" s="49"/>
      <c r="E662" s="48"/>
      <c r="F662" s="431"/>
      <c r="G662" s="48"/>
      <c r="H662" s="48"/>
      <c r="I662" s="48"/>
      <c r="J662" s="48"/>
      <c r="K662" s="48"/>
      <c r="L662" s="48"/>
      <c r="M662" s="48"/>
      <c r="N662" s="4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FE662" s="50"/>
    </row>
    <row r="663" spans="1:161" s="18" customFormat="1">
      <c r="A663" s="47"/>
      <c r="B663" s="48"/>
      <c r="C663" s="48"/>
      <c r="D663" s="49"/>
      <c r="E663" s="48"/>
      <c r="F663" s="431"/>
      <c r="G663" s="48"/>
      <c r="H663" s="48"/>
      <c r="I663" s="48"/>
      <c r="J663" s="48"/>
      <c r="K663" s="48"/>
      <c r="L663" s="48"/>
      <c r="M663" s="48"/>
      <c r="N663" s="4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FE663" s="50"/>
    </row>
    <row r="664" spans="1:161" s="18" customFormat="1">
      <c r="A664" s="47"/>
      <c r="B664" s="48"/>
      <c r="C664" s="48"/>
      <c r="D664" s="49"/>
      <c r="E664" s="48"/>
      <c r="F664" s="431"/>
      <c r="G664" s="48"/>
      <c r="H664" s="48"/>
      <c r="I664" s="48"/>
      <c r="J664" s="48"/>
      <c r="K664" s="48"/>
      <c r="L664" s="48"/>
      <c r="M664" s="48"/>
      <c r="N664" s="4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FE664" s="50"/>
    </row>
    <row r="665" spans="1:161" s="18" customFormat="1">
      <c r="A665" s="47"/>
      <c r="B665" s="48"/>
      <c r="C665" s="48"/>
      <c r="D665" s="49"/>
      <c r="E665" s="48"/>
      <c r="F665" s="431"/>
      <c r="G665" s="48"/>
      <c r="H665" s="48"/>
      <c r="I665" s="48"/>
      <c r="J665" s="48"/>
      <c r="K665" s="48"/>
      <c r="L665" s="48"/>
      <c r="M665" s="48"/>
      <c r="N665" s="4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FE665" s="50"/>
    </row>
    <row r="666" spans="1:161" s="18" customFormat="1">
      <c r="A666" s="47"/>
      <c r="B666" s="48"/>
      <c r="C666" s="48"/>
      <c r="D666" s="49"/>
      <c r="E666" s="48"/>
      <c r="F666" s="431"/>
      <c r="G666" s="48"/>
      <c r="H666" s="48"/>
      <c r="I666" s="48"/>
      <c r="J666" s="48"/>
      <c r="K666" s="48"/>
      <c r="L666" s="48"/>
      <c r="M666" s="48"/>
      <c r="N666" s="4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FE666" s="50"/>
    </row>
    <row r="667" spans="1:161" s="18" customFormat="1">
      <c r="A667" s="47"/>
      <c r="B667" s="48"/>
      <c r="C667" s="48"/>
      <c r="D667" s="49"/>
      <c r="E667" s="48"/>
      <c r="F667" s="431"/>
      <c r="G667" s="48"/>
      <c r="H667" s="48"/>
      <c r="I667" s="48"/>
      <c r="J667" s="48"/>
      <c r="K667" s="48"/>
      <c r="L667" s="48"/>
      <c r="M667" s="48"/>
      <c r="N667" s="4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FE667" s="50"/>
    </row>
    <row r="668" spans="1:161" s="18" customFormat="1">
      <c r="A668" s="47"/>
      <c r="B668" s="48"/>
      <c r="C668" s="48"/>
      <c r="D668" s="49"/>
      <c r="E668" s="48"/>
      <c r="F668" s="431"/>
      <c r="G668" s="48"/>
      <c r="H668" s="48"/>
      <c r="I668" s="48"/>
      <c r="J668" s="48"/>
      <c r="K668" s="48"/>
      <c r="L668" s="48"/>
      <c r="M668" s="48"/>
      <c r="N668" s="4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FE668" s="50"/>
    </row>
    <row r="669" spans="1:161" s="18" customFormat="1">
      <c r="A669" s="47"/>
      <c r="B669" s="48"/>
      <c r="C669" s="48"/>
      <c r="D669" s="49"/>
      <c r="E669" s="48"/>
      <c r="F669" s="431"/>
      <c r="G669" s="48"/>
      <c r="H669" s="48"/>
      <c r="I669" s="48"/>
      <c r="J669" s="48"/>
      <c r="K669" s="48"/>
      <c r="L669" s="48"/>
      <c r="M669" s="48"/>
      <c r="N669" s="4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FE669" s="50"/>
    </row>
    <row r="670" spans="1:161" s="18" customFormat="1">
      <c r="A670" s="47"/>
      <c r="B670" s="48"/>
      <c r="C670" s="48"/>
      <c r="D670" s="49"/>
      <c r="E670" s="48"/>
      <c r="F670" s="431"/>
      <c r="G670" s="48"/>
      <c r="H670" s="48"/>
      <c r="I670" s="48"/>
      <c r="J670" s="48"/>
      <c r="K670" s="48"/>
      <c r="L670" s="48"/>
      <c r="M670" s="48"/>
      <c r="N670" s="4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FE670" s="50"/>
    </row>
    <row r="671" spans="1:161" s="18" customFormat="1">
      <c r="A671" s="47"/>
      <c r="B671" s="48"/>
      <c r="C671" s="48"/>
      <c r="D671" s="49"/>
      <c r="E671" s="48"/>
      <c r="F671" s="431"/>
      <c r="G671" s="48"/>
      <c r="H671" s="48"/>
      <c r="I671" s="48"/>
      <c r="J671" s="48"/>
      <c r="K671" s="48"/>
      <c r="L671" s="48"/>
      <c r="M671" s="48"/>
      <c r="N671" s="4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FE671" s="50"/>
    </row>
    <row r="672" spans="1:161" s="18" customFormat="1">
      <c r="A672" s="47"/>
      <c r="B672" s="48"/>
      <c r="C672" s="48"/>
      <c r="D672" s="49"/>
      <c r="E672" s="48"/>
      <c r="F672" s="431"/>
      <c r="G672" s="48"/>
      <c r="H672" s="48"/>
      <c r="I672" s="48"/>
      <c r="J672" s="48"/>
      <c r="K672" s="48"/>
      <c r="L672" s="48"/>
      <c r="M672" s="48"/>
      <c r="N672" s="4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FE672" s="50"/>
    </row>
    <row r="673" spans="1:161" s="18" customFormat="1">
      <c r="A673" s="47"/>
      <c r="B673" s="48"/>
      <c r="C673" s="48"/>
      <c r="D673" s="49"/>
      <c r="E673" s="48"/>
      <c r="F673" s="431"/>
      <c r="G673" s="48"/>
      <c r="H673" s="48"/>
      <c r="I673" s="48"/>
      <c r="J673" s="48"/>
      <c r="K673" s="48"/>
      <c r="L673" s="48"/>
      <c r="M673" s="48"/>
      <c r="N673" s="4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FE673" s="50"/>
    </row>
    <row r="674" spans="1:161" s="18" customFormat="1">
      <c r="A674" s="47"/>
      <c r="B674" s="48"/>
      <c r="C674" s="48"/>
      <c r="D674" s="49"/>
      <c r="E674" s="48"/>
      <c r="F674" s="431"/>
      <c r="G674" s="48"/>
      <c r="H674" s="48"/>
      <c r="I674" s="48"/>
      <c r="J674" s="48"/>
      <c r="K674" s="48"/>
      <c r="L674" s="48"/>
      <c r="M674" s="48"/>
      <c r="N674" s="4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FE674" s="50"/>
    </row>
    <row r="675" spans="1:161" s="18" customFormat="1">
      <c r="A675" s="47"/>
      <c r="B675" s="48"/>
      <c r="C675" s="48"/>
      <c r="D675" s="49"/>
      <c r="E675" s="48"/>
      <c r="F675" s="431"/>
      <c r="G675" s="48"/>
      <c r="H675" s="48"/>
      <c r="I675" s="48"/>
      <c r="J675" s="48"/>
      <c r="K675" s="48"/>
      <c r="L675" s="48"/>
      <c r="M675" s="48"/>
      <c r="N675" s="4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FE675" s="50"/>
    </row>
    <row r="676" spans="1:161" s="18" customFormat="1">
      <c r="A676" s="47"/>
      <c r="B676" s="48"/>
      <c r="C676" s="48"/>
      <c r="D676" s="49"/>
      <c r="E676" s="48"/>
      <c r="F676" s="431"/>
      <c r="G676" s="48"/>
      <c r="H676" s="48"/>
      <c r="I676" s="48"/>
      <c r="J676" s="48"/>
      <c r="K676" s="48"/>
      <c r="L676" s="48"/>
      <c r="M676" s="48"/>
      <c r="N676" s="4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FE676" s="50"/>
    </row>
    <row r="677" spans="1:161" s="18" customFormat="1">
      <c r="A677" s="47"/>
      <c r="B677" s="48"/>
      <c r="C677" s="48"/>
      <c r="D677" s="49"/>
      <c r="E677" s="48"/>
      <c r="F677" s="431"/>
      <c r="G677" s="48"/>
      <c r="H677" s="48"/>
      <c r="I677" s="48"/>
      <c r="J677" s="48"/>
      <c r="K677" s="48"/>
      <c r="L677" s="48"/>
      <c r="M677" s="48"/>
      <c r="N677" s="4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FE677" s="50"/>
    </row>
    <row r="678" spans="1:161" s="18" customFormat="1">
      <c r="A678" s="47"/>
      <c r="B678" s="48"/>
      <c r="C678" s="48"/>
      <c r="D678" s="49"/>
      <c r="E678" s="48"/>
      <c r="F678" s="431"/>
      <c r="G678" s="48"/>
      <c r="H678" s="48"/>
      <c r="I678" s="48"/>
      <c r="J678" s="48"/>
      <c r="K678" s="48"/>
      <c r="L678" s="48"/>
      <c r="M678" s="48"/>
      <c r="N678" s="4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FE678" s="50"/>
    </row>
    <row r="679" spans="1:161" s="18" customFormat="1">
      <c r="A679" s="47"/>
      <c r="B679" s="48"/>
      <c r="C679" s="48"/>
      <c r="D679" s="49"/>
      <c r="E679" s="48"/>
      <c r="F679" s="431"/>
      <c r="G679" s="48"/>
      <c r="H679" s="48"/>
      <c r="I679" s="48"/>
      <c r="J679" s="48"/>
      <c r="K679" s="48"/>
      <c r="L679" s="48"/>
      <c r="M679" s="48"/>
      <c r="N679" s="4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FE679" s="50"/>
    </row>
    <row r="680" spans="1:161" s="18" customFormat="1">
      <c r="A680" s="47"/>
      <c r="B680" s="48"/>
      <c r="C680" s="48"/>
      <c r="D680" s="49"/>
      <c r="E680" s="48"/>
      <c r="F680" s="431"/>
      <c r="G680" s="48"/>
      <c r="H680" s="48"/>
      <c r="I680" s="48"/>
      <c r="J680" s="48"/>
      <c r="K680" s="48"/>
      <c r="L680" s="48"/>
      <c r="M680" s="48"/>
      <c r="N680" s="4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FE680" s="50"/>
    </row>
    <row r="681" spans="1:161" s="18" customFormat="1">
      <c r="A681" s="47"/>
      <c r="B681" s="48"/>
      <c r="C681" s="48"/>
      <c r="D681" s="49"/>
      <c r="E681" s="48"/>
      <c r="F681" s="431"/>
      <c r="G681" s="48"/>
      <c r="H681" s="48"/>
      <c r="I681" s="48"/>
      <c r="J681" s="48"/>
      <c r="K681" s="48"/>
      <c r="L681" s="48"/>
      <c r="M681" s="48"/>
      <c r="N681" s="4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FE681" s="50"/>
    </row>
    <row r="682" spans="1:161" s="18" customFormat="1">
      <c r="A682" s="47"/>
      <c r="B682" s="48"/>
      <c r="C682" s="48"/>
      <c r="D682" s="49"/>
      <c r="E682" s="48"/>
      <c r="F682" s="431"/>
      <c r="G682" s="48"/>
      <c r="H682" s="48"/>
      <c r="I682" s="48"/>
      <c r="J682" s="48"/>
      <c r="K682" s="48"/>
      <c r="L682" s="48"/>
      <c r="M682" s="48"/>
      <c r="N682" s="4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FE682" s="50"/>
    </row>
    <row r="683" spans="1:161" s="18" customFormat="1">
      <c r="A683" s="47"/>
      <c r="B683" s="48"/>
      <c r="C683" s="48"/>
      <c r="D683" s="49"/>
      <c r="E683" s="48"/>
      <c r="F683" s="431"/>
      <c r="G683" s="48"/>
      <c r="H683" s="48"/>
      <c r="I683" s="48"/>
      <c r="J683" s="48"/>
      <c r="K683" s="48"/>
      <c r="L683" s="48"/>
      <c r="M683" s="48"/>
      <c r="N683" s="4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FE683" s="50"/>
    </row>
    <row r="684" spans="1:161" s="18" customFormat="1">
      <c r="A684" s="47"/>
      <c r="B684" s="48"/>
      <c r="C684" s="48"/>
      <c r="D684" s="49"/>
      <c r="E684" s="48"/>
      <c r="F684" s="431"/>
      <c r="G684" s="48"/>
      <c r="H684" s="48"/>
      <c r="I684" s="48"/>
      <c r="J684" s="48"/>
      <c r="K684" s="48"/>
      <c r="L684" s="48"/>
      <c r="M684" s="48"/>
      <c r="N684" s="4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FE684" s="50"/>
    </row>
    <row r="685" spans="1:161" s="18" customFormat="1">
      <c r="A685" s="47"/>
      <c r="B685" s="48"/>
      <c r="C685" s="48"/>
      <c r="D685" s="49"/>
      <c r="E685" s="48"/>
      <c r="F685" s="431"/>
      <c r="G685" s="48"/>
      <c r="H685" s="48"/>
      <c r="I685" s="48"/>
      <c r="J685" s="48"/>
      <c r="K685" s="48"/>
      <c r="L685" s="48"/>
      <c r="M685" s="48"/>
      <c r="N685" s="4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FE685" s="50"/>
    </row>
    <row r="686" spans="1:161" s="18" customFormat="1">
      <c r="A686" s="47"/>
      <c r="B686" s="48"/>
      <c r="C686" s="48"/>
      <c r="D686" s="49"/>
      <c r="E686" s="48"/>
      <c r="F686" s="431"/>
      <c r="G686" s="48"/>
      <c r="H686" s="48"/>
      <c r="I686" s="48"/>
      <c r="J686" s="48"/>
      <c r="K686" s="48"/>
      <c r="L686" s="48"/>
      <c r="M686" s="48"/>
      <c r="N686" s="4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FE686" s="50"/>
    </row>
    <row r="687" spans="1:161" s="18" customFormat="1">
      <c r="A687" s="47"/>
      <c r="B687" s="48"/>
      <c r="C687" s="48"/>
      <c r="D687" s="49"/>
      <c r="E687" s="48"/>
      <c r="F687" s="431"/>
      <c r="G687" s="48"/>
      <c r="H687" s="48"/>
      <c r="I687" s="48"/>
      <c r="J687" s="48"/>
      <c r="K687" s="48"/>
      <c r="L687" s="48"/>
      <c r="M687" s="48"/>
      <c r="N687" s="4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FE687" s="50"/>
    </row>
    <row r="688" spans="1:161" s="18" customFormat="1">
      <c r="A688" s="47"/>
      <c r="B688" s="48"/>
      <c r="C688" s="48"/>
      <c r="D688" s="49"/>
      <c r="E688" s="48"/>
      <c r="F688" s="431"/>
      <c r="G688" s="48"/>
      <c r="H688" s="48"/>
      <c r="I688" s="48"/>
      <c r="J688" s="48"/>
      <c r="K688" s="48"/>
      <c r="L688" s="48"/>
      <c r="M688" s="48"/>
      <c r="N688" s="4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FE688" s="50"/>
    </row>
    <row r="689" spans="1:161" s="18" customFormat="1">
      <c r="A689" s="47"/>
      <c r="B689" s="48"/>
      <c r="C689" s="48"/>
      <c r="D689" s="49"/>
      <c r="E689" s="48"/>
      <c r="F689" s="431"/>
      <c r="G689" s="48"/>
      <c r="H689" s="48"/>
      <c r="I689" s="48"/>
      <c r="J689" s="48"/>
      <c r="K689" s="48"/>
      <c r="L689" s="48"/>
      <c r="M689" s="48"/>
      <c r="N689" s="4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FE689" s="50"/>
    </row>
    <row r="690" spans="1:161" s="18" customFormat="1">
      <c r="A690" s="47"/>
      <c r="B690" s="48"/>
      <c r="C690" s="48"/>
      <c r="D690" s="49"/>
      <c r="E690" s="48"/>
      <c r="F690" s="431"/>
      <c r="G690" s="48"/>
      <c r="H690" s="48"/>
      <c r="I690" s="48"/>
      <c r="J690" s="48"/>
      <c r="K690" s="48"/>
      <c r="L690" s="48"/>
      <c r="M690" s="48"/>
      <c r="N690" s="4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FE690" s="50"/>
    </row>
    <row r="691" spans="1:161" s="18" customFormat="1">
      <c r="A691" s="47"/>
      <c r="B691" s="48"/>
      <c r="C691" s="48"/>
      <c r="D691" s="49"/>
      <c r="E691" s="48"/>
      <c r="F691" s="431"/>
      <c r="G691" s="48"/>
      <c r="H691" s="48"/>
      <c r="I691" s="48"/>
      <c r="J691" s="48"/>
      <c r="K691" s="48"/>
      <c r="L691" s="48"/>
      <c r="M691" s="48"/>
      <c r="N691" s="4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FE691" s="50"/>
    </row>
    <row r="692" spans="1:161" s="18" customFormat="1">
      <c r="A692" s="47"/>
      <c r="B692" s="48"/>
      <c r="C692" s="48"/>
      <c r="D692" s="49"/>
      <c r="E692" s="48"/>
      <c r="F692" s="431"/>
      <c r="G692" s="48"/>
      <c r="H692" s="48"/>
      <c r="I692" s="48"/>
      <c r="J692" s="48"/>
      <c r="K692" s="48"/>
      <c r="L692" s="48"/>
      <c r="M692" s="48"/>
      <c r="N692" s="4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FE692" s="50"/>
    </row>
    <row r="693" spans="1:161" s="18" customFormat="1">
      <c r="A693" s="47"/>
      <c r="B693" s="48"/>
      <c r="C693" s="48"/>
      <c r="D693" s="49"/>
      <c r="E693" s="48"/>
      <c r="F693" s="431"/>
      <c r="G693" s="48"/>
      <c r="H693" s="48"/>
      <c r="I693" s="48"/>
      <c r="J693" s="48"/>
      <c r="K693" s="48"/>
      <c r="L693" s="48"/>
      <c r="M693" s="48"/>
      <c r="N693" s="4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FE693" s="50"/>
    </row>
    <row r="694" spans="1:161" s="18" customFormat="1">
      <c r="A694" s="47"/>
      <c r="B694" s="48"/>
      <c r="C694" s="48"/>
      <c r="D694" s="49"/>
      <c r="E694" s="48"/>
      <c r="F694" s="431"/>
      <c r="G694" s="48"/>
      <c r="H694" s="48"/>
      <c r="I694" s="48"/>
      <c r="J694" s="48"/>
      <c r="K694" s="48"/>
      <c r="L694" s="48"/>
      <c r="M694" s="48"/>
      <c r="N694" s="4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FE694" s="50"/>
    </row>
    <row r="695" spans="1:161" s="18" customFormat="1">
      <c r="A695" s="47"/>
      <c r="B695" s="48"/>
      <c r="C695" s="48"/>
      <c r="D695" s="49"/>
      <c r="E695" s="48"/>
      <c r="F695" s="431"/>
      <c r="G695" s="48"/>
      <c r="H695" s="48"/>
      <c r="I695" s="48"/>
      <c r="J695" s="48"/>
      <c r="K695" s="48"/>
      <c r="L695" s="48"/>
      <c r="M695" s="48"/>
      <c r="N695" s="4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FE695" s="50"/>
    </row>
    <row r="696" spans="1:161" s="18" customFormat="1">
      <c r="A696" s="47"/>
      <c r="B696" s="48"/>
      <c r="C696" s="48"/>
      <c r="D696" s="49"/>
      <c r="E696" s="48"/>
      <c r="F696" s="431"/>
      <c r="G696" s="48"/>
      <c r="H696" s="48"/>
      <c r="I696" s="48"/>
      <c r="J696" s="48"/>
      <c r="K696" s="48"/>
      <c r="L696" s="48"/>
      <c r="M696" s="48"/>
      <c r="N696" s="4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FE696" s="50"/>
    </row>
    <row r="697" spans="1:161" s="18" customFormat="1">
      <c r="A697" s="47"/>
      <c r="B697" s="48"/>
      <c r="C697" s="48"/>
      <c r="D697" s="49"/>
      <c r="E697" s="48"/>
      <c r="F697" s="431"/>
      <c r="G697" s="48"/>
      <c r="H697" s="48"/>
      <c r="I697" s="48"/>
      <c r="J697" s="48"/>
      <c r="K697" s="48"/>
      <c r="L697" s="48"/>
      <c r="M697" s="48"/>
      <c r="N697" s="4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FE697" s="50"/>
    </row>
    <row r="698" spans="1:161" s="18" customFormat="1">
      <c r="A698" s="47"/>
      <c r="B698" s="48"/>
      <c r="C698" s="48"/>
      <c r="D698" s="49"/>
      <c r="E698" s="48"/>
      <c r="F698" s="431"/>
      <c r="G698" s="48"/>
      <c r="H698" s="48"/>
      <c r="I698" s="48"/>
      <c r="J698" s="48"/>
      <c r="K698" s="48"/>
      <c r="L698" s="48"/>
      <c r="M698" s="48"/>
      <c r="N698" s="4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FE698" s="50"/>
    </row>
    <row r="699" spans="1:161" s="18" customFormat="1">
      <c r="A699" s="47"/>
      <c r="B699" s="48"/>
      <c r="C699" s="48"/>
      <c r="D699" s="49"/>
      <c r="E699" s="48"/>
      <c r="F699" s="431"/>
      <c r="G699" s="48"/>
      <c r="H699" s="48"/>
      <c r="I699" s="48"/>
      <c r="J699" s="48"/>
      <c r="K699" s="48"/>
      <c r="L699" s="48"/>
      <c r="M699" s="48"/>
      <c r="N699" s="4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FE699" s="50"/>
    </row>
    <row r="700" spans="1:161" s="18" customFormat="1">
      <c r="A700" s="47"/>
      <c r="B700" s="48"/>
      <c r="C700" s="48"/>
      <c r="D700" s="49"/>
      <c r="E700" s="48"/>
      <c r="F700" s="431"/>
      <c r="G700" s="48"/>
      <c r="H700" s="48"/>
      <c r="I700" s="48"/>
      <c r="J700" s="48"/>
      <c r="K700" s="48"/>
      <c r="L700" s="48"/>
      <c r="M700" s="48"/>
      <c r="N700" s="4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FE700" s="50"/>
    </row>
    <row r="701" spans="1:161" s="18" customFormat="1">
      <c r="A701" s="47"/>
      <c r="B701" s="48"/>
      <c r="C701" s="48"/>
      <c r="D701" s="49"/>
      <c r="E701" s="48"/>
      <c r="F701" s="431"/>
      <c r="G701" s="48"/>
      <c r="H701" s="48"/>
      <c r="I701" s="48"/>
      <c r="J701" s="48"/>
      <c r="K701" s="48"/>
      <c r="L701" s="48"/>
      <c r="M701" s="48"/>
      <c r="N701" s="4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FE701" s="50"/>
    </row>
    <row r="702" spans="1:161" s="18" customFormat="1">
      <c r="A702" s="47"/>
      <c r="B702" s="48"/>
      <c r="C702" s="48"/>
      <c r="D702" s="49"/>
      <c r="E702" s="48"/>
      <c r="F702" s="431"/>
      <c r="G702" s="48"/>
      <c r="H702" s="48"/>
      <c r="I702" s="48"/>
      <c r="J702" s="48"/>
      <c r="K702" s="48"/>
      <c r="L702" s="48"/>
      <c r="M702" s="48"/>
      <c r="N702" s="4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FE702" s="50"/>
    </row>
    <row r="703" spans="1:161" s="18" customFormat="1">
      <c r="A703" s="47"/>
      <c r="B703" s="48"/>
      <c r="C703" s="48"/>
      <c r="D703" s="49"/>
      <c r="E703" s="48"/>
      <c r="F703" s="431"/>
      <c r="G703" s="48"/>
      <c r="H703" s="48"/>
      <c r="I703" s="48"/>
      <c r="J703" s="48"/>
      <c r="K703" s="48"/>
      <c r="L703" s="48"/>
      <c r="M703" s="48"/>
      <c r="N703" s="4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FE703" s="50"/>
    </row>
    <row r="704" spans="1:161" s="18" customFormat="1">
      <c r="A704" s="47"/>
      <c r="B704" s="48"/>
      <c r="C704" s="48"/>
      <c r="D704" s="49"/>
      <c r="E704" s="48"/>
      <c r="F704" s="431"/>
      <c r="G704" s="48"/>
      <c r="H704" s="48"/>
      <c r="I704" s="48"/>
      <c r="J704" s="48"/>
      <c r="K704" s="48"/>
      <c r="L704" s="48"/>
      <c r="M704" s="48"/>
      <c r="N704" s="4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FE704" s="50"/>
    </row>
    <row r="705" spans="1:161" s="18" customFormat="1">
      <c r="A705" s="47"/>
      <c r="B705" s="48"/>
      <c r="C705" s="48"/>
      <c r="D705" s="49"/>
      <c r="E705" s="48"/>
      <c r="F705" s="431"/>
      <c r="G705" s="48"/>
      <c r="H705" s="48"/>
      <c r="I705" s="48"/>
      <c r="J705" s="48"/>
      <c r="K705" s="48"/>
      <c r="L705" s="48"/>
      <c r="M705" s="48"/>
      <c r="N705" s="4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FE705" s="50"/>
    </row>
    <row r="706" spans="1:161" s="18" customFormat="1">
      <c r="A706" s="47"/>
      <c r="B706" s="48"/>
      <c r="C706" s="48"/>
      <c r="D706" s="49"/>
      <c r="E706" s="48"/>
      <c r="F706" s="431"/>
      <c r="G706" s="48"/>
      <c r="H706" s="48"/>
      <c r="I706" s="48"/>
      <c r="J706" s="48"/>
      <c r="K706" s="48"/>
      <c r="L706" s="48"/>
      <c r="M706" s="48"/>
      <c r="N706" s="4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FE706" s="50"/>
    </row>
    <row r="707" spans="1:161" s="18" customFormat="1">
      <c r="A707" s="47"/>
      <c r="B707" s="48"/>
      <c r="C707" s="48"/>
      <c r="D707" s="49"/>
      <c r="E707" s="48"/>
      <c r="F707" s="431"/>
      <c r="G707" s="48"/>
      <c r="H707" s="48"/>
      <c r="I707" s="48"/>
      <c r="J707" s="48"/>
      <c r="K707" s="48"/>
      <c r="L707" s="48"/>
      <c r="M707" s="48"/>
      <c r="N707" s="4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FE707" s="50"/>
    </row>
    <row r="708" spans="1:161" s="18" customFormat="1">
      <c r="A708" s="47"/>
      <c r="B708" s="48"/>
      <c r="C708" s="48"/>
      <c r="D708" s="49"/>
      <c r="E708" s="48"/>
      <c r="F708" s="431"/>
      <c r="G708" s="48"/>
      <c r="H708" s="48"/>
      <c r="I708" s="48"/>
      <c r="J708" s="48"/>
      <c r="K708" s="48"/>
      <c r="L708" s="48"/>
      <c r="M708" s="48"/>
      <c r="N708" s="4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FE708" s="50"/>
    </row>
    <row r="709" spans="1:161" s="18" customFormat="1">
      <c r="A709" s="47"/>
      <c r="B709" s="48"/>
      <c r="C709" s="48"/>
      <c r="D709" s="49"/>
      <c r="E709" s="48"/>
      <c r="F709" s="431"/>
      <c r="G709" s="48"/>
      <c r="H709" s="48"/>
      <c r="I709" s="48"/>
      <c r="J709" s="48"/>
      <c r="K709" s="48"/>
      <c r="L709" s="48"/>
      <c r="M709" s="48"/>
      <c r="N709" s="4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FE709" s="50"/>
    </row>
    <row r="710" spans="1:161" s="18" customFormat="1">
      <c r="A710" s="47"/>
      <c r="B710" s="48"/>
      <c r="C710" s="48"/>
      <c r="D710" s="49"/>
      <c r="E710" s="48"/>
      <c r="F710" s="431"/>
      <c r="G710" s="48"/>
      <c r="H710" s="48"/>
      <c r="I710" s="48"/>
      <c r="J710" s="48"/>
      <c r="K710" s="48"/>
      <c r="L710" s="48"/>
      <c r="M710" s="48"/>
      <c r="N710" s="4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FE710" s="50"/>
    </row>
    <row r="711" spans="1:161" s="18" customFormat="1">
      <c r="A711" s="47"/>
      <c r="B711" s="48"/>
      <c r="C711" s="48"/>
      <c r="D711" s="49"/>
      <c r="E711" s="48"/>
      <c r="F711" s="431"/>
      <c r="G711" s="48"/>
      <c r="H711" s="48"/>
      <c r="I711" s="48"/>
      <c r="J711" s="48"/>
      <c r="K711" s="48"/>
      <c r="L711" s="48"/>
      <c r="M711" s="48"/>
      <c r="N711" s="4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FE711" s="50"/>
    </row>
    <row r="712" spans="1:161" s="18" customFormat="1">
      <c r="A712" s="47"/>
      <c r="B712" s="48"/>
      <c r="C712" s="48"/>
      <c r="D712" s="49"/>
      <c r="E712" s="48"/>
      <c r="F712" s="431"/>
      <c r="G712" s="48"/>
      <c r="H712" s="48"/>
      <c r="I712" s="48"/>
      <c r="J712" s="48"/>
      <c r="K712" s="48"/>
      <c r="L712" s="48"/>
      <c r="M712" s="48"/>
      <c r="N712" s="4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FE712" s="50"/>
    </row>
    <row r="713" spans="1:161" s="18" customFormat="1">
      <c r="A713" s="47"/>
      <c r="B713" s="48"/>
      <c r="C713" s="48"/>
      <c r="D713" s="49"/>
      <c r="E713" s="48"/>
      <c r="F713" s="431"/>
      <c r="G713" s="48"/>
      <c r="H713" s="48"/>
      <c r="I713" s="48"/>
      <c r="J713" s="48"/>
      <c r="K713" s="48"/>
      <c r="L713" s="48"/>
      <c r="M713" s="48"/>
      <c r="N713" s="4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FE713" s="50"/>
    </row>
    <row r="714" spans="1:161" s="18" customFormat="1">
      <c r="A714" s="47"/>
      <c r="B714" s="48"/>
      <c r="C714" s="48"/>
      <c r="D714" s="49"/>
      <c r="E714" s="48"/>
      <c r="F714" s="431"/>
      <c r="G714" s="48"/>
      <c r="H714" s="48"/>
      <c r="I714" s="48"/>
      <c r="J714" s="48"/>
      <c r="K714" s="48"/>
      <c r="L714" s="48"/>
      <c r="M714" s="48"/>
      <c r="N714" s="48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FE714" s="50"/>
    </row>
    <row r="715" spans="1:161" s="18" customFormat="1">
      <c r="A715" s="47"/>
      <c r="B715" s="48"/>
      <c r="C715" s="48"/>
      <c r="D715" s="49"/>
      <c r="E715" s="48"/>
      <c r="F715" s="431"/>
      <c r="G715" s="48"/>
      <c r="H715" s="48"/>
      <c r="I715" s="48"/>
      <c r="J715" s="48"/>
      <c r="K715" s="48"/>
      <c r="L715" s="48"/>
      <c r="M715" s="48"/>
      <c r="N715" s="48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FE715" s="50"/>
    </row>
    <row r="716" spans="1:161" s="18" customFormat="1">
      <c r="A716" s="47"/>
      <c r="B716" s="48"/>
      <c r="C716" s="48"/>
      <c r="D716" s="49"/>
      <c r="E716" s="48"/>
      <c r="F716" s="431"/>
      <c r="G716" s="48"/>
      <c r="H716" s="48"/>
      <c r="I716" s="48"/>
      <c r="J716" s="48"/>
      <c r="K716" s="48"/>
      <c r="L716" s="48"/>
      <c r="M716" s="48"/>
      <c r="N716" s="48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FE716" s="50"/>
    </row>
    <row r="717" spans="1:161" s="18" customFormat="1">
      <c r="A717" s="47"/>
      <c r="B717" s="48"/>
      <c r="C717" s="48"/>
      <c r="D717" s="49"/>
      <c r="E717" s="48"/>
      <c r="F717" s="431"/>
      <c r="G717" s="48"/>
      <c r="H717" s="48"/>
      <c r="I717" s="48"/>
      <c r="J717" s="48"/>
      <c r="K717" s="48"/>
      <c r="L717" s="48"/>
      <c r="M717" s="48"/>
      <c r="N717" s="48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FE717" s="50"/>
    </row>
    <row r="718" spans="1:161" s="18" customFormat="1">
      <c r="A718" s="47"/>
      <c r="B718" s="48"/>
      <c r="C718" s="48"/>
      <c r="D718" s="49"/>
      <c r="E718" s="48"/>
      <c r="F718" s="431"/>
      <c r="G718" s="48"/>
      <c r="H718" s="48"/>
      <c r="I718" s="48"/>
      <c r="J718" s="48"/>
      <c r="K718" s="48"/>
      <c r="L718" s="48"/>
      <c r="M718" s="48"/>
      <c r="N718" s="48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FE718" s="50"/>
    </row>
    <row r="719" spans="1:161" s="18" customFormat="1">
      <c r="A719" s="47"/>
      <c r="B719" s="48"/>
      <c r="C719" s="48"/>
      <c r="D719" s="49"/>
      <c r="E719" s="48"/>
      <c r="F719" s="431"/>
      <c r="G719" s="48"/>
      <c r="H719" s="48"/>
      <c r="I719" s="48"/>
      <c r="J719" s="48"/>
      <c r="K719" s="48"/>
      <c r="L719" s="48"/>
      <c r="M719" s="48"/>
      <c r="N719" s="48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FE719" s="50"/>
    </row>
    <row r="720" spans="1:161" s="18" customFormat="1">
      <c r="A720" s="47"/>
      <c r="B720" s="48"/>
      <c r="C720" s="48"/>
      <c r="D720" s="49"/>
      <c r="E720" s="48"/>
      <c r="F720" s="431"/>
      <c r="G720" s="48"/>
      <c r="H720" s="48"/>
      <c r="I720" s="48"/>
      <c r="J720" s="48"/>
      <c r="K720" s="48"/>
      <c r="L720" s="48"/>
      <c r="M720" s="48"/>
      <c r="N720" s="48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FE720" s="50"/>
    </row>
    <row r="721" spans="1:161" s="18" customFormat="1">
      <c r="A721" s="47"/>
      <c r="B721" s="48"/>
      <c r="C721" s="48"/>
      <c r="D721" s="49"/>
      <c r="E721" s="48"/>
      <c r="F721" s="431"/>
      <c r="G721" s="48"/>
      <c r="H721" s="48"/>
      <c r="I721" s="48"/>
      <c r="J721" s="48"/>
      <c r="K721" s="48"/>
      <c r="L721" s="48"/>
      <c r="M721" s="48"/>
      <c r="N721" s="48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FE721" s="50"/>
    </row>
    <row r="722" spans="1:161" s="18" customFormat="1">
      <c r="A722" s="47"/>
      <c r="B722" s="48"/>
      <c r="C722" s="48"/>
      <c r="D722" s="49"/>
      <c r="E722" s="48"/>
      <c r="F722" s="431"/>
      <c r="G722" s="48"/>
      <c r="H722" s="48"/>
      <c r="I722" s="48"/>
      <c r="J722" s="48"/>
      <c r="K722" s="48"/>
      <c r="L722" s="48"/>
      <c r="M722" s="48"/>
      <c r="N722" s="48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FE722" s="50"/>
    </row>
    <row r="723" spans="1:161" s="18" customFormat="1">
      <c r="A723" s="47"/>
      <c r="B723" s="48"/>
      <c r="C723" s="48"/>
      <c r="D723" s="49"/>
      <c r="E723" s="48"/>
      <c r="F723" s="431"/>
      <c r="G723" s="48"/>
      <c r="H723" s="48"/>
      <c r="I723" s="48"/>
      <c r="J723" s="48"/>
      <c r="K723" s="48"/>
      <c r="L723" s="48"/>
      <c r="M723" s="48"/>
      <c r="N723" s="48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FE723" s="50"/>
    </row>
    <row r="724" spans="1:161" s="18" customFormat="1">
      <c r="A724" s="47"/>
      <c r="B724" s="48"/>
      <c r="C724" s="48"/>
      <c r="D724" s="49"/>
      <c r="E724" s="48"/>
      <c r="F724" s="431"/>
      <c r="G724" s="48"/>
      <c r="H724" s="48"/>
      <c r="I724" s="48"/>
      <c r="J724" s="48"/>
      <c r="K724" s="48"/>
      <c r="L724" s="48"/>
      <c r="M724" s="48"/>
      <c r="N724" s="48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FE724" s="50"/>
    </row>
    <row r="725" spans="1:161" s="18" customFormat="1">
      <c r="A725" s="47"/>
      <c r="B725" s="48"/>
      <c r="C725" s="48"/>
      <c r="D725" s="49"/>
      <c r="E725" s="48"/>
      <c r="F725" s="431"/>
      <c r="G725" s="48"/>
      <c r="H725" s="48"/>
      <c r="I725" s="48"/>
      <c r="J725" s="48"/>
      <c r="K725" s="48"/>
      <c r="L725" s="48"/>
      <c r="M725" s="48"/>
      <c r="N725" s="48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FE725" s="50"/>
    </row>
    <row r="726" spans="1:161" s="18" customFormat="1">
      <c r="A726" s="47"/>
      <c r="B726" s="48"/>
      <c r="C726" s="48"/>
      <c r="D726" s="49"/>
      <c r="E726" s="48"/>
      <c r="F726" s="431"/>
      <c r="G726" s="48"/>
      <c r="H726" s="48"/>
      <c r="I726" s="48"/>
      <c r="J726" s="48"/>
      <c r="K726" s="48"/>
      <c r="L726" s="48"/>
      <c r="M726" s="48"/>
      <c r="N726" s="48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FE726" s="50"/>
    </row>
    <row r="727" spans="1:161" s="18" customFormat="1">
      <c r="A727" s="47"/>
      <c r="B727" s="48"/>
      <c r="C727" s="48"/>
      <c r="D727" s="49"/>
      <c r="E727" s="48"/>
      <c r="F727" s="431"/>
      <c r="G727" s="48"/>
      <c r="H727" s="48"/>
      <c r="I727" s="48"/>
      <c r="J727" s="48"/>
      <c r="K727" s="48"/>
      <c r="L727" s="48"/>
      <c r="M727" s="48"/>
      <c r="N727" s="48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FE727" s="50"/>
    </row>
    <row r="728" spans="1:161" s="18" customFormat="1">
      <c r="A728" s="47"/>
      <c r="B728" s="48"/>
      <c r="C728" s="48"/>
      <c r="D728" s="49"/>
      <c r="E728" s="48"/>
      <c r="F728" s="431"/>
      <c r="G728" s="48"/>
      <c r="H728" s="48"/>
      <c r="I728" s="48"/>
      <c r="J728" s="48"/>
      <c r="K728" s="48"/>
      <c r="L728" s="48"/>
      <c r="M728" s="48"/>
      <c r="N728" s="48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FE728" s="50"/>
    </row>
    <row r="729" spans="1:161" s="18" customFormat="1">
      <c r="A729" s="47"/>
      <c r="B729" s="48"/>
      <c r="C729" s="48"/>
      <c r="D729" s="49"/>
      <c r="E729" s="48"/>
      <c r="F729" s="431"/>
      <c r="G729" s="48"/>
      <c r="H729" s="48"/>
      <c r="I729" s="48"/>
      <c r="J729" s="48"/>
      <c r="K729" s="48"/>
      <c r="L729" s="48"/>
      <c r="M729" s="48"/>
      <c r="N729" s="48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FE729" s="50"/>
    </row>
    <row r="730" spans="1:161" s="18" customFormat="1">
      <c r="A730" s="47"/>
      <c r="B730" s="48"/>
      <c r="C730" s="48"/>
      <c r="D730" s="49"/>
      <c r="E730" s="48"/>
      <c r="F730" s="431"/>
      <c r="G730" s="48"/>
      <c r="H730" s="48"/>
      <c r="I730" s="48"/>
      <c r="J730" s="48"/>
      <c r="K730" s="48"/>
      <c r="L730" s="48"/>
      <c r="M730" s="48"/>
      <c r="N730" s="48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FE730" s="50"/>
    </row>
    <row r="731" spans="1:161" s="18" customFormat="1">
      <c r="A731" s="47"/>
      <c r="B731" s="48"/>
      <c r="C731" s="48"/>
      <c r="D731" s="49"/>
      <c r="E731" s="48"/>
      <c r="F731" s="431"/>
      <c r="G731" s="48"/>
      <c r="H731" s="48"/>
      <c r="I731" s="48"/>
      <c r="J731" s="48"/>
      <c r="K731" s="48"/>
      <c r="L731" s="48"/>
      <c r="M731" s="48"/>
      <c r="N731" s="48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FE731" s="50"/>
    </row>
    <row r="732" spans="1:161" s="18" customFormat="1">
      <c r="A732" s="47"/>
      <c r="B732" s="48"/>
      <c r="C732" s="48"/>
      <c r="D732" s="49"/>
      <c r="E732" s="48"/>
      <c r="F732" s="431"/>
      <c r="G732" s="48"/>
      <c r="H732" s="48"/>
      <c r="I732" s="48"/>
      <c r="J732" s="48"/>
      <c r="K732" s="48"/>
      <c r="L732" s="48"/>
      <c r="M732" s="48"/>
      <c r="N732" s="48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FE732" s="50"/>
    </row>
    <row r="733" spans="1:161" s="18" customFormat="1">
      <c r="A733" s="47"/>
      <c r="B733" s="48"/>
      <c r="C733" s="48"/>
      <c r="D733" s="49"/>
      <c r="E733" s="48"/>
      <c r="F733" s="431"/>
      <c r="G733" s="48"/>
      <c r="H733" s="48"/>
      <c r="I733" s="48"/>
      <c r="J733" s="48"/>
      <c r="K733" s="48"/>
      <c r="L733" s="48"/>
      <c r="M733" s="48"/>
      <c r="N733" s="48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FE733" s="50"/>
    </row>
    <row r="734" spans="1:161" s="18" customFormat="1">
      <c r="A734" s="47"/>
      <c r="B734" s="48"/>
      <c r="C734" s="48"/>
      <c r="D734" s="49"/>
      <c r="E734" s="48"/>
      <c r="F734" s="431"/>
      <c r="G734" s="48"/>
      <c r="H734" s="48"/>
      <c r="I734" s="48"/>
      <c r="J734" s="48"/>
      <c r="K734" s="48"/>
      <c r="L734" s="48"/>
      <c r="M734" s="48"/>
      <c r="N734" s="48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FE734" s="50"/>
    </row>
    <row r="735" spans="1:161" s="18" customFormat="1">
      <c r="A735" s="47"/>
      <c r="B735" s="48"/>
      <c r="C735" s="48"/>
      <c r="D735" s="49"/>
      <c r="E735" s="48"/>
      <c r="F735" s="431"/>
      <c r="G735" s="48"/>
      <c r="H735" s="48"/>
      <c r="I735" s="48"/>
      <c r="J735" s="48"/>
      <c r="K735" s="48"/>
      <c r="L735" s="48"/>
      <c r="M735" s="48"/>
      <c r="N735" s="48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FE735" s="50"/>
    </row>
    <row r="736" spans="1:161" s="18" customFormat="1">
      <c r="A736" s="47"/>
      <c r="B736" s="48"/>
      <c r="C736" s="48"/>
      <c r="D736" s="49"/>
      <c r="E736" s="48"/>
      <c r="F736" s="431"/>
      <c r="G736" s="48"/>
      <c r="H736" s="48"/>
      <c r="I736" s="48"/>
      <c r="J736" s="48"/>
      <c r="K736" s="48"/>
      <c r="L736" s="48"/>
      <c r="M736" s="48"/>
      <c r="N736" s="48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FE736" s="50"/>
    </row>
    <row r="737" spans="1:161" s="18" customFormat="1">
      <c r="A737" s="47"/>
      <c r="B737" s="48"/>
      <c r="C737" s="48"/>
      <c r="D737" s="49"/>
      <c r="E737" s="48"/>
      <c r="F737" s="431"/>
      <c r="G737" s="48"/>
      <c r="H737" s="48"/>
      <c r="I737" s="48"/>
      <c r="J737" s="48"/>
      <c r="K737" s="48"/>
      <c r="L737" s="48"/>
      <c r="M737" s="48"/>
      <c r="N737" s="48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FE737" s="50"/>
    </row>
    <row r="738" spans="1:161" s="18" customFormat="1">
      <c r="A738" s="47"/>
      <c r="B738" s="48"/>
      <c r="C738" s="48"/>
      <c r="D738" s="49"/>
      <c r="E738" s="48"/>
      <c r="F738" s="431"/>
      <c r="G738" s="48"/>
      <c r="H738" s="48"/>
      <c r="I738" s="48"/>
      <c r="J738" s="48"/>
      <c r="K738" s="48"/>
      <c r="L738" s="48"/>
      <c r="M738" s="48"/>
      <c r="N738" s="48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FE738" s="50"/>
    </row>
    <row r="739" spans="1:161" s="18" customFormat="1">
      <c r="A739" s="47"/>
      <c r="B739" s="48"/>
      <c r="C739" s="48"/>
      <c r="D739" s="49"/>
      <c r="E739" s="48"/>
      <c r="F739" s="431"/>
      <c r="G739" s="48"/>
      <c r="H739" s="48"/>
      <c r="I739" s="48"/>
      <c r="J739" s="48"/>
      <c r="K739" s="48"/>
      <c r="L739" s="48"/>
      <c r="M739" s="48"/>
      <c r="N739" s="48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FE739" s="50"/>
    </row>
    <row r="740" spans="1:161" s="18" customFormat="1">
      <c r="A740" s="47"/>
      <c r="B740" s="48"/>
      <c r="C740" s="48"/>
      <c r="D740" s="49"/>
      <c r="E740" s="48"/>
      <c r="F740" s="431"/>
      <c r="G740" s="48"/>
      <c r="H740" s="48"/>
      <c r="I740" s="48"/>
      <c r="J740" s="48"/>
      <c r="K740" s="48"/>
      <c r="L740" s="48"/>
      <c r="M740" s="48"/>
      <c r="N740" s="48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FE740" s="50"/>
    </row>
    <row r="741" spans="1:161" s="18" customFormat="1">
      <c r="A741" s="47"/>
      <c r="B741" s="48"/>
      <c r="C741" s="48"/>
      <c r="D741" s="49"/>
      <c r="E741" s="48"/>
      <c r="F741" s="431"/>
      <c r="G741" s="48"/>
      <c r="H741" s="48"/>
      <c r="I741" s="48"/>
      <c r="J741" s="48"/>
      <c r="K741" s="48"/>
      <c r="L741" s="48"/>
      <c r="M741" s="48"/>
      <c r="N741" s="48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FE741" s="50"/>
    </row>
    <row r="742" spans="1:161" s="18" customFormat="1">
      <c r="A742" s="47"/>
      <c r="B742" s="48"/>
      <c r="C742" s="48"/>
      <c r="D742" s="49"/>
      <c r="E742" s="48"/>
      <c r="F742" s="431"/>
      <c r="G742" s="48"/>
      <c r="H742" s="48"/>
      <c r="I742" s="48"/>
      <c r="J742" s="48"/>
      <c r="K742" s="48"/>
      <c r="L742" s="48"/>
      <c r="M742" s="48"/>
      <c r="N742" s="48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FE742" s="50"/>
    </row>
    <row r="743" spans="1:161" s="18" customFormat="1">
      <c r="A743" s="47"/>
      <c r="B743" s="48"/>
      <c r="C743" s="48"/>
      <c r="D743" s="49"/>
      <c r="E743" s="48"/>
      <c r="F743" s="431"/>
      <c r="G743" s="48"/>
      <c r="H743" s="48"/>
      <c r="I743" s="48"/>
      <c r="J743" s="48"/>
      <c r="K743" s="48"/>
      <c r="L743" s="48"/>
      <c r="M743" s="48"/>
      <c r="N743" s="48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FE743" s="50"/>
    </row>
    <row r="744" spans="1:161" s="18" customFormat="1">
      <c r="A744" s="47"/>
      <c r="B744" s="48"/>
      <c r="C744" s="48"/>
      <c r="D744" s="49"/>
      <c r="E744" s="48"/>
      <c r="F744" s="431"/>
      <c r="G744" s="48"/>
      <c r="H744" s="48"/>
      <c r="I744" s="48"/>
      <c r="J744" s="48"/>
      <c r="K744" s="48"/>
      <c r="L744" s="48"/>
      <c r="M744" s="48"/>
      <c r="N744" s="48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FE744" s="50"/>
    </row>
    <row r="745" spans="1:161" s="18" customFormat="1">
      <c r="A745" s="47"/>
      <c r="B745" s="48"/>
      <c r="C745" s="48"/>
      <c r="D745" s="49"/>
      <c r="E745" s="48"/>
      <c r="F745" s="431"/>
      <c r="G745" s="48"/>
      <c r="H745" s="48"/>
      <c r="I745" s="48"/>
      <c r="J745" s="48"/>
      <c r="K745" s="48"/>
      <c r="L745" s="48"/>
      <c r="M745" s="48"/>
      <c r="N745" s="48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FE745" s="50"/>
    </row>
    <row r="746" spans="1:161" s="18" customFormat="1">
      <c r="A746" s="47"/>
      <c r="B746" s="48"/>
      <c r="C746" s="48"/>
      <c r="D746" s="49"/>
      <c r="E746" s="48"/>
      <c r="F746" s="431"/>
      <c r="G746" s="48"/>
      <c r="H746" s="48"/>
      <c r="I746" s="48"/>
      <c r="J746" s="48"/>
      <c r="K746" s="48"/>
      <c r="L746" s="48"/>
      <c r="M746" s="48"/>
      <c r="N746" s="48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FE746" s="50"/>
    </row>
    <row r="747" spans="1:161" s="18" customFormat="1">
      <c r="A747" s="47"/>
      <c r="B747" s="48"/>
      <c r="C747" s="48"/>
      <c r="D747" s="49"/>
      <c r="E747" s="48"/>
      <c r="F747" s="431"/>
      <c r="G747" s="48"/>
      <c r="H747" s="48"/>
      <c r="I747" s="48"/>
      <c r="J747" s="48"/>
      <c r="K747" s="48"/>
      <c r="L747" s="48"/>
      <c r="M747" s="48"/>
      <c r="N747" s="48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FE747" s="50"/>
    </row>
    <row r="748" spans="1:161" s="18" customFormat="1">
      <c r="A748" s="47"/>
      <c r="B748" s="48"/>
      <c r="C748" s="48"/>
      <c r="D748" s="49"/>
      <c r="E748" s="48"/>
      <c r="F748" s="431"/>
      <c r="G748" s="48"/>
      <c r="H748" s="48"/>
      <c r="I748" s="48"/>
      <c r="J748" s="48"/>
      <c r="K748" s="48"/>
      <c r="L748" s="48"/>
      <c r="M748" s="48"/>
      <c r="N748" s="48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FE748" s="50"/>
    </row>
    <row r="749" spans="1:161" s="18" customFormat="1">
      <c r="A749" s="47"/>
      <c r="B749" s="48"/>
      <c r="C749" s="48"/>
      <c r="D749" s="49"/>
      <c r="E749" s="48"/>
      <c r="F749" s="431"/>
      <c r="G749" s="48"/>
      <c r="H749" s="48"/>
      <c r="I749" s="48"/>
      <c r="J749" s="48"/>
      <c r="K749" s="48"/>
      <c r="L749" s="48"/>
      <c r="M749" s="48"/>
      <c r="N749" s="48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FE749" s="50"/>
    </row>
    <row r="750" spans="1:161" s="18" customFormat="1">
      <c r="A750" s="47"/>
      <c r="B750" s="48"/>
      <c r="C750" s="48"/>
      <c r="D750" s="49"/>
      <c r="E750" s="48"/>
      <c r="F750" s="431"/>
      <c r="G750" s="48"/>
      <c r="H750" s="48"/>
      <c r="I750" s="48"/>
      <c r="J750" s="48"/>
      <c r="K750" s="48"/>
      <c r="L750" s="48"/>
      <c r="M750" s="48"/>
      <c r="N750" s="48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FE750" s="50"/>
    </row>
    <row r="751" spans="1:161" s="18" customFormat="1">
      <c r="A751" s="47"/>
      <c r="B751" s="48"/>
      <c r="C751" s="48"/>
      <c r="D751" s="49"/>
      <c r="E751" s="48"/>
      <c r="F751" s="431"/>
      <c r="G751" s="48"/>
      <c r="H751" s="48"/>
      <c r="I751" s="48"/>
      <c r="J751" s="48"/>
      <c r="K751" s="48"/>
      <c r="L751" s="48"/>
      <c r="M751" s="48"/>
      <c r="N751" s="48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FE751" s="50"/>
    </row>
    <row r="752" spans="1:161" s="18" customFormat="1">
      <c r="A752" s="47"/>
      <c r="B752" s="48"/>
      <c r="C752" s="48"/>
      <c r="D752" s="49"/>
      <c r="E752" s="48"/>
      <c r="F752" s="431"/>
      <c r="G752" s="48"/>
      <c r="H752" s="48"/>
      <c r="I752" s="48"/>
      <c r="J752" s="48"/>
      <c r="K752" s="48"/>
      <c r="L752" s="48"/>
      <c r="M752" s="48"/>
      <c r="N752" s="48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FE752" s="50"/>
    </row>
    <row r="753" spans="1:161" s="18" customFormat="1">
      <c r="A753" s="47"/>
      <c r="B753" s="48"/>
      <c r="C753" s="48"/>
      <c r="D753" s="49"/>
      <c r="E753" s="48"/>
      <c r="F753" s="431"/>
      <c r="G753" s="48"/>
      <c r="H753" s="48"/>
      <c r="I753" s="48"/>
      <c r="J753" s="48"/>
      <c r="K753" s="48"/>
      <c r="L753" s="48"/>
      <c r="M753" s="48"/>
      <c r="N753" s="48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FE753" s="50"/>
    </row>
    <row r="754" spans="1:161" s="18" customFormat="1">
      <c r="A754" s="47"/>
      <c r="B754" s="48"/>
      <c r="C754" s="48"/>
      <c r="D754" s="49"/>
      <c r="E754" s="48"/>
      <c r="F754" s="431"/>
      <c r="G754" s="48"/>
      <c r="H754" s="48"/>
      <c r="I754" s="48"/>
      <c r="J754" s="48"/>
      <c r="K754" s="48"/>
      <c r="L754" s="48"/>
      <c r="M754" s="48"/>
      <c r="N754" s="48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FE754" s="50"/>
    </row>
    <row r="755" spans="1:161" s="18" customFormat="1">
      <c r="A755" s="47"/>
      <c r="B755" s="48"/>
      <c r="C755" s="48"/>
      <c r="D755" s="49"/>
      <c r="E755" s="48"/>
      <c r="F755" s="431"/>
      <c r="G755" s="48"/>
      <c r="H755" s="48"/>
      <c r="I755" s="48"/>
      <c r="J755" s="48"/>
      <c r="K755" s="48"/>
      <c r="L755" s="48"/>
      <c r="M755" s="48"/>
      <c r="N755" s="48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FE755" s="50"/>
    </row>
    <row r="756" spans="1:161" s="18" customFormat="1">
      <c r="A756" s="47"/>
      <c r="B756" s="48"/>
      <c r="C756" s="48"/>
      <c r="D756" s="49"/>
      <c r="E756" s="48"/>
      <c r="F756" s="431"/>
      <c r="G756" s="48"/>
      <c r="H756" s="48"/>
      <c r="I756" s="48"/>
      <c r="J756" s="48"/>
      <c r="K756" s="48"/>
      <c r="L756" s="48"/>
      <c r="M756" s="48"/>
      <c r="N756" s="48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FE756" s="50"/>
    </row>
    <row r="757" spans="1:161" s="18" customFormat="1">
      <c r="A757" s="47"/>
      <c r="B757" s="48"/>
      <c r="C757" s="48"/>
      <c r="D757" s="49"/>
      <c r="E757" s="48"/>
      <c r="F757" s="431"/>
      <c r="G757" s="48"/>
      <c r="H757" s="48"/>
      <c r="I757" s="48"/>
      <c r="J757" s="48"/>
      <c r="K757" s="48"/>
      <c r="L757" s="48"/>
      <c r="M757" s="48"/>
      <c r="N757" s="48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FE757" s="50"/>
    </row>
    <row r="758" spans="1:161" s="18" customFormat="1">
      <c r="A758" s="47"/>
      <c r="B758" s="48"/>
      <c r="C758" s="48"/>
      <c r="D758" s="49"/>
      <c r="E758" s="48"/>
      <c r="F758" s="431"/>
      <c r="G758" s="48"/>
      <c r="H758" s="48"/>
      <c r="I758" s="48"/>
      <c r="J758" s="48"/>
      <c r="K758" s="48"/>
      <c r="L758" s="48"/>
      <c r="M758" s="48"/>
      <c r="N758" s="48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FE758" s="50"/>
    </row>
    <row r="759" spans="1:161" s="18" customFormat="1">
      <c r="A759" s="47"/>
      <c r="B759" s="48"/>
      <c r="C759" s="48"/>
      <c r="D759" s="49"/>
      <c r="E759" s="48"/>
      <c r="F759" s="431"/>
      <c r="G759" s="48"/>
      <c r="H759" s="48"/>
      <c r="I759" s="48"/>
      <c r="J759" s="48"/>
      <c r="K759" s="48"/>
      <c r="L759" s="48"/>
      <c r="M759" s="48"/>
      <c r="N759" s="48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FE759" s="50"/>
    </row>
    <row r="760" spans="1:161" s="18" customFormat="1">
      <c r="A760" s="47"/>
      <c r="B760" s="48"/>
      <c r="C760" s="48"/>
      <c r="D760" s="49"/>
      <c r="E760" s="48"/>
      <c r="F760" s="431"/>
      <c r="G760" s="48"/>
      <c r="H760" s="48"/>
      <c r="I760" s="48"/>
      <c r="J760" s="48"/>
      <c r="K760" s="48"/>
      <c r="L760" s="48"/>
      <c r="M760" s="48"/>
      <c r="N760" s="48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FE760" s="50"/>
    </row>
    <row r="761" spans="1:161" s="18" customFormat="1">
      <c r="A761" s="47"/>
      <c r="B761" s="48"/>
      <c r="C761" s="48"/>
      <c r="D761" s="49"/>
      <c r="E761" s="48"/>
      <c r="F761" s="431"/>
      <c r="G761" s="48"/>
      <c r="H761" s="48"/>
      <c r="I761" s="48"/>
      <c r="J761" s="48"/>
      <c r="K761" s="48"/>
      <c r="L761" s="48"/>
      <c r="M761" s="48"/>
      <c r="N761" s="48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FE761" s="50"/>
    </row>
    <row r="762" spans="1:161" s="18" customFormat="1">
      <c r="A762" s="47"/>
      <c r="B762" s="48"/>
      <c r="C762" s="48"/>
      <c r="D762" s="49"/>
      <c r="E762" s="48"/>
      <c r="F762" s="431"/>
      <c r="G762" s="48"/>
      <c r="H762" s="48"/>
      <c r="I762" s="48"/>
      <c r="J762" s="48"/>
      <c r="K762" s="48"/>
      <c r="L762" s="48"/>
      <c r="M762" s="48"/>
      <c r="N762" s="48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FE762" s="50"/>
    </row>
    <row r="763" spans="1:161" s="18" customFormat="1">
      <c r="A763" s="47"/>
      <c r="B763" s="48"/>
      <c r="C763" s="48"/>
      <c r="D763" s="49"/>
      <c r="E763" s="48"/>
      <c r="F763" s="431"/>
      <c r="G763" s="48"/>
      <c r="H763" s="48"/>
      <c r="I763" s="48"/>
      <c r="J763" s="48"/>
      <c r="K763" s="48"/>
      <c r="L763" s="48"/>
      <c r="M763" s="48"/>
      <c r="N763" s="48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FE763" s="50"/>
    </row>
    <row r="764" spans="1:161" s="18" customFormat="1">
      <c r="A764" s="47"/>
      <c r="B764" s="48"/>
      <c r="C764" s="48"/>
      <c r="D764" s="49"/>
      <c r="E764" s="48"/>
      <c r="F764" s="431"/>
      <c r="G764" s="48"/>
      <c r="H764" s="48"/>
      <c r="I764" s="48"/>
      <c r="J764" s="48"/>
      <c r="K764" s="48"/>
      <c r="L764" s="48"/>
      <c r="M764" s="48"/>
      <c r="N764" s="48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FE764" s="50"/>
    </row>
    <row r="765" spans="1:161" s="18" customFormat="1">
      <c r="A765" s="47"/>
      <c r="B765" s="48"/>
      <c r="C765" s="48"/>
      <c r="D765" s="49"/>
      <c r="E765" s="48"/>
      <c r="F765" s="431"/>
      <c r="G765" s="48"/>
      <c r="H765" s="48"/>
      <c r="I765" s="48"/>
      <c r="J765" s="48"/>
      <c r="K765" s="48"/>
      <c r="L765" s="48"/>
      <c r="M765" s="48"/>
      <c r="N765" s="48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FE765" s="50"/>
    </row>
    <row r="766" spans="1:161" s="18" customFormat="1">
      <c r="A766" s="47"/>
      <c r="B766" s="48"/>
      <c r="C766" s="48"/>
      <c r="D766" s="49"/>
      <c r="E766" s="48"/>
      <c r="F766" s="431"/>
      <c r="G766" s="48"/>
      <c r="H766" s="48"/>
      <c r="I766" s="48"/>
      <c r="J766" s="48"/>
      <c r="K766" s="48"/>
      <c r="L766" s="48"/>
      <c r="M766" s="48"/>
      <c r="N766" s="48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FE766" s="50"/>
    </row>
    <row r="767" spans="1:161" s="18" customFormat="1">
      <c r="A767" s="47"/>
      <c r="B767" s="48"/>
      <c r="C767" s="48"/>
      <c r="D767" s="49"/>
      <c r="E767" s="48"/>
      <c r="F767" s="431"/>
      <c r="G767" s="48"/>
      <c r="H767" s="48"/>
      <c r="I767" s="48"/>
      <c r="J767" s="48"/>
      <c r="K767" s="48"/>
      <c r="L767" s="48"/>
      <c r="M767" s="48"/>
      <c r="N767" s="48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FE767" s="50"/>
    </row>
    <row r="768" spans="1:161" s="18" customFormat="1">
      <c r="A768" s="47"/>
      <c r="B768" s="48"/>
      <c r="C768" s="48"/>
      <c r="D768" s="49"/>
      <c r="E768" s="48"/>
      <c r="F768" s="431"/>
      <c r="G768" s="48"/>
      <c r="H768" s="48"/>
      <c r="I768" s="48"/>
      <c r="J768" s="48"/>
      <c r="K768" s="48"/>
      <c r="L768" s="48"/>
      <c r="M768" s="48"/>
      <c r="N768" s="48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FE768" s="50"/>
    </row>
    <row r="769" spans="1:161" s="18" customFormat="1">
      <c r="A769" s="47"/>
      <c r="B769" s="48"/>
      <c r="C769" s="48"/>
      <c r="D769" s="49"/>
      <c r="E769" s="48"/>
      <c r="F769" s="431"/>
      <c r="G769" s="48"/>
      <c r="H769" s="48"/>
      <c r="I769" s="48"/>
      <c r="J769" s="48"/>
      <c r="K769" s="48"/>
      <c r="L769" s="48"/>
      <c r="M769" s="48"/>
      <c r="N769" s="48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FE769" s="50"/>
    </row>
    <row r="770" spans="1:161" s="18" customFormat="1">
      <c r="A770" s="47"/>
      <c r="B770" s="48"/>
      <c r="C770" s="48"/>
      <c r="D770" s="49"/>
      <c r="E770" s="48"/>
      <c r="F770" s="431"/>
      <c r="G770" s="48"/>
      <c r="H770" s="48"/>
      <c r="I770" s="48"/>
      <c r="J770" s="48"/>
      <c r="K770" s="48"/>
      <c r="L770" s="48"/>
      <c r="M770" s="48"/>
      <c r="N770" s="48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FE770" s="50"/>
    </row>
    <row r="771" spans="1:161" s="18" customFormat="1">
      <c r="A771" s="47"/>
      <c r="B771" s="48"/>
      <c r="C771" s="48"/>
      <c r="D771" s="49"/>
      <c r="E771" s="48"/>
      <c r="F771" s="431"/>
      <c r="G771" s="48"/>
      <c r="H771" s="48"/>
      <c r="I771" s="48"/>
      <c r="J771" s="48"/>
      <c r="K771" s="48"/>
      <c r="L771" s="48"/>
      <c r="M771" s="48"/>
      <c r="N771" s="48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FE771" s="50"/>
    </row>
    <row r="772" spans="1:161" s="18" customFormat="1">
      <c r="A772" s="47"/>
      <c r="B772" s="48"/>
      <c r="C772" s="48"/>
      <c r="D772" s="49"/>
      <c r="E772" s="48"/>
      <c r="F772" s="431"/>
      <c r="G772" s="48"/>
      <c r="H772" s="48"/>
      <c r="I772" s="48"/>
      <c r="J772" s="48"/>
      <c r="K772" s="48"/>
      <c r="L772" s="48"/>
      <c r="M772" s="48"/>
      <c r="N772" s="48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FE772" s="50"/>
    </row>
    <row r="773" spans="1:161" s="18" customFormat="1">
      <c r="A773" s="47"/>
      <c r="B773" s="48"/>
      <c r="C773" s="48"/>
      <c r="D773" s="49"/>
      <c r="E773" s="48"/>
      <c r="F773" s="431"/>
      <c r="G773" s="48"/>
      <c r="H773" s="48"/>
      <c r="I773" s="48"/>
      <c r="J773" s="48"/>
      <c r="K773" s="48"/>
      <c r="L773" s="48"/>
      <c r="M773" s="48"/>
      <c r="N773" s="48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FE773" s="50"/>
    </row>
    <row r="774" spans="1:161" s="18" customFormat="1">
      <c r="A774" s="47"/>
      <c r="B774" s="48"/>
      <c r="C774" s="48"/>
      <c r="D774" s="49"/>
      <c r="E774" s="48"/>
      <c r="F774" s="431"/>
      <c r="G774" s="48"/>
      <c r="H774" s="48"/>
      <c r="I774" s="48"/>
      <c r="J774" s="48"/>
      <c r="K774" s="48"/>
      <c r="L774" s="48"/>
      <c r="M774" s="48"/>
      <c r="N774" s="48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FE774" s="50"/>
    </row>
    <row r="775" spans="1:161" s="18" customFormat="1">
      <c r="A775" s="47"/>
      <c r="B775" s="48"/>
      <c r="C775" s="48"/>
      <c r="D775" s="49"/>
      <c r="E775" s="48"/>
      <c r="F775" s="431"/>
      <c r="G775" s="48"/>
      <c r="H775" s="48"/>
      <c r="I775" s="48"/>
      <c r="J775" s="48"/>
      <c r="K775" s="48"/>
      <c r="L775" s="48"/>
      <c r="M775" s="48"/>
      <c r="N775" s="48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FE775" s="50"/>
    </row>
    <row r="776" spans="1:161" s="18" customFormat="1">
      <c r="A776" s="47"/>
      <c r="B776" s="48"/>
      <c r="C776" s="48"/>
      <c r="D776" s="49"/>
      <c r="E776" s="48"/>
      <c r="F776" s="431"/>
      <c r="G776" s="48"/>
      <c r="H776" s="48"/>
      <c r="I776" s="48"/>
      <c r="J776" s="48"/>
      <c r="K776" s="48"/>
      <c r="L776" s="48"/>
      <c r="M776" s="48"/>
      <c r="N776" s="48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FE776" s="50"/>
    </row>
    <row r="777" spans="1:161" s="18" customFormat="1">
      <c r="A777" s="47"/>
      <c r="B777" s="48"/>
      <c r="C777" s="48"/>
      <c r="D777" s="49"/>
      <c r="E777" s="48"/>
      <c r="F777" s="431"/>
      <c r="G777" s="48"/>
      <c r="H777" s="48"/>
      <c r="I777" s="48"/>
      <c r="J777" s="48"/>
      <c r="K777" s="48"/>
      <c r="L777" s="48"/>
      <c r="M777" s="48"/>
      <c r="N777" s="48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FE777" s="50"/>
    </row>
    <row r="778" spans="1:161" s="18" customFormat="1">
      <c r="A778" s="47"/>
      <c r="B778" s="48"/>
      <c r="C778" s="48"/>
      <c r="D778" s="49"/>
      <c r="E778" s="48"/>
      <c r="F778" s="431"/>
      <c r="G778" s="48"/>
      <c r="H778" s="48"/>
      <c r="I778" s="48"/>
      <c r="J778" s="48"/>
      <c r="K778" s="48"/>
      <c r="L778" s="48"/>
      <c r="M778" s="48"/>
      <c r="N778" s="48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FE778" s="50"/>
    </row>
    <row r="779" spans="1:161" s="18" customFormat="1">
      <c r="A779" s="47"/>
      <c r="B779" s="48"/>
      <c r="C779" s="48"/>
      <c r="D779" s="49"/>
      <c r="E779" s="48"/>
      <c r="F779" s="431"/>
      <c r="G779" s="48"/>
      <c r="H779" s="48"/>
      <c r="I779" s="48"/>
      <c r="J779" s="48"/>
      <c r="K779" s="48"/>
      <c r="L779" s="48"/>
      <c r="M779" s="48"/>
      <c r="N779" s="48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FE779" s="50"/>
    </row>
    <row r="780" spans="1:161" s="18" customFormat="1">
      <c r="A780" s="47"/>
      <c r="B780" s="48"/>
      <c r="C780" s="48"/>
      <c r="D780" s="49"/>
      <c r="E780" s="48"/>
      <c r="F780" s="431"/>
      <c r="G780" s="48"/>
      <c r="H780" s="48"/>
      <c r="I780" s="48"/>
      <c r="J780" s="48"/>
      <c r="K780" s="48"/>
      <c r="L780" s="48"/>
      <c r="M780" s="48"/>
      <c r="N780" s="48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FE780" s="50"/>
    </row>
    <row r="781" spans="1:161" s="18" customFormat="1">
      <c r="A781" s="47"/>
      <c r="B781" s="48"/>
      <c r="C781" s="48"/>
      <c r="D781" s="49"/>
      <c r="E781" s="48"/>
      <c r="F781" s="431"/>
      <c r="G781" s="48"/>
      <c r="H781" s="48"/>
      <c r="I781" s="48"/>
      <c r="J781" s="48"/>
      <c r="K781" s="48"/>
      <c r="L781" s="48"/>
      <c r="M781" s="48"/>
      <c r="N781" s="48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FE781" s="50"/>
    </row>
    <row r="782" spans="1:161" s="18" customFormat="1">
      <c r="A782" s="47"/>
      <c r="B782" s="48"/>
      <c r="C782" s="48"/>
      <c r="D782" s="49"/>
      <c r="E782" s="48"/>
      <c r="F782" s="431"/>
      <c r="G782" s="48"/>
      <c r="H782" s="48"/>
      <c r="I782" s="48"/>
      <c r="J782" s="48"/>
      <c r="K782" s="48"/>
      <c r="L782" s="48"/>
      <c r="M782" s="48"/>
      <c r="N782" s="48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FE782" s="50"/>
    </row>
    <row r="783" spans="1:161" s="18" customFormat="1">
      <c r="A783" s="47"/>
      <c r="B783" s="48"/>
      <c r="C783" s="48"/>
      <c r="D783" s="49"/>
      <c r="E783" s="48"/>
      <c r="F783" s="431"/>
      <c r="G783" s="48"/>
      <c r="H783" s="48"/>
      <c r="I783" s="48"/>
      <c r="J783" s="48"/>
      <c r="K783" s="48"/>
      <c r="L783" s="48"/>
      <c r="M783" s="48"/>
      <c r="N783" s="48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FE783" s="50"/>
    </row>
    <row r="784" spans="1:161" s="18" customFormat="1">
      <c r="A784" s="47"/>
      <c r="B784" s="48"/>
      <c r="C784" s="48"/>
      <c r="D784" s="49"/>
      <c r="E784" s="48"/>
      <c r="F784" s="431"/>
      <c r="G784" s="48"/>
      <c r="H784" s="48"/>
      <c r="I784" s="48"/>
      <c r="J784" s="48"/>
      <c r="K784" s="48"/>
      <c r="L784" s="48"/>
      <c r="M784" s="48"/>
      <c r="N784" s="48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FE784" s="50"/>
    </row>
    <row r="785" spans="1:161" s="18" customFormat="1">
      <c r="A785" s="47"/>
      <c r="B785" s="48"/>
      <c r="C785" s="48"/>
      <c r="D785" s="49"/>
      <c r="E785" s="48"/>
      <c r="F785" s="431"/>
      <c r="G785" s="48"/>
      <c r="H785" s="48"/>
      <c r="I785" s="48"/>
      <c r="J785" s="48"/>
      <c r="K785" s="48"/>
      <c r="L785" s="48"/>
      <c r="M785" s="48"/>
      <c r="N785" s="48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FE785" s="50"/>
    </row>
    <row r="786" spans="1:161" s="18" customFormat="1">
      <c r="A786" s="47"/>
      <c r="B786" s="48"/>
      <c r="C786" s="48"/>
      <c r="D786" s="49"/>
      <c r="E786" s="48"/>
      <c r="F786" s="431"/>
      <c r="G786" s="48"/>
      <c r="H786" s="48"/>
      <c r="I786" s="48"/>
      <c r="J786" s="48"/>
      <c r="K786" s="48"/>
      <c r="L786" s="48"/>
      <c r="M786" s="48"/>
      <c r="N786" s="48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FE786" s="50"/>
    </row>
    <row r="787" spans="1:161" s="18" customFormat="1">
      <c r="A787" s="47"/>
      <c r="B787" s="48"/>
      <c r="C787" s="48"/>
      <c r="D787" s="49"/>
      <c r="E787" s="48"/>
      <c r="F787" s="431"/>
      <c r="G787" s="48"/>
      <c r="H787" s="48"/>
      <c r="I787" s="48"/>
      <c r="J787" s="48"/>
      <c r="K787" s="48"/>
      <c r="L787" s="48"/>
      <c r="M787" s="48"/>
      <c r="N787" s="48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FE787" s="50"/>
    </row>
    <row r="788" spans="1:161" s="18" customFormat="1">
      <c r="A788" s="47"/>
      <c r="B788" s="48"/>
      <c r="C788" s="48"/>
      <c r="D788" s="49"/>
      <c r="E788" s="48"/>
      <c r="F788" s="431"/>
      <c r="G788" s="48"/>
      <c r="H788" s="48"/>
      <c r="I788" s="48"/>
      <c r="J788" s="48"/>
      <c r="K788" s="48"/>
      <c r="L788" s="48"/>
      <c r="M788" s="48"/>
      <c r="N788" s="48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FE788" s="50"/>
    </row>
    <row r="789" spans="1:161" s="18" customFormat="1">
      <c r="A789" s="47"/>
      <c r="B789" s="48"/>
      <c r="C789" s="48"/>
      <c r="D789" s="49"/>
      <c r="E789" s="48"/>
      <c r="F789" s="431"/>
      <c r="G789" s="48"/>
      <c r="H789" s="48"/>
      <c r="I789" s="48"/>
      <c r="J789" s="48"/>
      <c r="K789" s="48"/>
      <c r="L789" s="48"/>
      <c r="M789" s="48"/>
      <c r="N789" s="48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FE789" s="50"/>
    </row>
    <row r="790" spans="1:161" s="18" customFormat="1">
      <c r="A790" s="47"/>
      <c r="B790" s="48"/>
      <c r="C790" s="48"/>
      <c r="D790" s="49"/>
      <c r="E790" s="48"/>
      <c r="F790" s="431"/>
      <c r="G790" s="48"/>
      <c r="H790" s="48"/>
      <c r="I790" s="48"/>
      <c r="J790" s="48"/>
      <c r="K790" s="48"/>
      <c r="L790" s="48"/>
      <c r="M790" s="48"/>
      <c r="N790" s="48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FE790" s="50"/>
    </row>
    <row r="791" spans="1:161" s="18" customFormat="1">
      <c r="A791" s="47"/>
      <c r="B791" s="48"/>
      <c r="C791" s="48"/>
      <c r="D791" s="49"/>
      <c r="E791" s="48"/>
      <c r="F791" s="431"/>
      <c r="G791" s="48"/>
      <c r="H791" s="48"/>
      <c r="I791" s="48"/>
      <c r="J791" s="48"/>
      <c r="K791" s="48"/>
      <c r="L791" s="48"/>
      <c r="M791" s="48"/>
      <c r="N791" s="48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FE791" s="50"/>
    </row>
    <row r="792" spans="1:161" s="18" customFormat="1">
      <c r="A792" s="47"/>
      <c r="B792" s="48"/>
      <c r="C792" s="48"/>
      <c r="D792" s="49"/>
      <c r="E792" s="48"/>
      <c r="F792" s="431"/>
      <c r="G792" s="48"/>
      <c r="H792" s="48"/>
      <c r="I792" s="48"/>
      <c r="J792" s="48"/>
      <c r="K792" s="48"/>
      <c r="L792" s="48"/>
      <c r="M792" s="48"/>
      <c r="N792" s="48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FE792" s="50"/>
    </row>
    <row r="793" spans="1:161" s="18" customFormat="1">
      <c r="A793" s="47"/>
      <c r="B793" s="48"/>
      <c r="C793" s="48"/>
      <c r="D793" s="49"/>
      <c r="E793" s="48"/>
      <c r="F793" s="431"/>
      <c r="G793" s="48"/>
      <c r="H793" s="48"/>
      <c r="I793" s="48"/>
      <c r="J793" s="48"/>
      <c r="K793" s="48"/>
      <c r="L793" s="48"/>
      <c r="M793" s="48"/>
      <c r="N793" s="48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FE793" s="50"/>
    </row>
    <row r="794" spans="1:161" s="18" customFormat="1">
      <c r="A794" s="47"/>
      <c r="B794" s="48"/>
      <c r="C794" s="48"/>
      <c r="D794" s="49"/>
      <c r="E794" s="48"/>
      <c r="F794" s="431"/>
      <c r="G794" s="48"/>
      <c r="H794" s="48"/>
      <c r="I794" s="48"/>
      <c r="J794" s="48"/>
      <c r="K794" s="48"/>
      <c r="L794" s="48"/>
      <c r="M794" s="48"/>
      <c r="N794" s="48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FE794" s="50"/>
    </row>
    <row r="795" spans="1:161" s="18" customFormat="1">
      <c r="A795" s="47"/>
      <c r="B795" s="48"/>
      <c r="C795" s="48"/>
      <c r="D795" s="49"/>
      <c r="E795" s="48"/>
      <c r="F795" s="431"/>
      <c r="G795" s="48"/>
      <c r="H795" s="48"/>
      <c r="I795" s="48"/>
      <c r="J795" s="48"/>
      <c r="K795" s="48"/>
      <c r="L795" s="48"/>
      <c r="M795" s="48"/>
      <c r="N795" s="48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FE795" s="50"/>
    </row>
    <row r="796" spans="1:161" s="18" customFormat="1">
      <c r="A796" s="47"/>
      <c r="B796" s="48"/>
      <c r="C796" s="48"/>
      <c r="D796" s="49"/>
      <c r="E796" s="48"/>
      <c r="F796" s="431"/>
      <c r="G796" s="48"/>
      <c r="H796" s="48"/>
      <c r="I796" s="48"/>
      <c r="J796" s="48"/>
      <c r="K796" s="48"/>
      <c r="L796" s="48"/>
      <c r="M796" s="48"/>
      <c r="N796" s="48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FE796" s="50"/>
    </row>
    <row r="797" spans="1:161" s="18" customFormat="1">
      <c r="A797" s="47"/>
      <c r="B797" s="48"/>
      <c r="C797" s="48"/>
      <c r="D797" s="49"/>
      <c r="E797" s="48"/>
      <c r="F797" s="431"/>
      <c r="G797" s="48"/>
      <c r="H797" s="48"/>
      <c r="I797" s="48"/>
      <c r="J797" s="48"/>
      <c r="K797" s="48"/>
      <c r="L797" s="48"/>
      <c r="M797" s="48"/>
      <c r="N797" s="48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FE797" s="50"/>
    </row>
    <row r="798" spans="1:161" s="18" customFormat="1">
      <c r="A798" s="47"/>
      <c r="B798" s="48"/>
      <c r="C798" s="48"/>
      <c r="D798" s="49"/>
      <c r="E798" s="48"/>
      <c r="F798" s="431"/>
      <c r="G798" s="48"/>
      <c r="H798" s="48"/>
      <c r="I798" s="48"/>
      <c r="J798" s="48"/>
      <c r="K798" s="48"/>
      <c r="L798" s="48"/>
      <c r="M798" s="48"/>
      <c r="N798" s="48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FE798" s="50"/>
    </row>
    <row r="799" spans="1:161" s="18" customFormat="1">
      <c r="A799" s="47"/>
      <c r="B799" s="48"/>
      <c r="C799" s="48"/>
      <c r="D799" s="49"/>
      <c r="E799" s="48"/>
      <c r="F799" s="431"/>
      <c r="G799" s="48"/>
      <c r="H799" s="48"/>
      <c r="I799" s="48"/>
      <c r="J799" s="48"/>
      <c r="K799" s="48"/>
      <c r="L799" s="48"/>
      <c r="M799" s="48"/>
      <c r="N799" s="48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FE799" s="50"/>
    </row>
    <row r="800" spans="1:161" s="18" customFormat="1">
      <c r="A800" s="47"/>
      <c r="B800" s="48"/>
      <c r="C800" s="48"/>
      <c r="D800" s="49"/>
      <c r="E800" s="48"/>
      <c r="F800" s="431"/>
      <c r="G800" s="48"/>
      <c r="H800" s="48"/>
      <c r="I800" s="48"/>
      <c r="J800" s="48"/>
      <c r="K800" s="48"/>
      <c r="L800" s="48"/>
      <c r="M800" s="48"/>
      <c r="N800" s="48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FE800" s="50"/>
    </row>
    <row r="801" spans="1:161" s="18" customFormat="1">
      <c r="A801" s="47"/>
      <c r="B801" s="48"/>
      <c r="C801" s="48"/>
      <c r="D801" s="49"/>
      <c r="E801" s="48"/>
      <c r="F801" s="431"/>
      <c r="G801" s="48"/>
      <c r="H801" s="48"/>
      <c r="I801" s="48"/>
      <c r="J801" s="48"/>
      <c r="K801" s="48"/>
      <c r="L801" s="48"/>
      <c r="M801" s="48"/>
      <c r="N801" s="48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FE801" s="50"/>
    </row>
    <row r="802" spans="1:161" s="18" customFormat="1">
      <c r="A802" s="47"/>
      <c r="B802" s="48"/>
      <c r="C802" s="48"/>
      <c r="D802" s="49"/>
      <c r="E802" s="48"/>
      <c r="F802" s="431"/>
      <c r="G802" s="48"/>
      <c r="H802" s="48"/>
      <c r="I802" s="48"/>
      <c r="J802" s="48"/>
      <c r="K802" s="48"/>
      <c r="L802" s="48"/>
      <c r="M802" s="48"/>
      <c r="N802" s="48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FE802" s="50"/>
    </row>
    <row r="803" spans="1:161" s="18" customFormat="1">
      <c r="A803" s="47"/>
      <c r="B803" s="48"/>
      <c r="C803" s="48"/>
      <c r="D803" s="49"/>
      <c r="E803" s="48"/>
      <c r="F803" s="431"/>
      <c r="G803" s="48"/>
      <c r="H803" s="48"/>
      <c r="I803" s="48"/>
      <c r="J803" s="48"/>
      <c r="K803" s="48"/>
      <c r="L803" s="48"/>
      <c r="M803" s="48"/>
      <c r="N803" s="48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FE803" s="50"/>
    </row>
    <row r="804" spans="1:161" s="18" customFormat="1">
      <c r="A804" s="47"/>
      <c r="B804" s="48"/>
      <c r="C804" s="48"/>
      <c r="D804" s="49"/>
      <c r="E804" s="48"/>
      <c r="F804" s="431"/>
      <c r="G804" s="48"/>
      <c r="H804" s="48"/>
      <c r="I804" s="48"/>
      <c r="J804" s="48"/>
      <c r="K804" s="48"/>
      <c r="L804" s="48"/>
      <c r="M804" s="48"/>
      <c r="N804" s="48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FE804" s="50"/>
    </row>
    <row r="805" spans="1:161" s="18" customFormat="1">
      <c r="A805" s="47"/>
      <c r="B805" s="48"/>
      <c r="C805" s="48"/>
      <c r="D805" s="49"/>
      <c r="E805" s="48"/>
      <c r="F805" s="431"/>
      <c r="G805" s="48"/>
      <c r="H805" s="48"/>
      <c r="I805" s="48"/>
      <c r="J805" s="48"/>
      <c r="K805" s="48"/>
      <c r="L805" s="48"/>
      <c r="M805" s="48"/>
      <c r="N805" s="48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FE805" s="50"/>
    </row>
    <row r="806" spans="1:161" s="18" customFormat="1">
      <c r="A806" s="47"/>
      <c r="B806" s="48"/>
      <c r="C806" s="48"/>
      <c r="D806" s="49"/>
      <c r="E806" s="48"/>
      <c r="F806" s="431"/>
      <c r="G806" s="48"/>
      <c r="H806" s="48"/>
      <c r="I806" s="48"/>
      <c r="J806" s="48"/>
      <c r="K806" s="48"/>
      <c r="L806" s="48"/>
      <c r="M806" s="48"/>
      <c r="N806" s="48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FE806" s="50"/>
    </row>
    <row r="807" spans="1:161" s="18" customFormat="1">
      <c r="A807" s="47"/>
      <c r="B807" s="48"/>
      <c r="C807" s="48"/>
      <c r="D807" s="49"/>
      <c r="E807" s="48"/>
      <c r="F807" s="431"/>
      <c r="G807" s="48"/>
      <c r="H807" s="48"/>
      <c r="I807" s="48"/>
      <c r="J807" s="48"/>
      <c r="K807" s="48"/>
      <c r="L807" s="48"/>
      <c r="M807" s="48"/>
      <c r="N807" s="48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FE807" s="50"/>
    </row>
    <row r="808" spans="1:161" s="18" customFormat="1">
      <c r="A808" s="47"/>
      <c r="B808" s="48"/>
      <c r="C808" s="48"/>
      <c r="D808" s="49"/>
      <c r="E808" s="48"/>
      <c r="F808" s="431"/>
      <c r="G808" s="48"/>
      <c r="H808" s="48"/>
      <c r="I808" s="48"/>
      <c r="J808" s="48"/>
      <c r="K808" s="48"/>
      <c r="L808" s="48"/>
      <c r="M808" s="48"/>
      <c r="N808" s="48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FE808" s="50"/>
    </row>
    <row r="809" spans="1:161" s="18" customFormat="1">
      <c r="A809" s="47"/>
      <c r="B809" s="48"/>
      <c r="C809" s="48"/>
      <c r="D809" s="49"/>
      <c r="E809" s="48"/>
      <c r="F809" s="431"/>
      <c r="G809" s="48"/>
      <c r="H809" s="48"/>
      <c r="I809" s="48"/>
      <c r="J809" s="48"/>
      <c r="K809" s="48"/>
      <c r="L809" s="48"/>
      <c r="M809" s="48"/>
      <c r="N809" s="48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FE809" s="50"/>
    </row>
    <row r="810" spans="1:161" s="18" customFormat="1">
      <c r="A810" s="47"/>
      <c r="B810" s="48"/>
      <c r="C810" s="48"/>
      <c r="D810" s="49"/>
      <c r="E810" s="48"/>
      <c r="F810" s="431"/>
      <c r="G810" s="48"/>
      <c r="H810" s="48"/>
      <c r="I810" s="48"/>
      <c r="J810" s="48"/>
      <c r="K810" s="48"/>
      <c r="L810" s="48"/>
      <c r="M810" s="48"/>
      <c r="N810" s="48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FE810" s="50"/>
    </row>
    <row r="811" spans="1:161" s="18" customFormat="1">
      <c r="A811" s="47"/>
      <c r="B811" s="48"/>
      <c r="C811" s="48"/>
      <c r="D811" s="49"/>
      <c r="E811" s="48"/>
      <c r="F811" s="431"/>
      <c r="G811" s="48"/>
      <c r="H811" s="48"/>
      <c r="I811" s="48"/>
      <c r="J811" s="48"/>
      <c r="K811" s="48"/>
      <c r="L811" s="48"/>
      <c r="M811" s="48"/>
      <c r="N811" s="48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FE811" s="50"/>
    </row>
    <row r="812" spans="1:161" s="18" customFormat="1">
      <c r="A812" s="47"/>
      <c r="B812" s="48"/>
      <c r="C812" s="48"/>
      <c r="D812" s="49"/>
      <c r="E812" s="48"/>
      <c r="F812" s="431"/>
      <c r="G812" s="48"/>
      <c r="H812" s="48"/>
      <c r="I812" s="48"/>
      <c r="J812" s="48"/>
      <c r="K812" s="48"/>
      <c r="L812" s="48"/>
      <c r="M812" s="48"/>
      <c r="N812" s="48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FE812" s="50"/>
    </row>
    <row r="813" spans="1:161" s="18" customFormat="1">
      <c r="A813" s="47"/>
      <c r="B813" s="48"/>
      <c r="C813" s="48"/>
      <c r="D813" s="49"/>
      <c r="E813" s="48"/>
      <c r="F813" s="431"/>
      <c r="G813" s="48"/>
      <c r="H813" s="48"/>
      <c r="I813" s="48"/>
      <c r="J813" s="48"/>
      <c r="K813" s="48"/>
      <c r="L813" s="48"/>
      <c r="M813" s="48"/>
      <c r="N813" s="48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FE813" s="50"/>
    </row>
    <row r="814" spans="1:161" s="18" customFormat="1">
      <c r="A814" s="47"/>
      <c r="B814" s="48"/>
      <c r="C814" s="48"/>
      <c r="D814" s="49"/>
      <c r="E814" s="48"/>
      <c r="F814" s="431"/>
      <c r="G814" s="48"/>
      <c r="H814" s="48"/>
      <c r="I814" s="48"/>
      <c r="J814" s="48"/>
      <c r="K814" s="48"/>
      <c r="L814" s="48"/>
      <c r="M814" s="48"/>
      <c r="N814" s="48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FE814" s="50"/>
    </row>
    <row r="815" spans="1:161" s="18" customFormat="1">
      <c r="A815" s="47"/>
      <c r="B815" s="48"/>
      <c r="C815" s="48"/>
      <c r="D815" s="49"/>
      <c r="E815" s="48"/>
      <c r="F815" s="431"/>
      <c r="G815" s="48"/>
      <c r="H815" s="48"/>
      <c r="I815" s="48"/>
      <c r="J815" s="48"/>
      <c r="K815" s="48"/>
      <c r="L815" s="48"/>
      <c r="M815" s="48"/>
      <c r="N815" s="48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FE815" s="50"/>
    </row>
    <row r="816" spans="1:161" s="18" customFormat="1">
      <c r="A816" s="47"/>
      <c r="B816" s="48"/>
      <c r="C816" s="48"/>
      <c r="D816" s="49"/>
      <c r="E816" s="48"/>
      <c r="F816" s="431"/>
      <c r="G816" s="48"/>
      <c r="H816" s="48"/>
      <c r="I816" s="48"/>
      <c r="J816" s="48"/>
      <c r="K816" s="48"/>
      <c r="L816" s="48"/>
      <c r="M816" s="48"/>
      <c r="N816" s="48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FE816" s="50"/>
    </row>
    <row r="817" spans="1:161" s="18" customFormat="1">
      <c r="A817" s="47"/>
      <c r="B817" s="48"/>
      <c r="C817" s="48"/>
      <c r="D817" s="49"/>
      <c r="E817" s="48"/>
      <c r="F817" s="431"/>
      <c r="G817" s="48"/>
      <c r="H817" s="48"/>
      <c r="I817" s="48"/>
      <c r="J817" s="48"/>
      <c r="K817" s="48"/>
      <c r="L817" s="48"/>
      <c r="M817" s="48"/>
      <c r="N817" s="48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FE817" s="50"/>
    </row>
    <row r="818" spans="1:161" s="18" customFormat="1">
      <c r="A818" s="47"/>
      <c r="B818" s="48"/>
      <c r="C818" s="48"/>
      <c r="D818" s="49"/>
      <c r="E818" s="48"/>
      <c r="F818" s="431"/>
      <c r="G818" s="48"/>
      <c r="H818" s="48"/>
      <c r="I818" s="48"/>
      <c r="J818" s="48"/>
      <c r="K818" s="48"/>
      <c r="L818" s="48"/>
      <c r="M818" s="48"/>
      <c r="N818" s="48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FE818" s="50"/>
    </row>
    <row r="819" spans="1:161" s="18" customFormat="1">
      <c r="A819" s="47"/>
      <c r="B819" s="48"/>
      <c r="C819" s="48"/>
      <c r="D819" s="49"/>
      <c r="E819" s="48"/>
      <c r="F819" s="431"/>
      <c r="G819" s="48"/>
      <c r="H819" s="48"/>
      <c r="I819" s="48"/>
      <c r="J819" s="48"/>
      <c r="K819" s="48"/>
      <c r="L819" s="48"/>
      <c r="M819" s="48"/>
      <c r="N819" s="48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FE819" s="50"/>
    </row>
    <row r="820" spans="1:161" s="18" customFormat="1">
      <c r="A820" s="47"/>
      <c r="B820" s="48"/>
      <c r="C820" s="48"/>
      <c r="D820" s="49"/>
      <c r="E820" s="48"/>
      <c r="F820" s="431"/>
      <c r="G820" s="48"/>
      <c r="H820" s="48"/>
      <c r="I820" s="48"/>
      <c r="J820" s="48"/>
      <c r="K820" s="48"/>
      <c r="L820" s="48"/>
      <c r="M820" s="48"/>
      <c r="N820" s="48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FE820" s="50"/>
    </row>
    <row r="821" spans="1:161" s="18" customFormat="1">
      <c r="A821" s="47"/>
      <c r="B821" s="48"/>
      <c r="C821" s="48"/>
      <c r="D821" s="49"/>
      <c r="E821" s="48"/>
      <c r="F821" s="431"/>
      <c r="G821" s="48"/>
      <c r="H821" s="48"/>
      <c r="I821" s="48"/>
      <c r="J821" s="48"/>
      <c r="K821" s="48"/>
      <c r="L821" s="48"/>
      <c r="M821" s="48"/>
      <c r="N821" s="48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FE821" s="50"/>
    </row>
    <row r="822" spans="1:161" s="18" customFormat="1">
      <c r="A822" s="47"/>
      <c r="B822" s="48"/>
      <c r="C822" s="48"/>
      <c r="D822" s="49"/>
      <c r="E822" s="48"/>
      <c r="F822" s="431"/>
      <c r="G822" s="48"/>
      <c r="H822" s="48"/>
      <c r="I822" s="48"/>
      <c r="J822" s="48"/>
      <c r="K822" s="48"/>
      <c r="L822" s="48"/>
      <c r="M822" s="48"/>
      <c r="N822" s="48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FE822" s="50"/>
    </row>
    <row r="823" spans="1:161" s="18" customFormat="1">
      <c r="A823" s="47"/>
      <c r="B823" s="48"/>
      <c r="C823" s="48"/>
      <c r="D823" s="49"/>
      <c r="E823" s="48"/>
      <c r="F823" s="431"/>
      <c r="G823" s="48"/>
      <c r="H823" s="48"/>
      <c r="I823" s="48"/>
      <c r="J823" s="48"/>
      <c r="K823" s="48"/>
      <c r="L823" s="48"/>
      <c r="M823" s="48"/>
      <c r="N823" s="48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FE823" s="50"/>
    </row>
    <row r="824" spans="1:161" s="18" customFormat="1">
      <c r="A824" s="47"/>
      <c r="B824" s="48"/>
      <c r="C824" s="48"/>
      <c r="D824" s="49"/>
      <c r="E824" s="48"/>
      <c r="F824" s="431"/>
      <c r="G824" s="48"/>
      <c r="H824" s="48"/>
      <c r="I824" s="48"/>
      <c r="J824" s="48"/>
      <c r="K824" s="48"/>
      <c r="L824" s="48"/>
      <c r="M824" s="48"/>
      <c r="N824" s="48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FE824" s="50"/>
    </row>
    <row r="825" spans="1:161" s="18" customFormat="1">
      <c r="A825" s="47"/>
      <c r="B825" s="48"/>
      <c r="C825" s="48"/>
      <c r="D825" s="49"/>
      <c r="E825" s="48"/>
      <c r="F825" s="431"/>
      <c r="G825" s="48"/>
      <c r="H825" s="48"/>
      <c r="I825" s="48"/>
      <c r="J825" s="48"/>
      <c r="K825" s="48"/>
      <c r="L825" s="48"/>
      <c r="M825" s="48"/>
      <c r="N825" s="48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FE825" s="50"/>
    </row>
    <row r="826" spans="1:161" s="18" customFormat="1">
      <c r="A826" s="47"/>
      <c r="B826" s="48"/>
      <c r="C826" s="48"/>
      <c r="D826" s="49"/>
      <c r="E826" s="48"/>
      <c r="F826" s="431"/>
      <c r="G826" s="48"/>
      <c r="H826" s="48"/>
      <c r="I826" s="48"/>
      <c r="J826" s="48"/>
      <c r="K826" s="48"/>
      <c r="L826" s="48"/>
      <c r="M826" s="48"/>
      <c r="N826" s="48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FE826" s="50"/>
    </row>
    <row r="827" spans="1:161" s="18" customFormat="1">
      <c r="A827" s="47"/>
      <c r="B827" s="48"/>
      <c r="C827" s="48"/>
      <c r="D827" s="49"/>
      <c r="E827" s="48"/>
      <c r="F827" s="431"/>
      <c r="G827" s="48"/>
      <c r="H827" s="48"/>
      <c r="I827" s="48"/>
      <c r="J827" s="48"/>
      <c r="K827" s="48"/>
      <c r="L827" s="48"/>
      <c r="M827" s="48"/>
      <c r="N827" s="48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FE827" s="50"/>
    </row>
    <row r="828" spans="1:161" s="18" customFormat="1">
      <c r="A828" s="47"/>
      <c r="B828" s="48"/>
      <c r="C828" s="48"/>
      <c r="D828" s="49"/>
      <c r="E828" s="48"/>
      <c r="F828" s="431"/>
      <c r="G828" s="48"/>
      <c r="H828" s="48"/>
      <c r="I828" s="48"/>
      <c r="J828" s="48"/>
      <c r="K828" s="48"/>
      <c r="L828" s="48"/>
      <c r="M828" s="48"/>
      <c r="N828" s="48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FE828" s="50"/>
    </row>
    <row r="829" spans="1:161" s="18" customFormat="1">
      <c r="A829" s="47"/>
      <c r="B829" s="48"/>
      <c r="C829" s="48"/>
      <c r="D829" s="49"/>
      <c r="E829" s="48"/>
      <c r="F829" s="431"/>
      <c r="G829" s="48"/>
      <c r="H829" s="48"/>
      <c r="I829" s="48"/>
      <c r="J829" s="48"/>
      <c r="K829" s="48"/>
      <c r="L829" s="48"/>
      <c r="M829" s="48"/>
      <c r="N829" s="48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FE829" s="50"/>
    </row>
    <row r="830" spans="1:161" s="18" customFormat="1">
      <c r="A830" s="47"/>
      <c r="B830" s="48"/>
      <c r="C830" s="48"/>
      <c r="D830" s="49"/>
      <c r="E830" s="48"/>
      <c r="F830" s="431"/>
      <c r="G830" s="48"/>
      <c r="H830" s="48"/>
      <c r="I830" s="48"/>
      <c r="J830" s="48"/>
      <c r="K830" s="48"/>
      <c r="L830" s="48"/>
      <c r="M830" s="48"/>
      <c r="N830" s="48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FE830" s="50"/>
    </row>
    <row r="831" spans="1:161" s="18" customFormat="1">
      <c r="A831" s="47"/>
      <c r="B831" s="48"/>
      <c r="C831" s="48"/>
      <c r="D831" s="49"/>
      <c r="E831" s="48"/>
      <c r="F831" s="431"/>
      <c r="G831" s="48"/>
      <c r="H831" s="48"/>
      <c r="I831" s="48"/>
      <c r="J831" s="48"/>
      <c r="K831" s="48"/>
      <c r="L831" s="48"/>
      <c r="M831" s="48"/>
      <c r="N831" s="48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FE831" s="50"/>
    </row>
    <row r="832" spans="1:161" s="18" customFormat="1">
      <c r="A832" s="47"/>
      <c r="B832" s="48"/>
      <c r="C832" s="48"/>
      <c r="D832" s="49"/>
      <c r="E832" s="48"/>
      <c r="F832" s="431"/>
      <c r="G832" s="48"/>
      <c r="H832" s="48"/>
      <c r="I832" s="48"/>
      <c r="J832" s="48"/>
      <c r="K832" s="48"/>
      <c r="L832" s="48"/>
      <c r="M832" s="48"/>
      <c r="N832" s="48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FE832" s="50"/>
    </row>
    <row r="833" spans="1:161" s="18" customFormat="1">
      <c r="A833" s="47"/>
      <c r="B833" s="48"/>
      <c r="C833" s="48"/>
      <c r="D833" s="49"/>
      <c r="E833" s="48"/>
      <c r="F833" s="431"/>
      <c r="G833" s="48"/>
      <c r="H833" s="48"/>
      <c r="I833" s="48"/>
      <c r="J833" s="48"/>
      <c r="K833" s="48"/>
      <c r="L833" s="48"/>
      <c r="M833" s="48"/>
      <c r="N833" s="48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FE833" s="50"/>
    </row>
    <row r="834" spans="1:161" s="18" customFormat="1">
      <c r="A834" s="47"/>
      <c r="B834" s="48"/>
      <c r="C834" s="48"/>
      <c r="D834" s="49"/>
      <c r="E834" s="48"/>
      <c r="F834" s="431"/>
      <c r="G834" s="48"/>
      <c r="H834" s="48"/>
      <c r="I834" s="48"/>
      <c r="J834" s="48"/>
      <c r="K834" s="48"/>
      <c r="L834" s="48"/>
      <c r="M834" s="48"/>
      <c r="N834" s="48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FE834" s="50"/>
    </row>
    <row r="835" spans="1:161" s="18" customFormat="1">
      <c r="A835" s="47"/>
      <c r="B835" s="48"/>
      <c r="C835" s="48"/>
      <c r="D835" s="49"/>
      <c r="E835" s="48"/>
      <c r="F835" s="431"/>
      <c r="G835" s="48"/>
      <c r="H835" s="48"/>
      <c r="I835" s="48"/>
      <c r="J835" s="48"/>
      <c r="K835" s="48"/>
      <c r="L835" s="48"/>
      <c r="M835" s="48"/>
      <c r="N835" s="48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FE835" s="50"/>
    </row>
    <row r="836" spans="1:161" s="18" customFormat="1">
      <c r="A836" s="47"/>
      <c r="B836" s="48"/>
      <c r="C836" s="48"/>
      <c r="D836" s="49"/>
      <c r="E836" s="48"/>
      <c r="F836" s="431"/>
      <c r="G836" s="48"/>
      <c r="H836" s="48"/>
      <c r="I836" s="48"/>
      <c r="J836" s="48"/>
      <c r="K836" s="48"/>
      <c r="L836" s="48"/>
      <c r="M836" s="48"/>
      <c r="N836" s="48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FE836" s="50"/>
    </row>
    <row r="837" spans="1:161" s="18" customFormat="1">
      <c r="A837" s="47"/>
      <c r="B837" s="48"/>
      <c r="C837" s="48"/>
      <c r="D837" s="49"/>
      <c r="E837" s="48"/>
      <c r="F837" s="431"/>
      <c r="G837" s="48"/>
      <c r="H837" s="48"/>
      <c r="I837" s="48"/>
      <c r="J837" s="48"/>
      <c r="K837" s="48"/>
      <c r="L837" s="48"/>
      <c r="M837" s="48"/>
      <c r="N837" s="48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FE837" s="50"/>
    </row>
    <row r="838" spans="1:161" s="18" customFormat="1">
      <c r="A838" s="47"/>
      <c r="B838" s="48"/>
      <c r="C838" s="48"/>
      <c r="D838" s="49"/>
      <c r="E838" s="48"/>
      <c r="F838" s="431"/>
      <c r="G838" s="48"/>
      <c r="H838" s="48"/>
      <c r="I838" s="48"/>
      <c r="J838" s="48"/>
      <c r="K838" s="48"/>
      <c r="L838" s="48"/>
      <c r="M838" s="48"/>
      <c r="N838" s="48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FE838" s="50"/>
    </row>
    <row r="839" spans="1:161" s="18" customFormat="1">
      <c r="A839" s="47"/>
      <c r="B839" s="48"/>
      <c r="C839" s="48"/>
      <c r="D839" s="49"/>
      <c r="E839" s="48"/>
      <c r="F839" s="431"/>
      <c r="G839" s="48"/>
      <c r="H839" s="48"/>
      <c r="I839" s="48"/>
      <c r="J839" s="48"/>
      <c r="K839" s="48"/>
      <c r="L839" s="48"/>
      <c r="M839" s="48"/>
      <c r="N839" s="48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FE839" s="50"/>
    </row>
    <row r="840" spans="1:161" s="18" customFormat="1">
      <c r="A840" s="47"/>
      <c r="B840" s="48"/>
      <c r="C840" s="48"/>
      <c r="D840" s="49"/>
      <c r="E840" s="48"/>
      <c r="F840" s="431"/>
      <c r="G840" s="48"/>
      <c r="H840" s="48"/>
      <c r="I840" s="48"/>
      <c r="J840" s="48"/>
      <c r="K840" s="48"/>
      <c r="L840" s="48"/>
      <c r="M840" s="48"/>
      <c r="N840" s="48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FE840" s="50"/>
    </row>
    <row r="841" spans="1:161" s="18" customFormat="1">
      <c r="A841" s="47"/>
      <c r="B841" s="48"/>
      <c r="C841" s="48"/>
      <c r="D841" s="49"/>
      <c r="E841" s="48"/>
      <c r="F841" s="431"/>
      <c r="G841" s="48"/>
      <c r="H841" s="48"/>
      <c r="I841" s="48"/>
      <c r="J841" s="48"/>
      <c r="K841" s="48"/>
      <c r="L841" s="48"/>
      <c r="M841" s="48"/>
      <c r="N841" s="48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FE841" s="50"/>
    </row>
    <row r="842" spans="1:161" s="18" customFormat="1">
      <c r="A842" s="47"/>
      <c r="B842" s="48"/>
      <c r="C842" s="48"/>
      <c r="D842" s="49"/>
      <c r="E842" s="48"/>
      <c r="F842" s="431"/>
      <c r="G842" s="48"/>
      <c r="H842" s="48"/>
      <c r="I842" s="48"/>
      <c r="J842" s="48"/>
      <c r="K842" s="48"/>
      <c r="L842" s="48"/>
      <c r="M842" s="48"/>
      <c r="N842" s="48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FE842" s="50"/>
    </row>
    <row r="843" spans="1:161" s="18" customFormat="1">
      <c r="A843" s="47"/>
      <c r="B843" s="48"/>
      <c r="C843" s="48"/>
      <c r="D843" s="49"/>
      <c r="E843" s="48"/>
      <c r="F843" s="431"/>
      <c r="G843" s="48"/>
      <c r="H843" s="48"/>
      <c r="I843" s="48"/>
      <c r="J843" s="48"/>
      <c r="K843" s="48"/>
      <c r="L843" s="48"/>
      <c r="M843" s="48"/>
      <c r="N843" s="48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FE843" s="50"/>
    </row>
    <row r="844" spans="1:161" s="18" customFormat="1">
      <c r="A844" s="47"/>
      <c r="B844" s="48"/>
      <c r="C844" s="48"/>
      <c r="D844" s="49"/>
      <c r="E844" s="48"/>
      <c r="F844" s="431"/>
      <c r="G844" s="48"/>
      <c r="H844" s="48"/>
      <c r="I844" s="48"/>
      <c r="J844" s="48"/>
      <c r="K844" s="48"/>
      <c r="L844" s="48"/>
      <c r="M844" s="48"/>
      <c r="N844" s="48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FE844" s="50"/>
    </row>
    <row r="845" spans="1:161" s="18" customFormat="1">
      <c r="A845" s="47"/>
      <c r="B845" s="48"/>
      <c r="C845" s="48"/>
      <c r="D845" s="49"/>
      <c r="E845" s="48"/>
      <c r="F845" s="431"/>
      <c r="G845" s="48"/>
      <c r="H845" s="48"/>
      <c r="I845" s="48"/>
      <c r="J845" s="48"/>
      <c r="K845" s="48"/>
      <c r="L845" s="48"/>
      <c r="M845" s="48"/>
      <c r="N845" s="48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FE845" s="50"/>
    </row>
    <row r="846" spans="1:161" s="18" customFormat="1">
      <c r="A846" s="47"/>
      <c r="B846" s="48"/>
      <c r="C846" s="48"/>
      <c r="D846" s="49"/>
      <c r="E846" s="48"/>
      <c r="F846" s="431"/>
      <c r="G846" s="48"/>
      <c r="H846" s="48"/>
      <c r="I846" s="48"/>
      <c r="J846" s="48"/>
      <c r="K846" s="48"/>
      <c r="L846" s="48"/>
      <c r="M846" s="48"/>
      <c r="N846" s="48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FE846" s="50"/>
    </row>
    <row r="847" spans="1:161" s="18" customFormat="1">
      <c r="A847" s="47"/>
      <c r="B847" s="48"/>
      <c r="C847" s="48"/>
      <c r="D847" s="49"/>
      <c r="E847" s="48"/>
      <c r="F847" s="431"/>
      <c r="G847" s="48"/>
      <c r="H847" s="48"/>
      <c r="I847" s="48"/>
      <c r="J847" s="48"/>
      <c r="K847" s="48"/>
      <c r="L847" s="48"/>
      <c r="M847" s="48"/>
      <c r="N847" s="48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FE847" s="50"/>
    </row>
    <row r="848" spans="1:161" s="18" customFormat="1">
      <c r="A848" s="47"/>
      <c r="B848" s="48"/>
      <c r="C848" s="48"/>
      <c r="D848" s="49"/>
      <c r="E848" s="48"/>
      <c r="F848" s="431"/>
      <c r="G848" s="48"/>
      <c r="H848" s="48"/>
      <c r="I848" s="48"/>
      <c r="J848" s="48"/>
      <c r="K848" s="48"/>
      <c r="L848" s="48"/>
      <c r="M848" s="48"/>
      <c r="N848" s="48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FE848" s="50"/>
    </row>
    <row r="849" spans="1:161" s="18" customFormat="1">
      <c r="A849" s="47"/>
      <c r="B849" s="48"/>
      <c r="C849" s="48"/>
      <c r="D849" s="49"/>
      <c r="E849" s="48"/>
      <c r="F849" s="431"/>
      <c r="G849" s="48"/>
      <c r="H849" s="48"/>
      <c r="I849" s="48"/>
      <c r="J849" s="48"/>
      <c r="K849" s="48"/>
      <c r="L849" s="48"/>
      <c r="M849" s="48"/>
      <c r="N849" s="48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FE849" s="50"/>
    </row>
    <row r="850" spans="1:161" s="18" customFormat="1">
      <c r="A850" s="47"/>
      <c r="B850" s="48"/>
      <c r="C850" s="48"/>
      <c r="D850" s="49"/>
      <c r="E850" s="48"/>
      <c r="F850" s="431"/>
      <c r="G850" s="48"/>
      <c r="H850" s="48"/>
      <c r="I850" s="48"/>
      <c r="J850" s="48"/>
      <c r="K850" s="48"/>
      <c r="L850" s="48"/>
      <c r="M850" s="48"/>
      <c r="N850" s="48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FE850" s="50"/>
    </row>
    <row r="851" spans="1:161" s="18" customFormat="1">
      <c r="A851" s="47"/>
      <c r="B851" s="48"/>
      <c r="C851" s="48"/>
      <c r="D851" s="49"/>
      <c r="E851" s="48"/>
      <c r="F851" s="431"/>
      <c r="G851" s="48"/>
      <c r="H851" s="48"/>
      <c r="I851" s="48"/>
      <c r="J851" s="48"/>
      <c r="K851" s="48"/>
      <c r="L851" s="48"/>
      <c r="M851" s="48"/>
      <c r="N851" s="48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FE851" s="50"/>
    </row>
    <row r="852" spans="1:161" s="18" customFormat="1">
      <c r="A852" s="47"/>
      <c r="B852" s="48"/>
      <c r="C852" s="48"/>
      <c r="D852" s="49"/>
      <c r="E852" s="48"/>
      <c r="F852" s="431"/>
      <c r="G852" s="48"/>
      <c r="H852" s="48"/>
      <c r="I852" s="48"/>
      <c r="J852" s="48"/>
      <c r="K852" s="48"/>
      <c r="L852" s="48"/>
      <c r="M852" s="48"/>
      <c r="N852" s="48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FE852" s="50"/>
    </row>
    <row r="853" spans="1:161" s="18" customFormat="1">
      <c r="A853" s="47"/>
      <c r="B853" s="48"/>
      <c r="C853" s="48"/>
      <c r="D853" s="49"/>
      <c r="E853" s="48"/>
      <c r="F853" s="431"/>
      <c r="G853" s="48"/>
      <c r="H853" s="48"/>
      <c r="I853" s="48"/>
      <c r="J853" s="48"/>
      <c r="K853" s="48"/>
      <c r="L853" s="48"/>
      <c r="M853" s="48"/>
      <c r="N853" s="48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FE853" s="50"/>
    </row>
    <row r="854" spans="1:161" s="18" customFormat="1">
      <c r="A854" s="47"/>
      <c r="B854" s="48"/>
      <c r="C854" s="48"/>
      <c r="D854" s="49"/>
      <c r="E854" s="48"/>
      <c r="F854" s="431"/>
      <c r="G854" s="48"/>
      <c r="H854" s="48"/>
      <c r="I854" s="48"/>
      <c r="J854" s="48"/>
      <c r="K854" s="48"/>
      <c r="L854" s="48"/>
      <c r="M854" s="48"/>
      <c r="N854" s="48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FE854" s="50"/>
    </row>
    <row r="855" spans="1:161" s="18" customFormat="1">
      <c r="A855" s="47"/>
      <c r="B855" s="48"/>
      <c r="C855" s="48"/>
      <c r="D855" s="49"/>
      <c r="E855" s="48"/>
      <c r="F855" s="431"/>
      <c r="G855" s="48"/>
      <c r="H855" s="48"/>
      <c r="I855" s="48"/>
      <c r="J855" s="48"/>
      <c r="K855" s="48"/>
      <c r="L855" s="48"/>
      <c r="M855" s="48"/>
      <c r="N855" s="48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FE855" s="50"/>
    </row>
    <row r="856" spans="1:161" s="18" customFormat="1">
      <c r="A856" s="47"/>
      <c r="B856" s="48"/>
      <c r="C856" s="48"/>
      <c r="D856" s="49"/>
      <c r="E856" s="48"/>
      <c r="F856" s="431"/>
      <c r="G856" s="48"/>
      <c r="H856" s="48"/>
      <c r="I856" s="48"/>
      <c r="J856" s="48"/>
      <c r="K856" s="48"/>
      <c r="L856" s="48"/>
      <c r="M856" s="48"/>
      <c r="N856" s="48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FE856" s="50"/>
    </row>
    <row r="857" spans="1:161" s="18" customFormat="1">
      <c r="A857" s="47"/>
      <c r="B857" s="48"/>
      <c r="C857" s="48"/>
      <c r="D857" s="49"/>
      <c r="E857" s="48"/>
      <c r="F857" s="431"/>
      <c r="G857" s="48"/>
      <c r="H857" s="48"/>
      <c r="I857" s="48"/>
      <c r="J857" s="48"/>
      <c r="K857" s="48"/>
      <c r="L857" s="48"/>
      <c r="M857" s="48"/>
      <c r="N857" s="48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FE857" s="50"/>
    </row>
    <row r="858" spans="1:161" s="18" customFormat="1">
      <c r="A858" s="47"/>
      <c r="B858" s="48"/>
      <c r="C858" s="48"/>
      <c r="D858" s="49"/>
      <c r="E858" s="48"/>
      <c r="F858" s="431"/>
      <c r="G858" s="48"/>
      <c r="H858" s="48"/>
      <c r="I858" s="48"/>
      <c r="J858" s="48"/>
      <c r="K858" s="48"/>
      <c r="L858" s="48"/>
      <c r="M858" s="48"/>
      <c r="N858" s="48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FE858" s="50"/>
    </row>
    <row r="859" spans="1:161" s="18" customFormat="1">
      <c r="A859" s="47"/>
      <c r="B859" s="48"/>
      <c r="C859" s="48"/>
      <c r="D859" s="49"/>
      <c r="E859" s="48"/>
      <c r="F859" s="431"/>
      <c r="G859" s="48"/>
      <c r="H859" s="48"/>
      <c r="I859" s="48"/>
      <c r="J859" s="48"/>
      <c r="K859" s="48"/>
      <c r="L859" s="48"/>
      <c r="M859" s="48"/>
      <c r="N859" s="48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FE859" s="50"/>
    </row>
    <row r="860" spans="1:161" s="18" customFormat="1">
      <c r="A860" s="47"/>
      <c r="B860" s="48"/>
      <c r="C860" s="48"/>
      <c r="D860" s="49"/>
      <c r="E860" s="48"/>
      <c r="F860" s="431"/>
      <c r="G860" s="48"/>
      <c r="H860" s="48"/>
      <c r="I860" s="48"/>
      <c r="J860" s="48"/>
      <c r="K860" s="48"/>
      <c r="L860" s="48"/>
      <c r="M860" s="48"/>
      <c r="N860" s="48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FE860" s="50"/>
    </row>
    <row r="861" spans="1:161" s="18" customFormat="1">
      <c r="A861" s="47"/>
      <c r="B861" s="48"/>
      <c r="C861" s="48"/>
      <c r="D861" s="49"/>
      <c r="E861" s="48"/>
      <c r="F861" s="431"/>
      <c r="G861" s="48"/>
      <c r="H861" s="48"/>
      <c r="I861" s="48"/>
      <c r="J861" s="48"/>
      <c r="K861" s="48"/>
      <c r="L861" s="48"/>
      <c r="M861" s="48"/>
      <c r="N861" s="48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FE861" s="50"/>
    </row>
    <row r="862" spans="1:161" s="18" customFormat="1">
      <c r="A862" s="47"/>
      <c r="B862" s="48"/>
      <c r="C862" s="48"/>
      <c r="D862" s="49"/>
      <c r="E862" s="48"/>
      <c r="F862" s="431"/>
      <c r="G862" s="48"/>
      <c r="H862" s="48"/>
      <c r="I862" s="48"/>
      <c r="J862" s="48"/>
      <c r="K862" s="48"/>
      <c r="L862" s="48"/>
      <c r="M862" s="48"/>
      <c r="N862" s="48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FE862" s="50"/>
    </row>
    <row r="863" spans="1:161" s="18" customFormat="1">
      <c r="A863" s="47"/>
      <c r="B863" s="48"/>
      <c r="C863" s="48"/>
      <c r="D863" s="49"/>
      <c r="E863" s="48"/>
      <c r="F863" s="431"/>
      <c r="G863" s="48"/>
      <c r="H863" s="48"/>
      <c r="I863" s="48"/>
      <c r="J863" s="48"/>
      <c r="K863" s="48"/>
      <c r="L863" s="48"/>
      <c r="M863" s="48"/>
      <c r="N863" s="48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FE863" s="50"/>
    </row>
    <row r="864" spans="1:161" s="18" customFormat="1">
      <c r="A864" s="47"/>
      <c r="B864" s="48"/>
      <c r="C864" s="48"/>
      <c r="D864" s="49"/>
      <c r="E864" s="48"/>
      <c r="F864" s="431"/>
      <c r="G864" s="48"/>
      <c r="H864" s="48"/>
      <c r="I864" s="48"/>
      <c r="J864" s="48"/>
      <c r="K864" s="48"/>
      <c r="L864" s="48"/>
      <c r="M864" s="48"/>
      <c r="N864" s="48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FE864" s="50"/>
    </row>
    <row r="865" spans="1:161" s="18" customFormat="1">
      <c r="A865" s="47"/>
      <c r="B865" s="48"/>
      <c r="C865" s="48"/>
      <c r="D865" s="49"/>
      <c r="E865" s="48"/>
      <c r="F865" s="431"/>
      <c r="G865" s="48"/>
      <c r="H865" s="48"/>
      <c r="I865" s="48"/>
      <c r="J865" s="48"/>
      <c r="K865" s="48"/>
      <c r="L865" s="48"/>
      <c r="M865" s="48"/>
      <c r="N865" s="48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FE865" s="50"/>
    </row>
    <row r="866" spans="1:161" s="18" customFormat="1">
      <c r="A866" s="47"/>
      <c r="B866" s="48"/>
      <c r="C866" s="48"/>
      <c r="D866" s="49"/>
      <c r="E866" s="48"/>
      <c r="F866" s="431"/>
      <c r="G866" s="48"/>
      <c r="H866" s="48"/>
      <c r="I866" s="48"/>
      <c r="J866" s="48"/>
      <c r="K866" s="48"/>
      <c r="L866" s="48"/>
      <c r="M866" s="48"/>
      <c r="N866" s="48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FE866" s="50"/>
    </row>
    <row r="867" spans="1:161" s="18" customFormat="1">
      <c r="A867" s="47"/>
      <c r="B867" s="48"/>
      <c r="C867" s="48"/>
      <c r="D867" s="49"/>
      <c r="E867" s="48"/>
      <c r="F867" s="431"/>
      <c r="G867" s="48"/>
      <c r="H867" s="48"/>
      <c r="I867" s="48"/>
      <c r="J867" s="48"/>
      <c r="K867" s="48"/>
      <c r="L867" s="48"/>
      <c r="M867" s="48"/>
      <c r="N867" s="48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FE867" s="50"/>
    </row>
    <row r="868" spans="1:161" s="18" customFormat="1">
      <c r="A868" s="47"/>
      <c r="B868" s="48"/>
      <c r="C868" s="48"/>
      <c r="D868" s="49"/>
      <c r="E868" s="48"/>
      <c r="F868" s="431"/>
      <c r="G868" s="48"/>
      <c r="H868" s="48"/>
      <c r="I868" s="48"/>
      <c r="J868" s="48"/>
      <c r="K868" s="48"/>
      <c r="L868" s="48"/>
      <c r="M868" s="48"/>
      <c r="N868" s="48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FE868" s="50"/>
    </row>
    <row r="869" spans="1:161" s="18" customFormat="1">
      <c r="A869" s="47"/>
      <c r="B869" s="48"/>
      <c r="C869" s="48"/>
      <c r="D869" s="49"/>
      <c r="E869" s="48"/>
      <c r="F869" s="431"/>
      <c r="G869" s="48"/>
      <c r="H869" s="48"/>
      <c r="I869" s="48"/>
      <c r="J869" s="48"/>
      <c r="K869" s="48"/>
      <c r="L869" s="48"/>
      <c r="M869" s="48"/>
      <c r="N869" s="48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FE869" s="50"/>
    </row>
    <row r="870" spans="1:161" s="18" customFormat="1">
      <c r="A870" s="47"/>
      <c r="B870" s="48"/>
      <c r="C870" s="48"/>
      <c r="D870" s="49"/>
      <c r="E870" s="48"/>
      <c r="F870" s="431"/>
      <c r="G870" s="48"/>
      <c r="H870" s="48"/>
      <c r="I870" s="48"/>
      <c r="J870" s="48"/>
      <c r="K870" s="48"/>
      <c r="L870" s="48"/>
      <c r="M870" s="48"/>
      <c r="N870" s="48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FE870" s="50"/>
    </row>
    <row r="871" spans="1:161" s="18" customFormat="1">
      <c r="A871" s="47"/>
      <c r="B871" s="48"/>
      <c r="C871" s="48"/>
      <c r="D871" s="49"/>
      <c r="E871" s="48"/>
      <c r="F871" s="431"/>
      <c r="G871" s="48"/>
      <c r="H871" s="48"/>
      <c r="I871" s="48"/>
      <c r="J871" s="48"/>
      <c r="K871" s="48"/>
      <c r="L871" s="48"/>
      <c r="M871" s="48"/>
      <c r="N871" s="48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FE871" s="50"/>
    </row>
    <row r="872" spans="1:161" s="18" customFormat="1">
      <c r="A872" s="47"/>
      <c r="B872" s="48"/>
      <c r="C872" s="48"/>
      <c r="D872" s="49"/>
      <c r="E872" s="48"/>
      <c r="F872" s="431"/>
      <c r="G872" s="48"/>
      <c r="H872" s="48"/>
      <c r="I872" s="48"/>
      <c r="J872" s="48"/>
      <c r="K872" s="48"/>
      <c r="L872" s="48"/>
      <c r="M872" s="48"/>
      <c r="N872" s="48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FE872" s="50"/>
    </row>
    <row r="873" spans="1:161" s="18" customFormat="1">
      <c r="A873" s="47"/>
      <c r="B873" s="48"/>
      <c r="C873" s="48"/>
      <c r="D873" s="49"/>
      <c r="E873" s="48"/>
      <c r="F873" s="431"/>
      <c r="G873" s="48"/>
      <c r="H873" s="48"/>
      <c r="I873" s="48"/>
      <c r="J873" s="48"/>
      <c r="K873" s="48"/>
      <c r="L873" s="48"/>
      <c r="M873" s="48"/>
      <c r="N873" s="48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FE873" s="50"/>
    </row>
    <row r="874" spans="1:161" s="18" customFormat="1">
      <c r="A874" s="47"/>
      <c r="B874" s="48"/>
      <c r="C874" s="48"/>
      <c r="D874" s="49"/>
      <c r="E874" s="48"/>
      <c r="F874" s="431"/>
      <c r="G874" s="48"/>
      <c r="H874" s="48"/>
      <c r="I874" s="48"/>
      <c r="J874" s="48"/>
      <c r="K874" s="48"/>
      <c r="L874" s="48"/>
      <c r="M874" s="48"/>
      <c r="N874" s="48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FE874" s="50"/>
    </row>
    <row r="875" spans="1:161" s="18" customFormat="1">
      <c r="A875" s="47"/>
      <c r="B875" s="48"/>
      <c r="C875" s="48"/>
      <c r="D875" s="49"/>
      <c r="E875" s="48"/>
      <c r="F875" s="431"/>
      <c r="G875" s="48"/>
      <c r="H875" s="48"/>
      <c r="I875" s="48"/>
      <c r="J875" s="48"/>
      <c r="K875" s="48"/>
      <c r="L875" s="48"/>
      <c r="M875" s="48"/>
      <c r="N875" s="48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FE875" s="50"/>
    </row>
    <row r="876" spans="1:161" s="18" customFormat="1">
      <c r="A876" s="47"/>
      <c r="B876" s="48"/>
      <c r="C876" s="48"/>
      <c r="D876" s="49"/>
      <c r="E876" s="48"/>
      <c r="F876" s="431"/>
      <c r="G876" s="48"/>
      <c r="H876" s="48"/>
      <c r="I876" s="48"/>
      <c r="J876" s="48"/>
      <c r="K876" s="48"/>
      <c r="L876" s="48"/>
      <c r="M876" s="48"/>
      <c r="N876" s="48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FE876" s="50"/>
    </row>
    <row r="877" spans="1:161" s="18" customFormat="1">
      <c r="A877" s="47"/>
      <c r="B877" s="48"/>
      <c r="C877" s="48"/>
      <c r="D877" s="49"/>
      <c r="E877" s="48"/>
      <c r="F877" s="431"/>
      <c r="G877" s="48"/>
      <c r="H877" s="48"/>
      <c r="I877" s="48"/>
      <c r="J877" s="48"/>
      <c r="K877" s="48"/>
      <c r="L877" s="48"/>
      <c r="M877" s="48"/>
      <c r="N877" s="48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FE877" s="50"/>
    </row>
    <row r="878" spans="1:161" s="18" customFormat="1">
      <c r="A878" s="47"/>
      <c r="B878" s="48"/>
      <c r="C878" s="48"/>
      <c r="D878" s="49"/>
      <c r="E878" s="48"/>
      <c r="F878" s="431"/>
      <c r="G878" s="48"/>
      <c r="H878" s="48"/>
      <c r="I878" s="48"/>
      <c r="J878" s="48"/>
      <c r="K878" s="48"/>
      <c r="L878" s="48"/>
      <c r="M878" s="48"/>
      <c r="N878" s="48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FE878" s="50"/>
    </row>
    <row r="879" spans="1:161" s="18" customFormat="1">
      <c r="A879" s="47"/>
      <c r="B879" s="48"/>
      <c r="C879" s="48"/>
      <c r="D879" s="49"/>
      <c r="E879" s="48"/>
      <c r="F879" s="431"/>
      <c r="G879" s="48"/>
      <c r="H879" s="48"/>
      <c r="I879" s="48"/>
      <c r="J879" s="48"/>
      <c r="K879" s="48"/>
      <c r="L879" s="48"/>
      <c r="M879" s="48"/>
      <c r="N879" s="48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FE879" s="50"/>
    </row>
    <row r="880" spans="1:161" s="18" customFormat="1">
      <c r="A880" s="47"/>
      <c r="B880" s="48"/>
      <c r="C880" s="48"/>
      <c r="D880" s="49"/>
      <c r="E880" s="48"/>
      <c r="F880" s="431"/>
      <c r="G880" s="48"/>
      <c r="H880" s="48"/>
      <c r="I880" s="48"/>
      <c r="J880" s="48"/>
      <c r="K880" s="48"/>
      <c r="L880" s="48"/>
      <c r="M880" s="48"/>
      <c r="N880" s="48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FE880" s="50"/>
    </row>
    <row r="881" spans="1:161" s="18" customFormat="1">
      <c r="A881" s="47"/>
      <c r="B881" s="48"/>
      <c r="C881" s="48"/>
      <c r="D881" s="49"/>
      <c r="E881" s="48"/>
      <c r="F881" s="431"/>
      <c r="G881" s="48"/>
      <c r="H881" s="48"/>
      <c r="I881" s="48"/>
      <c r="J881" s="48"/>
      <c r="K881" s="48"/>
      <c r="L881" s="48"/>
      <c r="M881" s="48"/>
      <c r="N881" s="48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FE881" s="50"/>
    </row>
    <row r="882" spans="1:161" s="18" customFormat="1">
      <c r="A882" s="47"/>
      <c r="B882" s="48"/>
      <c r="C882" s="48"/>
      <c r="D882" s="49"/>
      <c r="E882" s="48"/>
      <c r="F882" s="431"/>
      <c r="G882" s="48"/>
      <c r="H882" s="48"/>
      <c r="I882" s="48"/>
      <c r="J882" s="48"/>
      <c r="K882" s="48"/>
      <c r="L882" s="48"/>
      <c r="M882" s="48"/>
      <c r="N882" s="48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FE882" s="50"/>
    </row>
    <row r="883" spans="1:161" s="18" customFormat="1">
      <c r="A883" s="47"/>
      <c r="B883" s="48"/>
      <c r="C883" s="48"/>
      <c r="D883" s="49"/>
      <c r="E883" s="48"/>
      <c r="F883" s="431"/>
      <c r="G883" s="48"/>
      <c r="H883" s="48"/>
      <c r="I883" s="48"/>
      <c r="J883" s="48"/>
      <c r="K883" s="48"/>
      <c r="L883" s="48"/>
      <c r="M883" s="48"/>
      <c r="N883" s="48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FE883" s="50"/>
    </row>
    <row r="884" spans="1:161" s="18" customFormat="1">
      <c r="A884" s="47"/>
      <c r="B884" s="48"/>
      <c r="C884" s="48"/>
      <c r="D884" s="49"/>
      <c r="E884" s="48"/>
      <c r="F884" s="431"/>
      <c r="G884" s="48"/>
      <c r="H884" s="48"/>
      <c r="I884" s="48"/>
      <c r="J884" s="48"/>
      <c r="K884" s="48"/>
      <c r="L884" s="48"/>
      <c r="M884" s="48"/>
      <c r="N884" s="48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FE884" s="50"/>
    </row>
    <row r="885" spans="1:161" s="18" customFormat="1">
      <c r="A885" s="47"/>
      <c r="B885" s="48"/>
      <c r="C885" s="48"/>
      <c r="D885" s="49"/>
      <c r="E885" s="48"/>
      <c r="F885" s="431"/>
      <c r="G885" s="48"/>
      <c r="H885" s="48"/>
      <c r="I885" s="48"/>
      <c r="J885" s="48"/>
      <c r="K885" s="48"/>
      <c r="L885" s="48"/>
      <c r="M885" s="48"/>
      <c r="N885" s="48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FE885" s="50"/>
    </row>
    <row r="886" spans="1:161" s="18" customFormat="1">
      <c r="A886" s="47"/>
      <c r="B886" s="48"/>
      <c r="C886" s="48"/>
      <c r="D886" s="49"/>
      <c r="E886" s="48"/>
      <c r="F886" s="431"/>
      <c r="G886" s="48"/>
      <c r="H886" s="48"/>
      <c r="I886" s="48"/>
      <c r="J886" s="48"/>
      <c r="K886" s="48"/>
      <c r="L886" s="48"/>
      <c r="M886" s="48"/>
      <c r="N886" s="48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FE886" s="50"/>
    </row>
    <row r="887" spans="1:161" s="18" customFormat="1">
      <c r="A887" s="47"/>
      <c r="B887" s="48"/>
      <c r="C887" s="48"/>
      <c r="D887" s="49"/>
      <c r="E887" s="48"/>
      <c r="F887" s="431"/>
      <c r="G887" s="48"/>
      <c r="H887" s="48"/>
      <c r="I887" s="48"/>
      <c r="J887" s="48"/>
      <c r="K887" s="48"/>
      <c r="L887" s="48"/>
      <c r="M887" s="48"/>
      <c r="N887" s="48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FE887" s="50"/>
    </row>
    <row r="888" spans="1:161" s="18" customFormat="1">
      <c r="A888" s="47"/>
      <c r="B888" s="48"/>
      <c r="C888" s="48"/>
      <c r="D888" s="49"/>
      <c r="E888" s="48"/>
      <c r="F888" s="431"/>
      <c r="G888" s="48"/>
      <c r="H888" s="48"/>
      <c r="I888" s="48"/>
      <c r="J888" s="48"/>
      <c r="K888" s="48"/>
      <c r="L888" s="48"/>
      <c r="M888" s="48"/>
      <c r="N888" s="48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FE888" s="50"/>
    </row>
    <row r="889" spans="1:161" s="18" customFormat="1">
      <c r="A889" s="47"/>
      <c r="B889" s="48"/>
      <c r="C889" s="48"/>
      <c r="D889" s="49"/>
      <c r="E889" s="48"/>
      <c r="F889" s="431"/>
      <c r="G889" s="48"/>
      <c r="H889" s="48"/>
      <c r="I889" s="48"/>
      <c r="J889" s="48"/>
      <c r="K889" s="48"/>
      <c r="L889" s="48"/>
      <c r="M889" s="48"/>
      <c r="N889" s="48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FE889" s="50"/>
    </row>
    <row r="890" spans="1:161" s="18" customFormat="1">
      <c r="A890" s="47"/>
      <c r="B890" s="48"/>
      <c r="C890" s="48"/>
      <c r="D890" s="49"/>
      <c r="E890" s="48"/>
      <c r="F890" s="431"/>
      <c r="G890" s="48"/>
      <c r="H890" s="48"/>
      <c r="I890" s="48"/>
      <c r="J890" s="48"/>
      <c r="K890" s="48"/>
      <c r="L890" s="48"/>
      <c r="M890" s="48"/>
      <c r="N890" s="48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FE890" s="50"/>
    </row>
    <row r="891" spans="1:161" s="18" customFormat="1">
      <c r="A891" s="47"/>
      <c r="B891" s="48"/>
      <c r="C891" s="48"/>
      <c r="D891" s="49"/>
      <c r="E891" s="48"/>
      <c r="F891" s="431"/>
      <c r="G891" s="48"/>
      <c r="H891" s="48"/>
      <c r="I891" s="48"/>
      <c r="J891" s="48"/>
      <c r="K891" s="48"/>
      <c r="L891" s="48"/>
      <c r="M891" s="48"/>
      <c r="N891" s="48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FE891" s="50"/>
    </row>
    <row r="892" spans="1:161" s="18" customFormat="1">
      <c r="A892" s="47"/>
      <c r="B892" s="48"/>
      <c r="C892" s="48"/>
      <c r="D892" s="49"/>
      <c r="E892" s="48"/>
      <c r="F892" s="431"/>
      <c r="G892" s="48"/>
      <c r="H892" s="48"/>
      <c r="I892" s="48"/>
      <c r="J892" s="48"/>
      <c r="K892" s="48"/>
      <c r="L892" s="48"/>
      <c r="M892" s="48"/>
      <c r="N892" s="48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FE892" s="50"/>
    </row>
    <row r="893" spans="1:161" s="18" customFormat="1">
      <c r="A893" s="47"/>
      <c r="B893" s="48"/>
      <c r="C893" s="48"/>
      <c r="D893" s="49"/>
      <c r="E893" s="48"/>
      <c r="F893" s="431"/>
      <c r="G893" s="48"/>
      <c r="H893" s="48"/>
      <c r="I893" s="48"/>
      <c r="J893" s="48"/>
      <c r="K893" s="48"/>
      <c r="L893" s="48"/>
      <c r="M893" s="48"/>
      <c r="N893" s="48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FE893" s="50"/>
    </row>
    <row r="894" spans="1:161" s="18" customFormat="1">
      <c r="A894" s="47"/>
      <c r="B894" s="48"/>
      <c r="C894" s="48"/>
      <c r="D894" s="49"/>
      <c r="E894" s="48"/>
      <c r="F894" s="431"/>
      <c r="G894" s="48"/>
      <c r="H894" s="48"/>
      <c r="I894" s="48"/>
      <c r="J894" s="48"/>
      <c r="K894" s="48"/>
      <c r="L894" s="48"/>
      <c r="M894" s="48"/>
      <c r="N894" s="48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FE894" s="50"/>
    </row>
    <row r="895" spans="1:161" s="18" customFormat="1">
      <c r="A895" s="47"/>
      <c r="B895" s="48"/>
      <c r="C895" s="48"/>
      <c r="D895" s="49"/>
      <c r="E895" s="48"/>
      <c r="F895" s="431"/>
      <c r="G895" s="48"/>
      <c r="H895" s="48"/>
      <c r="I895" s="48"/>
      <c r="J895" s="48"/>
      <c r="K895" s="48"/>
      <c r="L895" s="48"/>
      <c r="M895" s="48"/>
      <c r="N895" s="48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FE895" s="50"/>
    </row>
    <row r="896" spans="1:161" s="18" customFormat="1">
      <c r="A896" s="47"/>
      <c r="B896" s="48"/>
      <c r="C896" s="48"/>
      <c r="D896" s="49"/>
      <c r="E896" s="48"/>
      <c r="F896" s="431"/>
      <c r="G896" s="48"/>
      <c r="H896" s="48"/>
      <c r="I896" s="48"/>
      <c r="J896" s="48"/>
      <c r="K896" s="48"/>
      <c r="L896" s="48"/>
      <c r="M896" s="48"/>
      <c r="N896" s="48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FE896" s="50"/>
    </row>
    <row r="897" spans="1:161" s="18" customFormat="1">
      <c r="A897" s="47"/>
      <c r="B897" s="48"/>
      <c r="C897" s="48"/>
      <c r="D897" s="49"/>
      <c r="E897" s="48"/>
      <c r="F897" s="431"/>
      <c r="G897" s="48"/>
      <c r="H897" s="48"/>
      <c r="I897" s="48"/>
      <c r="J897" s="48"/>
      <c r="K897" s="48"/>
      <c r="L897" s="48"/>
      <c r="M897" s="48"/>
      <c r="N897" s="48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FE897" s="50"/>
    </row>
    <row r="898" spans="1:161" s="18" customFormat="1">
      <c r="A898" s="47"/>
      <c r="B898" s="48"/>
      <c r="C898" s="48"/>
      <c r="D898" s="49"/>
      <c r="E898" s="48"/>
      <c r="F898" s="431"/>
      <c r="G898" s="48"/>
      <c r="H898" s="48"/>
      <c r="I898" s="48"/>
      <c r="J898" s="48"/>
      <c r="K898" s="48"/>
      <c r="L898" s="48"/>
      <c r="M898" s="48"/>
      <c r="N898" s="48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FE898" s="50"/>
    </row>
    <row r="899" spans="1:161" s="18" customFormat="1">
      <c r="A899" s="47"/>
      <c r="B899" s="48"/>
      <c r="C899" s="48"/>
      <c r="D899" s="49"/>
      <c r="E899" s="48"/>
      <c r="F899" s="431"/>
      <c r="G899" s="48"/>
      <c r="H899" s="48"/>
      <c r="I899" s="48"/>
      <c r="J899" s="48"/>
      <c r="K899" s="48"/>
      <c r="L899" s="48"/>
      <c r="M899" s="48"/>
      <c r="N899" s="48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FE899" s="50"/>
    </row>
    <row r="900" spans="1:161" s="18" customFormat="1">
      <c r="A900" s="47"/>
      <c r="B900" s="48"/>
      <c r="C900" s="48"/>
      <c r="D900" s="49"/>
      <c r="E900" s="48"/>
      <c r="F900" s="431"/>
      <c r="G900" s="48"/>
      <c r="H900" s="48"/>
      <c r="I900" s="48"/>
      <c r="J900" s="48"/>
      <c r="K900" s="48"/>
      <c r="L900" s="48"/>
      <c r="M900" s="48"/>
      <c r="N900" s="48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FE900" s="50"/>
    </row>
    <row r="901" spans="1:161" s="18" customFormat="1">
      <c r="A901" s="47"/>
      <c r="B901" s="48"/>
      <c r="C901" s="48"/>
      <c r="D901" s="49"/>
      <c r="E901" s="48"/>
      <c r="F901" s="431"/>
      <c r="G901" s="48"/>
      <c r="H901" s="48"/>
      <c r="I901" s="48"/>
      <c r="J901" s="48"/>
      <c r="K901" s="48"/>
      <c r="L901" s="48"/>
      <c r="M901" s="48"/>
      <c r="N901" s="48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FE901" s="50"/>
    </row>
    <row r="902" spans="1:161" s="18" customFormat="1">
      <c r="A902" s="47"/>
      <c r="B902" s="48"/>
      <c r="C902" s="48"/>
      <c r="D902" s="49"/>
      <c r="E902" s="48"/>
      <c r="F902" s="431"/>
      <c r="G902" s="48"/>
      <c r="H902" s="48"/>
      <c r="I902" s="48"/>
      <c r="J902" s="48"/>
      <c r="K902" s="48"/>
      <c r="L902" s="48"/>
      <c r="M902" s="48"/>
      <c r="N902" s="48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FE902" s="50"/>
    </row>
    <row r="903" spans="1:161" s="18" customFormat="1">
      <c r="A903" s="47"/>
      <c r="B903" s="48"/>
      <c r="C903" s="48"/>
      <c r="D903" s="49"/>
      <c r="E903" s="48"/>
      <c r="F903" s="431"/>
      <c r="G903" s="48"/>
      <c r="H903" s="48"/>
      <c r="I903" s="48"/>
      <c r="J903" s="48"/>
      <c r="K903" s="48"/>
      <c r="L903" s="48"/>
      <c r="M903" s="48"/>
      <c r="N903" s="48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FE903" s="50"/>
    </row>
    <row r="904" spans="1:161" s="18" customFormat="1">
      <c r="A904" s="47"/>
      <c r="B904" s="48"/>
      <c r="C904" s="48"/>
      <c r="D904" s="49"/>
      <c r="E904" s="48"/>
      <c r="F904" s="431"/>
      <c r="G904" s="48"/>
      <c r="H904" s="48"/>
      <c r="I904" s="48"/>
      <c r="J904" s="48"/>
      <c r="K904" s="48"/>
      <c r="L904" s="48"/>
      <c r="M904" s="48"/>
      <c r="N904" s="48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FE904" s="50"/>
    </row>
    <row r="905" spans="1:161" s="18" customFormat="1">
      <c r="A905" s="47"/>
      <c r="B905" s="48"/>
      <c r="C905" s="48"/>
      <c r="D905" s="49"/>
      <c r="E905" s="48"/>
      <c r="F905" s="431"/>
      <c r="G905" s="48"/>
      <c r="H905" s="48"/>
      <c r="I905" s="48"/>
      <c r="J905" s="48"/>
      <c r="K905" s="48"/>
      <c r="L905" s="48"/>
      <c r="M905" s="48"/>
      <c r="N905" s="48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FE905" s="50"/>
    </row>
    <row r="906" spans="1:161" s="18" customFormat="1">
      <c r="A906" s="47"/>
      <c r="B906" s="48"/>
      <c r="C906" s="48"/>
      <c r="D906" s="49"/>
      <c r="E906" s="48"/>
      <c r="F906" s="431"/>
      <c r="G906" s="48"/>
      <c r="H906" s="48"/>
      <c r="I906" s="48"/>
      <c r="J906" s="48"/>
      <c r="K906" s="48"/>
      <c r="L906" s="48"/>
      <c r="M906" s="48"/>
      <c r="N906" s="48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FE906" s="50"/>
    </row>
    <row r="907" spans="1:161" s="18" customFormat="1">
      <c r="A907" s="47"/>
      <c r="B907" s="48"/>
      <c r="C907" s="48"/>
      <c r="D907" s="49"/>
      <c r="E907" s="48"/>
      <c r="F907" s="431"/>
      <c r="G907" s="48"/>
      <c r="H907" s="48"/>
      <c r="I907" s="48"/>
      <c r="J907" s="48"/>
      <c r="K907" s="48"/>
      <c r="L907" s="48"/>
      <c r="M907" s="48"/>
      <c r="N907" s="48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FE907" s="50"/>
    </row>
    <row r="908" spans="1:161" s="18" customFormat="1">
      <c r="A908" s="47"/>
      <c r="B908" s="48"/>
      <c r="C908" s="48"/>
      <c r="D908" s="49"/>
      <c r="E908" s="48"/>
      <c r="F908" s="431"/>
      <c r="G908" s="48"/>
      <c r="H908" s="48"/>
      <c r="I908" s="48"/>
      <c r="J908" s="48"/>
      <c r="K908" s="48"/>
      <c r="L908" s="48"/>
      <c r="M908" s="48"/>
      <c r="N908" s="48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FE908" s="50"/>
    </row>
    <row r="909" spans="1:161" s="18" customFormat="1">
      <c r="A909" s="47"/>
      <c r="B909" s="48"/>
      <c r="C909" s="48"/>
      <c r="D909" s="49"/>
      <c r="E909" s="48"/>
      <c r="F909" s="431"/>
      <c r="G909" s="48"/>
      <c r="H909" s="48"/>
      <c r="I909" s="48"/>
      <c r="J909" s="48"/>
      <c r="K909" s="48"/>
      <c r="L909" s="48"/>
      <c r="M909" s="48"/>
      <c r="N909" s="48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FE909" s="50"/>
    </row>
    <row r="910" spans="1:161" s="18" customFormat="1">
      <c r="A910" s="47"/>
      <c r="B910" s="48"/>
      <c r="C910" s="48"/>
      <c r="D910" s="49"/>
      <c r="E910" s="48"/>
      <c r="F910" s="431"/>
      <c r="G910" s="48"/>
      <c r="H910" s="48"/>
      <c r="I910" s="48"/>
      <c r="J910" s="48"/>
      <c r="K910" s="48"/>
      <c r="L910" s="48"/>
      <c r="M910" s="48"/>
      <c r="N910" s="48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FE910" s="50"/>
    </row>
    <row r="911" spans="1:161" s="18" customFormat="1">
      <c r="A911" s="47"/>
      <c r="B911" s="48"/>
      <c r="C911" s="48"/>
      <c r="D911" s="49"/>
      <c r="E911" s="48"/>
      <c r="F911" s="431"/>
      <c r="G911" s="48"/>
      <c r="H911" s="48"/>
      <c r="I911" s="48"/>
      <c r="J911" s="48"/>
      <c r="K911" s="48"/>
      <c r="L911" s="48"/>
      <c r="M911" s="48"/>
      <c r="N911" s="48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FE911" s="50"/>
    </row>
    <row r="912" spans="1:161" s="18" customFormat="1">
      <c r="A912" s="47"/>
      <c r="B912" s="48"/>
      <c r="C912" s="48"/>
      <c r="D912" s="49"/>
      <c r="E912" s="48"/>
      <c r="F912" s="431"/>
      <c r="G912" s="48"/>
      <c r="H912" s="48"/>
      <c r="I912" s="48"/>
      <c r="J912" s="48"/>
      <c r="K912" s="48"/>
      <c r="L912" s="48"/>
      <c r="M912" s="48"/>
      <c r="N912" s="48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FE912" s="50"/>
    </row>
    <row r="913" spans="1:161" s="18" customFormat="1">
      <c r="A913" s="47"/>
      <c r="B913" s="48"/>
      <c r="C913" s="48"/>
      <c r="D913" s="49"/>
      <c r="E913" s="48"/>
      <c r="F913" s="431"/>
      <c r="G913" s="48"/>
      <c r="H913" s="48"/>
      <c r="I913" s="48"/>
      <c r="J913" s="48"/>
      <c r="K913" s="48"/>
      <c r="L913" s="48"/>
      <c r="M913" s="48"/>
      <c r="N913" s="48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FE913" s="50"/>
    </row>
    <row r="914" spans="1:161" s="18" customFormat="1">
      <c r="A914" s="47"/>
      <c r="B914" s="48"/>
      <c r="C914" s="48"/>
      <c r="D914" s="49"/>
      <c r="E914" s="48"/>
      <c r="F914" s="431"/>
      <c r="G914" s="48"/>
      <c r="H914" s="48"/>
      <c r="I914" s="48"/>
      <c r="J914" s="48"/>
      <c r="K914" s="48"/>
      <c r="L914" s="48"/>
      <c r="M914" s="48"/>
      <c r="N914" s="48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FE914" s="50"/>
    </row>
    <row r="915" spans="1:161" s="18" customFormat="1">
      <c r="A915" s="47"/>
      <c r="B915" s="48"/>
      <c r="C915" s="48"/>
      <c r="D915" s="49"/>
      <c r="E915" s="48"/>
      <c r="F915" s="431"/>
      <c r="G915" s="48"/>
      <c r="H915" s="48"/>
      <c r="I915" s="48"/>
      <c r="J915" s="48"/>
      <c r="K915" s="48"/>
      <c r="L915" s="48"/>
      <c r="M915" s="48"/>
      <c r="N915" s="48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FE915" s="50"/>
    </row>
    <row r="916" spans="1:161" s="18" customFormat="1">
      <c r="A916" s="47"/>
      <c r="B916" s="48"/>
      <c r="C916" s="48"/>
      <c r="D916" s="49"/>
      <c r="E916" s="48"/>
      <c r="F916" s="431"/>
      <c r="G916" s="48"/>
      <c r="H916" s="48"/>
      <c r="I916" s="48"/>
      <c r="J916" s="48"/>
      <c r="K916" s="48"/>
      <c r="L916" s="48"/>
      <c r="M916" s="48"/>
      <c r="N916" s="48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FE916" s="50"/>
    </row>
    <row r="917" spans="1:161" s="18" customFormat="1">
      <c r="A917" s="47"/>
      <c r="B917" s="48"/>
      <c r="C917" s="48"/>
      <c r="D917" s="49"/>
      <c r="E917" s="48"/>
      <c r="F917" s="431"/>
      <c r="G917" s="48"/>
      <c r="H917" s="48"/>
      <c r="I917" s="48"/>
      <c r="J917" s="48"/>
      <c r="K917" s="48"/>
      <c r="L917" s="48"/>
      <c r="M917" s="48"/>
      <c r="N917" s="48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FE917" s="50"/>
    </row>
    <row r="918" spans="1:161" s="18" customFormat="1">
      <c r="A918" s="47"/>
      <c r="B918" s="48"/>
      <c r="C918" s="48"/>
      <c r="D918" s="49"/>
      <c r="E918" s="48"/>
      <c r="F918" s="431"/>
      <c r="G918" s="48"/>
      <c r="H918" s="48"/>
      <c r="I918" s="48"/>
      <c r="J918" s="48"/>
      <c r="K918" s="48"/>
      <c r="L918" s="48"/>
      <c r="M918" s="48"/>
      <c r="N918" s="48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FE918" s="50"/>
    </row>
    <row r="919" spans="1:161" s="18" customFormat="1">
      <c r="A919" s="47"/>
      <c r="B919" s="48"/>
      <c r="C919" s="48"/>
      <c r="D919" s="49"/>
      <c r="E919" s="48"/>
      <c r="F919" s="431"/>
      <c r="G919" s="48"/>
      <c r="H919" s="48"/>
      <c r="I919" s="48"/>
      <c r="J919" s="48"/>
      <c r="K919" s="48"/>
      <c r="L919" s="48"/>
      <c r="M919" s="48"/>
      <c r="N919" s="48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FE919" s="50"/>
    </row>
    <row r="920" spans="1:161" s="18" customFormat="1">
      <c r="A920" s="47"/>
      <c r="B920" s="48"/>
      <c r="C920" s="48"/>
      <c r="D920" s="49"/>
      <c r="E920" s="48"/>
      <c r="F920" s="431"/>
      <c r="G920" s="48"/>
      <c r="H920" s="48"/>
      <c r="I920" s="48"/>
      <c r="J920" s="48"/>
      <c r="K920" s="48"/>
      <c r="L920" s="48"/>
      <c r="M920" s="48"/>
      <c r="N920" s="48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FE920" s="50"/>
    </row>
    <row r="921" spans="1:161" s="18" customFormat="1">
      <c r="A921" s="47"/>
      <c r="B921" s="48"/>
      <c r="C921" s="48"/>
      <c r="D921" s="49"/>
      <c r="E921" s="48"/>
      <c r="F921" s="431"/>
      <c r="G921" s="48"/>
      <c r="H921" s="48"/>
      <c r="I921" s="48"/>
      <c r="J921" s="48"/>
      <c r="K921" s="48"/>
      <c r="L921" s="48"/>
      <c r="M921" s="48"/>
      <c r="N921" s="48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FE921" s="50"/>
    </row>
    <row r="922" spans="1:161" s="18" customFormat="1">
      <c r="A922" s="47"/>
      <c r="B922" s="48"/>
      <c r="C922" s="48"/>
      <c r="D922" s="49"/>
      <c r="E922" s="48"/>
      <c r="F922" s="431"/>
      <c r="G922" s="48"/>
      <c r="H922" s="48"/>
      <c r="I922" s="48"/>
      <c r="J922" s="48"/>
      <c r="K922" s="48"/>
      <c r="L922" s="48"/>
      <c r="M922" s="48"/>
      <c r="N922" s="48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FE922" s="50"/>
    </row>
    <row r="923" spans="1:161" s="18" customFormat="1">
      <c r="A923" s="47"/>
      <c r="B923" s="48"/>
      <c r="C923" s="48"/>
      <c r="D923" s="49"/>
      <c r="E923" s="48"/>
      <c r="F923" s="431"/>
      <c r="G923" s="48"/>
      <c r="H923" s="48"/>
      <c r="I923" s="48"/>
      <c r="J923" s="48"/>
      <c r="K923" s="48"/>
      <c r="L923" s="48"/>
      <c r="M923" s="48"/>
      <c r="N923" s="48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FE923" s="50"/>
    </row>
    <row r="924" spans="1:161" s="18" customFormat="1">
      <c r="A924" s="47"/>
      <c r="B924" s="48"/>
      <c r="C924" s="48"/>
      <c r="D924" s="49"/>
      <c r="E924" s="48"/>
      <c r="F924" s="431"/>
      <c r="G924" s="48"/>
      <c r="H924" s="48"/>
      <c r="I924" s="48"/>
      <c r="J924" s="48"/>
      <c r="K924" s="48"/>
      <c r="L924" s="48"/>
      <c r="M924" s="48"/>
      <c r="N924" s="48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FE924" s="50"/>
    </row>
    <row r="925" spans="1:161" s="18" customFormat="1">
      <c r="A925" s="47"/>
      <c r="B925" s="48"/>
      <c r="C925" s="48"/>
      <c r="D925" s="49"/>
      <c r="E925" s="48"/>
      <c r="F925" s="431"/>
      <c r="G925" s="48"/>
      <c r="H925" s="48"/>
      <c r="I925" s="48"/>
      <c r="J925" s="48"/>
      <c r="K925" s="48"/>
      <c r="L925" s="48"/>
      <c r="M925" s="48"/>
      <c r="N925" s="48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FE925" s="50"/>
    </row>
    <row r="926" spans="1:161" s="18" customFormat="1">
      <c r="A926" s="47"/>
      <c r="B926" s="48"/>
      <c r="C926" s="48"/>
      <c r="D926" s="49"/>
      <c r="E926" s="48"/>
      <c r="F926" s="431"/>
      <c r="G926" s="48"/>
      <c r="H926" s="48"/>
      <c r="I926" s="48"/>
      <c r="J926" s="48"/>
      <c r="K926" s="48"/>
      <c r="L926" s="48"/>
      <c r="M926" s="48"/>
      <c r="N926" s="48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FE926" s="50"/>
    </row>
    <row r="927" spans="1:161" s="18" customFormat="1">
      <c r="A927" s="47"/>
      <c r="B927" s="48"/>
      <c r="C927" s="48"/>
      <c r="D927" s="49"/>
      <c r="E927" s="48"/>
      <c r="F927" s="431"/>
      <c r="G927" s="48"/>
      <c r="H927" s="48"/>
      <c r="I927" s="48"/>
      <c r="J927" s="48"/>
      <c r="K927" s="48"/>
      <c r="L927" s="48"/>
      <c r="M927" s="48"/>
      <c r="N927" s="48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FE927" s="50"/>
    </row>
    <row r="928" spans="1:161" s="18" customFormat="1">
      <c r="A928" s="47"/>
      <c r="B928" s="48"/>
      <c r="C928" s="48"/>
      <c r="D928" s="49"/>
      <c r="E928" s="48"/>
      <c r="F928" s="431"/>
      <c r="G928" s="48"/>
      <c r="H928" s="48"/>
      <c r="I928" s="48"/>
      <c r="J928" s="48"/>
      <c r="K928" s="48"/>
      <c r="L928" s="48"/>
      <c r="M928" s="48"/>
      <c r="N928" s="48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FE928" s="50"/>
    </row>
    <row r="929" spans="1:161" s="18" customFormat="1">
      <c r="A929" s="47"/>
      <c r="B929" s="48"/>
      <c r="C929" s="48"/>
      <c r="D929" s="49"/>
      <c r="E929" s="48"/>
      <c r="F929" s="431"/>
      <c r="G929" s="48"/>
      <c r="H929" s="48"/>
      <c r="I929" s="48"/>
      <c r="J929" s="48"/>
      <c r="K929" s="48"/>
      <c r="L929" s="48"/>
      <c r="M929" s="48"/>
      <c r="N929" s="48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FE929" s="50"/>
    </row>
    <row r="930" spans="1:161" s="18" customFormat="1">
      <c r="A930" s="47"/>
      <c r="B930" s="48"/>
      <c r="C930" s="48"/>
      <c r="D930" s="49"/>
      <c r="E930" s="48"/>
      <c r="F930" s="431"/>
      <c r="G930" s="48"/>
      <c r="H930" s="48"/>
      <c r="I930" s="48"/>
      <c r="J930" s="48"/>
      <c r="K930" s="48"/>
      <c r="L930" s="48"/>
      <c r="M930" s="48"/>
      <c r="N930" s="48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FE930" s="50"/>
    </row>
    <row r="931" spans="1:161" s="18" customFormat="1">
      <c r="A931" s="47"/>
      <c r="B931" s="48"/>
      <c r="C931" s="48"/>
      <c r="D931" s="49"/>
      <c r="E931" s="48"/>
      <c r="F931" s="431"/>
      <c r="G931" s="48"/>
      <c r="H931" s="48"/>
      <c r="I931" s="48"/>
      <c r="J931" s="48"/>
      <c r="K931" s="48"/>
      <c r="L931" s="48"/>
      <c r="M931" s="48"/>
      <c r="N931" s="48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FE931" s="50"/>
    </row>
    <row r="932" spans="1:161" s="18" customFormat="1">
      <c r="A932" s="47"/>
      <c r="B932" s="48"/>
      <c r="C932" s="48"/>
      <c r="D932" s="49"/>
      <c r="E932" s="48"/>
      <c r="F932" s="431"/>
      <c r="G932" s="48"/>
      <c r="H932" s="48"/>
      <c r="I932" s="48"/>
      <c r="J932" s="48"/>
      <c r="K932" s="48"/>
      <c r="L932" s="48"/>
      <c r="M932" s="48"/>
      <c r="N932" s="48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FE932" s="50"/>
    </row>
    <row r="933" spans="1:161" s="18" customFormat="1">
      <c r="A933" s="47"/>
      <c r="B933" s="48"/>
      <c r="C933" s="48"/>
      <c r="D933" s="49"/>
      <c r="E933" s="48"/>
      <c r="F933" s="431"/>
      <c r="G933" s="48"/>
      <c r="H933" s="48"/>
      <c r="I933" s="48"/>
      <c r="J933" s="48"/>
      <c r="K933" s="48"/>
      <c r="L933" s="48"/>
      <c r="M933" s="48"/>
      <c r="N933" s="48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FE933" s="50"/>
    </row>
    <row r="934" spans="1:161" s="18" customFormat="1">
      <c r="A934" s="47"/>
      <c r="B934" s="48"/>
      <c r="C934" s="48"/>
      <c r="D934" s="49"/>
      <c r="E934" s="48"/>
      <c r="F934" s="431"/>
      <c r="G934" s="48"/>
      <c r="H934" s="48"/>
      <c r="I934" s="48"/>
      <c r="J934" s="48"/>
      <c r="K934" s="48"/>
      <c r="L934" s="48"/>
      <c r="M934" s="48"/>
      <c r="N934" s="48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FE934" s="50"/>
    </row>
    <row r="935" spans="1:161" s="18" customFormat="1">
      <c r="A935" s="47"/>
      <c r="B935" s="48"/>
      <c r="C935" s="48"/>
      <c r="D935" s="49"/>
      <c r="E935" s="48"/>
      <c r="F935" s="431"/>
      <c r="G935" s="48"/>
      <c r="H935" s="48"/>
      <c r="I935" s="48"/>
      <c r="J935" s="48"/>
      <c r="K935" s="48"/>
      <c r="L935" s="48"/>
      <c r="M935" s="48"/>
      <c r="N935" s="48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FE935" s="50"/>
    </row>
    <row r="936" spans="1:161" s="18" customFormat="1">
      <c r="A936" s="47"/>
      <c r="B936" s="48"/>
      <c r="C936" s="48"/>
      <c r="D936" s="49"/>
      <c r="E936" s="48"/>
      <c r="F936" s="431"/>
      <c r="G936" s="48"/>
      <c r="H936" s="48"/>
      <c r="I936" s="48"/>
      <c r="J936" s="48"/>
      <c r="K936" s="48"/>
      <c r="L936" s="48"/>
      <c r="M936" s="48"/>
      <c r="N936" s="48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FE936" s="50"/>
    </row>
    <row r="937" spans="1:161" s="18" customFormat="1">
      <c r="A937" s="47"/>
      <c r="B937" s="48"/>
      <c r="C937" s="48"/>
      <c r="D937" s="49"/>
      <c r="E937" s="48"/>
      <c r="F937" s="431"/>
      <c r="G937" s="48"/>
      <c r="H937" s="48"/>
      <c r="I937" s="48"/>
      <c r="J937" s="48"/>
      <c r="K937" s="48"/>
      <c r="L937" s="48"/>
      <c r="M937" s="48"/>
      <c r="N937" s="48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FE937" s="50"/>
    </row>
    <row r="938" spans="1:161" s="18" customFormat="1">
      <c r="A938" s="47"/>
      <c r="B938" s="48"/>
      <c r="C938" s="48"/>
      <c r="D938" s="49"/>
      <c r="E938" s="48"/>
      <c r="F938" s="431"/>
      <c r="G938" s="48"/>
      <c r="H938" s="48"/>
      <c r="I938" s="48"/>
      <c r="J938" s="48"/>
      <c r="K938" s="48"/>
      <c r="L938" s="48"/>
      <c r="M938" s="48"/>
      <c r="N938" s="48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FE938" s="50"/>
    </row>
    <row r="939" spans="1:161" s="18" customFormat="1">
      <c r="A939" s="47"/>
      <c r="B939" s="48"/>
      <c r="C939" s="48"/>
      <c r="D939" s="49"/>
      <c r="E939" s="48"/>
      <c r="F939" s="431"/>
      <c r="G939" s="48"/>
      <c r="H939" s="48"/>
      <c r="I939" s="48"/>
      <c r="J939" s="48"/>
      <c r="K939" s="48"/>
      <c r="L939" s="48"/>
      <c r="M939" s="48"/>
      <c r="N939" s="48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FE939" s="50"/>
    </row>
    <row r="940" spans="1:161" s="18" customFormat="1">
      <c r="A940" s="47"/>
      <c r="B940" s="48"/>
      <c r="C940" s="48"/>
      <c r="D940" s="49"/>
      <c r="E940" s="48"/>
      <c r="F940" s="431"/>
      <c r="G940" s="48"/>
      <c r="H940" s="48"/>
      <c r="I940" s="48"/>
      <c r="J940" s="48"/>
      <c r="K940" s="48"/>
      <c r="L940" s="48"/>
      <c r="M940" s="48"/>
      <c r="N940" s="48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FE940" s="50"/>
    </row>
    <row r="941" spans="1:161" s="18" customFormat="1">
      <c r="A941" s="47"/>
      <c r="B941" s="48"/>
      <c r="C941" s="48"/>
      <c r="D941" s="49"/>
      <c r="E941" s="48"/>
      <c r="F941" s="431"/>
      <c r="G941" s="48"/>
      <c r="H941" s="48"/>
      <c r="I941" s="48"/>
      <c r="J941" s="48"/>
      <c r="K941" s="48"/>
      <c r="L941" s="48"/>
      <c r="M941" s="48"/>
      <c r="N941" s="48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FE941" s="50"/>
    </row>
    <row r="942" spans="1:161" s="18" customFormat="1">
      <c r="A942" s="47"/>
      <c r="B942" s="48"/>
      <c r="C942" s="48"/>
      <c r="D942" s="49"/>
      <c r="E942" s="48"/>
      <c r="F942" s="431"/>
      <c r="G942" s="48"/>
      <c r="H942" s="48"/>
      <c r="I942" s="48"/>
      <c r="J942" s="48"/>
      <c r="K942" s="48"/>
      <c r="L942" s="48"/>
      <c r="M942" s="48"/>
      <c r="N942" s="48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FE942" s="50"/>
    </row>
    <row r="943" spans="1:161" s="18" customFormat="1">
      <c r="A943" s="47"/>
      <c r="B943" s="48"/>
      <c r="C943" s="48"/>
      <c r="D943" s="49"/>
      <c r="E943" s="48"/>
      <c r="F943" s="431"/>
      <c r="G943" s="48"/>
      <c r="H943" s="48"/>
      <c r="I943" s="48"/>
      <c r="J943" s="48"/>
      <c r="K943" s="48"/>
      <c r="L943" s="48"/>
      <c r="M943" s="48"/>
      <c r="N943" s="48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FE943" s="50"/>
    </row>
    <row r="944" spans="1:161" s="18" customFormat="1">
      <c r="A944" s="47"/>
      <c r="B944" s="48"/>
      <c r="C944" s="48"/>
      <c r="D944" s="49"/>
      <c r="E944" s="48"/>
      <c r="F944" s="431"/>
      <c r="G944" s="48"/>
      <c r="H944" s="48"/>
      <c r="I944" s="48"/>
      <c r="J944" s="48"/>
      <c r="K944" s="48"/>
      <c r="L944" s="48"/>
      <c r="M944" s="48"/>
      <c r="N944" s="48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FE944" s="50"/>
    </row>
    <row r="945" spans="1:161" s="18" customFormat="1">
      <c r="A945" s="47"/>
      <c r="B945" s="48"/>
      <c r="C945" s="48"/>
      <c r="D945" s="49"/>
      <c r="E945" s="48"/>
      <c r="F945" s="431"/>
      <c r="G945" s="48"/>
      <c r="H945" s="48"/>
      <c r="I945" s="48"/>
      <c r="J945" s="48"/>
      <c r="K945" s="48"/>
      <c r="L945" s="48"/>
      <c r="M945" s="48"/>
      <c r="N945" s="48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FE945" s="50"/>
    </row>
    <row r="946" spans="1:161" s="18" customFormat="1">
      <c r="A946" s="47"/>
      <c r="B946" s="48"/>
      <c r="C946" s="48"/>
      <c r="D946" s="49"/>
      <c r="E946" s="48"/>
      <c r="F946" s="431"/>
      <c r="G946" s="48"/>
      <c r="H946" s="48"/>
      <c r="I946" s="48"/>
      <c r="J946" s="48"/>
      <c r="K946" s="48"/>
      <c r="L946" s="48"/>
      <c r="M946" s="48"/>
      <c r="N946" s="48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FE946" s="50"/>
    </row>
    <row r="947" spans="1:161" s="18" customFormat="1">
      <c r="A947" s="47"/>
      <c r="B947" s="48"/>
      <c r="C947" s="48"/>
      <c r="D947" s="49"/>
      <c r="E947" s="48"/>
      <c r="F947" s="431"/>
      <c r="G947" s="48"/>
      <c r="H947" s="48"/>
      <c r="I947" s="48"/>
      <c r="J947" s="48"/>
      <c r="K947" s="48"/>
      <c r="L947" s="48"/>
      <c r="M947" s="48"/>
      <c r="N947" s="48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FE947" s="50"/>
    </row>
    <row r="948" spans="1:161" s="18" customFormat="1">
      <c r="A948" s="47"/>
      <c r="B948" s="48"/>
      <c r="C948" s="48"/>
      <c r="D948" s="49"/>
      <c r="E948" s="48"/>
      <c r="F948" s="431"/>
      <c r="G948" s="48"/>
      <c r="H948" s="48"/>
      <c r="I948" s="48"/>
      <c r="J948" s="48"/>
      <c r="K948" s="48"/>
      <c r="L948" s="48"/>
      <c r="M948" s="48"/>
      <c r="N948" s="48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FE948" s="50"/>
    </row>
    <row r="949" spans="1:161" s="18" customFormat="1">
      <c r="A949" s="47"/>
      <c r="B949" s="48"/>
      <c r="C949" s="48"/>
      <c r="D949" s="49"/>
      <c r="E949" s="48"/>
      <c r="F949" s="431"/>
      <c r="G949" s="48"/>
      <c r="H949" s="48"/>
      <c r="I949" s="48"/>
      <c r="J949" s="48"/>
      <c r="K949" s="48"/>
      <c r="L949" s="48"/>
      <c r="M949" s="48"/>
      <c r="N949" s="48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FE949" s="50"/>
    </row>
    <row r="950" spans="1:161" s="18" customFormat="1">
      <c r="A950" s="47"/>
      <c r="B950" s="48"/>
      <c r="C950" s="48"/>
      <c r="D950" s="49"/>
      <c r="E950" s="48"/>
      <c r="F950" s="431"/>
      <c r="G950" s="48"/>
      <c r="H950" s="48"/>
      <c r="I950" s="48"/>
      <c r="J950" s="48"/>
      <c r="K950" s="48"/>
      <c r="L950" s="48"/>
      <c r="M950" s="48"/>
      <c r="N950" s="48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FE950" s="50"/>
    </row>
    <row r="951" spans="1:161" s="18" customFormat="1">
      <c r="A951" s="47"/>
      <c r="B951" s="48"/>
      <c r="C951" s="48"/>
      <c r="D951" s="49"/>
      <c r="E951" s="48"/>
      <c r="F951" s="431"/>
      <c r="G951" s="48"/>
      <c r="H951" s="48"/>
      <c r="I951" s="48"/>
      <c r="J951" s="48"/>
      <c r="K951" s="48"/>
      <c r="L951" s="48"/>
      <c r="M951" s="48"/>
      <c r="N951" s="48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FE951" s="50"/>
    </row>
    <row r="952" spans="1:161" s="18" customFormat="1">
      <c r="A952" s="47"/>
      <c r="B952" s="48"/>
      <c r="C952" s="48"/>
      <c r="D952" s="49"/>
      <c r="E952" s="48"/>
      <c r="F952" s="431"/>
      <c r="G952" s="48"/>
      <c r="H952" s="48"/>
      <c r="I952" s="48"/>
      <c r="J952" s="48"/>
      <c r="K952" s="48"/>
      <c r="L952" s="48"/>
      <c r="M952" s="48"/>
      <c r="N952" s="48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FE952" s="50"/>
    </row>
    <row r="953" spans="1:161" s="18" customFormat="1">
      <c r="A953" s="47"/>
      <c r="B953" s="48"/>
      <c r="C953" s="48"/>
      <c r="D953" s="49"/>
      <c r="E953" s="48"/>
      <c r="F953" s="431"/>
      <c r="G953" s="48"/>
      <c r="H953" s="48"/>
      <c r="I953" s="48"/>
      <c r="J953" s="48"/>
      <c r="K953" s="48"/>
      <c r="L953" s="48"/>
      <c r="M953" s="48"/>
      <c r="N953" s="48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FE953" s="50"/>
    </row>
    <row r="954" spans="1:161" s="18" customFormat="1">
      <c r="A954" s="47"/>
      <c r="B954" s="48"/>
      <c r="C954" s="48"/>
      <c r="D954" s="49"/>
      <c r="E954" s="48"/>
      <c r="F954" s="431"/>
      <c r="G954" s="48"/>
      <c r="H954" s="48"/>
      <c r="I954" s="48"/>
      <c r="J954" s="48"/>
      <c r="K954" s="48"/>
      <c r="L954" s="48"/>
      <c r="M954" s="48"/>
      <c r="N954" s="48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FE954" s="50"/>
    </row>
    <row r="955" spans="1:161" s="18" customFormat="1">
      <c r="A955" s="47"/>
      <c r="B955" s="48"/>
      <c r="C955" s="48"/>
      <c r="D955" s="49"/>
      <c r="E955" s="48"/>
      <c r="F955" s="431"/>
      <c r="G955" s="48"/>
      <c r="H955" s="48"/>
      <c r="I955" s="48"/>
      <c r="J955" s="48"/>
      <c r="K955" s="48"/>
      <c r="L955" s="48"/>
      <c r="M955" s="48"/>
      <c r="N955" s="48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FE955" s="50"/>
    </row>
    <row r="956" spans="1:161" s="18" customFormat="1">
      <c r="A956" s="47"/>
      <c r="B956" s="48"/>
      <c r="C956" s="48"/>
      <c r="D956" s="49"/>
      <c r="E956" s="48"/>
      <c r="F956" s="431"/>
      <c r="G956" s="48"/>
      <c r="H956" s="48"/>
      <c r="I956" s="48"/>
      <c r="J956" s="48"/>
      <c r="K956" s="48"/>
      <c r="L956" s="48"/>
      <c r="M956" s="48"/>
      <c r="N956" s="48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FE956" s="50"/>
    </row>
    <row r="957" spans="1:161" s="18" customFormat="1">
      <c r="A957" s="47"/>
      <c r="B957" s="48"/>
      <c r="C957" s="48"/>
      <c r="D957" s="49"/>
      <c r="E957" s="48"/>
      <c r="F957" s="431"/>
      <c r="G957" s="48"/>
      <c r="H957" s="48"/>
      <c r="I957" s="48"/>
      <c r="J957" s="48"/>
      <c r="K957" s="48"/>
      <c r="L957" s="48"/>
      <c r="M957" s="48"/>
      <c r="N957" s="48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FE957" s="50"/>
    </row>
    <row r="958" spans="1:161" s="18" customFormat="1">
      <c r="A958" s="47"/>
      <c r="B958" s="48"/>
      <c r="C958" s="48"/>
      <c r="D958" s="49"/>
      <c r="E958" s="48"/>
      <c r="F958" s="431"/>
      <c r="G958" s="48"/>
      <c r="H958" s="48"/>
      <c r="I958" s="48"/>
      <c r="J958" s="48"/>
      <c r="K958" s="48"/>
      <c r="L958" s="48"/>
      <c r="M958" s="48"/>
      <c r="N958" s="48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FE958" s="50"/>
    </row>
    <row r="959" spans="1:161" s="18" customFormat="1">
      <c r="A959" s="47"/>
      <c r="B959" s="48"/>
      <c r="C959" s="48"/>
      <c r="D959" s="49"/>
      <c r="E959" s="48"/>
      <c r="F959" s="431"/>
      <c r="G959" s="48"/>
      <c r="H959" s="48"/>
      <c r="I959" s="48"/>
      <c r="J959" s="48"/>
      <c r="K959" s="48"/>
      <c r="L959" s="48"/>
      <c r="M959" s="48"/>
      <c r="N959" s="48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FE959" s="50"/>
    </row>
    <row r="960" spans="1:161" s="18" customFormat="1">
      <c r="A960" s="47"/>
      <c r="B960" s="48"/>
      <c r="C960" s="48"/>
      <c r="D960" s="49"/>
      <c r="E960" s="48"/>
      <c r="F960" s="431"/>
      <c r="G960" s="48"/>
      <c r="H960" s="48"/>
      <c r="I960" s="48"/>
      <c r="J960" s="48"/>
      <c r="K960" s="48"/>
      <c r="L960" s="48"/>
      <c r="M960" s="48"/>
      <c r="N960" s="48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FE960" s="50"/>
    </row>
    <row r="961" spans="1:161" s="18" customFormat="1">
      <c r="A961" s="47"/>
      <c r="B961" s="48"/>
      <c r="C961" s="48"/>
      <c r="D961" s="49"/>
      <c r="E961" s="48"/>
      <c r="F961" s="431"/>
      <c r="G961" s="48"/>
      <c r="H961" s="48"/>
      <c r="I961" s="48"/>
      <c r="J961" s="48"/>
      <c r="K961" s="48"/>
      <c r="L961" s="48"/>
      <c r="M961" s="48"/>
      <c r="N961" s="48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FE961" s="50"/>
    </row>
    <row r="962" spans="1:161" s="18" customFormat="1">
      <c r="A962" s="47"/>
      <c r="B962" s="48"/>
      <c r="C962" s="48"/>
      <c r="D962" s="49"/>
      <c r="E962" s="48"/>
      <c r="F962" s="431"/>
      <c r="G962" s="48"/>
      <c r="H962" s="48"/>
      <c r="I962" s="48"/>
      <c r="J962" s="48"/>
      <c r="K962" s="48"/>
      <c r="L962" s="48"/>
      <c r="M962" s="48"/>
      <c r="N962" s="48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FE962" s="50"/>
    </row>
    <row r="963" spans="1:161" s="18" customFormat="1">
      <c r="A963" s="47"/>
      <c r="B963" s="48"/>
      <c r="C963" s="48"/>
      <c r="D963" s="49"/>
      <c r="E963" s="48"/>
      <c r="F963" s="431"/>
      <c r="G963" s="48"/>
      <c r="H963" s="48"/>
      <c r="I963" s="48"/>
      <c r="J963" s="48"/>
      <c r="K963" s="48"/>
      <c r="L963" s="48"/>
      <c r="M963" s="48"/>
      <c r="N963" s="48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FE963" s="50"/>
    </row>
    <row r="964" spans="1:161" s="18" customFormat="1">
      <c r="A964" s="47"/>
      <c r="B964" s="48"/>
      <c r="C964" s="48"/>
      <c r="D964" s="49"/>
      <c r="E964" s="48"/>
      <c r="F964" s="431"/>
      <c r="G964" s="48"/>
      <c r="H964" s="48"/>
      <c r="I964" s="48"/>
      <c r="J964" s="48"/>
      <c r="K964" s="48"/>
      <c r="L964" s="48"/>
      <c r="M964" s="48"/>
      <c r="N964" s="48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FE964" s="50"/>
    </row>
    <row r="965" spans="1:161" s="18" customFormat="1">
      <c r="A965" s="47"/>
      <c r="B965" s="48"/>
      <c r="C965" s="48"/>
      <c r="D965" s="49"/>
      <c r="E965" s="48"/>
      <c r="F965" s="431"/>
      <c r="G965" s="48"/>
      <c r="H965" s="48"/>
      <c r="I965" s="48"/>
      <c r="J965" s="48"/>
      <c r="K965" s="48"/>
      <c r="L965" s="48"/>
      <c r="M965" s="48"/>
      <c r="N965" s="48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FE965" s="50"/>
    </row>
    <row r="966" spans="1:161" s="18" customFormat="1">
      <c r="A966" s="47"/>
      <c r="B966" s="48"/>
      <c r="C966" s="48"/>
      <c r="D966" s="49"/>
      <c r="E966" s="48"/>
      <c r="F966" s="431"/>
      <c r="G966" s="48"/>
      <c r="H966" s="48"/>
      <c r="I966" s="48"/>
      <c r="J966" s="48"/>
      <c r="K966" s="48"/>
      <c r="L966" s="48"/>
      <c r="M966" s="48"/>
      <c r="N966" s="48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FE966" s="50"/>
    </row>
    <row r="967" spans="1:161" s="18" customFormat="1">
      <c r="A967" s="47"/>
      <c r="B967" s="48"/>
      <c r="C967" s="48"/>
      <c r="D967" s="49"/>
      <c r="E967" s="48"/>
      <c r="F967" s="431"/>
      <c r="G967" s="48"/>
      <c r="H967" s="48"/>
      <c r="I967" s="48"/>
      <c r="J967" s="48"/>
      <c r="K967" s="48"/>
      <c r="L967" s="48"/>
      <c r="M967" s="48"/>
      <c r="N967" s="48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FE967" s="50"/>
    </row>
    <row r="968" spans="1:161" s="18" customFormat="1">
      <c r="A968" s="47"/>
      <c r="B968" s="48"/>
      <c r="C968" s="48"/>
      <c r="D968" s="49"/>
      <c r="E968" s="48"/>
      <c r="F968" s="431"/>
      <c r="G968" s="48"/>
      <c r="H968" s="48"/>
      <c r="I968" s="48"/>
      <c r="J968" s="48"/>
      <c r="K968" s="48"/>
      <c r="L968" s="48"/>
      <c r="M968" s="48"/>
      <c r="N968" s="48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FE968" s="50"/>
    </row>
    <row r="969" spans="1:161" s="18" customFormat="1">
      <c r="A969" s="47"/>
      <c r="B969" s="48"/>
      <c r="C969" s="48"/>
      <c r="D969" s="49"/>
      <c r="E969" s="48"/>
      <c r="F969" s="431"/>
      <c r="G969" s="48"/>
      <c r="H969" s="48"/>
      <c r="I969" s="48"/>
      <c r="J969" s="48"/>
      <c r="K969" s="48"/>
      <c r="L969" s="48"/>
      <c r="M969" s="48"/>
      <c r="N969" s="48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FE969" s="50"/>
    </row>
    <row r="970" spans="1:161" s="18" customFormat="1">
      <c r="A970" s="47"/>
      <c r="B970" s="48"/>
      <c r="C970" s="48"/>
      <c r="D970" s="49"/>
      <c r="E970" s="48"/>
      <c r="F970" s="431"/>
      <c r="G970" s="48"/>
      <c r="H970" s="48"/>
      <c r="I970" s="48"/>
      <c r="J970" s="48"/>
      <c r="K970" s="48"/>
      <c r="L970" s="48"/>
      <c r="M970" s="48"/>
      <c r="N970" s="48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FE970" s="50"/>
    </row>
    <row r="971" spans="1:161" s="18" customFormat="1">
      <c r="A971" s="47"/>
      <c r="B971" s="48"/>
      <c r="C971" s="48"/>
      <c r="D971" s="49"/>
      <c r="E971" s="48"/>
      <c r="F971" s="431"/>
      <c r="G971" s="48"/>
      <c r="H971" s="48"/>
      <c r="I971" s="48"/>
      <c r="J971" s="48"/>
      <c r="K971" s="48"/>
      <c r="L971" s="48"/>
      <c r="M971" s="48"/>
      <c r="N971" s="48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FE971" s="50"/>
    </row>
    <row r="972" spans="1:161" s="18" customFormat="1">
      <c r="A972" s="47"/>
      <c r="B972" s="48"/>
      <c r="C972" s="48"/>
      <c r="D972" s="49"/>
      <c r="E972" s="48"/>
      <c r="F972" s="431"/>
      <c r="G972" s="48"/>
      <c r="H972" s="48"/>
      <c r="I972" s="48"/>
      <c r="J972" s="48"/>
      <c r="K972" s="48"/>
      <c r="L972" s="48"/>
      <c r="M972" s="48"/>
      <c r="N972" s="48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FE972" s="50"/>
    </row>
    <row r="973" spans="1:161" s="18" customFormat="1">
      <c r="A973" s="47"/>
      <c r="B973" s="48"/>
      <c r="C973" s="48"/>
      <c r="D973" s="49"/>
      <c r="E973" s="48"/>
      <c r="F973" s="431"/>
      <c r="G973" s="48"/>
      <c r="H973" s="48"/>
      <c r="I973" s="48"/>
      <c r="J973" s="48"/>
      <c r="K973" s="48"/>
      <c r="L973" s="48"/>
      <c r="M973" s="48"/>
      <c r="N973" s="48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FE973" s="50"/>
    </row>
    <row r="974" spans="1:161" s="18" customFormat="1">
      <c r="A974" s="47"/>
      <c r="B974" s="48"/>
      <c r="C974" s="48"/>
      <c r="D974" s="49"/>
      <c r="E974" s="48"/>
      <c r="F974" s="431"/>
      <c r="G974" s="48"/>
      <c r="H974" s="48"/>
      <c r="I974" s="48"/>
      <c r="J974" s="48"/>
      <c r="K974" s="48"/>
      <c r="L974" s="48"/>
      <c r="M974" s="48"/>
      <c r="N974" s="48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FE974" s="50"/>
    </row>
    <row r="975" spans="1:161" s="18" customFormat="1">
      <c r="A975" s="47"/>
      <c r="B975" s="48"/>
      <c r="C975" s="48"/>
      <c r="D975" s="49"/>
      <c r="E975" s="48"/>
      <c r="F975" s="431"/>
      <c r="G975" s="48"/>
      <c r="H975" s="48"/>
      <c r="I975" s="48"/>
      <c r="J975" s="48"/>
      <c r="K975" s="48"/>
      <c r="L975" s="48"/>
      <c r="M975" s="48"/>
      <c r="N975" s="48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FE975" s="50"/>
    </row>
    <row r="976" spans="1:161" s="18" customFormat="1">
      <c r="A976" s="47"/>
      <c r="B976" s="48"/>
      <c r="C976" s="48"/>
      <c r="D976" s="49"/>
      <c r="E976" s="48"/>
      <c r="F976" s="431"/>
      <c r="G976" s="48"/>
      <c r="H976" s="48"/>
      <c r="I976" s="48"/>
      <c r="J976" s="48"/>
      <c r="K976" s="48"/>
      <c r="L976" s="48"/>
      <c r="M976" s="48"/>
      <c r="N976" s="48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FE976" s="50"/>
    </row>
    <row r="977" spans="1:161" s="18" customFormat="1">
      <c r="A977" s="47"/>
      <c r="B977" s="48"/>
      <c r="C977" s="48"/>
      <c r="D977" s="49"/>
      <c r="E977" s="48"/>
      <c r="F977" s="431"/>
      <c r="G977" s="48"/>
      <c r="H977" s="48"/>
      <c r="I977" s="48"/>
      <c r="J977" s="48"/>
      <c r="K977" s="48"/>
      <c r="L977" s="48"/>
      <c r="M977" s="48"/>
      <c r="N977" s="48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FE977" s="50"/>
    </row>
    <row r="978" spans="1:161" s="18" customFormat="1">
      <c r="A978" s="47"/>
      <c r="B978" s="48"/>
      <c r="C978" s="48"/>
      <c r="D978" s="49"/>
      <c r="E978" s="48"/>
      <c r="F978" s="431"/>
      <c r="G978" s="48"/>
      <c r="H978" s="48"/>
      <c r="I978" s="48"/>
      <c r="J978" s="48"/>
      <c r="K978" s="48"/>
      <c r="L978" s="48"/>
      <c r="M978" s="48"/>
      <c r="N978" s="48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FE978" s="50"/>
    </row>
    <row r="979" spans="1:161" s="18" customFormat="1">
      <c r="A979" s="47"/>
      <c r="B979" s="48"/>
      <c r="C979" s="48"/>
      <c r="D979" s="49"/>
      <c r="E979" s="48"/>
      <c r="F979" s="431"/>
      <c r="G979" s="48"/>
      <c r="H979" s="48"/>
      <c r="I979" s="48"/>
      <c r="J979" s="48"/>
      <c r="K979" s="48"/>
      <c r="L979" s="48"/>
      <c r="M979" s="48"/>
      <c r="N979" s="48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FE979" s="50"/>
    </row>
    <row r="980" spans="1:161" s="18" customFormat="1">
      <c r="A980" s="47"/>
      <c r="B980" s="48"/>
      <c r="C980" s="48"/>
      <c r="D980" s="49"/>
      <c r="E980" s="48"/>
      <c r="F980" s="431"/>
      <c r="G980" s="48"/>
      <c r="H980" s="48"/>
      <c r="I980" s="48"/>
      <c r="J980" s="48"/>
      <c r="K980" s="48"/>
      <c r="L980" s="48"/>
      <c r="M980" s="48"/>
      <c r="N980" s="48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FE980" s="50"/>
    </row>
    <row r="981" spans="1:161" s="18" customFormat="1">
      <c r="A981" s="47"/>
      <c r="B981" s="48"/>
      <c r="C981" s="48"/>
      <c r="D981" s="49"/>
      <c r="E981" s="48"/>
      <c r="F981" s="431"/>
      <c r="G981" s="48"/>
      <c r="H981" s="48"/>
      <c r="I981" s="48"/>
      <c r="J981" s="48"/>
      <c r="K981" s="48"/>
      <c r="L981" s="48"/>
      <c r="M981" s="48"/>
      <c r="N981" s="48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FE981" s="50"/>
    </row>
    <row r="982" spans="1:161" s="18" customFormat="1">
      <c r="A982" s="47"/>
      <c r="B982" s="48"/>
      <c r="C982" s="48"/>
      <c r="D982" s="49"/>
      <c r="E982" s="48"/>
      <c r="F982" s="431"/>
      <c r="G982" s="48"/>
      <c r="H982" s="48"/>
      <c r="I982" s="48"/>
      <c r="J982" s="48"/>
      <c r="K982" s="48"/>
      <c r="L982" s="48"/>
      <c r="M982" s="48"/>
      <c r="N982" s="48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FE982" s="50"/>
    </row>
    <row r="983" spans="1:161" s="18" customFormat="1">
      <c r="A983" s="47"/>
      <c r="B983" s="48"/>
      <c r="C983" s="48"/>
      <c r="D983" s="49"/>
      <c r="E983" s="48"/>
      <c r="F983" s="431"/>
      <c r="G983" s="48"/>
      <c r="H983" s="48"/>
      <c r="I983" s="48"/>
      <c r="J983" s="48"/>
      <c r="K983" s="48"/>
      <c r="L983" s="48"/>
      <c r="M983" s="48"/>
      <c r="N983" s="48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FE983" s="50"/>
    </row>
    <row r="984" spans="1:161" s="18" customFormat="1">
      <c r="A984" s="47"/>
      <c r="B984" s="48"/>
      <c r="C984" s="48"/>
      <c r="D984" s="49"/>
      <c r="E984" s="48"/>
      <c r="F984" s="431"/>
      <c r="G984" s="48"/>
      <c r="H984" s="48"/>
      <c r="I984" s="48"/>
      <c r="J984" s="48"/>
      <c r="K984" s="48"/>
      <c r="L984" s="48"/>
      <c r="M984" s="48"/>
      <c r="N984" s="48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FE984" s="50"/>
    </row>
    <row r="985" spans="1:161" s="18" customFormat="1">
      <c r="A985" s="47"/>
      <c r="B985" s="48"/>
      <c r="C985" s="48"/>
      <c r="D985" s="49"/>
      <c r="E985" s="48"/>
      <c r="F985" s="431"/>
      <c r="G985" s="48"/>
      <c r="H985" s="48"/>
      <c r="I985" s="48"/>
      <c r="J985" s="48"/>
      <c r="K985" s="48"/>
      <c r="L985" s="48"/>
      <c r="M985" s="48"/>
      <c r="N985" s="48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FE985" s="50"/>
    </row>
    <row r="986" spans="1:161" s="18" customFormat="1">
      <c r="A986" s="47"/>
      <c r="B986" s="48"/>
      <c r="C986" s="48"/>
      <c r="D986" s="49"/>
      <c r="E986" s="48"/>
      <c r="F986" s="431"/>
      <c r="G986" s="48"/>
      <c r="H986" s="48"/>
      <c r="I986" s="48"/>
      <c r="J986" s="48"/>
      <c r="K986" s="48"/>
      <c r="L986" s="48"/>
      <c r="M986" s="48"/>
      <c r="N986" s="48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FE986" s="50"/>
    </row>
    <row r="987" spans="1:161" s="18" customFormat="1">
      <c r="A987" s="47"/>
      <c r="B987" s="48"/>
      <c r="C987" s="48"/>
      <c r="D987" s="49"/>
      <c r="E987" s="48"/>
      <c r="F987" s="431"/>
      <c r="G987" s="48"/>
      <c r="H987" s="48"/>
      <c r="I987" s="48"/>
      <c r="J987" s="48"/>
      <c r="K987" s="48"/>
      <c r="L987" s="48"/>
      <c r="M987" s="48"/>
      <c r="N987" s="48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FE987" s="50"/>
    </row>
    <row r="988" spans="1:161" s="18" customFormat="1">
      <c r="A988" s="47"/>
      <c r="B988" s="48"/>
      <c r="C988" s="48"/>
      <c r="D988" s="49"/>
      <c r="E988" s="48"/>
      <c r="F988" s="431"/>
      <c r="G988" s="48"/>
      <c r="H988" s="48"/>
      <c r="I988" s="48"/>
      <c r="J988" s="48"/>
      <c r="K988" s="48"/>
      <c r="L988" s="48"/>
      <c r="M988" s="48"/>
      <c r="N988" s="48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FE988" s="50"/>
    </row>
    <row r="989" spans="1:161" s="18" customFormat="1">
      <c r="A989" s="47"/>
      <c r="B989" s="48"/>
      <c r="C989" s="48"/>
      <c r="D989" s="49"/>
      <c r="E989" s="48"/>
      <c r="F989" s="431"/>
      <c r="G989" s="48"/>
      <c r="H989" s="48"/>
      <c r="I989" s="48"/>
      <c r="J989" s="48"/>
      <c r="K989" s="48"/>
      <c r="L989" s="48"/>
      <c r="M989" s="48"/>
      <c r="N989" s="48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FE989" s="50"/>
    </row>
    <row r="990" spans="1:161" s="18" customFormat="1">
      <c r="A990" s="47"/>
      <c r="B990" s="48"/>
      <c r="C990" s="48"/>
      <c r="D990" s="49"/>
      <c r="E990" s="48"/>
      <c r="F990" s="431"/>
      <c r="G990" s="48"/>
      <c r="H990" s="48"/>
      <c r="I990" s="48"/>
      <c r="J990" s="48"/>
      <c r="K990" s="48"/>
      <c r="L990" s="48"/>
      <c r="M990" s="48"/>
      <c r="N990" s="48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FE990" s="50"/>
    </row>
    <row r="991" spans="1:161" s="18" customFormat="1">
      <c r="A991" s="47"/>
      <c r="B991" s="48"/>
      <c r="C991" s="48"/>
      <c r="D991" s="49"/>
      <c r="E991" s="48"/>
      <c r="F991" s="431"/>
      <c r="G991" s="48"/>
      <c r="H991" s="48"/>
      <c r="I991" s="48"/>
      <c r="J991" s="48"/>
      <c r="K991" s="48"/>
      <c r="L991" s="48"/>
      <c r="M991" s="48"/>
      <c r="N991" s="48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FE991" s="50"/>
    </row>
    <row r="992" spans="1:161" s="18" customFormat="1">
      <c r="A992" s="47"/>
      <c r="B992" s="48"/>
      <c r="C992" s="48"/>
      <c r="D992" s="49"/>
      <c r="E992" s="48"/>
      <c r="F992" s="431"/>
      <c r="G992" s="48"/>
      <c r="H992" s="48"/>
      <c r="I992" s="48"/>
      <c r="J992" s="48"/>
      <c r="K992" s="48"/>
      <c r="L992" s="48"/>
      <c r="M992" s="48"/>
      <c r="N992" s="48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FE992" s="50"/>
    </row>
    <row r="993" spans="1:161" s="18" customFormat="1">
      <c r="A993" s="47"/>
      <c r="B993" s="48"/>
      <c r="C993" s="48"/>
      <c r="D993" s="49"/>
      <c r="E993" s="48"/>
      <c r="F993" s="431"/>
      <c r="G993" s="48"/>
      <c r="H993" s="48"/>
      <c r="I993" s="48"/>
      <c r="J993" s="48"/>
      <c r="K993" s="48"/>
      <c r="L993" s="48"/>
      <c r="M993" s="48"/>
      <c r="N993" s="48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FE993" s="50"/>
    </row>
    <row r="994" spans="1:161" s="18" customFormat="1">
      <c r="A994" s="47"/>
      <c r="B994" s="48"/>
      <c r="C994" s="48"/>
      <c r="D994" s="49"/>
      <c r="E994" s="48"/>
      <c r="F994" s="431"/>
      <c r="G994" s="48"/>
      <c r="H994" s="48"/>
      <c r="I994" s="48"/>
      <c r="J994" s="48"/>
      <c r="K994" s="48"/>
      <c r="L994" s="48"/>
      <c r="M994" s="48"/>
      <c r="N994" s="48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FE994" s="50"/>
    </row>
    <row r="995" spans="1:161" s="18" customFormat="1">
      <c r="A995" s="47"/>
      <c r="B995" s="48"/>
      <c r="C995" s="48"/>
      <c r="D995" s="49"/>
      <c r="E995" s="48"/>
      <c r="F995" s="431"/>
      <c r="G995" s="48"/>
      <c r="H995" s="48"/>
      <c r="I995" s="48"/>
      <c r="J995" s="48"/>
      <c r="K995" s="48"/>
      <c r="L995" s="48"/>
      <c r="M995" s="48"/>
      <c r="N995" s="48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FE995" s="50"/>
    </row>
    <row r="996" spans="1:161" s="18" customFormat="1">
      <c r="A996" s="47"/>
      <c r="B996" s="48"/>
      <c r="C996" s="48"/>
      <c r="D996" s="49"/>
      <c r="E996" s="48"/>
      <c r="F996" s="431"/>
      <c r="G996" s="48"/>
      <c r="H996" s="48"/>
      <c r="I996" s="48"/>
      <c r="J996" s="48"/>
      <c r="K996" s="48"/>
      <c r="L996" s="48"/>
      <c r="M996" s="48"/>
      <c r="N996" s="48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FE996" s="50"/>
    </row>
    <row r="997" spans="1:161" s="18" customFormat="1">
      <c r="A997" s="47"/>
      <c r="B997" s="48"/>
      <c r="C997" s="48"/>
      <c r="D997" s="49"/>
      <c r="E997" s="48"/>
      <c r="F997" s="431"/>
      <c r="G997" s="48"/>
      <c r="H997" s="48"/>
      <c r="I997" s="48"/>
      <c r="J997" s="48"/>
      <c r="K997" s="48"/>
      <c r="L997" s="48"/>
      <c r="M997" s="48"/>
      <c r="N997" s="48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FE997" s="50"/>
    </row>
    <row r="998" spans="1:161" s="18" customFormat="1">
      <c r="A998" s="47"/>
      <c r="B998" s="48"/>
      <c r="C998" s="48"/>
      <c r="D998" s="49"/>
      <c r="E998" s="48"/>
      <c r="F998" s="431"/>
      <c r="G998" s="48"/>
      <c r="H998" s="48"/>
      <c r="I998" s="48"/>
      <c r="J998" s="48"/>
      <c r="K998" s="48"/>
      <c r="L998" s="48"/>
      <c r="M998" s="48"/>
      <c r="N998" s="48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FE998" s="50"/>
    </row>
    <row r="999" spans="1:161" s="18" customFormat="1">
      <c r="A999" s="47"/>
      <c r="B999" s="48"/>
      <c r="C999" s="48"/>
      <c r="D999" s="49"/>
      <c r="E999" s="48"/>
      <c r="F999" s="431"/>
      <c r="G999" s="48"/>
      <c r="H999" s="48"/>
      <c r="I999" s="48"/>
      <c r="J999" s="48"/>
      <c r="K999" s="48"/>
      <c r="L999" s="48"/>
      <c r="M999" s="48"/>
      <c r="N999" s="48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FE999" s="50"/>
    </row>
    <row r="1000" spans="1:161" s="18" customFormat="1">
      <c r="A1000" s="47"/>
      <c r="B1000" s="48"/>
      <c r="C1000" s="48"/>
      <c r="D1000" s="49"/>
      <c r="E1000" s="48"/>
      <c r="F1000" s="431"/>
      <c r="G1000" s="48"/>
      <c r="H1000" s="48"/>
      <c r="I1000" s="48"/>
      <c r="J1000" s="48"/>
      <c r="K1000" s="48"/>
      <c r="L1000" s="48"/>
      <c r="M1000" s="48"/>
      <c r="N1000" s="48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FE1000" s="50"/>
    </row>
    <row r="1001" spans="1:161" s="18" customFormat="1">
      <c r="A1001" s="47"/>
      <c r="B1001" s="48"/>
      <c r="C1001" s="48"/>
      <c r="D1001" s="49"/>
      <c r="E1001" s="48"/>
      <c r="F1001" s="431"/>
      <c r="G1001" s="48"/>
      <c r="H1001" s="48"/>
      <c r="I1001" s="48"/>
      <c r="J1001" s="48"/>
      <c r="K1001" s="48"/>
      <c r="L1001" s="48"/>
      <c r="M1001" s="48"/>
      <c r="N1001" s="48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FE1001" s="50"/>
    </row>
    <row r="1002" spans="1:161" s="18" customFormat="1">
      <c r="A1002" s="47"/>
      <c r="B1002" s="48"/>
      <c r="C1002" s="48"/>
      <c r="D1002" s="49"/>
      <c r="E1002" s="48"/>
      <c r="F1002" s="431"/>
      <c r="G1002" s="48"/>
      <c r="H1002" s="48"/>
      <c r="I1002" s="48"/>
      <c r="J1002" s="48"/>
      <c r="K1002" s="48"/>
      <c r="L1002" s="48"/>
      <c r="M1002" s="48"/>
      <c r="N1002" s="48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FE1002" s="50"/>
    </row>
    <row r="1003" spans="1:161" s="18" customFormat="1">
      <c r="A1003" s="47"/>
      <c r="B1003" s="48"/>
      <c r="C1003" s="48"/>
      <c r="D1003" s="49"/>
      <c r="E1003" s="48"/>
      <c r="F1003" s="431"/>
      <c r="G1003" s="48"/>
      <c r="H1003" s="48"/>
      <c r="I1003" s="48"/>
      <c r="J1003" s="48"/>
      <c r="K1003" s="48"/>
      <c r="L1003" s="48"/>
      <c r="M1003" s="48"/>
      <c r="N1003" s="48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FE1003" s="50"/>
    </row>
    <row r="1004" spans="1:161" s="18" customFormat="1">
      <c r="A1004" s="47"/>
      <c r="B1004" s="48"/>
      <c r="C1004" s="48"/>
      <c r="D1004" s="49"/>
      <c r="E1004" s="48"/>
      <c r="F1004" s="431"/>
      <c r="G1004" s="48"/>
      <c r="H1004" s="48"/>
      <c r="I1004" s="48"/>
      <c r="J1004" s="48"/>
      <c r="K1004" s="48"/>
      <c r="L1004" s="48"/>
      <c r="M1004" s="48"/>
      <c r="N1004" s="48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FE1004" s="50"/>
    </row>
    <row r="1005" spans="1:161" s="18" customFormat="1">
      <c r="A1005" s="47"/>
      <c r="B1005" s="48"/>
      <c r="C1005" s="48"/>
      <c r="D1005" s="49"/>
      <c r="E1005" s="48"/>
      <c r="F1005" s="431"/>
      <c r="G1005" s="48"/>
      <c r="H1005" s="48"/>
      <c r="I1005" s="48"/>
      <c r="J1005" s="48"/>
      <c r="K1005" s="48"/>
      <c r="L1005" s="48"/>
      <c r="M1005" s="48"/>
      <c r="N1005" s="48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FE1005" s="50"/>
    </row>
    <row r="1006" spans="1:161" s="18" customFormat="1">
      <c r="A1006" s="47"/>
      <c r="B1006" s="48"/>
      <c r="C1006" s="48"/>
      <c r="D1006" s="49"/>
      <c r="E1006" s="48"/>
      <c r="F1006" s="431"/>
      <c r="G1006" s="48"/>
      <c r="H1006" s="48"/>
      <c r="I1006" s="48"/>
      <c r="J1006" s="48"/>
      <c r="K1006" s="48"/>
      <c r="L1006" s="48"/>
      <c r="M1006" s="48"/>
      <c r="N1006" s="48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FE1006" s="50"/>
    </row>
    <row r="1007" spans="1:161" s="18" customFormat="1">
      <c r="A1007" s="47"/>
      <c r="B1007" s="48"/>
      <c r="C1007" s="48"/>
      <c r="D1007" s="49"/>
      <c r="E1007" s="48"/>
      <c r="F1007" s="431"/>
      <c r="G1007" s="48"/>
      <c r="H1007" s="48"/>
      <c r="I1007" s="48"/>
      <c r="J1007" s="48"/>
      <c r="K1007" s="48"/>
      <c r="L1007" s="48"/>
      <c r="M1007" s="48"/>
      <c r="N1007" s="48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FE1007" s="50"/>
    </row>
    <row r="1008" spans="1:161" s="18" customFormat="1">
      <c r="A1008" s="47"/>
      <c r="B1008" s="48"/>
      <c r="C1008" s="48"/>
      <c r="D1008" s="49"/>
      <c r="E1008" s="48"/>
      <c r="F1008" s="431"/>
      <c r="G1008" s="48"/>
      <c r="H1008" s="48"/>
      <c r="I1008" s="48"/>
      <c r="J1008" s="48"/>
      <c r="K1008" s="48"/>
      <c r="L1008" s="48"/>
      <c r="M1008" s="48"/>
      <c r="N1008" s="48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FE1008" s="50"/>
    </row>
    <row r="1009" spans="1:161" s="18" customFormat="1">
      <c r="A1009" s="47"/>
      <c r="B1009" s="48"/>
      <c r="C1009" s="48"/>
      <c r="D1009" s="49"/>
      <c r="E1009" s="48"/>
      <c r="F1009" s="431"/>
      <c r="G1009" s="48"/>
      <c r="H1009" s="48"/>
      <c r="I1009" s="48"/>
      <c r="J1009" s="48"/>
      <c r="K1009" s="48"/>
      <c r="L1009" s="48"/>
      <c r="M1009" s="48"/>
      <c r="N1009" s="48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FE1009" s="50"/>
    </row>
    <row r="1010" spans="1:161" s="18" customFormat="1">
      <c r="A1010" s="47"/>
      <c r="B1010" s="48"/>
      <c r="C1010" s="48"/>
      <c r="D1010" s="49"/>
      <c r="E1010" s="48"/>
      <c r="F1010" s="431"/>
      <c r="G1010" s="48"/>
      <c r="H1010" s="48"/>
      <c r="I1010" s="48"/>
      <c r="J1010" s="48"/>
      <c r="K1010" s="48"/>
      <c r="L1010" s="48"/>
      <c r="M1010" s="48"/>
      <c r="N1010" s="48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FE1010" s="50"/>
    </row>
    <row r="1011" spans="1:161" s="18" customFormat="1">
      <c r="A1011" s="47"/>
      <c r="B1011" s="48"/>
      <c r="C1011" s="48"/>
      <c r="D1011" s="49"/>
      <c r="E1011" s="48"/>
      <c r="F1011" s="431"/>
      <c r="G1011" s="48"/>
      <c r="H1011" s="48"/>
      <c r="I1011" s="48"/>
      <c r="J1011" s="48"/>
      <c r="K1011" s="48"/>
      <c r="L1011" s="48"/>
      <c r="M1011" s="48"/>
      <c r="N1011" s="48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FE1011" s="50"/>
    </row>
    <row r="1012" spans="1:161" s="18" customFormat="1">
      <c r="A1012" s="47"/>
      <c r="B1012" s="48"/>
      <c r="C1012" s="48"/>
      <c r="D1012" s="49"/>
      <c r="E1012" s="48"/>
      <c r="F1012" s="431"/>
      <c r="G1012" s="48"/>
      <c r="H1012" s="48"/>
      <c r="I1012" s="48"/>
      <c r="J1012" s="48"/>
      <c r="K1012" s="48"/>
      <c r="L1012" s="48"/>
      <c r="M1012" s="48"/>
      <c r="N1012" s="48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FE1012" s="50"/>
    </row>
    <row r="1013" spans="1:161" s="18" customFormat="1">
      <c r="A1013" s="47"/>
      <c r="B1013" s="48"/>
      <c r="C1013" s="48"/>
      <c r="D1013" s="49"/>
      <c r="E1013" s="48"/>
      <c r="F1013" s="431"/>
      <c r="G1013" s="48"/>
      <c r="H1013" s="48"/>
      <c r="I1013" s="48"/>
      <c r="J1013" s="48"/>
      <c r="K1013" s="48"/>
      <c r="L1013" s="48"/>
      <c r="M1013" s="48"/>
      <c r="N1013" s="48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FE1013" s="50"/>
    </row>
    <row r="1014" spans="1:161" s="18" customFormat="1">
      <c r="A1014" s="47"/>
      <c r="B1014" s="48"/>
      <c r="C1014" s="48"/>
      <c r="D1014" s="49"/>
      <c r="E1014" s="48"/>
      <c r="F1014" s="431"/>
      <c r="G1014" s="48"/>
      <c r="H1014" s="48"/>
      <c r="I1014" s="48"/>
      <c r="J1014" s="48"/>
      <c r="K1014" s="48"/>
      <c r="L1014" s="48"/>
      <c r="M1014" s="48"/>
      <c r="N1014" s="48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FE1014" s="50"/>
    </row>
    <row r="1015" spans="1:161" s="18" customFormat="1">
      <c r="A1015" s="47"/>
      <c r="B1015" s="48"/>
      <c r="C1015" s="48"/>
      <c r="D1015" s="49"/>
      <c r="E1015" s="48"/>
      <c r="F1015" s="431"/>
      <c r="G1015" s="48"/>
      <c r="H1015" s="48"/>
      <c r="I1015" s="48"/>
      <c r="J1015" s="48"/>
      <c r="K1015" s="48"/>
      <c r="L1015" s="48"/>
      <c r="M1015" s="48"/>
      <c r="N1015" s="48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FE1015" s="50"/>
    </row>
    <row r="1016" spans="1:161" s="18" customFormat="1">
      <c r="A1016" s="47"/>
      <c r="B1016" s="48"/>
      <c r="C1016" s="48"/>
      <c r="D1016" s="49"/>
      <c r="E1016" s="48"/>
      <c r="F1016" s="431"/>
      <c r="G1016" s="48"/>
      <c r="H1016" s="48"/>
      <c r="I1016" s="48"/>
      <c r="J1016" s="48"/>
      <c r="K1016" s="48"/>
      <c r="L1016" s="48"/>
      <c r="M1016" s="48"/>
      <c r="N1016" s="48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FE1016" s="50"/>
    </row>
    <row r="1017" spans="1:161" s="18" customFormat="1">
      <c r="A1017" s="47"/>
      <c r="B1017" s="48"/>
      <c r="C1017" s="48"/>
      <c r="D1017" s="49"/>
      <c r="E1017" s="48"/>
      <c r="F1017" s="431"/>
      <c r="G1017" s="48"/>
      <c r="H1017" s="48"/>
      <c r="I1017" s="48"/>
      <c r="J1017" s="48"/>
      <c r="K1017" s="48"/>
      <c r="L1017" s="48"/>
      <c r="M1017" s="48"/>
      <c r="N1017" s="48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FE1017" s="50"/>
    </row>
    <row r="1018" spans="1:161" s="18" customFormat="1">
      <c r="A1018" s="47"/>
      <c r="B1018" s="48"/>
      <c r="C1018" s="48"/>
      <c r="D1018" s="49"/>
      <c r="E1018" s="48"/>
      <c r="F1018" s="431"/>
      <c r="G1018" s="48"/>
      <c r="H1018" s="48"/>
      <c r="I1018" s="48"/>
      <c r="J1018" s="48"/>
      <c r="K1018" s="48"/>
      <c r="L1018" s="48"/>
      <c r="M1018" s="48"/>
      <c r="N1018" s="48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FE1018" s="50"/>
    </row>
    <row r="1019" spans="1:161" s="18" customFormat="1">
      <c r="A1019" s="47"/>
      <c r="B1019" s="48"/>
      <c r="C1019" s="48"/>
      <c r="D1019" s="49"/>
      <c r="E1019" s="48"/>
      <c r="F1019" s="431"/>
      <c r="G1019" s="48"/>
      <c r="H1019" s="48"/>
      <c r="I1019" s="48"/>
      <c r="J1019" s="48"/>
      <c r="K1019" s="48"/>
      <c r="L1019" s="48"/>
      <c r="M1019" s="48"/>
      <c r="N1019" s="48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FE1019" s="50"/>
    </row>
    <row r="1020" spans="1:161" s="18" customFormat="1">
      <c r="A1020" s="47"/>
      <c r="B1020" s="48"/>
      <c r="C1020" s="48"/>
      <c r="D1020" s="49"/>
      <c r="E1020" s="48"/>
      <c r="F1020" s="431"/>
      <c r="G1020" s="48"/>
      <c r="H1020" s="48"/>
      <c r="I1020" s="48"/>
      <c r="J1020" s="48"/>
      <c r="K1020" s="48"/>
      <c r="L1020" s="48"/>
      <c r="M1020" s="48"/>
      <c r="N1020" s="48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FE1020" s="50"/>
    </row>
    <row r="1021" spans="1:161" s="18" customFormat="1">
      <c r="A1021" s="47"/>
      <c r="B1021" s="48"/>
      <c r="C1021" s="48"/>
      <c r="D1021" s="49"/>
      <c r="E1021" s="48"/>
      <c r="F1021" s="431"/>
      <c r="G1021" s="48"/>
      <c r="H1021" s="48"/>
      <c r="I1021" s="48"/>
      <c r="J1021" s="48"/>
      <c r="K1021" s="48"/>
      <c r="L1021" s="48"/>
      <c r="M1021" s="48"/>
      <c r="N1021" s="48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FE1021" s="50"/>
    </row>
    <row r="1022" spans="1:161" s="18" customFormat="1">
      <c r="A1022" s="47"/>
      <c r="B1022" s="48"/>
      <c r="C1022" s="48"/>
      <c r="D1022" s="49"/>
      <c r="E1022" s="48"/>
      <c r="F1022" s="431"/>
      <c r="G1022" s="48"/>
      <c r="H1022" s="48"/>
      <c r="I1022" s="48"/>
      <c r="J1022" s="48"/>
      <c r="K1022" s="48"/>
      <c r="L1022" s="48"/>
      <c r="M1022" s="48"/>
      <c r="N1022" s="48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FE1022" s="50"/>
    </row>
    <row r="1023" spans="1:161" s="18" customFormat="1">
      <c r="A1023" s="47"/>
      <c r="B1023" s="48"/>
      <c r="C1023" s="48"/>
      <c r="D1023" s="49"/>
      <c r="E1023" s="48"/>
      <c r="F1023" s="431"/>
      <c r="G1023" s="48"/>
      <c r="H1023" s="48"/>
      <c r="I1023" s="48"/>
      <c r="J1023" s="48"/>
      <c r="K1023" s="48"/>
      <c r="L1023" s="48"/>
      <c r="M1023" s="48"/>
      <c r="N1023" s="48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FE1023" s="50"/>
    </row>
    <row r="1024" spans="1:161" s="18" customFormat="1">
      <c r="A1024" s="47"/>
      <c r="B1024" s="48"/>
      <c r="C1024" s="48"/>
      <c r="D1024" s="49"/>
      <c r="E1024" s="48"/>
      <c r="F1024" s="431"/>
      <c r="G1024" s="48"/>
      <c r="H1024" s="48"/>
      <c r="I1024" s="48"/>
      <c r="J1024" s="48"/>
      <c r="K1024" s="48"/>
      <c r="L1024" s="48"/>
      <c r="M1024" s="48"/>
      <c r="N1024" s="48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FE1024" s="50"/>
    </row>
    <row r="1025" spans="1:161" s="18" customFormat="1">
      <c r="A1025" s="47"/>
      <c r="B1025" s="48"/>
      <c r="C1025" s="48"/>
      <c r="D1025" s="49"/>
      <c r="E1025" s="48"/>
      <c r="F1025" s="431"/>
      <c r="G1025" s="48"/>
      <c r="H1025" s="48"/>
      <c r="I1025" s="48"/>
      <c r="J1025" s="48"/>
      <c r="K1025" s="48"/>
      <c r="L1025" s="48"/>
      <c r="M1025" s="48"/>
      <c r="N1025" s="48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FE1025" s="50"/>
    </row>
    <row r="1026" spans="1:161" s="18" customFormat="1">
      <c r="A1026" s="47"/>
      <c r="B1026" s="48"/>
      <c r="C1026" s="48"/>
      <c r="D1026" s="49"/>
      <c r="E1026" s="48"/>
      <c r="F1026" s="431"/>
      <c r="G1026" s="48"/>
      <c r="H1026" s="48"/>
      <c r="I1026" s="48"/>
      <c r="J1026" s="48"/>
      <c r="K1026" s="48"/>
      <c r="L1026" s="48"/>
      <c r="M1026" s="48"/>
      <c r="N1026" s="48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FE1026" s="50"/>
    </row>
    <row r="1027" spans="1:161" s="18" customFormat="1">
      <c r="A1027" s="47"/>
      <c r="B1027" s="48"/>
      <c r="C1027" s="48"/>
      <c r="D1027" s="49"/>
      <c r="E1027" s="48"/>
      <c r="F1027" s="431"/>
      <c r="G1027" s="48"/>
      <c r="H1027" s="48"/>
      <c r="I1027" s="48"/>
      <c r="J1027" s="48"/>
      <c r="K1027" s="48"/>
      <c r="L1027" s="48"/>
      <c r="M1027" s="48"/>
      <c r="N1027" s="48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FE1027" s="50"/>
    </row>
    <row r="1028" spans="1:161" s="18" customFormat="1">
      <c r="A1028" s="47"/>
      <c r="B1028" s="48"/>
      <c r="C1028" s="48"/>
      <c r="D1028" s="49"/>
      <c r="E1028" s="48"/>
      <c r="F1028" s="431"/>
      <c r="G1028" s="48"/>
      <c r="H1028" s="48"/>
      <c r="I1028" s="48"/>
      <c r="J1028" s="48"/>
      <c r="K1028" s="48"/>
      <c r="L1028" s="48"/>
      <c r="M1028" s="48"/>
      <c r="N1028" s="48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FE1028" s="50"/>
    </row>
    <row r="1029" spans="1:161" s="18" customFormat="1">
      <c r="A1029" s="47"/>
      <c r="B1029" s="48"/>
      <c r="C1029" s="48"/>
      <c r="D1029" s="49"/>
      <c r="E1029" s="48"/>
      <c r="F1029" s="431"/>
      <c r="G1029" s="48"/>
      <c r="H1029" s="48"/>
      <c r="I1029" s="48"/>
      <c r="J1029" s="48"/>
      <c r="K1029" s="48"/>
      <c r="L1029" s="48"/>
      <c r="M1029" s="48"/>
      <c r="N1029" s="48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FE1029" s="50"/>
    </row>
    <row r="1030" spans="1:161" s="18" customFormat="1">
      <c r="A1030" s="47"/>
      <c r="B1030" s="48"/>
      <c r="C1030" s="48"/>
      <c r="D1030" s="49"/>
      <c r="E1030" s="48"/>
      <c r="F1030" s="431"/>
      <c r="G1030" s="48"/>
      <c r="H1030" s="48"/>
      <c r="I1030" s="48"/>
      <c r="J1030" s="48"/>
      <c r="K1030" s="48"/>
      <c r="L1030" s="48"/>
      <c r="M1030" s="48"/>
      <c r="N1030" s="48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FE1030" s="50"/>
    </row>
    <row r="1031" spans="1:161" s="18" customFormat="1">
      <c r="A1031" s="47"/>
      <c r="B1031" s="48"/>
      <c r="C1031" s="48"/>
      <c r="D1031" s="49"/>
      <c r="E1031" s="48"/>
      <c r="F1031" s="431"/>
      <c r="G1031" s="48"/>
      <c r="H1031" s="48"/>
      <c r="I1031" s="48"/>
      <c r="J1031" s="48"/>
      <c r="K1031" s="48"/>
      <c r="L1031" s="48"/>
      <c r="M1031" s="48"/>
      <c r="N1031" s="48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FE1031" s="50"/>
    </row>
    <row r="1032" spans="1:161" s="18" customFormat="1">
      <c r="A1032" s="47"/>
      <c r="B1032" s="48"/>
      <c r="C1032" s="48"/>
      <c r="D1032" s="49"/>
      <c r="E1032" s="48"/>
      <c r="F1032" s="431"/>
      <c r="G1032" s="48"/>
      <c r="H1032" s="48"/>
      <c r="I1032" s="48"/>
      <c r="J1032" s="48"/>
      <c r="K1032" s="48"/>
      <c r="L1032" s="48"/>
      <c r="M1032" s="48"/>
      <c r="N1032" s="48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FE1032" s="50"/>
    </row>
    <row r="1033" spans="1:161" s="18" customFormat="1">
      <c r="A1033" s="47"/>
      <c r="B1033" s="48"/>
      <c r="C1033" s="48"/>
      <c r="D1033" s="49"/>
      <c r="E1033" s="48"/>
      <c r="F1033" s="431"/>
      <c r="G1033" s="48"/>
      <c r="H1033" s="48"/>
      <c r="I1033" s="48"/>
      <c r="J1033" s="48"/>
      <c r="K1033" s="48"/>
      <c r="L1033" s="48"/>
      <c r="M1033" s="48"/>
      <c r="N1033" s="48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FE1033" s="50"/>
    </row>
    <row r="1034" spans="1:161" s="18" customFormat="1">
      <c r="A1034" s="47"/>
      <c r="B1034" s="48"/>
      <c r="C1034" s="48"/>
      <c r="D1034" s="49"/>
      <c r="E1034" s="48"/>
      <c r="F1034" s="431"/>
      <c r="G1034" s="48"/>
      <c r="H1034" s="48"/>
      <c r="I1034" s="48"/>
      <c r="J1034" s="48"/>
      <c r="K1034" s="48"/>
      <c r="L1034" s="48"/>
      <c r="M1034" s="48"/>
      <c r="N1034" s="48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FE1034" s="50"/>
    </row>
    <row r="1035" spans="1:161" s="18" customFormat="1">
      <c r="A1035" s="47"/>
      <c r="B1035" s="48"/>
      <c r="C1035" s="48"/>
      <c r="D1035" s="49"/>
      <c r="E1035" s="48"/>
      <c r="F1035" s="431"/>
      <c r="G1035" s="48"/>
      <c r="H1035" s="48"/>
      <c r="I1035" s="48"/>
      <c r="J1035" s="48"/>
      <c r="K1035" s="48"/>
      <c r="L1035" s="48"/>
      <c r="M1035" s="48"/>
      <c r="N1035" s="48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FE1035" s="50"/>
    </row>
    <row r="1036" spans="1:161" s="18" customFormat="1">
      <c r="A1036" s="47"/>
      <c r="B1036" s="48"/>
      <c r="C1036" s="48"/>
      <c r="D1036" s="49"/>
      <c r="E1036" s="48"/>
      <c r="F1036" s="431"/>
      <c r="G1036" s="48"/>
      <c r="H1036" s="48"/>
      <c r="I1036" s="48"/>
      <c r="J1036" s="48"/>
      <c r="K1036" s="48"/>
      <c r="L1036" s="48"/>
      <c r="M1036" s="48"/>
      <c r="N1036" s="48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FE1036" s="50"/>
    </row>
    <row r="1037" spans="1:161" s="18" customFormat="1">
      <c r="A1037" s="47"/>
      <c r="B1037" s="48"/>
      <c r="C1037" s="48"/>
      <c r="D1037" s="49"/>
      <c r="E1037" s="48"/>
      <c r="F1037" s="431"/>
      <c r="G1037" s="48"/>
      <c r="H1037" s="48"/>
      <c r="I1037" s="48"/>
      <c r="J1037" s="48"/>
      <c r="K1037" s="48"/>
      <c r="L1037" s="48"/>
      <c r="M1037" s="48"/>
      <c r="N1037" s="48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FE1037" s="50"/>
    </row>
    <row r="1038" spans="1:161" s="18" customFormat="1">
      <c r="A1038" s="47"/>
      <c r="B1038" s="48"/>
      <c r="C1038" s="48"/>
      <c r="D1038" s="49"/>
      <c r="E1038" s="48"/>
      <c r="F1038" s="431"/>
      <c r="G1038" s="48"/>
      <c r="H1038" s="48"/>
      <c r="I1038" s="48"/>
      <c r="J1038" s="48"/>
      <c r="K1038" s="48"/>
      <c r="L1038" s="48"/>
      <c r="M1038" s="48"/>
      <c r="N1038" s="48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FE1038" s="50"/>
    </row>
    <row r="1039" spans="1:161" s="18" customFormat="1">
      <c r="A1039" s="47"/>
      <c r="B1039" s="48"/>
      <c r="C1039" s="48"/>
      <c r="D1039" s="49"/>
      <c r="E1039" s="48"/>
      <c r="F1039" s="431"/>
      <c r="G1039" s="48"/>
      <c r="H1039" s="48"/>
      <c r="I1039" s="48"/>
      <c r="J1039" s="48"/>
      <c r="K1039" s="48"/>
      <c r="L1039" s="48"/>
      <c r="M1039" s="48"/>
      <c r="N1039" s="48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FE1039" s="50"/>
    </row>
    <row r="1040" spans="1:161" s="18" customFormat="1">
      <c r="A1040" s="47"/>
      <c r="B1040" s="48"/>
      <c r="C1040" s="48"/>
      <c r="D1040" s="49"/>
      <c r="E1040" s="48"/>
      <c r="F1040" s="431"/>
      <c r="G1040" s="48"/>
      <c r="H1040" s="48"/>
      <c r="I1040" s="48"/>
      <c r="J1040" s="48"/>
      <c r="K1040" s="48"/>
      <c r="L1040" s="48"/>
      <c r="M1040" s="48"/>
      <c r="N1040" s="48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FE1040" s="50"/>
    </row>
    <row r="1041" spans="1:161" s="18" customFormat="1">
      <c r="A1041" s="47"/>
      <c r="B1041" s="48"/>
      <c r="C1041" s="48"/>
      <c r="D1041" s="49"/>
      <c r="E1041" s="48"/>
      <c r="F1041" s="431"/>
      <c r="G1041" s="48"/>
      <c r="H1041" s="48"/>
      <c r="I1041" s="48"/>
      <c r="J1041" s="48"/>
      <c r="K1041" s="48"/>
      <c r="L1041" s="48"/>
      <c r="M1041" s="48"/>
      <c r="N1041" s="48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FE1041" s="50"/>
    </row>
    <row r="1042" spans="1:161" s="18" customFormat="1">
      <c r="A1042" s="47"/>
      <c r="B1042" s="48"/>
      <c r="C1042" s="48"/>
      <c r="D1042" s="49"/>
      <c r="E1042" s="48"/>
      <c r="F1042" s="431"/>
      <c r="G1042" s="48"/>
      <c r="H1042" s="48"/>
      <c r="I1042" s="48"/>
      <c r="J1042" s="48"/>
      <c r="K1042" s="48"/>
      <c r="L1042" s="48"/>
      <c r="M1042" s="48"/>
      <c r="N1042" s="48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FE1042" s="50"/>
    </row>
    <row r="1043" spans="1:161" s="18" customFormat="1">
      <c r="A1043" s="47"/>
      <c r="B1043" s="48"/>
      <c r="C1043" s="48"/>
      <c r="D1043" s="49"/>
      <c r="E1043" s="48"/>
      <c r="F1043" s="431"/>
      <c r="G1043" s="48"/>
      <c r="H1043" s="48"/>
      <c r="I1043" s="48"/>
      <c r="J1043" s="48"/>
      <c r="K1043" s="48"/>
      <c r="L1043" s="48"/>
      <c r="M1043" s="48"/>
      <c r="N1043" s="48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FE1043" s="50"/>
    </row>
    <row r="1044" spans="1:161" s="18" customFormat="1">
      <c r="A1044" s="47"/>
      <c r="B1044" s="48"/>
      <c r="C1044" s="48"/>
      <c r="D1044" s="49"/>
      <c r="E1044" s="48"/>
      <c r="F1044" s="431"/>
      <c r="G1044" s="48"/>
      <c r="H1044" s="48"/>
      <c r="I1044" s="48"/>
      <c r="J1044" s="48"/>
      <c r="K1044" s="48"/>
      <c r="L1044" s="48"/>
      <c r="M1044" s="48"/>
      <c r="N1044" s="48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FE1044" s="50"/>
    </row>
    <row r="1045" spans="1:161" s="18" customFormat="1">
      <c r="A1045" s="47"/>
      <c r="B1045" s="48"/>
      <c r="C1045" s="48"/>
      <c r="D1045" s="49"/>
      <c r="E1045" s="48"/>
      <c r="F1045" s="431"/>
      <c r="G1045" s="48"/>
      <c r="H1045" s="48"/>
      <c r="I1045" s="48"/>
      <c r="J1045" s="48"/>
      <c r="K1045" s="48"/>
      <c r="L1045" s="48"/>
      <c r="M1045" s="48"/>
      <c r="N1045" s="48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FE1045" s="50"/>
    </row>
    <row r="1046" spans="1:161" s="18" customFormat="1">
      <c r="A1046" s="47"/>
      <c r="B1046" s="48"/>
      <c r="C1046" s="48"/>
      <c r="D1046" s="49"/>
      <c r="E1046" s="48"/>
      <c r="F1046" s="431"/>
      <c r="G1046" s="48"/>
      <c r="H1046" s="48"/>
      <c r="I1046" s="48"/>
      <c r="J1046" s="48"/>
      <c r="K1046" s="48"/>
      <c r="L1046" s="48"/>
      <c r="M1046" s="48"/>
      <c r="N1046" s="48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FE1046" s="50"/>
    </row>
    <row r="1047" spans="1:161" s="18" customFormat="1">
      <c r="A1047" s="47"/>
      <c r="B1047" s="48"/>
      <c r="C1047" s="48"/>
      <c r="D1047" s="49"/>
      <c r="E1047" s="48"/>
      <c r="F1047" s="431"/>
      <c r="G1047" s="48"/>
      <c r="H1047" s="48"/>
      <c r="I1047" s="48"/>
      <c r="J1047" s="48"/>
      <c r="K1047" s="48"/>
      <c r="L1047" s="48"/>
      <c r="M1047" s="48"/>
      <c r="N1047" s="48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FE1047" s="50"/>
    </row>
    <row r="1048" spans="1:161" s="18" customFormat="1">
      <c r="A1048" s="47"/>
      <c r="B1048" s="48"/>
      <c r="C1048" s="48"/>
      <c r="D1048" s="49"/>
      <c r="E1048" s="48"/>
      <c r="F1048" s="431"/>
      <c r="G1048" s="48"/>
      <c r="H1048" s="48"/>
      <c r="I1048" s="48"/>
      <c r="J1048" s="48"/>
      <c r="K1048" s="48"/>
      <c r="L1048" s="48"/>
      <c r="M1048" s="48"/>
      <c r="N1048" s="48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FE1048" s="50"/>
    </row>
    <row r="1049" spans="1:161" s="18" customFormat="1">
      <c r="A1049" s="47"/>
      <c r="B1049" s="48"/>
      <c r="C1049" s="48"/>
      <c r="D1049" s="49"/>
      <c r="E1049" s="48"/>
      <c r="F1049" s="431"/>
      <c r="G1049" s="48"/>
      <c r="H1049" s="48"/>
      <c r="I1049" s="48"/>
      <c r="J1049" s="48"/>
      <c r="K1049" s="48"/>
      <c r="L1049" s="48"/>
      <c r="M1049" s="48"/>
      <c r="N1049" s="48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FE1049" s="50"/>
    </row>
    <row r="1050" spans="1:161" s="18" customFormat="1">
      <c r="A1050" s="47"/>
      <c r="B1050" s="48"/>
      <c r="C1050" s="48"/>
      <c r="D1050" s="49"/>
      <c r="E1050" s="48"/>
      <c r="F1050" s="431"/>
      <c r="G1050" s="48"/>
      <c r="H1050" s="48"/>
      <c r="I1050" s="48"/>
      <c r="J1050" s="48"/>
      <c r="K1050" s="48"/>
      <c r="L1050" s="48"/>
      <c r="M1050" s="48"/>
      <c r="N1050" s="48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FE1050" s="50"/>
    </row>
    <row r="1051" spans="1:161" s="18" customFormat="1">
      <c r="A1051" s="47"/>
      <c r="B1051" s="48"/>
      <c r="C1051" s="48"/>
      <c r="D1051" s="49"/>
      <c r="E1051" s="48"/>
      <c r="F1051" s="431"/>
      <c r="G1051" s="48"/>
      <c r="H1051" s="48"/>
      <c r="I1051" s="48"/>
      <c r="J1051" s="48"/>
      <c r="K1051" s="48"/>
      <c r="L1051" s="48"/>
      <c r="M1051" s="48"/>
      <c r="N1051" s="48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FE1051" s="50"/>
    </row>
    <row r="1052" spans="1:161" s="18" customFormat="1">
      <c r="A1052" s="47"/>
      <c r="B1052" s="48"/>
      <c r="C1052" s="48"/>
      <c r="D1052" s="49"/>
      <c r="E1052" s="48"/>
      <c r="F1052" s="431"/>
      <c r="G1052" s="48"/>
      <c r="H1052" s="48"/>
      <c r="I1052" s="48"/>
      <c r="J1052" s="48"/>
      <c r="K1052" s="48"/>
      <c r="L1052" s="48"/>
      <c r="M1052" s="48"/>
      <c r="N1052" s="48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FE1052" s="50"/>
    </row>
    <row r="1053" spans="1:161" s="18" customFormat="1">
      <c r="A1053" s="47"/>
      <c r="B1053" s="48"/>
      <c r="C1053" s="48"/>
      <c r="D1053" s="49"/>
      <c r="E1053" s="48"/>
      <c r="F1053" s="431"/>
      <c r="G1053" s="48"/>
      <c r="H1053" s="48"/>
      <c r="I1053" s="48"/>
      <c r="J1053" s="48"/>
      <c r="K1053" s="48"/>
      <c r="L1053" s="48"/>
      <c r="M1053" s="48"/>
      <c r="N1053" s="48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FE1053" s="50"/>
    </row>
    <row r="1054" spans="1:161" s="18" customFormat="1">
      <c r="A1054" s="47"/>
      <c r="B1054" s="48"/>
      <c r="C1054" s="48"/>
      <c r="D1054" s="49"/>
      <c r="E1054" s="48"/>
      <c r="F1054" s="431"/>
      <c r="G1054" s="48"/>
      <c r="H1054" s="48"/>
      <c r="I1054" s="48"/>
      <c r="J1054" s="48"/>
      <c r="K1054" s="48"/>
      <c r="L1054" s="48"/>
      <c r="M1054" s="48"/>
      <c r="N1054" s="48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FE1054" s="50"/>
    </row>
    <row r="1055" spans="1:161" s="18" customFormat="1">
      <c r="A1055" s="47"/>
      <c r="B1055" s="48"/>
      <c r="C1055" s="48"/>
      <c r="D1055" s="49"/>
      <c r="E1055" s="48"/>
      <c r="F1055" s="431"/>
      <c r="G1055" s="48"/>
      <c r="H1055" s="48"/>
      <c r="I1055" s="48"/>
      <c r="J1055" s="48"/>
      <c r="K1055" s="48"/>
      <c r="L1055" s="48"/>
      <c r="M1055" s="48"/>
      <c r="N1055" s="48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FE1055" s="50"/>
    </row>
    <row r="1056" spans="1:161" s="18" customFormat="1">
      <c r="A1056" s="47"/>
      <c r="B1056" s="48"/>
      <c r="C1056" s="48"/>
      <c r="D1056" s="49"/>
      <c r="E1056" s="48"/>
      <c r="F1056" s="431"/>
      <c r="G1056" s="48"/>
      <c r="H1056" s="48"/>
      <c r="I1056" s="48"/>
      <c r="J1056" s="48"/>
      <c r="K1056" s="48"/>
      <c r="L1056" s="48"/>
      <c r="M1056" s="48"/>
      <c r="N1056" s="48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FE1056" s="50"/>
    </row>
    <row r="1057" spans="1:161" s="18" customFormat="1">
      <c r="A1057" s="47"/>
      <c r="B1057" s="48"/>
      <c r="C1057" s="48"/>
      <c r="D1057" s="49"/>
      <c r="E1057" s="48"/>
      <c r="F1057" s="431"/>
      <c r="G1057" s="48"/>
      <c r="H1057" s="48"/>
      <c r="I1057" s="48"/>
      <c r="J1057" s="48"/>
      <c r="K1057" s="48"/>
      <c r="L1057" s="48"/>
      <c r="M1057" s="48"/>
      <c r="N1057" s="48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FE1057" s="50"/>
    </row>
    <row r="1058" spans="1:161" s="18" customFormat="1">
      <c r="A1058" s="47"/>
      <c r="B1058" s="48"/>
      <c r="C1058" s="48"/>
      <c r="D1058" s="49"/>
      <c r="E1058" s="48"/>
      <c r="F1058" s="431"/>
      <c r="G1058" s="48"/>
      <c r="H1058" s="48"/>
      <c r="I1058" s="48"/>
      <c r="J1058" s="48"/>
      <c r="K1058" s="48"/>
      <c r="L1058" s="48"/>
      <c r="M1058" s="48"/>
      <c r="N1058" s="48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FE1058" s="50"/>
    </row>
    <row r="1059" spans="1:161" s="18" customFormat="1">
      <c r="A1059" s="47"/>
      <c r="B1059" s="48"/>
      <c r="C1059" s="48"/>
      <c r="D1059" s="49"/>
      <c r="E1059" s="48"/>
      <c r="F1059" s="431"/>
      <c r="G1059" s="48"/>
      <c r="H1059" s="48"/>
      <c r="I1059" s="48"/>
      <c r="J1059" s="48"/>
      <c r="K1059" s="48"/>
      <c r="L1059" s="48"/>
      <c r="M1059" s="48"/>
      <c r="N1059" s="48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FE1059" s="50"/>
    </row>
    <row r="1060" spans="1:161" s="18" customFormat="1">
      <c r="A1060" s="47"/>
      <c r="B1060" s="48"/>
      <c r="C1060" s="48"/>
      <c r="D1060" s="49"/>
      <c r="E1060" s="48"/>
      <c r="F1060" s="431"/>
      <c r="G1060" s="48"/>
      <c r="H1060" s="48"/>
      <c r="I1060" s="48"/>
      <c r="J1060" s="48"/>
      <c r="K1060" s="48"/>
      <c r="L1060" s="48"/>
      <c r="M1060" s="48"/>
      <c r="N1060" s="48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FE1060" s="50"/>
    </row>
    <row r="1061" spans="1:161" s="18" customFormat="1">
      <c r="A1061" s="47"/>
      <c r="B1061" s="48"/>
      <c r="C1061" s="48"/>
      <c r="D1061" s="49"/>
      <c r="E1061" s="48"/>
      <c r="F1061" s="431"/>
      <c r="G1061" s="48"/>
      <c r="H1061" s="48"/>
      <c r="I1061" s="48"/>
      <c r="J1061" s="48"/>
      <c r="K1061" s="48"/>
      <c r="L1061" s="48"/>
      <c r="M1061" s="48"/>
      <c r="N1061" s="48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FE1061" s="50"/>
    </row>
    <row r="1062" spans="1:161" s="18" customFormat="1">
      <c r="A1062" s="47"/>
      <c r="B1062" s="48"/>
      <c r="C1062" s="48"/>
      <c r="D1062" s="49"/>
      <c r="E1062" s="48"/>
      <c r="F1062" s="431"/>
      <c r="G1062" s="48"/>
      <c r="H1062" s="48"/>
      <c r="I1062" s="48"/>
      <c r="J1062" s="48"/>
      <c r="K1062" s="48"/>
      <c r="L1062" s="48"/>
      <c r="M1062" s="48"/>
      <c r="N1062" s="48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FE1062" s="50"/>
    </row>
    <row r="1063" spans="1:161" s="18" customFormat="1">
      <c r="A1063" s="47"/>
      <c r="B1063" s="48"/>
      <c r="C1063" s="48"/>
      <c r="D1063" s="49"/>
      <c r="E1063" s="48"/>
      <c r="F1063" s="431"/>
      <c r="G1063" s="48"/>
      <c r="H1063" s="48"/>
      <c r="I1063" s="48"/>
      <c r="J1063" s="48"/>
      <c r="K1063" s="48"/>
      <c r="L1063" s="48"/>
      <c r="M1063" s="48"/>
      <c r="N1063" s="48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FE1063" s="50"/>
    </row>
    <row r="1064" spans="1:161" s="18" customFormat="1">
      <c r="A1064" s="47"/>
      <c r="B1064" s="48"/>
      <c r="C1064" s="48"/>
      <c r="D1064" s="49"/>
      <c r="E1064" s="48"/>
      <c r="F1064" s="431"/>
      <c r="G1064" s="48"/>
      <c r="H1064" s="48"/>
      <c r="I1064" s="48"/>
      <c r="J1064" s="48"/>
      <c r="K1064" s="48"/>
      <c r="L1064" s="48"/>
      <c r="M1064" s="48"/>
      <c r="N1064" s="48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FE1064" s="50"/>
    </row>
    <row r="1065" spans="1:161" s="18" customFormat="1">
      <c r="A1065" s="47"/>
      <c r="B1065" s="48"/>
      <c r="C1065" s="48"/>
      <c r="D1065" s="49"/>
      <c r="E1065" s="48"/>
      <c r="F1065" s="431"/>
      <c r="G1065" s="48"/>
      <c r="H1065" s="48"/>
      <c r="I1065" s="48"/>
      <c r="J1065" s="48"/>
      <c r="K1065" s="48"/>
      <c r="L1065" s="48"/>
      <c r="M1065" s="48"/>
      <c r="N1065" s="48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FE1065" s="50"/>
    </row>
    <row r="1066" spans="1:161" s="18" customFormat="1">
      <c r="A1066" s="47"/>
      <c r="B1066" s="48"/>
      <c r="C1066" s="48"/>
      <c r="D1066" s="49"/>
      <c r="E1066" s="48"/>
      <c r="F1066" s="431"/>
      <c r="G1066" s="48"/>
      <c r="H1066" s="48"/>
      <c r="I1066" s="48"/>
      <c r="J1066" s="48"/>
      <c r="K1066" s="48"/>
      <c r="L1066" s="48"/>
      <c r="M1066" s="48"/>
      <c r="N1066" s="48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FE1066" s="50"/>
    </row>
    <row r="1067" spans="1:161" s="18" customFormat="1">
      <c r="A1067" s="47"/>
      <c r="B1067" s="48"/>
      <c r="C1067" s="48"/>
      <c r="D1067" s="49"/>
      <c r="E1067" s="48"/>
      <c r="F1067" s="431"/>
      <c r="G1067" s="48"/>
      <c r="H1067" s="48"/>
      <c r="I1067" s="48"/>
      <c r="J1067" s="48"/>
      <c r="K1067" s="48"/>
      <c r="L1067" s="48"/>
      <c r="M1067" s="48"/>
      <c r="N1067" s="48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FE1067" s="50"/>
    </row>
    <row r="1068" spans="1:161" s="18" customFormat="1">
      <c r="A1068" s="47"/>
      <c r="B1068" s="48"/>
      <c r="C1068" s="48"/>
      <c r="D1068" s="49"/>
      <c r="E1068" s="48"/>
      <c r="F1068" s="431"/>
      <c r="G1068" s="48"/>
      <c r="H1068" s="48"/>
      <c r="I1068" s="48"/>
      <c r="J1068" s="48"/>
      <c r="K1068" s="48"/>
      <c r="L1068" s="48"/>
      <c r="M1068" s="48"/>
      <c r="N1068" s="48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FE1068" s="50"/>
    </row>
    <row r="1069" spans="1:161" s="18" customFormat="1">
      <c r="A1069" s="47"/>
      <c r="B1069" s="48"/>
      <c r="C1069" s="48"/>
      <c r="D1069" s="49"/>
      <c r="E1069" s="48"/>
      <c r="F1069" s="431"/>
      <c r="G1069" s="48"/>
      <c r="H1069" s="48"/>
      <c r="I1069" s="48"/>
      <c r="J1069" s="48"/>
      <c r="K1069" s="48"/>
      <c r="L1069" s="48"/>
      <c r="M1069" s="48"/>
      <c r="N1069" s="48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FE1069" s="50"/>
    </row>
    <row r="1070" spans="1:161" s="18" customFormat="1">
      <c r="A1070" s="47"/>
      <c r="B1070" s="48"/>
      <c r="C1070" s="48"/>
      <c r="D1070" s="49"/>
      <c r="E1070" s="48"/>
      <c r="F1070" s="431"/>
      <c r="G1070" s="48"/>
      <c r="H1070" s="48"/>
      <c r="I1070" s="48"/>
      <c r="J1070" s="48"/>
      <c r="K1070" s="48"/>
      <c r="L1070" s="48"/>
      <c r="M1070" s="48"/>
      <c r="N1070" s="48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FE1070" s="50"/>
    </row>
    <row r="1071" spans="1:161" s="18" customFormat="1">
      <c r="A1071" s="47"/>
      <c r="B1071" s="48"/>
      <c r="C1071" s="48"/>
      <c r="D1071" s="49"/>
      <c r="E1071" s="48"/>
      <c r="F1071" s="431"/>
      <c r="G1071" s="48"/>
      <c r="H1071" s="48"/>
      <c r="I1071" s="48"/>
      <c r="J1071" s="48"/>
      <c r="K1071" s="48"/>
      <c r="L1071" s="48"/>
      <c r="M1071" s="48"/>
      <c r="N1071" s="48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FE1071" s="50"/>
    </row>
    <row r="1072" spans="1:161" s="18" customFormat="1">
      <c r="A1072" s="47"/>
      <c r="B1072" s="48"/>
      <c r="C1072" s="48"/>
      <c r="D1072" s="49"/>
      <c r="E1072" s="48"/>
      <c r="F1072" s="431"/>
      <c r="G1072" s="48"/>
      <c r="H1072" s="48"/>
      <c r="I1072" s="48"/>
      <c r="J1072" s="48"/>
      <c r="K1072" s="48"/>
      <c r="L1072" s="48"/>
      <c r="M1072" s="48"/>
      <c r="N1072" s="48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FE1072" s="50"/>
    </row>
    <row r="1073" spans="1:161" s="18" customFormat="1">
      <c r="A1073" s="47"/>
      <c r="B1073" s="48"/>
      <c r="C1073" s="48"/>
      <c r="D1073" s="49"/>
      <c r="E1073" s="48"/>
      <c r="F1073" s="431"/>
      <c r="G1073" s="48"/>
      <c r="H1073" s="48"/>
      <c r="I1073" s="48"/>
      <c r="J1073" s="48"/>
      <c r="K1073" s="48"/>
      <c r="L1073" s="48"/>
      <c r="M1073" s="48"/>
      <c r="N1073" s="48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FE1073" s="50"/>
    </row>
    <row r="1074" spans="1:161" s="18" customFormat="1">
      <c r="A1074" s="47"/>
      <c r="B1074" s="48"/>
      <c r="C1074" s="48"/>
      <c r="D1074" s="49"/>
      <c r="E1074" s="48"/>
      <c r="F1074" s="431"/>
      <c r="G1074" s="48"/>
      <c r="H1074" s="48"/>
      <c r="I1074" s="48"/>
      <c r="J1074" s="48"/>
      <c r="K1074" s="48"/>
      <c r="L1074" s="48"/>
      <c r="M1074" s="48"/>
      <c r="N1074" s="48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FE1074" s="50"/>
    </row>
    <row r="1075" spans="1:161" s="18" customFormat="1">
      <c r="A1075" s="47"/>
      <c r="B1075" s="48"/>
      <c r="C1075" s="48"/>
      <c r="D1075" s="49"/>
      <c r="E1075" s="48"/>
      <c r="F1075" s="431"/>
      <c r="G1075" s="48"/>
      <c r="H1075" s="48"/>
      <c r="I1075" s="48"/>
      <c r="J1075" s="48"/>
      <c r="K1075" s="48"/>
      <c r="L1075" s="48"/>
      <c r="M1075" s="48"/>
      <c r="N1075" s="48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FE1075" s="50"/>
    </row>
    <row r="1076" spans="1:161" s="18" customFormat="1">
      <c r="A1076" s="47"/>
      <c r="B1076" s="48"/>
      <c r="C1076" s="48"/>
      <c r="D1076" s="49"/>
      <c r="E1076" s="48"/>
      <c r="F1076" s="431"/>
      <c r="G1076" s="48"/>
      <c r="H1076" s="48"/>
      <c r="I1076" s="48"/>
      <c r="J1076" s="48"/>
      <c r="K1076" s="48"/>
      <c r="L1076" s="48"/>
      <c r="M1076" s="48"/>
      <c r="N1076" s="48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  <c r="AB1076" s="19"/>
      <c r="FE1076" s="50"/>
    </row>
    <row r="1077" spans="1:161" s="18" customFormat="1">
      <c r="A1077" s="47"/>
      <c r="B1077" s="48"/>
      <c r="C1077" s="48"/>
      <c r="D1077" s="49"/>
      <c r="E1077" s="48"/>
      <c r="F1077" s="431"/>
      <c r="G1077" s="48"/>
      <c r="H1077" s="48"/>
      <c r="I1077" s="48"/>
      <c r="J1077" s="48"/>
      <c r="K1077" s="48"/>
      <c r="L1077" s="48"/>
      <c r="M1077" s="48"/>
      <c r="N1077" s="48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FE1077" s="50"/>
    </row>
    <row r="1078" spans="1:161" s="18" customFormat="1">
      <c r="A1078" s="47"/>
      <c r="B1078" s="48"/>
      <c r="C1078" s="48"/>
      <c r="D1078" s="49"/>
      <c r="E1078" s="48"/>
      <c r="F1078" s="431"/>
      <c r="G1078" s="48"/>
      <c r="H1078" s="48"/>
      <c r="I1078" s="48"/>
      <c r="J1078" s="48"/>
      <c r="K1078" s="48"/>
      <c r="L1078" s="48"/>
      <c r="M1078" s="48"/>
      <c r="N1078" s="48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FE1078" s="50"/>
    </row>
    <row r="1079" spans="1:161" s="18" customFormat="1">
      <c r="A1079" s="47"/>
      <c r="B1079" s="48"/>
      <c r="C1079" s="48"/>
      <c r="D1079" s="49"/>
      <c r="E1079" s="48"/>
      <c r="F1079" s="431"/>
      <c r="G1079" s="48"/>
      <c r="H1079" s="48"/>
      <c r="I1079" s="48"/>
      <c r="J1079" s="48"/>
      <c r="K1079" s="48"/>
      <c r="L1079" s="48"/>
      <c r="M1079" s="48"/>
      <c r="N1079" s="48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FE1079" s="50"/>
    </row>
    <row r="1080" spans="1:161" s="18" customFormat="1">
      <c r="A1080" s="47"/>
      <c r="B1080" s="48"/>
      <c r="C1080" s="48"/>
      <c r="D1080" s="49"/>
      <c r="E1080" s="48"/>
      <c r="F1080" s="431"/>
      <c r="G1080" s="48"/>
      <c r="H1080" s="48"/>
      <c r="I1080" s="48"/>
      <c r="J1080" s="48"/>
      <c r="K1080" s="48"/>
      <c r="L1080" s="48"/>
      <c r="M1080" s="48"/>
      <c r="N1080" s="48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FE1080" s="50"/>
    </row>
    <row r="1081" spans="1:161" s="18" customFormat="1">
      <c r="A1081" s="47"/>
      <c r="B1081" s="48"/>
      <c r="C1081" s="48"/>
      <c r="D1081" s="49"/>
      <c r="E1081" s="48"/>
      <c r="F1081" s="431"/>
      <c r="G1081" s="48"/>
      <c r="H1081" s="48"/>
      <c r="I1081" s="48"/>
      <c r="J1081" s="48"/>
      <c r="K1081" s="48"/>
      <c r="L1081" s="48"/>
      <c r="M1081" s="48"/>
      <c r="N1081" s="48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FE1081" s="50"/>
    </row>
    <row r="1082" spans="1:161" s="18" customFormat="1">
      <c r="A1082" s="47"/>
      <c r="B1082" s="48"/>
      <c r="C1082" s="48"/>
      <c r="D1082" s="49"/>
      <c r="E1082" s="48"/>
      <c r="F1082" s="431"/>
      <c r="G1082" s="48"/>
      <c r="H1082" s="48"/>
      <c r="I1082" s="48"/>
      <c r="J1082" s="48"/>
      <c r="K1082" s="48"/>
      <c r="L1082" s="48"/>
      <c r="M1082" s="48"/>
      <c r="N1082" s="48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FE1082" s="50"/>
    </row>
    <row r="1083" spans="1:161" s="18" customFormat="1">
      <c r="A1083" s="47"/>
      <c r="B1083" s="48"/>
      <c r="C1083" s="48"/>
      <c r="D1083" s="49"/>
      <c r="E1083" s="48"/>
      <c r="F1083" s="431"/>
      <c r="G1083" s="48"/>
      <c r="H1083" s="48"/>
      <c r="I1083" s="48"/>
      <c r="J1083" s="48"/>
      <c r="K1083" s="48"/>
      <c r="L1083" s="48"/>
      <c r="M1083" s="48"/>
      <c r="N1083" s="48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FE1083" s="50"/>
    </row>
    <row r="1084" spans="1:161" s="18" customFormat="1">
      <c r="A1084" s="47"/>
      <c r="B1084" s="48"/>
      <c r="C1084" s="48"/>
      <c r="D1084" s="49"/>
      <c r="E1084" s="48"/>
      <c r="F1084" s="431"/>
      <c r="G1084" s="48"/>
      <c r="H1084" s="48"/>
      <c r="I1084" s="48"/>
      <c r="J1084" s="48"/>
      <c r="K1084" s="48"/>
      <c r="L1084" s="48"/>
      <c r="M1084" s="48"/>
      <c r="N1084" s="48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FE1084" s="50"/>
    </row>
    <row r="1085" spans="1:161" s="18" customFormat="1">
      <c r="A1085" s="47"/>
      <c r="B1085" s="48"/>
      <c r="C1085" s="48"/>
      <c r="D1085" s="49"/>
      <c r="E1085" s="48"/>
      <c r="F1085" s="431"/>
      <c r="G1085" s="48"/>
      <c r="H1085" s="48"/>
      <c r="I1085" s="48"/>
      <c r="J1085" s="48"/>
      <c r="K1085" s="48"/>
      <c r="L1085" s="48"/>
      <c r="M1085" s="48"/>
      <c r="N1085" s="48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FE1085" s="50"/>
    </row>
    <row r="1086" spans="1:161" s="18" customFormat="1">
      <c r="A1086" s="47"/>
      <c r="B1086" s="48"/>
      <c r="C1086" s="48"/>
      <c r="D1086" s="49"/>
      <c r="E1086" s="48"/>
      <c r="F1086" s="431"/>
      <c r="G1086" s="48"/>
      <c r="H1086" s="48"/>
      <c r="I1086" s="48"/>
      <c r="J1086" s="48"/>
      <c r="K1086" s="48"/>
      <c r="L1086" s="48"/>
      <c r="M1086" s="48"/>
      <c r="N1086" s="48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FE1086" s="50"/>
    </row>
    <row r="1087" spans="1:161" s="18" customFormat="1">
      <c r="A1087" s="47"/>
      <c r="B1087" s="48"/>
      <c r="C1087" s="48"/>
      <c r="D1087" s="49"/>
      <c r="E1087" s="48"/>
      <c r="F1087" s="431"/>
      <c r="G1087" s="48"/>
      <c r="H1087" s="48"/>
      <c r="I1087" s="48"/>
      <c r="J1087" s="48"/>
      <c r="K1087" s="48"/>
      <c r="L1087" s="48"/>
      <c r="M1087" s="48"/>
      <c r="N1087" s="48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FE1087" s="50"/>
    </row>
    <row r="1088" spans="1:161" s="18" customFormat="1">
      <c r="A1088" s="47"/>
      <c r="B1088" s="48"/>
      <c r="C1088" s="48"/>
      <c r="D1088" s="49"/>
      <c r="E1088" s="48"/>
      <c r="F1088" s="431"/>
      <c r="G1088" s="48"/>
      <c r="H1088" s="48"/>
      <c r="I1088" s="48"/>
      <c r="J1088" s="48"/>
      <c r="K1088" s="48"/>
      <c r="L1088" s="48"/>
      <c r="M1088" s="48"/>
      <c r="N1088" s="48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FE1088" s="50"/>
    </row>
    <row r="1089" spans="1:161" s="18" customFormat="1">
      <c r="A1089" s="47"/>
      <c r="B1089" s="48"/>
      <c r="C1089" s="48"/>
      <c r="D1089" s="49"/>
      <c r="E1089" s="48"/>
      <c r="F1089" s="431"/>
      <c r="G1089" s="48"/>
      <c r="H1089" s="48"/>
      <c r="I1089" s="48"/>
      <c r="J1089" s="48"/>
      <c r="K1089" s="48"/>
      <c r="L1089" s="48"/>
      <c r="M1089" s="48"/>
      <c r="N1089" s="48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FE1089" s="50"/>
    </row>
    <row r="1090" spans="1:161" s="18" customFormat="1">
      <c r="A1090" s="47"/>
      <c r="B1090" s="48"/>
      <c r="C1090" s="48"/>
      <c r="D1090" s="49"/>
      <c r="E1090" s="48"/>
      <c r="F1090" s="431"/>
      <c r="G1090" s="48"/>
      <c r="H1090" s="48"/>
      <c r="I1090" s="48"/>
      <c r="J1090" s="48"/>
      <c r="K1090" s="48"/>
      <c r="L1090" s="48"/>
      <c r="M1090" s="48"/>
      <c r="N1090" s="48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FE1090" s="50"/>
    </row>
    <row r="1091" spans="1:161" s="18" customFormat="1">
      <c r="A1091" s="47"/>
      <c r="B1091" s="48"/>
      <c r="C1091" s="48"/>
      <c r="D1091" s="49"/>
      <c r="E1091" s="48"/>
      <c r="F1091" s="431"/>
      <c r="G1091" s="48"/>
      <c r="H1091" s="48"/>
      <c r="I1091" s="48"/>
      <c r="J1091" s="48"/>
      <c r="K1091" s="48"/>
      <c r="L1091" s="48"/>
      <c r="M1091" s="48"/>
      <c r="N1091" s="48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FE1091" s="50"/>
    </row>
    <row r="1092" spans="1:161" s="18" customFormat="1">
      <c r="A1092" s="47"/>
      <c r="B1092" s="48"/>
      <c r="C1092" s="48"/>
      <c r="D1092" s="49"/>
      <c r="E1092" s="48"/>
      <c r="F1092" s="431"/>
      <c r="G1092" s="48"/>
      <c r="H1092" s="48"/>
      <c r="I1092" s="48"/>
      <c r="J1092" s="48"/>
      <c r="K1092" s="48"/>
      <c r="L1092" s="48"/>
      <c r="M1092" s="48"/>
      <c r="N1092" s="48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FE1092" s="50"/>
    </row>
    <row r="1093" spans="1:161" s="18" customFormat="1">
      <c r="A1093" s="47"/>
      <c r="B1093" s="48"/>
      <c r="C1093" s="48"/>
      <c r="D1093" s="49"/>
      <c r="E1093" s="48"/>
      <c r="F1093" s="431"/>
      <c r="G1093" s="48"/>
      <c r="H1093" s="48"/>
      <c r="I1093" s="48"/>
      <c r="J1093" s="48"/>
      <c r="K1093" s="48"/>
      <c r="L1093" s="48"/>
      <c r="M1093" s="48"/>
      <c r="N1093" s="48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FE1093" s="50"/>
    </row>
    <row r="1094" spans="1:161" s="18" customFormat="1">
      <c r="A1094" s="47"/>
      <c r="B1094" s="48"/>
      <c r="C1094" s="48"/>
      <c r="D1094" s="49"/>
      <c r="E1094" s="48"/>
      <c r="F1094" s="431"/>
      <c r="G1094" s="48"/>
      <c r="H1094" s="48"/>
      <c r="I1094" s="48"/>
      <c r="J1094" s="48"/>
      <c r="K1094" s="48"/>
      <c r="L1094" s="48"/>
      <c r="M1094" s="48"/>
      <c r="N1094" s="48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FE1094" s="50"/>
    </row>
    <row r="1095" spans="1:161" s="18" customFormat="1">
      <c r="A1095" s="47"/>
      <c r="B1095" s="48"/>
      <c r="C1095" s="48"/>
      <c r="D1095" s="49"/>
      <c r="E1095" s="48"/>
      <c r="F1095" s="431"/>
      <c r="G1095" s="48"/>
      <c r="H1095" s="48"/>
      <c r="I1095" s="48"/>
      <c r="J1095" s="48"/>
      <c r="K1095" s="48"/>
      <c r="L1095" s="48"/>
      <c r="M1095" s="48"/>
      <c r="N1095" s="48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FE1095" s="50"/>
    </row>
    <row r="1096" spans="1:161" s="18" customFormat="1">
      <c r="A1096" s="47"/>
      <c r="B1096" s="48"/>
      <c r="C1096" s="48"/>
      <c r="D1096" s="49"/>
      <c r="E1096" s="48"/>
      <c r="F1096" s="431"/>
      <c r="G1096" s="48"/>
      <c r="H1096" s="48"/>
      <c r="I1096" s="48"/>
      <c r="J1096" s="48"/>
      <c r="K1096" s="48"/>
      <c r="L1096" s="48"/>
      <c r="M1096" s="48"/>
      <c r="N1096" s="48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FE1096" s="50"/>
    </row>
    <row r="1097" spans="1:161" s="18" customFormat="1">
      <c r="A1097" s="47"/>
      <c r="B1097" s="48"/>
      <c r="C1097" s="48"/>
      <c r="D1097" s="49"/>
      <c r="E1097" s="48"/>
      <c r="F1097" s="431"/>
      <c r="G1097" s="48"/>
      <c r="H1097" s="48"/>
      <c r="I1097" s="48"/>
      <c r="J1097" s="48"/>
      <c r="K1097" s="48"/>
      <c r="L1097" s="48"/>
      <c r="M1097" s="48"/>
      <c r="N1097" s="48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FE1097" s="50"/>
    </row>
    <row r="1098" spans="1:161" s="18" customFormat="1">
      <c r="A1098" s="47"/>
      <c r="B1098" s="48"/>
      <c r="C1098" s="48"/>
      <c r="D1098" s="49"/>
      <c r="E1098" s="48"/>
      <c r="F1098" s="431"/>
      <c r="G1098" s="48"/>
      <c r="H1098" s="48"/>
      <c r="I1098" s="48"/>
      <c r="J1098" s="48"/>
      <c r="K1098" s="48"/>
      <c r="L1098" s="48"/>
      <c r="M1098" s="48"/>
      <c r="N1098" s="48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FE1098" s="50"/>
    </row>
    <row r="1099" spans="1:161" s="18" customFormat="1">
      <c r="A1099" s="47"/>
      <c r="B1099" s="48"/>
      <c r="C1099" s="48"/>
      <c r="D1099" s="49"/>
      <c r="E1099" s="48"/>
      <c r="F1099" s="431"/>
      <c r="G1099" s="48"/>
      <c r="H1099" s="48"/>
      <c r="I1099" s="48"/>
      <c r="J1099" s="48"/>
      <c r="K1099" s="48"/>
      <c r="L1099" s="48"/>
      <c r="M1099" s="48"/>
      <c r="N1099" s="48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FE1099" s="50"/>
    </row>
    <row r="1100" spans="1:161" s="18" customFormat="1">
      <c r="A1100" s="47"/>
      <c r="B1100" s="48"/>
      <c r="C1100" s="48"/>
      <c r="D1100" s="49"/>
      <c r="E1100" s="48"/>
      <c r="F1100" s="431"/>
      <c r="G1100" s="48"/>
      <c r="H1100" s="48"/>
      <c r="I1100" s="48"/>
      <c r="J1100" s="48"/>
      <c r="K1100" s="48"/>
      <c r="L1100" s="48"/>
      <c r="M1100" s="48"/>
      <c r="N1100" s="48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FE1100" s="50"/>
    </row>
    <row r="1101" spans="1:161" s="18" customFormat="1">
      <c r="A1101" s="47"/>
      <c r="B1101" s="48"/>
      <c r="C1101" s="48"/>
      <c r="D1101" s="49"/>
      <c r="E1101" s="48"/>
      <c r="F1101" s="431"/>
      <c r="G1101" s="48"/>
      <c r="H1101" s="48"/>
      <c r="I1101" s="48"/>
      <c r="J1101" s="48"/>
      <c r="K1101" s="48"/>
      <c r="L1101" s="48"/>
      <c r="M1101" s="48"/>
      <c r="N1101" s="48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FE1101" s="50"/>
    </row>
    <row r="1102" spans="1:161" s="18" customFormat="1">
      <c r="A1102" s="47"/>
      <c r="B1102" s="48"/>
      <c r="C1102" s="48"/>
      <c r="D1102" s="49"/>
      <c r="E1102" s="48"/>
      <c r="F1102" s="431"/>
      <c r="G1102" s="48"/>
      <c r="H1102" s="48"/>
      <c r="I1102" s="48"/>
      <c r="J1102" s="48"/>
      <c r="K1102" s="48"/>
      <c r="L1102" s="48"/>
      <c r="M1102" s="48"/>
      <c r="N1102" s="48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FE1102" s="50"/>
    </row>
    <row r="1103" spans="1:161" s="18" customFormat="1">
      <c r="A1103" s="47"/>
      <c r="B1103" s="48"/>
      <c r="C1103" s="48"/>
      <c r="D1103" s="49"/>
      <c r="E1103" s="48"/>
      <c r="F1103" s="431"/>
      <c r="G1103" s="48"/>
      <c r="H1103" s="48"/>
      <c r="I1103" s="48"/>
      <c r="J1103" s="48"/>
      <c r="K1103" s="48"/>
      <c r="L1103" s="48"/>
      <c r="M1103" s="48"/>
      <c r="N1103" s="48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FE1103" s="50"/>
    </row>
    <row r="1104" spans="1:161" s="18" customFormat="1">
      <c r="A1104" s="47"/>
      <c r="B1104" s="48"/>
      <c r="C1104" s="48"/>
      <c r="D1104" s="49"/>
      <c r="E1104" s="48"/>
      <c r="F1104" s="431"/>
      <c r="G1104" s="48"/>
      <c r="H1104" s="48"/>
      <c r="I1104" s="48"/>
      <c r="J1104" s="48"/>
      <c r="K1104" s="48"/>
      <c r="L1104" s="48"/>
      <c r="M1104" s="48"/>
      <c r="N1104" s="48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FE1104" s="50"/>
    </row>
    <row r="1105" spans="1:161" s="18" customFormat="1">
      <c r="A1105" s="47"/>
      <c r="B1105" s="48"/>
      <c r="C1105" s="48"/>
      <c r="D1105" s="49"/>
      <c r="E1105" s="48"/>
      <c r="F1105" s="431"/>
      <c r="G1105" s="48"/>
      <c r="H1105" s="48"/>
      <c r="I1105" s="48"/>
      <c r="J1105" s="48"/>
      <c r="K1105" s="48"/>
      <c r="L1105" s="48"/>
      <c r="M1105" s="48"/>
      <c r="N1105" s="48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FE1105" s="50"/>
    </row>
    <row r="1106" spans="1:161" s="18" customFormat="1">
      <c r="A1106" s="47"/>
      <c r="B1106" s="48"/>
      <c r="C1106" s="48"/>
      <c r="D1106" s="49"/>
      <c r="E1106" s="48"/>
      <c r="F1106" s="431"/>
      <c r="G1106" s="48"/>
      <c r="H1106" s="48"/>
      <c r="I1106" s="48"/>
      <c r="J1106" s="48"/>
      <c r="K1106" s="48"/>
      <c r="L1106" s="48"/>
      <c r="M1106" s="48"/>
      <c r="N1106" s="48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FE1106" s="50"/>
    </row>
    <row r="1107" spans="1:161" s="18" customFormat="1">
      <c r="A1107" s="47"/>
      <c r="B1107" s="48"/>
      <c r="C1107" s="48"/>
      <c r="D1107" s="49"/>
      <c r="E1107" s="48"/>
      <c r="F1107" s="431"/>
      <c r="G1107" s="48"/>
      <c r="H1107" s="48"/>
      <c r="I1107" s="48"/>
      <c r="J1107" s="48"/>
      <c r="K1107" s="48"/>
      <c r="L1107" s="48"/>
      <c r="M1107" s="48"/>
      <c r="N1107" s="48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FE1107" s="50"/>
    </row>
    <row r="1108" spans="1:161" s="18" customFormat="1">
      <c r="A1108" s="47"/>
      <c r="B1108" s="48"/>
      <c r="C1108" s="48"/>
      <c r="D1108" s="49"/>
      <c r="E1108" s="48"/>
      <c r="F1108" s="431"/>
      <c r="G1108" s="48"/>
      <c r="H1108" s="48"/>
      <c r="I1108" s="48"/>
      <c r="J1108" s="48"/>
      <c r="K1108" s="48"/>
      <c r="L1108" s="48"/>
      <c r="M1108" s="48"/>
      <c r="N1108" s="48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FE1108" s="50"/>
    </row>
    <row r="1109" spans="1:161" s="18" customFormat="1">
      <c r="A1109" s="47"/>
      <c r="B1109" s="48"/>
      <c r="C1109" s="48"/>
      <c r="D1109" s="49"/>
      <c r="E1109" s="48"/>
      <c r="F1109" s="431"/>
      <c r="G1109" s="48"/>
      <c r="H1109" s="48"/>
      <c r="I1109" s="48"/>
      <c r="J1109" s="48"/>
      <c r="K1109" s="48"/>
      <c r="L1109" s="48"/>
      <c r="M1109" s="48"/>
      <c r="N1109" s="48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FE1109" s="50"/>
    </row>
    <row r="1110" spans="1:161" s="18" customFormat="1">
      <c r="A1110" s="47"/>
      <c r="B1110" s="48"/>
      <c r="C1110" s="48"/>
      <c r="D1110" s="49"/>
      <c r="E1110" s="48"/>
      <c r="F1110" s="431"/>
      <c r="G1110" s="48"/>
      <c r="H1110" s="48"/>
      <c r="I1110" s="48"/>
      <c r="J1110" s="48"/>
      <c r="K1110" s="48"/>
      <c r="L1110" s="48"/>
      <c r="M1110" s="48"/>
      <c r="N1110" s="48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FE1110" s="50"/>
    </row>
    <row r="1111" spans="1:161" s="18" customFormat="1">
      <c r="A1111" s="47"/>
      <c r="B1111" s="48"/>
      <c r="C1111" s="48"/>
      <c r="D1111" s="49"/>
      <c r="E1111" s="48"/>
      <c r="F1111" s="431"/>
      <c r="G1111" s="48"/>
      <c r="H1111" s="48"/>
      <c r="I1111" s="48"/>
      <c r="J1111" s="48"/>
      <c r="K1111" s="48"/>
      <c r="L1111" s="48"/>
      <c r="M1111" s="48"/>
      <c r="N1111" s="48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FE1111" s="50"/>
    </row>
    <row r="1112" spans="1:161" s="18" customFormat="1">
      <c r="A1112" s="47"/>
      <c r="B1112" s="48"/>
      <c r="C1112" s="48"/>
      <c r="D1112" s="49"/>
      <c r="E1112" s="48"/>
      <c r="F1112" s="431"/>
      <c r="G1112" s="48"/>
      <c r="H1112" s="48"/>
      <c r="I1112" s="48"/>
      <c r="J1112" s="48"/>
      <c r="K1112" s="48"/>
      <c r="L1112" s="48"/>
      <c r="M1112" s="48"/>
      <c r="N1112" s="48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FE1112" s="50"/>
    </row>
    <row r="1113" spans="1:161" s="18" customFormat="1">
      <c r="A1113" s="47"/>
      <c r="B1113" s="48"/>
      <c r="C1113" s="48"/>
      <c r="D1113" s="49"/>
      <c r="E1113" s="48"/>
      <c r="F1113" s="431"/>
      <c r="G1113" s="48"/>
      <c r="H1113" s="48"/>
      <c r="I1113" s="48"/>
      <c r="J1113" s="48"/>
      <c r="K1113" s="48"/>
      <c r="L1113" s="48"/>
      <c r="M1113" s="48"/>
      <c r="N1113" s="48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FE1113" s="50"/>
    </row>
    <row r="1114" spans="1:161" s="18" customFormat="1">
      <c r="A1114" s="47"/>
      <c r="B1114" s="48"/>
      <c r="C1114" s="48"/>
      <c r="D1114" s="49"/>
      <c r="E1114" s="48"/>
      <c r="F1114" s="431"/>
      <c r="G1114" s="48"/>
      <c r="H1114" s="48"/>
      <c r="I1114" s="48"/>
      <c r="J1114" s="48"/>
      <c r="K1114" s="48"/>
      <c r="L1114" s="48"/>
      <c r="M1114" s="48"/>
      <c r="N1114" s="48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FE1114" s="50"/>
    </row>
    <row r="1115" spans="1:161" s="18" customFormat="1">
      <c r="A1115" s="47"/>
      <c r="B1115" s="48"/>
      <c r="C1115" s="48"/>
      <c r="D1115" s="49"/>
      <c r="E1115" s="48"/>
      <c r="F1115" s="431"/>
      <c r="G1115" s="48"/>
      <c r="H1115" s="48"/>
      <c r="I1115" s="48"/>
      <c r="J1115" s="48"/>
      <c r="K1115" s="48"/>
      <c r="L1115" s="48"/>
      <c r="M1115" s="48"/>
      <c r="N1115" s="48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  <c r="AB1115" s="19"/>
      <c r="FE1115" s="50"/>
    </row>
    <row r="1116" spans="1:161" s="18" customFormat="1">
      <c r="A1116" s="47"/>
      <c r="B1116" s="48"/>
      <c r="C1116" s="48"/>
      <c r="D1116" s="49"/>
      <c r="E1116" s="48"/>
      <c r="F1116" s="431"/>
      <c r="G1116" s="48"/>
      <c r="H1116" s="48"/>
      <c r="I1116" s="48"/>
      <c r="J1116" s="48"/>
      <c r="K1116" s="48"/>
      <c r="L1116" s="48"/>
      <c r="M1116" s="48"/>
      <c r="N1116" s="48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  <c r="AB1116" s="19"/>
      <c r="FE1116" s="50"/>
    </row>
    <row r="1117" spans="1:161" s="18" customFormat="1">
      <c r="A1117" s="47"/>
      <c r="B1117" s="48"/>
      <c r="C1117" s="48"/>
      <c r="D1117" s="49"/>
      <c r="E1117" s="48"/>
      <c r="F1117" s="431"/>
      <c r="G1117" s="48"/>
      <c r="H1117" s="48"/>
      <c r="I1117" s="48"/>
      <c r="J1117" s="48"/>
      <c r="K1117" s="48"/>
      <c r="L1117" s="48"/>
      <c r="M1117" s="48"/>
      <c r="N1117" s="48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FE1117" s="50"/>
    </row>
    <row r="1118" spans="1:161" s="18" customFormat="1">
      <c r="A1118" s="47"/>
      <c r="B1118" s="48"/>
      <c r="C1118" s="48"/>
      <c r="D1118" s="49"/>
      <c r="E1118" s="48"/>
      <c r="F1118" s="431"/>
      <c r="G1118" s="48"/>
      <c r="H1118" s="48"/>
      <c r="I1118" s="48"/>
      <c r="J1118" s="48"/>
      <c r="K1118" s="48"/>
      <c r="L1118" s="48"/>
      <c r="M1118" s="48"/>
      <c r="N1118" s="48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FE1118" s="50"/>
    </row>
    <row r="1119" spans="1:161" s="18" customFormat="1">
      <c r="A1119" s="47"/>
      <c r="B1119" s="48"/>
      <c r="C1119" s="48"/>
      <c r="D1119" s="49"/>
      <c r="E1119" s="48"/>
      <c r="F1119" s="431"/>
      <c r="G1119" s="48"/>
      <c r="H1119" s="48"/>
      <c r="I1119" s="48"/>
      <c r="J1119" s="48"/>
      <c r="K1119" s="48"/>
      <c r="L1119" s="48"/>
      <c r="M1119" s="48"/>
      <c r="N1119" s="48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FE1119" s="50"/>
    </row>
    <row r="1120" spans="1:161" s="18" customFormat="1">
      <c r="A1120" s="47"/>
      <c r="B1120" s="48"/>
      <c r="C1120" s="48"/>
      <c r="D1120" s="49"/>
      <c r="E1120" s="48"/>
      <c r="F1120" s="431"/>
      <c r="G1120" s="48"/>
      <c r="H1120" s="48"/>
      <c r="I1120" s="48"/>
      <c r="J1120" s="48"/>
      <c r="K1120" s="48"/>
      <c r="L1120" s="48"/>
      <c r="M1120" s="48"/>
      <c r="N1120" s="48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FE1120" s="50"/>
    </row>
    <row r="1121" spans="1:161" s="18" customFormat="1">
      <c r="A1121" s="47"/>
      <c r="B1121" s="48"/>
      <c r="C1121" s="48"/>
      <c r="D1121" s="49"/>
      <c r="E1121" s="48"/>
      <c r="F1121" s="431"/>
      <c r="G1121" s="48"/>
      <c r="H1121" s="48"/>
      <c r="I1121" s="48"/>
      <c r="J1121" s="48"/>
      <c r="K1121" s="48"/>
      <c r="L1121" s="48"/>
      <c r="M1121" s="48"/>
      <c r="N1121" s="48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FE1121" s="50"/>
    </row>
    <row r="1122" spans="1:161" s="18" customFormat="1">
      <c r="A1122" s="47"/>
      <c r="B1122" s="48"/>
      <c r="C1122" s="48"/>
      <c r="D1122" s="49"/>
      <c r="E1122" s="48"/>
      <c r="F1122" s="431"/>
      <c r="G1122" s="48"/>
      <c r="H1122" s="48"/>
      <c r="I1122" s="48"/>
      <c r="J1122" s="48"/>
      <c r="K1122" s="48"/>
      <c r="L1122" s="48"/>
      <c r="M1122" s="48"/>
      <c r="N1122" s="48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FE1122" s="50"/>
    </row>
    <row r="1123" spans="1:161" s="18" customFormat="1">
      <c r="A1123" s="47"/>
      <c r="B1123" s="48"/>
      <c r="C1123" s="48"/>
      <c r="D1123" s="49"/>
      <c r="E1123" s="48"/>
      <c r="F1123" s="431"/>
      <c r="G1123" s="48"/>
      <c r="H1123" s="48"/>
      <c r="I1123" s="48"/>
      <c r="J1123" s="48"/>
      <c r="K1123" s="48"/>
      <c r="L1123" s="48"/>
      <c r="M1123" s="48"/>
      <c r="N1123" s="48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FE1123" s="50"/>
    </row>
    <row r="1124" spans="1:161" s="18" customFormat="1">
      <c r="A1124" s="47"/>
      <c r="B1124" s="48"/>
      <c r="C1124" s="48"/>
      <c r="D1124" s="49"/>
      <c r="E1124" s="48"/>
      <c r="F1124" s="431"/>
      <c r="G1124" s="48"/>
      <c r="H1124" s="48"/>
      <c r="I1124" s="48"/>
      <c r="J1124" s="48"/>
      <c r="K1124" s="48"/>
      <c r="L1124" s="48"/>
      <c r="M1124" s="48"/>
      <c r="N1124" s="48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FE1124" s="50"/>
    </row>
    <row r="1125" spans="1:161" s="18" customFormat="1">
      <c r="A1125" s="47"/>
      <c r="B1125" s="48"/>
      <c r="C1125" s="48"/>
      <c r="D1125" s="49"/>
      <c r="E1125" s="48"/>
      <c r="F1125" s="431"/>
      <c r="G1125" s="48"/>
      <c r="H1125" s="48"/>
      <c r="I1125" s="48"/>
      <c r="J1125" s="48"/>
      <c r="K1125" s="48"/>
      <c r="L1125" s="48"/>
      <c r="M1125" s="48"/>
      <c r="N1125" s="48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FE1125" s="50"/>
    </row>
    <row r="1126" spans="1:161" s="18" customFormat="1">
      <c r="A1126" s="47"/>
      <c r="B1126" s="48"/>
      <c r="C1126" s="48"/>
      <c r="D1126" s="49"/>
      <c r="E1126" s="48"/>
      <c r="F1126" s="431"/>
      <c r="G1126" s="48"/>
      <c r="H1126" s="48"/>
      <c r="I1126" s="48"/>
      <c r="J1126" s="48"/>
      <c r="K1126" s="48"/>
      <c r="L1126" s="48"/>
      <c r="M1126" s="48"/>
      <c r="N1126" s="48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FE1126" s="50"/>
    </row>
    <row r="1127" spans="1:161" s="18" customFormat="1">
      <c r="A1127" s="47"/>
      <c r="B1127" s="48"/>
      <c r="C1127" s="48"/>
      <c r="D1127" s="49"/>
      <c r="E1127" s="48"/>
      <c r="F1127" s="431"/>
      <c r="G1127" s="48"/>
      <c r="H1127" s="48"/>
      <c r="I1127" s="48"/>
      <c r="J1127" s="48"/>
      <c r="K1127" s="48"/>
      <c r="L1127" s="48"/>
      <c r="M1127" s="48"/>
      <c r="N1127" s="48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FE1127" s="50"/>
    </row>
    <row r="1128" spans="1:161" s="18" customFormat="1">
      <c r="A1128" s="47"/>
      <c r="B1128" s="48"/>
      <c r="C1128" s="48"/>
      <c r="D1128" s="49"/>
      <c r="E1128" s="48"/>
      <c r="F1128" s="431"/>
      <c r="G1128" s="48"/>
      <c r="H1128" s="48"/>
      <c r="I1128" s="48"/>
      <c r="J1128" s="48"/>
      <c r="K1128" s="48"/>
      <c r="L1128" s="48"/>
      <c r="M1128" s="48"/>
      <c r="N1128" s="48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FE1128" s="50"/>
    </row>
    <row r="1129" spans="1:161" s="18" customFormat="1">
      <c r="A1129" s="47"/>
      <c r="B1129" s="48"/>
      <c r="C1129" s="48"/>
      <c r="D1129" s="49"/>
      <c r="E1129" s="48"/>
      <c r="F1129" s="431"/>
      <c r="G1129" s="48"/>
      <c r="H1129" s="48"/>
      <c r="I1129" s="48"/>
      <c r="J1129" s="48"/>
      <c r="K1129" s="48"/>
      <c r="L1129" s="48"/>
      <c r="M1129" s="48"/>
      <c r="N1129" s="48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FE1129" s="50"/>
    </row>
    <row r="1130" spans="1:161" s="18" customFormat="1">
      <c r="A1130" s="47"/>
      <c r="B1130" s="48"/>
      <c r="C1130" s="48"/>
      <c r="D1130" s="49"/>
      <c r="E1130" s="48"/>
      <c r="F1130" s="431"/>
      <c r="G1130" s="48"/>
      <c r="H1130" s="48"/>
      <c r="I1130" s="48"/>
      <c r="J1130" s="48"/>
      <c r="K1130" s="48"/>
      <c r="L1130" s="48"/>
      <c r="M1130" s="48"/>
      <c r="N1130" s="48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FE1130" s="50"/>
    </row>
    <row r="1131" spans="1:161" s="18" customFormat="1">
      <c r="A1131" s="47"/>
      <c r="B1131" s="48"/>
      <c r="C1131" s="48"/>
      <c r="D1131" s="49"/>
      <c r="E1131" s="48"/>
      <c r="F1131" s="431"/>
      <c r="G1131" s="48"/>
      <c r="H1131" s="48"/>
      <c r="I1131" s="48"/>
      <c r="J1131" s="48"/>
      <c r="K1131" s="48"/>
      <c r="L1131" s="48"/>
      <c r="M1131" s="48"/>
      <c r="N1131" s="48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FE1131" s="50"/>
    </row>
    <row r="1132" spans="1:161" s="18" customFormat="1">
      <c r="A1132" s="47"/>
      <c r="B1132" s="48"/>
      <c r="C1132" s="48"/>
      <c r="D1132" s="49"/>
      <c r="E1132" s="48"/>
      <c r="F1132" s="431"/>
      <c r="G1132" s="48"/>
      <c r="H1132" s="48"/>
      <c r="I1132" s="48"/>
      <c r="J1132" s="48"/>
      <c r="K1132" s="48"/>
      <c r="L1132" s="48"/>
      <c r="M1132" s="48"/>
      <c r="N1132" s="48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FE1132" s="50"/>
    </row>
    <row r="1133" spans="1:161" s="18" customFormat="1">
      <c r="A1133" s="47"/>
      <c r="B1133" s="48"/>
      <c r="C1133" s="48"/>
      <c r="D1133" s="49"/>
      <c r="E1133" s="48"/>
      <c r="F1133" s="431"/>
      <c r="G1133" s="48"/>
      <c r="H1133" s="48"/>
      <c r="I1133" s="48"/>
      <c r="J1133" s="48"/>
      <c r="K1133" s="48"/>
      <c r="L1133" s="48"/>
      <c r="M1133" s="48"/>
      <c r="N1133" s="48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FE1133" s="50"/>
    </row>
    <row r="1134" spans="1:161" s="18" customFormat="1">
      <c r="A1134" s="47"/>
      <c r="B1134" s="48"/>
      <c r="C1134" s="48"/>
      <c r="D1134" s="49"/>
      <c r="E1134" s="48"/>
      <c r="F1134" s="431"/>
      <c r="G1134" s="48"/>
      <c r="H1134" s="48"/>
      <c r="I1134" s="48"/>
      <c r="J1134" s="48"/>
      <c r="K1134" s="48"/>
      <c r="L1134" s="48"/>
      <c r="M1134" s="48"/>
      <c r="N1134" s="48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FE1134" s="50"/>
    </row>
    <row r="1135" spans="1:161" s="18" customFormat="1">
      <c r="A1135" s="47"/>
      <c r="B1135" s="48"/>
      <c r="C1135" s="48"/>
      <c r="D1135" s="49"/>
      <c r="E1135" s="48"/>
      <c r="F1135" s="431"/>
      <c r="G1135" s="48"/>
      <c r="H1135" s="48"/>
      <c r="I1135" s="48"/>
      <c r="J1135" s="48"/>
      <c r="K1135" s="48"/>
      <c r="L1135" s="48"/>
      <c r="M1135" s="48"/>
      <c r="N1135" s="48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FE1135" s="50"/>
    </row>
    <row r="1136" spans="1:161" s="18" customFormat="1">
      <c r="A1136" s="47"/>
      <c r="B1136" s="48"/>
      <c r="C1136" s="48"/>
      <c r="D1136" s="49"/>
      <c r="E1136" s="48"/>
      <c r="F1136" s="431"/>
      <c r="G1136" s="48"/>
      <c r="H1136" s="48"/>
      <c r="I1136" s="48"/>
      <c r="J1136" s="48"/>
      <c r="K1136" s="48"/>
      <c r="L1136" s="48"/>
      <c r="M1136" s="48"/>
      <c r="N1136" s="48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FE1136" s="50"/>
    </row>
    <row r="1137" spans="1:161" s="18" customFormat="1">
      <c r="A1137" s="47"/>
      <c r="B1137" s="48"/>
      <c r="C1137" s="48"/>
      <c r="D1137" s="49"/>
      <c r="E1137" s="48"/>
      <c r="F1137" s="431"/>
      <c r="G1137" s="48"/>
      <c r="H1137" s="48"/>
      <c r="I1137" s="48"/>
      <c r="J1137" s="48"/>
      <c r="K1137" s="48"/>
      <c r="L1137" s="48"/>
      <c r="M1137" s="48"/>
      <c r="N1137" s="48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FE1137" s="50"/>
    </row>
    <row r="1138" spans="1:161" s="18" customFormat="1">
      <c r="A1138" s="47"/>
      <c r="B1138" s="48"/>
      <c r="C1138" s="48"/>
      <c r="D1138" s="49"/>
      <c r="E1138" s="48"/>
      <c r="F1138" s="431"/>
      <c r="G1138" s="48"/>
      <c r="H1138" s="48"/>
      <c r="I1138" s="48"/>
      <c r="J1138" s="48"/>
      <c r="K1138" s="48"/>
      <c r="L1138" s="48"/>
      <c r="M1138" s="48"/>
      <c r="N1138" s="48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FE1138" s="50"/>
    </row>
    <row r="1139" spans="1:161" s="18" customFormat="1">
      <c r="A1139" s="47"/>
      <c r="B1139" s="48"/>
      <c r="C1139" s="48"/>
      <c r="D1139" s="49"/>
      <c r="E1139" s="48"/>
      <c r="F1139" s="431"/>
      <c r="G1139" s="48"/>
      <c r="H1139" s="48"/>
      <c r="I1139" s="48"/>
      <c r="J1139" s="48"/>
      <c r="K1139" s="48"/>
      <c r="L1139" s="48"/>
      <c r="M1139" s="48"/>
      <c r="N1139" s="48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FE1139" s="50"/>
    </row>
    <row r="1140" spans="1:161" s="18" customFormat="1">
      <c r="A1140" s="47"/>
      <c r="B1140" s="48"/>
      <c r="C1140" s="48"/>
      <c r="D1140" s="49"/>
      <c r="E1140" s="48"/>
      <c r="F1140" s="431"/>
      <c r="G1140" s="48"/>
      <c r="H1140" s="48"/>
      <c r="I1140" s="48"/>
      <c r="J1140" s="48"/>
      <c r="K1140" s="48"/>
      <c r="L1140" s="48"/>
      <c r="M1140" s="48"/>
      <c r="N1140" s="48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FE1140" s="50"/>
    </row>
    <row r="1141" spans="1:161" s="18" customFormat="1">
      <c r="A1141" s="47"/>
      <c r="B1141" s="48"/>
      <c r="C1141" s="48"/>
      <c r="D1141" s="49"/>
      <c r="E1141" s="48"/>
      <c r="F1141" s="431"/>
      <c r="G1141" s="48"/>
      <c r="H1141" s="48"/>
      <c r="I1141" s="48"/>
      <c r="J1141" s="48"/>
      <c r="K1141" s="48"/>
      <c r="L1141" s="48"/>
      <c r="M1141" s="48"/>
      <c r="N1141" s="48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FE1141" s="50"/>
    </row>
    <row r="1142" spans="1:161" s="18" customFormat="1">
      <c r="A1142" s="47"/>
      <c r="B1142" s="48"/>
      <c r="C1142" s="48"/>
      <c r="D1142" s="49"/>
      <c r="E1142" s="48"/>
      <c r="F1142" s="431"/>
      <c r="G1142" s="48"/>
      <c r="H1142" s="48"/>
      <c r="I1142" s="48"/>
      <c r="J1142" s="48"/>
      <c r="K1142" s="48"/>
      <c r="L1142" s="48"/>
      <c r="M1142" s="48"/>
      <c r="N1142" s="48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FE1142" s="50"/>
    </row>
    <row r="1143" spans="1:161" s="18" customFormat="1">
      <c r="A1143" s="47"/>
      <c r="B1143" s="48"/>
      <c r="C1143" s="48"/>
      <c r="D1143" s="49"/>
      <c r="E1143" s="48"/>
      <c r="F1143" s="431"/>
      <c r="G1143" s="48"/>
      <c r="H1143" s="48"/>
      <c r="I1143" s="48"/>
      <c r="J1143" s="48"/>
      <c r="K1143" s="48"/>
      <c r="L1143" s="48"/>
      <c r="M1143" s="48"/>
      <c r="N1143" s="48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FE1143" s="50"/>
    </row>
    <row r="1144" spans="1:161" s="18" customFormat="1">
      <c r="A1144" s="47"/>
      <c r="B1144" s="48"/>
      <c r="C1144" s="48"/>
      <c r="D1144" s="49"/>
      <c r="E1144" s="48"/>
      <c r="F1144" s="431"/>
      <c r="G1144" s="48"/>
      <c r="H1144" s="48"/>
      <c r="I1144" s="48"/>
      <c r="J1144" s="48"/>
      <c r="K1144" s="48"/>
      <c r="L1144" s="48"/>
      <c r="M1144" s="48"/>
      <c r="N1144" s="48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FE1144" s="50"/>
    </row>
    <row r="1145" spans="1:161" s="18" customFormat="1">
      <c r="A1145" s="47"/>
      <c r="B1145" s="48"/>
      <c r="C1145" s="48"/>
      <c r="D1145" s="49"/>
      <c r="E1145" s="48"/>
      <c r="F1145" s="431"/>
      <c r="G1145" s="48"/>
      <c r="H1145" s="48"/>
      <c r="I1145" s="48"/>
      <c r="J1145" s="48"/>
      <c r="K1145" s="48"/>
      <c r="L1145" s="48"/>
      <c r="M1145" s="48"/>
      <c r="N1145" s="48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FE1145" s="50"/>
    </row>
    <row r="1146" spans="1:161" s="18" customFormat="1">
      <c r="A1146" s="47"/>
      <c r="B1146" s="48"/>
      <c r="C1146" s="48"/>
      <c r="D1146" s="49"/>
      <c r="E1146" s="48"/>
      <c r="F1146" s="431"/>
      <c r="G1146" s="48"/>
      <c r="H1146" s="48"/>
      <c r="I1146" s="48"/>
      <c r="J1146" s="48"/>
      <c r="K1146" s="48"/>
      <c r="L1146" s="48"/>
      <c r="M1146" s="48"/>
      <c r="N1146" s="48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FE1146" s="50"/>
    </row>
    <row r="1147" spans="1:161" s="18" customFormat="1">
      <c r="A1147" s="47"/>
      <c r="B1147" s="48"/>
      <c r="C1147" s="48"/>
      <c r="D1147" s="49"/>
      <c r="E1147" s="48"/>
      <c r="F1147" s="431"/>
      <c r="G1147" s="48"/>
      <c r="H1147" s="48"/>
      <c r="I1147" s="48"/>
      <c r="J1147" s="48"/>
      <c r="K1147" s="48"/>
      <c r="L1147" s="48"/>
      <c r="M1147" s="48"/>
      <c r="N1147" s="48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FE1147" s="50"/>
    </row>
    <row r="1148" spans="1:161" s="18" customFormat="1">
      <c r="A1148" s="47"/>
      <c r="B1148" s="48"/>
      <c r="C1148" s="48"/>
      <c r="D1148" s="49"/>
      <c r="E1148" s="48"/>
      <c r="F1148" s="431"/>
      <c r="G1148" s="48"/>
      <c r="H1148" s="48"/>
      <c r="I1148" s="48"/>
      <c r="J1148" s="48"/>
      <c r="K1148" s="48"/>
      <c r="L1148" s="48"/>
      <c r="M1148" s="48"/>
      <c r="N1148" s="48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FE1148" s="50"/>
    </row>
    <row r="1149" spans="1:161" s="18" customFormat="1">
      <c r="A1149" s="47"/>
      <c r="B1149" s="48"/>
      <c r="C1149" s="48"/>
      <c r="D1149" s="49"/>
      <c r="E1149" s="48"/>
      <c r="F1149" s="431"/>
      <c r="G1149" s="48"/>
      <c r="H1149" s="48"/>
      <c r="I1149" s="48"/>
      <c r="J1149" s="48"/>
      <c r="K1149" s="48"/>
      <c r="L1149" s="48"/>
      <c r="M1149" s="48"/>
      <c r="N1149" s="48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FE1149" s="50"/>
    </row>
    <row r="1150" spans="1:161" s="18" customFormat="1">
      <c r="A1150" s="47"/>
      <c r="B1150" s="48"/>
      <c r="C1150" s="48"/>
      <c r="D1150" s="49"/>
      <c r="E1150" s="48"/>
      <c r="F1150" s="431"/>
      <c r="G1150" s="48"/>
      <c r="H1150" s="48"/>
      <c r="I1150" s="48"/>
      <c r="J1150" s="48"/>
      <c r="K1150" s="48"/>
      <c r="L1150" s="48"/>
      <c r="M1150" s="48"/>
      <c r="N1150" s="48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FE1150" s="50"/>
    </row>
    <row r="1151" spans="1:161" s="18" customFormat="1">
      <c r="A1151" s="47"/>
      <c r="B1151" s="48"/>
      <c r="C1151" s="48"/>
      <c r="D1151" s="49"/>
      <c r="E1151" s="48"/>
      <c r="F1151" s="431"/>
      <c r="G1151" s="48"/>
      <c r="H1151" s="48"/>
      <c r="I1151" s="48"/>
      <c r="J1151" s="48"/>
      <c r="K1151" s="48"/>
      <c r="L1151" s="48"/>
      <c r="M1151" s="48"/>
      <c r="N1151" s="48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  <c r="AB1151" s="19"/>
      <c r="FE1151" s="50"/>
    </row>
    <row r="1152" spans="1:161" s="18" customFormat="1">
      <c r="A1152" s="47"/>
      <c r="B1152" s="48"/>
      <c r="C1152" s="48"/>
      <c r="D1152" s="49"/>
      <c r="E1152" s="48"/>
      <c r="F1152" s="431"/>
      <c r="G1152" s="48"/>
      <c r="H1152" s="48"/>
      <c r="I1152" s="48"/>
      <c r="J1152" s="48"/>
      <c r="K1152" s="48"/>
      <c r="L1152" s="48"/>
      <c r="M1152" s="48"/>
      <c r="N1152" s="48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FE1152" s="50"/>
    </row>
    <row r="1153" spans="1:161" s="18" customFormat="1">
      <c r="A1153" s="47"/>
      <c r="B1153" s="48"/>
      <c r="C1153" s="48"/>
      <c r="D1153" s="49"/>
      <c r="E1153" s="48"/>
      <c r="F1153" s="431"/>
      <c r="G1153" s="48"/>
      <c r="H1153" s="48"/>
      <c r="I1153" s="48"/>
      <c r="J1153" s="48"/>
      <c r="K1153" s="48"/>
      <c r="L1153" s="48"/>
      <c r="M1153" s="48"/>
      <c r="N1153" s="48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FE1153" s="50"/>
    </row>
    <row r="1154" spans="1:161" s="18" customFormat="1">
      <c r="A1154" s="47"/>
      <c r="B1154" s="48"/>
      <c r="C1154" s="48"/>
      <c r="D1154" s="49"/>
      <c r="E1154" s="48"/>
      <c r="F1154" s="431"/>
      <c r="G1154" s="48"/>
      <c r="H1154" s="48"/>
      <c r="I1154" s="48"/>
      <c r="J1154" s="48"/>
      <c r="K1154" s="48"/>
      <c r="L1154" s="48"/>
      <c r="M1154" s="48"/>
      <c r="N1154" s="48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FE1154" s="50"/>
    </row>
    <row r="1155" spans="1:161" s="18" customFormat="1">
      <c r="A1155" s="47"/>
      <c r="B1155" s="48"/>
      <c r="C1155" s="48"/>
      <c r="D1155" s="49"/>
      <c r="E1155" s="48"/>
      <c r="F1155" s="431"/>
      <c r="G1155" s="48"/>
      <c r="H1155" s="48"/>
      <c r="I1155" s="48"/>
      <c r="J1155" s="48"/>
      <c r="K1155" s="48"/>
      <c r="L1155" s="48"/>
      <c r="M1155" s="48"/>
      <c r="N1155" s="48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FE1155" s="50"/>
    </row>
    <row r="1156" spans="1:161" s="18" customFormat="1">
      <c r="A1156" s="47"/>
      <c r="B1156" s="48"/>
      <c r="C1156" s="48"/>
      <c r="D1156" s="49"/>
      <c r="E1156" s="48"/>
      <c r="F1156" s="431"/>
      <c r="G1156" s="48"/>
      <c r="H1156" s="48"/>
      <c r="I1156" s="48"/>
      <c r="J1156" s="48"/>
      <c r="K1156" s="48"/>
      <c r="L1156" s="48"/>
      <c r="M1156" s="48"/>
      <c r="N1156" s="48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FE1156" s="50"/>
    </row>
    <row r="1157" spans="1:161" s="18" customFormat="1">
      <c r="A1157" s="47"/>
      <c r="B1157" s="48"/>
      <c r="C1157" s="48"/>
      <c r="D1157" s="49"/>
      <c r="E1157" s="48"/>
      <c r="F1157" s="431"/>
      <c r="G1157" s="48"/>
      <c r="H1157" s="48"/>
      <c r="I1157" s="48"/>
      <c r="J1157" s="48"/>
      <c r="K1157" s="48"/>
      <c r="L1157" s="48"/>
      <c r="M1157" s="48"/>
      <c r="N1157" s="48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FE1157" s="50"/>
    </row>
    <row r="1158" spans="1:161" s="18" customFormat="1">
      <c r="A1158" s="47"/>
      <c r="B1158" s="48"/>
      <c r="C1158" s="48"/>
      <c r="D1158" s="49"/>
      <c r="E1158" s="48"/>
      <c r="F1158" s="431"/>
      <c r="G1158" s="48"/>
      <c r="H1158" s="48"/>
      <c r="I1158" s="48"/>
      <c r="J1158" s="48"/>
      <c r="K1158" s="48"/>
      <c r="L1158" s="48"/>
      <c r="M1158" s="48"/>
      <c r="N1158" s="48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FE1158" s="50"/>
    </row>
    <row r="1159" spans="1:161" s="18" customFormat="1">
      <c r="A1159" s="47"/>
      <c r="B1159" s="48"/>
      <c r="C1159" s="48"/>
      <c r="D1159" s="49"/>
      <c r="E1159" s="48"/>
      <c r="F1159" s="431"/>
      <c r="G1159" s="48"/>
      <c r="H1159" s="48"/>
      <c r="I1159" s="48"/>
      <c r="J1159" s="48"/>
      <c r="K1159" s="48"/>
      <c r="L1159" s="48"/>
      <c r="M1159" s="48"/>
      <c r="N1159" s="48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FE1159" s="50"/>
    </row>
    <row r="1160" spans="1:161" s="18" customFormat="1">
      <c r="A1160" s="47"/>
      <c r="B1160" s="48"/>
      <c r="C1160" s="48"/>
      <c r="D1160" s="49"/>
      <c r="E1160" s="48"/>
      <c r="F1160" s="431"/>
      <c r="G1160" s="48"/>
      <c r="H1160" s="48"/>
      <c r="I1160" s="48"/>
      <c r="J1160" s="48"/>
      <c r="K1160" s="48"/>
      <c r="L1160" s="48"/>
      <c r="M1160" s="48"/>
      <c r="N1160" s="48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FE1160" s="50"/>
    </row>
    <row r="1161" spans="1:161" s="18" customFormat="1">
      <c r="A1161" s="47"/>
      <c r="B1161" s="48"/>
      <c r="C1161" s="48"/>
      <c r="D1161" s="49"/>
      <c r="E1161" s="48"/>
      <c r="F1161" s="431"/>
      <c r="G1161" s="48"/>
      <c r="H1161" s="48"/>
      <c r="I1161" s="48"/>
      <c r="J1161" s="48"/>
      <c r="K1161" s="48"/>
      <c r="L1161" s="48"/>
      <c r="M1161" s="48"/>
      <c r="N1161" s="48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FE1161" s="50"/>
    </row>
    <row r="1162" spans="1:161" s="18" customFormat="1">
      <c r="A1162" s="47"/>
      <c r="B1162" s="48"/>
      <c r="C1162" s="48"/>
      <c r="D1162" s="49"/>
      <c r="E1162" s="48"/>
      <c r="F1162" s="431"/>
      <c r="G1162" s="48"/>
      <c r="H1162" s="48"/>
      <c r="I1162" s="48"/>
      <c r="J1162" s="48"/>
      <c r="K1162" s="48"/>
      <c r="L1162" s="48"/>
      <c r="M1162" s="48"/>
      <c r="N1162" s="48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FE1162" s="50"/>
    </row>
    <row r="1163" spans="1:161" s="18" customFormat="1">
      <c r="A1163" s="47"/>
      <c r="B1163" s="48"/>
      <c r="C1163" s="48"/>
      <c r="D1163" s="49"/>
      <c r="E1163" s="48"/>
      <c r="F1163" s="431"/>
      <c r="G1163" s="48"/>
      <c r="H1163" s="48"/>
      <c r="I1163" s="48"/>
      <c r="J1163" s="48"/>
      <c r="K1163" s="48"/>
      <c r="L1163" s="48"/>
      <c r="M1163" s="48"/>
      <c r="N1163" s="48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FE1163" s="50"/>
    </row>
    <row r="1164" spans="1:161" s="18" customFormat="1">
      <c r="A1164" s="47"/>
      <c r="B1164" s="48"/>
      <c r="C1164" s="48"/>
      <c r="D1164" s="49"/>
      <c r="E1164" s="48"/>
      <c r="F1164" s="431"/>
      <c r="G1164" s="48"/>
      <c r="H1164" s="48"/>
      <c r="I1164" s="48"/>
      <c r="J1164" s="48"/>
      <c r="K1164" s="48"/>
      <c r="L1164" s="48"/>
      <c r="M1164" s="48"/>
      <c r="N1164" s="48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FE1164" s="50"/>
    </row>
    <row r="1165" spans="1:161" s="18" customFormat="1">
      <c r="A1165" s="47"/>
      <c r="B1165" s="48"/>
      <c r="C1165" s="48"/>
      <c r="D1165" s="49"/>
      <c r="E1165" s="48"/>
      <c r="F1165" s="431"/>
      <c r="G1165" s="48"/>
      <c r="H1165" s="48"/>
      <c r="I1165" s="48"/>
      <c r="J1165" s="48"/>
      <c r="K1165" s="48"/>
      <c r="L1165" s="48"/>
      <c r="M1165" s="48"/>
      <c r="N1165" s="48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FE1165" s="50"/>
    </row>
    <row r="1166" spans="1:161" s="18" customFormat="1">
      <c r="A1166" s="47"/>
      <c r="B1166" s="48"/>
      <c r="C1166" s="48"/>
      <c r="D1166" s="49"/>
      <c r="E1166" s="48"/>
      <c r="F1166" s="431"/>
      <c r="G1166" s="48"/>
      <c r="H1166" s="48"/>
      <c r="I1166" s="48"/>
      <c r="J1166" s="48"/>
      <c r="K1166" s="48"/>
      <c r="L1166" s="48"/>
      <c r="M1166" s="48"/>
      <c r="N1166" s="48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FE1166" s="50"/>
    </row>
    <row r="1167" spans="1:161" s="18" customFormat="1">
      <c r="A1167" s="47"/>
      <c r="B1167" s="48"/>
      <c r="C1167" s="48"/>
      <c r="D1167" s="49"/>
      <c r="E1167" s="48"/>
      <c r="F1167" s="431"/>
      <c r="G1167" s="48"/>
      <c r="H1167" s="48"/>
      <c r="I1167" s="48"/>
      <c r="J1167" s="48"/>
      <c r="K1167" s="48"/>
      <c r="L1167" s="48"/>
      <c r="M1167" s="48"/>
      <c r="N1167" s="48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FE1167" s="50"/>
    </row>
    <row r="1168" spans="1:161" s="18" customFormat="1">
      <c r="A1168" s="47"/>
      <c r="B1168" s="48"/>
      <c r="C1168" s="48"/>
      <c r="D1168" s="49"/>
      <c r="E1168" s="48"/>
      <c r="F1168" s="431"/>
      <c r="G1168" s="48"/>
      <c r="H1168" s="48"/>
      <c r="I1168" s="48"/>
      <c r="J1168" s="48"/>
      <c r="K1168" s="48"/>
      <c r="L1168" s="48"/>
      <c r="M1168" s="48"/>
      <c r="N1168" s="48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  <c r="AB1168" s="19"/>
      <c r="FE1168" s="50"/>
    </row>
    <row r="1169" spans="1:161" s="18" customFormat="1">
      <c r="A1169" s="47"/>
      <c r="B1169" s="48"/>
      <c r="C1169" s="48"/>
      <c r="D1169" s="49"/>
      <c r="E1169" s="48"/>
      <c r="F1169" s="431"/>
      <c r="G1169" s="48"/>
      <c r="H1169" s="48"/>
      <c r="I1169" s="48"/>
      <c r="J1169" s="48"/>
      <c r="K1169" s="48"/>
      <c r="L1169" s="48"/>
      <c r="M1169" s="48"/>
      <c r="N1169" s="48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FE1169" s="50"/>
    </row>
    <row r="1170" spans="1:161" s="18" customFormat="1">
      <c r="A1170" s="47"/>
      <c r="B1170" s="48"/>
      <c r="C1170" s="48"/>
      <c r="D1170" s="49"/>
      <c r="E1170" s="48"/>
      <c r="F1170" s="431"/>
      <c r="G1170" s="48"/>
      <c r="H1170" s="48"/>
      <c r="I1170" s="48"/>
      <c r="J1170" s="48"/>
      <c r="K1170" s="48"/>
      <c r="L1170" s="48"/>
      <c r="M1170" s="48"/>
      <c r="N1170" s="48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FE1170" s="50"/>
    </row>
    <row r="1171" spans="1:161" s="18" customFormat="1">
      <c r="A1171" s="47"/>
      <c r="B1171" s="48"/>
      <c r="C1171" s="48"/>
      <c r="D1171" s="49"/>
      <c r="E1171" s="48"/>
      <c r="F1171" s="431"/>
      <c r="G1171" s="48"/>
      <c r="H1171" s="48"/>
      <c r="I1171" s="48"/>
      <c r="J1171" s="48"/>
      <c r="K1171" s="48"/>
      <c r="L1171" s="48"/>
      <c r="M1171" s="48"/>
      <c r="N1171" s="48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  <c r="AB1171" s="19"/>
      <c r="FE1171" s="50"/>
    </row>
    <row r="1172" spans="1:161" s="18" customFormat="1">
      <c r="A1172" s="47"/>
      <c r="B1172" s="48"/>
      <c r="C1172" s="48"/>
      <c r="D1172" s="49"/>
      <c r="E1172" s="48"/>
      <c r="F1172" s="431"/>
      <c r="G1172" s="48"/>
      <c r="H1172" s="48"/>
      <c r="I1172" s="48"/>
      <c r="J1172" s="48"/>
      <c r="K1172" s="48"/>
      <c r="L1172" s="48"/>
      <c r="M1172" s="48"/>
      <c r="N1172" s="48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FE1172" s="50"/>
    </row>
    <row r="1173" spans="1:161" s="18" customFormat="1">
      <c r="A1173" s="47"/>
      <c r="B1173" s="48"/>
      <c r="C1173" s="48"/>
      <c r="D1173" s="49"/>
      <c r="E1173" s="48"/>
      <c r="F1173" s="431"/>
      <c r="G1173" s="48"/>
      <c r="H1173" s="48"/>
      <c r="I1173" s="48"/>
      <c r="J1173" s="48"/>
      <c r="K1173" s="48"/>
      <c r="L1173" s="48"/>
      <c r="M1173" s="48"/>
      <c r="N1173" s="48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FE1173" s="50"/>
    </row>
    <row r="1174" spans="1:161" s="18" customFormat="1">
      <c r="A1174" s="47"/>
      <c r="B1174" s="48"/>
      <c r="C1174" s="48"/>
      <c r="D1174" s="49"/>
      <c r="E1174" s="48"/>
      <c r="F1174" s="431"/>
      <c r="G1174" s="48"/>
      <c r="H1174" s="48"/>
      <c r="I1174" s="48"/>
      <c r="J1174" s="48"/>
      <c r="K1174" s="48"/>
      <c r="L1174" s="48"/>
      <c r="M1174" s="48"/>
      <c r="N1174" s="48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FE1174" s="50"/>
    </row>
    <row r="1175" spans="1:161" s="18" customFormat="1">
      <c r="A1175" s="47"/>
      <c r="B1175" s="48"/>
      <c r="C1175" s="48"/>
      <c r="D1175" s="49"/>
      <c r="E1175" s="48"/>
      <c r="F1175" s="431"/>
      <c r="G1175" s="48"/>
      <c r="H1175" s="48"/>
      <c r="I1175" s="48"/>
      <c r="J1175" s="48"/>
      <c r="K1175" s="48"/>
      <c r="L1175" s="48"/>
      <c r="M1175" s="48"/>
      <c r="N1175" s="48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FE1175" s="50"/>
    </row>
    <row r="1176" spans="1:161" s="18" customFormat="1">
      <c r="A1176" s="47"/>
      <c r="B1176" s="48"/>
      <c r="C1176" s="48"/>
      <c r="D1176" s="49"/>
      <c r="E1176" s="48"/>
      <c r="F1176" s="431"/>
      <c r="G1176" s="48"/>
      <c r="H1176" s="48"/>
      <c r="I1176" s="48"/>
      <c r="J1176" s="48"/>
      <c r="K1176" s="48"/>
      <c r="L1176" s="48"/>
      <c r="M1176" s="48"/>
      <c r="N1176" s="48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  <c r="AB1176" s="19"/>
      <c r="FE1176" s="50"/>
    </row>
    <row r="1177" spans="1:161" s="18" customFormat="1">
      <c r="A1177" s="47"/>
      <c r="B1177" s="48"/>
      <c r="C1177" s="48"/>
      <c r="D1177" s="49"/>
      <c r="E1177" s="48"/>
      <c r="F1177" s="431"/>
      <c r="G1177" s="48"/>
      <c r="H1177" s="48"/>
      <c r="I1177" s="48"/>
      <c r="J1177" s="48"/>
      <c r="K1177" s="48"/>
      <c r="L1177" s="48"/>
      <c r="M1177" s="48"/>
      <c r="N1177" s="48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  <c r="AB1177" s="19"/>
      <c r="FE1177" s="50"/>
    </row>
    <row r="1178" spans="1:161" s="18" customFormat="1">
      <c r="A1178" s="47"/>
      <c r="B1178" s="48"/>
      <c r="C1178" s="48"/>
      <c r="D1178" s="49"/>
      <c r="E1178" s="48"/>
      <c r="F1178" s="431"/>
      <c r="G1178" s="48"/>
      <c r="H1178" s="48"/>
      <c r="I1178" s="48"/>
      <c r="J1178" s="48"/>
      <c r="K1178" s="48"/>
      <c r="L1178" s="48"/>
      <c r="M1178" s="48"/>
      <c r="N1178" s="48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  <c r="AB1178" s="19"/>
      <c r="FE1178" s="50"/>
    </row>
    <row r="1179" spans="1:161" s="18" customFormat="1">
      <c r="A1179" s="47"/>
      <c r="B1179" s="48"/>
      <c r="C1179" s="48"/>
      <c r="D1179" s="49"/>
      <c r="E1179" s="48"/>
      <c r="F1179" s="431"/>
      <c r="G1179" s="48"/>
      <c r="H1179" s="48"/>
      <c r="I1179" s="48"/>
      <c r="J1179" s="48"/>
      <c r="K1179" s="48"/>
      <c r="L1179" s="48"/>
      <c r="M1179" s="48"/>
      <c r="N1179" s="48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  <c r="AB1179" s="19"/>
      <c r="FE1179" s="50"/>
    </row>
    <row r="1180" spans="1:161" s="18" customFormat="1">
      <c r="A1180" s="47"/>
      <c r="B1180" s="48"/>
      <c r="C1180" s="48"/>
      <c r="D1180" s="49"/>
      <c r="E1180" s="48"/>
      <c r="F1180" s="431"/>
      <c r="G1180" s="48"/>
      <c r="H1180" s="48"/>
      <c r="I1180" s="48"/>
      <c r="J1180" s="48"/>
      <c r="K1180" s="48"/>
      <c r="L1180" s="48"/>
      <c r="M1180" s="48"/>
      <c r="N1180" s="48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FE1180" s="50"/>
    </row>
    <row r="1181" spans="1:161" s="18" customFormat="1">
      <c r="A1181" s="47"/>
      <c r="B1181" s="48"/>
      <c r="C1181" s="48"/>
      <c r="D1181" s="49"/>
      <c r="E1181" s="48"/>
      <c r="F1181" s="431"/>
      <c r="G1181" s="48"/>
      <c r="H1181" s="48"/>
      <c r="I1181" s="48"/>
      <c r="J1181" s="48"/>
      <c r="K1181" s="48"/>
      <c r="L1181" s="48"/>
      <c r="M1181" s="48"/>
      <c r="N1181" s="48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FE1181" s="50"/>
    </row>
    <row r="1182" spans="1:161" s="18" customFormat="1">
      <c r="A1182" s="47"/>
      <c r="B1182" s="48"/>
      <c r="C1182" s="48"/>
      <c r="D1182" s="49"/>
      <c r="E1182" s="48"/>
      <c r="F1182" s="431"/>
      <c r="G1182" s="48"/>
      <c r="H1182" s="48"/>
      <c r="I1182" s="48"/>
      <c r="J1182" s="48"/>
      <c r="K1182" s="48"/>
      <c r="L1182" s="48"/>
      <c r="M1182" s="48"/>
      <c r="N1182" s="48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  <c r="AB1182" s="19"/>
      <c r="FE1182" s="50"/>
    </row>
    <row r="1183" spans="1:161" s="18" customFormat="1">
      <c r="A1183" s="47"/>
      <c r="B1183" s="48"/>
      <c r="C1183" s="48"/>
      <c r="D1183" s="49"/>
      <c r="E1183" s="48"/>
      <c r="F1183" s="431"/>
      <c r="G1183" s="48"/>
      <c r="H1183" s="48"/>
      <c r="I1183" s="48"/>
      <c r="J1183" s="48"/>
      <c r="K1183" s="48"/>
      <c r="L1183" s="48"/>
      <c r="M1183" s="48"/>
      <c r="N1183" s="48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  <c r="AB1183" s="19"/>
      <c r="FE1183" s="50"/>
    </row>
    <row r="1184" spans="1:161" s="18" customFormat="1">
      <c r="A1184" s="47"/>
      <c r="B1184" s="48"/>
      <c r="C1184" s="48"/>
      <c r="D1184" s="49"/>
      <c r="E1184" s="48"/>
      <c r="F1184" s="431"/>
      <c r="G1184" s="48"/>
      <c r="H1184" s="48"/>
      <c r="I1184" s="48"/>
      <c r="J1184" s="48"/>
      <c r="K1184" s="48"/>
      <c r="L1184" s="48"/>
      <c r="M1184" s="48"/>
      <c r="N1184" s="48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FE1184" s="50"/>
    </row>
    <row r="1185" spans="1:161" s="18" customFormat="1">
      <c r="A1185" s="47"/>
      <c r="B1185" s="48"/>
      <c r="C1185" s="48"/>
      <c r="D1185" s="49"/>
      <c r="E1185" s="48"/>
      <c r="F1185" s="431"/>
      <c r="G1185" s="48"/>
      <c r="H1185" s="48"/>
      <c r="I1185" s="48"/>
      <c r="J1185" s="48"/>
      <c r="K1185" s="48"/>
      <c r="L1185" s="48"/>
      <c r="M1185" s="48"/>
      <c r="N1185" s="48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FE1185" s="50"/>
    </row>
    <row r="1186" spans="1:161" s="18" customFormat="1">
      <c r="A1186" s="47"/>
      <c r="B1186" s="48"/>
      <c r="C1186" s="48"/>
      <c r="D1186" s="49"/>
      <c r="E1186" s="48"/>
      <c r="F1186" s="431"/>
      <c r="G1186" s="48"/>
      <c r="H1186" s="48"/>
      <c r="I1186" s="48"/>
      <c r="J1186" s="48"/>
      <c r="K1186" s="48"/>
      <c r="L1186" s="48"/>
      <c r="M1186" s="48"/>
      <c r="N1186" s="48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FE1186" s="50"/>
    </row>
    <row r="1187" spans="1:161" s="18" customFormat="1">
      <c r="A1187" s="47"/>
      <c r="B1187" s="48"/>
      <c r="C1187" s="48"/>
      <c r="D1187" s="49"/>
      <c r="E1187" s="48"/>
      <c r="F1187" s="431"/>
      <c r="G1187" s="48"/>
      <c r="H1187" s="48"/>
      <c r="I1187" s="48"/>
      <c r="J1187" s="48"/>
      <c r="K1187" s="48"/>
      <c r="L1187" s="48"/>
      <c r="M1187" s="48"/>
      <c r="N1187" s="48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FE1187" s="50"/>
    </row>
    <row r="1188" spans="1:161" s="18" customFormat="1">
      <c r="A1188" s="47"/>
      <c r="B1188" s="48"/>
      <c r="C1188" s="48"/>
      <c r="D1188" s="49"/>
      <c r="E1188" s="48"/>
      <c r="F1188" s="431"/>
      <c r="G1188" s="48"/>
      <c r="H1188" s="48"/>
      <c r="I1188" s="48"/>
      <c r="J1188" s="48"/>
      <c r="K1188" s="48"/>
      <c r="L1188" s="48"/>
      <c r="M1188" s="48"/>
      <c r="N1188" s="48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  <c r="AB1188" s="19"/>
      <c r="FE1188" s="50"/>
    </row>
    <row r="1189" spans="1:161" s="18" customFormat="1">
      <c r="A1189" s="47"/>
      <c r="B1189" s="48"/>
      <c r="C1189" s="48"/>
      <c r="D1189" s="49"/>
      <c r="E1189" s="48"/>
      <c r="F1189" s="431"/>
      <c r="G1189" s="48"/>
      <c r="H1189" s="48"/>
      <c r="I1189" s="48"/>
      <c r="J1189" s="48"/>
      <c r="K1189" s="48"/>
      <c r="L1189" s="48"/>
      <c r="M1189" s="48"/>
      <c r="N1189" s="48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  <c r="AA1189" s="19"/>
      <c r="AB1189" s="19"/>
      <c r="FE1189" s="50"/>
    </row>
    <row r="1190" spans="1:161" s="18" customFormat="1">
      <c r="A1190" s="47"/>
      <c r="B1190" s="48"/>
      <c r="C1190" s="48"/>
      <c r="D1190" s="49"/>
      <c r="E1190" s="48"/>
      <c r="F1190" s="431"/>
      <c r="G1190" s="48"/>
      <c r="H1190" s="48"/>
      <c r="I1190" s="48"/>
      <c r="J1190" s="48"/>
      <c r="K1190" s="48"/>
      <c r="L1190" s="48"/>
      <c r="M1190" s="48"/>
      <c r="N1190" s="48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  <c r="AA1190" s="19"/>
      <c r="AB1190" s="19"/>
      <c r="FE1190" s="50"/>
    </row>
    <row r="1191" spans="1:161" s="18" customFormat="1">
      <c r="A1191" s="47"/>
      <c r="B1191" s="48"/>
      <c r="C1191" s="48"/>
      <c r="D1191" s="49"/>
      <c r="E1191" s="48"/>
      <c r="F1191" s="431"/>
      <c r="G1191" s="48"/>
      <c r="H1191" s="48"/>
      <c r="I1191" s="48"/>
      <c r="J1191" s="48"/>
      <c r="K1191" s="48"/>
      <c r="L1191" s="48"/>
      <c r="M1191" s="48"/>
      <c r="N1191" s="48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  <c r="AB1191" s="19"/>
      <c r="FE1191" s="50"/>
    </row>
    <row r="1192" spans="1:161" s="18" customFormat="1">
      <c r="A1192" s="47"/>
      <c r="B1192" s="48"/>
      <c r="C1192" s="48"/>
      <c r="D1192" s="49"/>
      <c r="E1192" s="48"/>
      <c r="F1192" s="431"/>
      <c r="G1192" s="48"/>
      <c r="H1192" s="48"/>
      <c r="I1192" s="48"/>
      <c r="J1192" s="48"/>
      <c r="K1192" s="48"/>
      <c r="L1192" s="48"/>
      <c r="M1192" s="48"/>
      <c r="N1192" s="48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/>
      <c r="FE1192" s="50"/>
    </row>
    <row r="1193" spans="1:161" s="18" customFormat="1">
      <c r="A1193" s="47"/>
      <c r="B1193" s="48"/>
      <c r="C1193" s="48"/>
      <c r="D1193" s="49"/>
      <c r="E1193" s="48"/>
      <c r="F1193" s="431"/>
      <c r="G1193" s="48"/>
      <c r="H1193" s="48"/>
      <c r="I1193" s="48"/>
      <c r="J1193" s="48"/>
      <c r="K1193" s="48"/>
      <c r="L1193" s="48"/>
      <c r="M1193" s="48"/>
      <c r="N1193" s="48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FE1193" s="50"/>
    </row>
    <row r="1194" spans="1:161" s="18" customFormat="1">
      <c r="A1194" s="47"/>
      <c r="B1194" s="48"/>
      <c r="C1194" s="48"/>
      <c r="D1194" s="49"/>
      <c r="E1194" s="48"/>
      <c r="F1194" s="431"/>
      <c r="G1194" s="48"/>
      <c r="H1194" s="48"/>
      <c r="I1194" s="48"/>
      <c r="J1194" s="48"/>
      <c r="K1194" s="48"/>
      <c r="L1194" s="48"/>
      <c r="M1194" s="48"/>
      <c r="N1194" s="48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  <c r="AB1194" s="19"/>
      <c r="FE1194" s="50"/>
    </row>
    <row r="1195" spans="1:161" s="18" customFormat="1">
      <c r="A1195" s="47"/>
      <c r="B1195" s="48"/>
      <c r="C1195" s="48"/>
      <c r="D1195" s="49"/>
      <c r="E1195" s="48"/>
      <c r="F1195" s="431"/>
      <c r="G1195" s="48"/>
      <c r="H1195" s="48"/>
      <c r="I1195" s="48"/>
      <c r="J1195" s="48"/>
      <c r="K1195" s="48"/>
      <c r="L1195" s="48"/>
      <c r="M1195" s="48"/>
      <c r="N1195" s="48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  <c r="AA1195" s="19"/>
      <c r="AB1195" s="19"/>
      <c r="FE1195" s="50"/>
    </row>
    <row r="1196" spans="1:161" s="18" customFormat="1">
      <c r="A1196" s="47"/>
      <c r="B1196" s="48"/>
      <c r="C1196" s="48"/>
      <c r="D1196" s="49"/>
      <c r="E1196" s="48"/>
      <c r="F1196" s="431"/>
      <c r="G1196" s="48"/>
      <c r="H1196" s="48"/>
      <c r="I1196" s="48"/>
      <c r="J1196" s="48"/>
      <c r="K1196" s="48"/>
      <c r="L1196" s="48"/>
      <c r="M1196" s="48"/>
      <c r="N1196" s="48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  <c r="AB1196" s="19"/>
      <c r="FE1196" s="50"/>
    </row>
    <row r="1197" spans="1:161" s="18" customFormat="1">
      <c r="A1197" s="47"/>
      <c r="B1197" s="48"/>
      <c r="C1197" s="48"/>
      <c r="D1197" s="49"/>
      <c r="E1197" s="48"/>
      <c r="F1197" s="431"/>
      <c r="G1197" s="48"/>
      <c r="H1197" s="48"/>
      <c r="I1197" s="48"/>
      <c r="J1197" s="48"/>
      <c r="K1197" s="48"/>
      <c r="L1197" s="48"/>
      <c r="M1197" s="48"/>
      <c r="N1197" s="48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  <c r="AA1197" s="19"/>
      <c r="AB1197" s="19"/>
      <c r="FE1197" s="50"/>
    </row>
    <row r="1198" spans="1:161" s="18" customFormat="1">
      <c r="A1198" s="47"/>
      <c r="B1198" s="48"/>
      <c r="C1198" s="48"/>
      <c r="D1198" s="49"/>
      <c r="E1198" s="48"/>
      <c r="F1198" s="431"/>
      <c r="G1198" s="48"/>
      <c r="H1198" s="48"/>
      <c r="I1198" s="48"/>
      <c r="J1198" s="48"/>
      <c r="K1198" s="48"/>
      <c r="L1198" s="48"/>
      <c r="M1198" s="48"/>
      <c r="N1198" s="48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FE1198" s="50"/>
    </row>
    <row r="1199" spans="1:161" s="18" customFormat="1">
      <c r="A1199" s="47"/>
      <c r="B1199" s="48"/>
      <c r="C1199" s="48"/>
      <c r="D1199" s="49"/>
      <c r="E1199" s="48"/>
      <c r="F1199" s="431"/>
      <c r="G1199" s="48"/>
      <c r="H1199" s="48"/>
      <c r="I1199" s="48"/>
      <c r="J1199" s="48"/>
      <c r="K1199" s="48"/>
      <c r="L1199" s="48"/>
      <c r="M1199" s="48"/>
      <c r="N1199" s="48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  <c r="AA1199" s="19"/>
      <c r="AB1199" s="19"/>
      <c r="FE1199" s="50"/>
    </row>
    <row r="1200" spans="1:161" s="18" customFormat="1">
      <c r="A1200" s="47"/>
      <c r="B1200" s="48"/>
      <c r="C1200" s="48"/>
      <c r="D1200" s="49"/>
      <c r="E1200" s="48"/>
      <c r="F1200" s="431"/>
      <c r="G1200" s="48"/>
      <c r="H1200" s="48"/>
      <c r="I1200" s="48"/>
      <c r="J1200" s="48"/>
      <c r="K1200" s="48"/>
      <c r="L1200" s="48"/>
      <c r="M1200" s="48"/>
      <c r="N1200" s="48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  <c r="AB1200" s="19"/>
      <c r="FE1200" s="50"/>
    </row>
    <row r="1201" spans="1:161" s="18" customFormat="1">
      <c r="A1201" s="47"/>
      <c r="B1201" s="48"/>
      <c r="C1201" s="48"/>
      <c r="D1201" s="49"/>
      <c r="E1201" s="48"/>
      <c r="F1201" s="431"/>
      <c r="G1201" s="48"/>
      <c r="H1201" s="48"/>
      <c r="I1201" s="48"/>
      <c r="J1201" s="48"/>
      <c r="K1201" s="48"/>
      <c r="L1201" s="48"/>
      <c r="M1201" s="48"/>
      <c r="N1201" s="48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/>
      <c r="AB1201" s="19"/>
      <c r="FE1201" s="50"/>
    </row>
    <row r="1202" spans="1:161" s="18" customFormat="1">
      <c r="A1202" s="47"/>
      <c r="B1202" s="48"/>
      <c r="C1202" s="48"/>
      <c r="D1202" s="49"/>
      <c r="E1202" s="48"/>
      <c r="F1202" s="431"/>
      <c r="G1202" s="48"/>
      <c r="H1202" s="48"/>
      <c r="I1202" s="48"/>
      <c r="J1202" s="48"/>
      <c r="K1202" s="48"/>
      <c r="L1202" s="48"/>
      <c r="M1202" s="48"/>
      <c r="N1202" s="48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/>
      <c r="AB1202" s="19"/>
      <c r="FE1202" s="50"/>
    </row>
    <row r="1203" spans="1:161" s="18" customFormat="1">
      <c r="A1203" s="47"/>
      <c r="B1203" s="48"/>
      <c r="C1203" s="48"/>
      <c r="D1203" s="49"/>
      <c r="E1203" s="48"/>
      <c r="F1203" s="431"/>
      <c r="G1203" s="48"/>
      <c r="H1203" s="48"/>
      <c r="I1203" s="48"/>
      <c r="J1203" s="48"/>
      <c r="K1203" s="48"/>
      <c r="L1203" s="48"/>
      <c r="M1203" s="48"/>
      <c r="N1203" s="48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  <c r="AA1203" s="19"/>
      <c r="AB1203" s="19"/>
      <c r="FE1203" s="50"/>
    </row>
    <row r="1204" spans="1:161" s="18" customFormat="1">
      <c r="A1204" s="47"/>
      <c r="B1204" s="48"/>
      <c r="C1204" s="48"/>
      <c r="D1204" s="49"/>
      <c r="E1204" s="48"/>
      <c r="F1204" s="431"/>
      <c r="G1204" s="48"/>
      <c r="H1204" s="48"/>
      <c r="I1204" s="48"/>
      <c r="J1204" s="48"/>
      <c r="K1204" s="48"/>
      <c r="L1204" s="48"/>
      <c r="M1204" s="48"/>
      <c r="N1204" s="48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  <c r="AB1204" s="19"/>
      <c r="FE1204" s="50"/>
    </row>
    <row r="1205" spans="1:161" s="18" customFormat="1">
      <c r="A1205" s="47"/>
      <c r="B1205" s="48"/>
      <c r="C1205" s="48"/>
      <c r="D1205" s="49"/>
      <c r="E1205" s="48"/>
      <c r="F1205" s="431"/>
      <c r="G1205" s="48"/>
      <c r="H1205" s="48"/>
      <c r="I1205" s="48"/>
      <c r="J1205" s="48"/>
      <c r="K1205" s="48"/>
      <c r="L1205" s="48"/>
      <c r="M1205" s="48"/>
      <c r="N1205" s="48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  <c r="AB1205" s="19"/>
      <c r="FE1205" s="50"/>
    </row>
    <row r="1206" spans="1:161" s="18" customFormat="1">
      <c r="A1206" s="47"/>
      <c r="B1206" s="48"/>
      <c r="C1206" s="48"/>
      <c r="D1206" s="49"/>
      <c r="E1206" s="48"/>
      <c r="F1206" s="431"/>
      <c r="G1206" s="48"/>
      <c r="H1206" s="48"/>
      <c r="I1206" s="48"/>
      <c r="J1206" s="48"/>
      <c r="K1206" s="48"/>
      <c r="L1206" s="48"/>
      <c r="M1206" s="48"/>
      <c r="N1206" s="48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  <c r="AB1206" s="19"/>
      <c r="FE1206" s="50"/>
    </row>
    <row r="1207" spans="1:161" s="18" customFormat="1">
      <c r="A1207" s="47"/>
      <c r="B1207" s="48"/>
      <c r="C1207" s="48"/>
      <c r="D1207" s="49"/>
      <c r="E1207" s="48"/>
      <c r="F1207" s="431"/>
      <c r="G1207" s="48"/>
      <c r="H1207" s="48"/>
      <c r="I1207" s="48"/>
      <c r="J1207" s="48"/>
      <c r="K1207" s="48"/>
      <c r="L1207" s="48"/>
      <c r="M1207" s="48"/>
      <c r="N1207" s="48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  <c r="AB1207" s="19"/>
      <c r="FE1207" s="50"/>
    </row>
    <row r="1208" spans="1:161" s="18" customFormat="1">
      <c r="A1208" s="47"/>
      <c r="B1208" s="48"/>
      <c r="C1208" s="48"/>
      <c r="D1208" s="49"/>
      <c r="E1208" s="48"/>
      <c r="F1208" s="431"/>
      <c r="G1208" s="48"/>
      <c r="H1208" s="48"/>
      <c r="I1208" s="48"/>
      <c r="J1208" s="48"/>
      <c r="K1208" s="48"/>
      <c r="L1208" s="48"/>
      <c r="M1208" s="48"/>
      <c r="N1208" s="48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FE1208" s="50"/>
    </row>
    <row r="1209" spans="1:161" s="18" customFormat="1">
      <c r="A1209" s="47"/>
      <c r="B1209" s="48"/>
      <c r="C1209" s="48"/>
      <c r="D1209" s="49"/>
      <c r="E1209" s="48"/>
      <c r="F1209" s="431"/>
      <c r="G1209" s="48"/>
      <c r="H1209" s="48"/>
      <c r="I1209" s="48"/>
      <c r="J1209" s="48"/>
      <c r="K1209" s="48"/>
      <c r="L1209" s="48"/>
      <c r="M1209" s="48"/>
      <c r="N1209" s="48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FE1209" s="50"/>
    </row>
    <row r="1210" spans="1:161" s="18" customFormat="1">
      <c r="A1210" s="47"/>
      <c r="B1210" s="48"/>
      <c r="C1210" s="48"/>
      <c r="D1210" s="49"/>
      <c r="E1210" s="48"/>
      <c r="F1210" s="431"/>
      <c r="G1210" s="48"/>
      <c r="H1210" s="48"/>
      <c r="I1210" s="48"/>
      <c r="J1210" s="48"/>
      <c r="K1210" s="48"/>
      <c r="L1210" s="48"/>
      <c r="M1210" s="48"/>
      <c r="N1210" s="48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FE1210" s="50"/>
    </row>
    <row r="1211" spans="1:161" s="18" customFormat="1">
      <c r="A1211" s="47"/>
      <c r="B1211" s="48"/>
      <c r="C1211" s="48"/>
      <c r="D1211" s="49"/>
      <c r="E1211" s="48"/>
      <c r="F1211" s="431"/>
      <c r="G1211" s="48"/>
      <c r="H1211" s="48"/>
      <c r="I1211" s="48"/>
      <c r="J1211" s="48"/>
      <c r="K1211" s="48"/>
      <c r="L1211" s="48"/>
      <c r="M1211" s="48"/>
      <c r="N1211" s="48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FE1211" s="50"/>
    </row>
    <row r="1212" spans="1:161" s="18" customFormat="1">
      <c r="A1212" s="47"/>
      <c r="B1212" s="48"/>
      <c r="C1212" s="48"/>
      <c r="D1212" s="49"/>
      <c r="E1212" s="48"/>
      <c r="F1212" s="431"/>
      <c r="G1212" s="48"/>
      <c r="H1212" s="48"/>
      <c r="I1212" s="48"/>
      <c r="J1212" s="48"/>
      <c r="K1212" s="48"/>
      <c r="L1212" s="48"/>
      <c r="M1212" s="48"/>
      <c r="N1212" s="48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FE1212" s="50"/>
    </row>
    <row r="1213" spans="1:161" s="18" customFormat="1">
      <c r="A1213" s="47"/>
      <c r="B1213" s="48"/>
      <c r="C1213" s="48"/>
      <c r="D1213" s="49"/>
      <c r="E1213" s="48"/>
      <c r="F1213" s="431"/>
      <c r="G1213" s="48"/>
      <c r="H1213" s="48"/>
      <c r="I1213" s="48"/>
      <c r="J1213" s="48"/>
      <c r="K1213" s="48"/>
      <c r="L1213" s="48"/>
      <c r="M1213" s="48"/>
      <c r="N1213" s="48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FE1213" s="50"/>
    </row>
    <row r="1214" spans="1:161" s="18" customFormat="1">
      <c r="A1214" s="47"/>
      <c r="B1214" s="48"/>
      <c r="C1214" s="48"/>
      <c r="D1214" s="49"/>
      <c r="E1214" s="48"/>
      <c r="F1214" s="431"/>
      <c r="G1214" s="48"/>
      <c r="H1214" s="48"/>
      <c r="I1214" s="48"/>
      <c r="J1214" s="48"/>
      <c r="K1214" s="48"/>
      <c r="L1214" s="48"/>
      <c r="M1214" s="48"/>
      <c r="N1214" s="48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FE1214" s="50"/>
    </row>
    <row r="1215" spans="1:161" s="18" customFormat="1">
      <c r="A1215" s="47"/>
      <c r="B1215" s="48"/>
      <c r="C1215" s="48"/>
      <c r="D1215" s="49"/>
      <c r="E1215" s="48"/>
      <c r="F1215" s="431"/>
      <c r="G1215" s="48"/>
      <c r="H1215" s="48"/>
      <c r="I1215" s="48"/>
      <c r="J1215" s="48"/>
      <c r="K1215" s="48"/>
      <c r="L1215" s="48"/>
      <c r="M1215" s="48"/>
      <c r="N1215" s="48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  <c r="AB1215" s="19"/>
      <c r="FE1215" s="50"/>
    </row>
    <row r="1216" spans="1:161" s="18" customFormat="1">
      <c r="A1216" s="47"/>
      <c r="B1216" s="48"/>
      <c r="C1216" s="48"/>
      <c r="D1216" s="49"/>
      <c r="E1216" s="48"/>
      <c r="F1216" s="431"/>
      <c r="G1216" s="48"/>
      <c r="H1216" s="48"/>
      <c r="I1216" s="48"/>
      <c r="J1216" s="48"/>
      <c r="K1216" s="48"/>
      <c r="L1216" s="48"/>
      <c r="M1216" s="48"/>
      <c r="N1216" s="48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FE1216" s="50"/>
    </row>
    <row r="1217" spans="1:161" s="18" customFormat="1">
      <c r="A1217" s="47"/>
      <c r="B1217" s="48"/>
      <c r="C1217" s="48"/>
      <c r="D1217" s="49"/>
      <c r="E1217" s="48"/>
      <c r="F1217" s="431"/>
      <c r="G1217" s="48"/>
      <c r="H1217" s="48"/>
      <c r="I1217" s="48"/>
      <c r="J1217" s="48"/>
      <c r="K1217" s="48"/>
      <c r="L1217" s="48"/>
      <c r="M1217" s="48"/>
      <c r="N1217" s="48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  <c r="AA1217" s="19"/>
      <c r="AB1217" s="19"/>
      <c r="FE1217" s="50"/>
    </row>
    <row r="1218" spans="1:161" s="18" customFormat="1">
      <c r="A1218" s="47"/>
      <c r="B1218" s="48"/>
      <c r="C1218" s="48"/>
      <c r="D1218" s="49"/>
      <c r="E1218" s="48"/>
      <c r="F1218" s="431"/>
      <c r="G1218" s="48"/>
      <c r="H1218" s="48"/>
      <c r="I1218" s="48"/>
      <c r="J1218" s="48"/>
      <c r="K1218" s="48"/>
      <c r="L1218" s="48"/>
      <c r="M1218" s="48"/>
      <c r="N1218" s="48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  <c r="AA1218" s="19"/>
      <c r="AB1218" s="19"/>
      <c r="FE1218" s="50"/>
    </row>
    <row r="1219" spans="1:161" s="18" customFormat="1">
      <c r="A1219" s="47"/>
      <c r="B1219" s="48"/>
      <c r="C1219" s="48"/>
      <c r="D1219" s="49"/>
      <c r="E1219" s="48"/>
      <c r="F1219" s="431"/>
      <c r="G1219" s="48"/>
      <c r="H1219" s="48"/>
      <c r="I1219" s="48"/>
      <c r="J1219" s="48"/>
      <c r="K1219" s="48"/>
      <c r="L1219" s="48"/>
      <c r="M1219" s="48"/>
      <c r="N1219" s="48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  <c r="AA1219" s="19"/>
      <c r="AB1219" s="19"/>
      <c r="FE1219" s="50"/>
    </row>
    <row r="1220" spans="1:161" s="18" customFormat="1">
      <c r="A1220" s="47"/>
      <c r="B1220" s="48"/>
      <c r="C1220" s="48"/>
      <c r="D1220" s="49"/>
      <c r="E1220" s="48"/>
      <c r="F1220" s="431"/>
      <c r="G1220" s="48"/>
      <c r="H1220" s="48"/>
      <c r="I1220" s="48"/>
      <c r="J1220" s="48"/>
      <c r="K1220" s="48"/>
      <c r="L1220" s="48"/>
      <c r="M1220" s="48"/>
      <c r="N1220" s="48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FE1220" s="50"/>
    </row>
    <row r="1221" spans="1:161" s="18" customFormat="1">
      <c r="A1221" s="47"/>
      <c r="B1221" s="48"/>
      <c r="C1221" s="48"/>
      <c r="D1221" s="49"/>
      <c r="E1221" s="48"/>
      <c r="F1221" s="431"/>
      <c r="G1221" s="48"/>
      <c r="H1221" s="48"/>
      <c r="I1221" s="48"/>
      <c r="J1221" s="48"/>
      <c r="K1221" s="48"/>
      <c r="L1221" s="48"/>
      <c r="M1221" s="48"/>
      <c r="N1221" s="48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FE1221" s="50"/>
    </row>
    <row r="1222" spans="1:161" s="18" customFormat="1">
      <c r="A1222" s="47"/>
      <c r="B1222" s="48"/>
      <c r="C1222" s="48"/>
      <c r="D1222" s="49"/>
      <c r="E1222" s="48"/>
      <c r="F1222" s="431"/>
      <c r="G1222" s="48"/>
      <c r="H1222" s="48"/>
      <c r="I1222" s="48"/>
      <c r="J1222" s="48"/>
      <c r="K1222" s="48"/>
      <c r="L1222" s="48"/>
      <c r="M1222" s="48"/>
      <c r="N1222" s="48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  <c r="AB1222" s="19"/>
      <c r="FE1222" s="50"/>
    </row>
    <row r="1223" spans="1:161" s="18" customFormat="1">
      <c r="A1223" s="47"/>
      <c r="B1223" s="48"/>
      <c r="C1223" s="48"/>
      <c r="D1223" s="49"/>
      <c r="E1223" s="48"/>
      <c r="F1223" s="431"/>
      <c r="G1223" s="48"/>
      <c r="H1223" s="48"/>
      <c r="I1223" s="48"/>
      <c r="J1223" s="48"/>
      <c r="K1223" s="48"/>
      <c r="L1223" s="48"/>
      <c r="M1223" s="48"/>
      <c r="N1223" s="48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FE1223" s="50"/>
    </row>
    <row r="1224" spans="1:161" s="18" customFormat="1">
      <c r="A1224" s="47"/>
      <c r="B1224" s="48"/>
      <c r="C1224" s="48"/>
      <c r="D1224" s="49"/>
      <c r="E1224" s="48"/>
      <c r="F1224" s="431"/>
      <c r="G1224" s="48"/>
      <c r="H1224" s="48"/>
      <c r="I1224" s="48"/>
      <c r="J1224" s="48"/>
      <c r="K1224" s="48"/>
      <c r="L1224" s="48"/>
      <c r="M1224" s="48"/>
      <c r="N1224" s="48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  <c r="AB1224" s="19"/>
      <c r="FE1224" s="50"/>
    </row>
    <row r="1225" spans="1:161" s="18" customFormat="1">
      <c r="A1225" s="47"/>
      <c r="B1225" s="48"/>
      <c r="C1225" s="48"/>
      <c r="D1225" s="49"/>
      <c r="E1225" s="48"/>
      <c r="F1225" s="431"/>
      <c r="G1225" s="48"/>
      <c r="H1225" s="48"/>
      <c r="I1225" s="48"/>
      <c r="J1225" s="48"/>
      <c r="K1225" s="48"/>
      <c r="L1225" s="48"/>
      <c r="M1225" s="48"/>
      <c r="N1225" s="48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  <c r="AA1225" s="19"/>
      <c r="AB1225" s="19"/>
      <c r="FE1225" s="50"/>
    </row>
    <row r="1226" spans="1:161" s="18" customFormat="1">
      <c r="A1226" s="47"/>
      <c r="B1226" s="48"/>
      <c r="C1226" s="48"/>
      <c r="D1226" s="49"/>
      <c r="E1226" s="48"/>
      <c r="F1226" s="431"/>
      <c r="G1226" s="48"/>
      <c r="H1226" s="48"/>
      <c r="I1226" s="48"/>
      <c r="J1226" s="48"/>
      <c r="K1226" s="48"/>
      <c r="L1226" s="48"/>
      <c r="M1226" s="48"/>
      <c r="N1226" s="48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  <c r="Y1226" s="19"/>
      <c r="Z1226" s="19"/>
      <c r="AA1226" s="19"/>
      <c r="AB1226" s="19"/>
      <c r="FE1226" s="50"/>
    </row>
    <row r="1227" spans="1:161" s="18" customFormat="1">
      <c r="A1227" s="47"/>
      <c r="B1227" s="48"/>
      <c r="C1227" s="48"/>
      <c r="D1227" s="49"/>
      <c r="E1227" s="48"/>
      <c r="F1227" s="431"/>
      <c r="G1227" s="48"/>
      <c r="H1227" s="48"/>
      <c r="I1227" s="48"/>
      <c r="J1227" s="48"/>
      <c r="K1227" s="48"/>
      <c r="L1227" s="48"/>
      <c r="M1227" s="48"/>
      <c r="N1227" s="48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  <c r="AA1227" s="19"/>
      <c r="AB1227" s="19"/>
      <c r="FE1227" s="50"/>
    </row>
    <row r="1228" spans="1:161" s="18" customFormat="1">
      <c r="A1228" s="47"/>
      <c r="B1228" s="48"/>
      <c r="C1228" s="48"/>
      <c r="D1228" s="49"/>
      <c r="E1228" s="48"/>
      <c r="F1228" s="431"/>
      <c r="G1228" s="48"/>
      <c r="H1228" s="48"/>
      <c r="I1228" s="48"/>
      <c r="J1228" s="48"/>
      <c r="K1228" s="48"/>
      <c r="L1228" s="48"/>
      <c r="M1228" s="48"/>
      <c r="N1228" s="48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  <c r="AA1228" s="19"/>
      <c r="AB1228" s="19"/>
      <c r="FE1228" s="50"/>
    </row>
    <row r="1229" spans="1:161" s="18" customFormat="1">
      <c r="A1229" s="47"/>
      <c r="B1229" s="48"/>
      <c r="C1229" s="48"/>
      <c r="D1229" s="49"/>
      <c r="E1229" s="48"/>
      <c r="F1229" s="431"/>
      <c r="G1229" s="48"/>
      <c r="H1229" s="48"/>
      <c r="I1229" s="48"/>
      <c r="J1229" s="48"/>
      <c r="K1229" s="48"/>
      <c r="L1229" s="48"/>
      <c r="M1229" s="48"/>
      <c r="N1229" s="48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  <c r="AA1229" s="19"/>
      <c r="AB1229" s="19"/>
      <c r="FE1229" s="50"/>
    </row>
    <row r="1230" spans="1:161" s="18" customFormat="1">
      <c r="A1230" s="47"/>
      <c r="B1230" s="48"/>
      <c r="C1230" s="48"/>
      <c r="D1230" s="49"/>
      <c r="E1230" s="48"/>
      <c r="F1230" s="431"/>
      <c r="G1230" s="48"/>
      <c r="H1230" s="48"/>
      <c r="I1230" s="48"/>
      <c r="J1230" s="48"/>
      <c r="K1230" s="48"/>
      <c r="L1230" s="48"/>
      <c r="M1230" s="48"/>
      <c r="N1230" s="48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  <c r="AA1230" s="19"/>
      <c r="AB1230" s="19"/>
      <c r="FE1230" s="50"/>
    </row>
    <row r="1231" spans="1:161" s="18" customFormat="1">
      <c r="A1231" s="47"/>
      <c r="B1231" s="48"/>
      <c r="C1231" s="48"/>
      <c r="D1231" s="49"/>
      <c r="E1231" s="48"/>
      <c r="F1231" s="431"/>
      <c r="G1231" s="48"/>
      <c r="H1231" s="48"/>
      <c r="I1231" s="48"/>
      <c r="J1231" s="48"/>
      <c r="K1231" s="48"/>
      <c r="L1231" s="48"/>
      <c r="M1231" s="48"/>
      <c r="N1231" s="48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  <c r="Y1231" s="19"/>
      <c r="Z1231" s="19"/>
      <c r="AA1231" s="19"/>
      <c r="AB1231" s="19"/>
      <c r="FE1231" s="50"/>
    </row>
    <row r="1232" spans="1:161" s="18" customFormat="1">
      <c r="A1232" s="47"/>
      <c r="B1232" s="48"/>
      <c r="C1232" s="48"/>
      <c r="D1232" s="49"/>
      <c r="E1232" s="48"/>
      <c r="F1232" s="431"/>
      <c r="G1232" s="48"/>
      <c r="H1232" s="48"/>
      <c r="I1232" s="48"/>
      <c r="J1232" s="48"/>
      <c r="K1232" s="48"/>
      <c r="L1232" s="48"/>
      <c r="M1232" s="48"/>
      <c r="N1232" s="48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  <c r="AA1232" s="19"/>
      <c r="AB1232" s="19"/>
      <c r="FE1232" s="50"/>
    </row>
    <row r="1233" spans="1:161" s="18" customFormat="1">
      <c r="A1233" s="47"/>
      <c r="B1233" s="48"/>
      <c r="C1233" s="48"/>
      <c r="D1233" s="49"/>
      <c r="E1233" s="48"/>
      <c r="F1233" s="431"/>
      <c r="G1233" s="48"/>
      <c r="H1233" s="48"/>
      <c r="I1233" s="48"/>
      <c r="J1233" s="48"/>
      <c r="K1233" s="48"/>
      <c r="L1233" s="48"/>
      <c r="M1233" s="48"/>
      <c r="N1233" s="48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  <c r="AA1233" s="19"/>
      <c r="AB1233" s="19"/>
      <c r="FE1233" s="50"/>
    </row>
    <row r="1234" spans="1:161" s="18" customFormat="1">
      <c r="A1234" s="47"/>
      <c r="B1234" s="48"/>
      <c r="C1234" s="48"/>
      <c r="D1234" s="49"/>
      <c r="E1234" s="48"/>
      <c r="F1234" s="431"/>
      <c r="G1234" s="48"/>
      <c r="H1234" s="48"/>
      <c r="I1234" s="48"/>
      <c r="J1234" s="48"/>
      <c r="K1234" s="48"/>
      <c r="L1234" s="48"/>
      <c r="M1234" s="48"/>
      <c r="N1234" s="48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  <c r="AA1234" s="19"/>
      <c r="AB1234" s="19"/>
      <c r="FE1234" s="50"/>
    </row>
    <row r="1235" spans="1:161" s="18" customFormat="1">
      <c r="A1235" s="47"/>
      <c r="B1235" s="48"/>
      <c r="C1235" s="48"/>
      <c r="D1235" s="49"/>
      <c r="E1235" s="48"/>
      <c r="F1235" s="431"/>
      <c r="G1235" s="48"/>
      <c r="H1235" s="48"/>
      <c r="I1235" s="48"/>
      <c r="J1235" s="48"/>
      <c r="K1235" s="48"/>
      <c r="L1235" s="48"/>
      <c r="M1235" s="48"/>
      <c r="N1235" s="48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  <c r="AA1235" s="19"/>
      <c r="AB1235" s="19"/>
      <c r="FE1235" s="50"/>
    </row>
    <row r="1236" spans="1:161" s="18" customFormat="1">
      <c r="A1236" s="47"/>
      <c r="B1236" s="48"/>
      <c r="C1236" s="48"/>
      <c r="D1236" s="49"/>
      <c r="E1236" s="48"/>
      <c r="F1236" s="431"/>
      <c r="G1236" s="48"/>
      <c r="H1236" s="48"/>
      <c r="I1236" s="48"/>
      <c r="J1236" s="48"/>
      <c r="K1236" s="48"/>
      <c r="L1236" s="48"/>
      <c r="M1236" s="48"/>
      <c r="N1236" s="48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  <c r="AA1236" s="19"/>
      <c r="AB1236" s="19"/>
      <c r="FE1236" s="50"/>
    </row>
    <row r="1237" spans="1:161" s="18" customFormat="1">
      <c r="A1237" s="47"/>
      <c r="B1237" s="48"/>
      <c r="C1237" s="48"/>
      <c r="D1237" s="49"/>
      <c r="E1237" s="48"/>
      <c r="F1237" s="431"/>
      <c r="G1237" s="48"/>
      <c r="H1237" s="48"/>
      <c r="I1237" s="48"/>
      <c r="J1237" s="48"/>
      <c r="K1237" s="48"/>
      <c r="L1237" s="48"/>
      <c r="M1237" s="48"/>
      <c r="N1237" s="48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  <c r="AA1237" s="19"/>
      <c r="AB1237" s="19"/>
      <c r="FE1237" s="50"/>
    </row>
    <row r="1238" spans="1:161" s="18" customFormat="1">
      <c r="A1238" s="47"/>
      <c r="B1238" s="48"/>
      <c r="C1238" s="48"/>
      <c r="D1238" s="49"/>
      <c r="E1238" s="48"/>
      <c r="F1238" s="431"/>
      <c r="G1238" s="48"/>
      <c r="H1238" s="48"/>
      <c r="I1238" s="48"/>
      <c r="J1238" s="48"/>
      <c r="K1238" s="48"/>
      <c r="L1238" s="48"/>
      <c r="M1238" s="48"/>
      <c r="N1238" s="48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  <c r="AA1238" s="19"/>
      <c r="AB1238" s="19"/>
      <c r="FE1238" s="50"/>
    </row>
    <row r="1239" spans="1:161" s="18" customFormat="1">
      <c r="A1239" s="47"/>
      <c r="B1239" s="48"/>
      <c r="C1239" s="48"/>
      <c r="D1239" s="49"/>
      <c r="E1239" s="48"/>
      <c r="F1239" s="431"/>
      <c r="G1239" s="48"/>
      <c r="H1239" s="48"/>
      <c r="I1239" s="48"/>
      <c r="J1239" s="48"/>
      <c r="K1239" s="48"/>
      <c r="L1239" s="48"/>
      <c r="M1239" s="48"/>
      <c r="N1239" s="48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  <c r="Y1239" s="19"/>
      <c r="Z1239" s="19"/>
      <c r="AA1239" s="19"/>
      <c r="AB1239" s="19"/>
      <c r="FE1239" s="50"/>
    </row>
    <row r="1240" spans="1:161" s="18" customFormat="1">
      <c r="A1240" s="47"/>
      <c r="B1240" s="48"/>
      <c r="C1240" s="48"/>
      <c r="D1240" s="49"/>
      <c r="E1240" s="48"/>
      <c r="F1240" s="431"/>
      <c r="G1240" s="48"/>
      <c r="H1240" s="48"/>
      <c r="I1240" s="48"/>
      <c r="J1240" s="48"/>
      <c r="K1240" s="48"/>
      <c r="L1240" s="48"/>
      <c r="M1240" s="48"/>
      <c r="N1240" s="48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  <c r="Y1240" s="19"/>
      <c r="Z1240" s="19"/>
      <c r="AA1240" s="19"/>
      <c r="AB1240" s="19"/>
      <c r="FE1240" s="50"/>
    </row>
    <row r="1241" spans="1:161" s="18" customFormat="1">
      <c r="A1241" s="47"/>
      <c r="B1241" s="48"/>
      <c r="C1241" s="48"/>
      <c r="D1241" s="49"/>
      <c r="E1241" s="48"/>
      <c r="F1241" s="431"/>
      <c r="G1241" s="48"/>
      <c r="H1241" s="48"/>
      <c r="I1241" s="48"/>
      <c r="J1241" s="48"/>
      <c r="K1241" s="48"/>
      <c r="L1241" s="48"/>
      <c r="M1241" s="48"/>
      <c r="N1241" s="48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  <c r="AA1241" s="19"/>
      <c r="AB1241" s="19"/>
      <c r="FE1241" s="50"/>
    </row>
    <row r="1242" spans="1:161" s="18" customFormat="1">
      <c r="A1242" s="47"/>
      <c r="B1242" s="48"/>
      <c r="C1242" s="48"/>
      <c r="D1242" s="49"/>
      <c r="E1242" s="48"/>
      <c r="F1242" s="431"/>
      <c r="G1242" s="48"/>
      <c r="H1242" s="48"/>
      <c r="I1242" s="48"/>
      <c r="J1242" s="48"/>
      <c r="K1242" s="48"/>
      <c r="L1242" s="48"/>
      <c r="M1242" s="48"/>
      <c r="N1242" s="48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19"/>
      <c r="Z1242" s="19"/>
      <c r="AA1242" s="19"/>
      <c r="AB1242" s="19"/>
      <c r="FE1242" s="50"/>
    </row>
    <row r="1243" spans="1:161" s="18" customFormat="1">
      <c r="A1243" s="47"/>
      <c r="B1243" s="48"/>
      <c r="C1243" s="48"/>
      <c r="D1243" s="49"/>
      <c r="E1243" s="48"/>
      <c r="F1243" s="431"/>
      <c r="G1243" s="48"/>
      <c r="H1243" s="48"/>
      <c r="I1243" s="48"/>
      <c r="J1243" s="48"/>
      <c r="K1243" s="48"/>
      <c r="L1243" s="48"/>
      <c r="M1243" s="48"/>
      <c r="N1243" s="48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19"/>
      <c r="Z1243" s="19"/>
      <c r="AA1243" s="19"/>
      <c r="AB1243" s="19"/>
      <c r="FE1243" s="50"/>
    </row>
    <row r="1244" spans="1:161" s="18" customFormat="1">
      <c r="A1244" s="47"/>
      <c r="B1244" s="48"/>
      <c r="C1244" s="48"/>
      <c r="D1244" s="49"/>
      <c r="E1244" s="48"/>
      <c r="F1244" s="431"/>
      <c r="G1244" s="48"/>
      <c r="H1244" s="48"/>
      <c r="I1244" s="48"/>
      <c r="J1244" s="48"/>
      <c r="K1244" s="48"/>
      <c r="L1244" s="48"/>
      <c r="M1244" s="48"/>
      <c r="N1244" s="48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  <c r="AA1244" s="19"/>
      <c r="AB1244" s="19"/>
      <c r="FE1244" s="50"/>
    </row>
    <row r="1245" spans="1:161" s="18" customFormat="1">
      <c r="A1245" s="47"/>
      <c r="B1245" s="48"/>
      <c r="C1245" s="48"/>
      <c r="D1245" s="49"/>
      <c r="E1245" s="48"/>
      <c r="F1245" s="431"/>
      <c r="G1245" s="48"/>
      <c r="H1245" s="48"/>
      <c r="I1245" s="48"/>
      <c r="J1245" s="48"/>
      <c r="K1245" s="48"/>
      <c r="L1245" s="48"/>
      <c r="M1245" s="48"/>
      <c r="N1245" s="48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  <c r="AA1245" s="19"/>
      <c r="AB1245" s="19"/>
      <c r="FE1245" s="50"/>
    </row>
    <row r="1246" spans="1:161" s="18" customFormat="1">
      <c r="A1246" s="47"/>
      <c r="B1246" s="48"/>
      <c r="C1246" s="48"/>
      <c r="D1246" s="49"/>
      <c r="E1246" s="48"/>
      <c r="F1246" s="431"/>
      <c r="G1246" s="48"/>
      <c r="H1246" s="48"/>
      <c r="I1246" s="48"/>
      <c r="J1246" s="48"/>
      <c r="K1246" s="48"/>
      <c r="L1246" s="48"/>
      <c r="M1246" s="48"/>
      <c r="N1246" s="48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  <c r="AA1246" s="19"/>
      <c r="AB1246" s="19"/>
      <c r="FE1246" s="50"/>
    </row>
    <row r="1247" spans="1:161" s="18" customFormat="1">
      <c r="A1247" s="47"/>
      <c r="B1247" s="48"/>
      <c r="C1247" s="48"/>
      <c r="D1247" s="49"/>
      <c r="E1247" s="48"/>
      <c r="F1247" s="431"/>
      <c r="G1247" s="48"/>
      <c r="H1247" s="48"/>
      <c r="I1247" s="48"/>
      <c r="J1247" s="48"/>
      <c r="K1247" s="48"/>
      <c r="L1247" s="48"/>
      <c r="M1247" s="48"/>
      <c r="N1247" s="48"/>
      <c r="O1247" s="19"/>
      <c r="P1247" s="19"/>
      <c r="Q1247" s="19"/>
      <c r="R1247" s="19"/>
      <c r="S1247" s="19"/>
      <c r="T1247" s="19"/>
      <c r="U1247" s="19"/>
      <c r="V1247" s="19"/>
      <c r="W1247" s="19"/>
      <c r="X1247" s="19"/>
      <c r="Y1247" s="19"/>
      <c r="Z1247" s="19"/>
      <c r="AA1247" s="19"/>
      <c r="AB1247" s="19"/>
      <c r="FE1247" s="50"/>
    </row>
    <row r="1248" spans="1:161" s="18" customFormat="1">
      <c r="A1248" s="47"/>
      <c r="B1248" s="48"/>
      <c r="C1248" s="48"/>
      <c r="D1248" s="49"/>
      <c r="E1248" s="48"/>
      <c r="F1248" s="431"/>
      <c r="G1248" s="48"/>
      <c r="H1248" s="48"/>
      <c r="I1248" s="48"/>
      <c r="J1248" s="48"/>
      <c r="K1248" s="48"/>
      <c r="L1248" s="48"/>
      <c r="M1248" s="48"/>
      <c r="N1248" s="48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  <c r="AA1248" s="19"/>
      <c r="AB1248" s="19"/>
      <c r="FE1248" s="50"/>
    </row>
    <row r="1249" spans="1:161" s="18" customFormat="1">
      <c r="A1249" s="47"/>
      <c r="B1249" s="48"/>
      <c r="C1249" s="48"/>
      <c r="D1249" s="49"/>
      <c r="E1249" s="48"/>
      <c r="F1249" s="431"/>
      <c r="G1249" s="48"/>
      <c r="H1249" s="48"/>
      <c r="I1249" s="48"/>
      <c r="J1249" s="48"/>
      <c r="K1249" s="48"/>
      <c r="L1249" s="48"/>
      <c r="M1249" s="48"/>
      <c r="N1249" s="48"/>
      <c r="O1249" s="19"/>
      <c r="P1249" s="19"/>
      <c r="Q1249" s="19"/>
      <c r="R1249" s="19"/>
      <c r="S1249" s="19"/>
      <c r="T1249" s="19"/>
      <c r="U1249" s="19"/>
      <c r="V1249" s="19"/>
      <c r="W1249" s="19"/>
      <c r="X1249" s="19"/>
      <c r="Y1249" s="19"/>
      <c r="Z1249" s="19"/>
      <c r="AA1249" s="19"/>
      <c r="AB1249" s="19"/>
      <c r="FE1249" s="50"/>
    </row>
    <row r="1250" spans="1:161" s="18" customFormat="1">
      <c r="A1250" s="47"/>
      <c r="B1250" s="48"/>
      <c r="C1250" s="48"/>
      <c r="D1250" s="49"/>
      <c r="E1250" s="48"/>
      <c r="F1250" s="431"/>
      <c r="G1250" s="48"/>
      <c r="H1250" s="48"/>
      <c r="I1250" s="48"/>
      <c r="J1250" s="48"/>
      <c r="K1250" s="48"/>
      <c r="L1250" s="48"/>
      <c r="M1250" s="48"/>
      <c r="N1250" s="48"/>
      <c r="O1250" s="19"/>
      <c r="P1250" s="19"/>
      <c r="Q1250" s="19"/>
      <c r="R1250" s="19"/>
      <c r="S1250" s="19"/>
      <c r="T1250" s="19"/>
      <c r="U1250" s="19"/>
      <c r="V1250" s="19"/>
      <c r="W1250" s="19"/>
      <c r="X1250" s="19"/>
      <c r="Y1250" s="19"/>
      <c r="Z1250" s="19"/>
      <c r="AA1250" s="19"/>
      <c r="AB1250" s="19"/>
      <c r="FE1250" s="50"/>
    </row>
    <row r="1251" spans="1:161" s="18" customFormat="1">
      <c r="A1251" s="47"/>
      <c r="B1251" s="48"/>
      <c r="C1251" s="48"/>
      <c r="D1251" s="49"/>
      <c r="E1251" s="48"/>
      <c r="F1251" s="431"/>
      <c r="G1251" s="48"/>
      <c r="H1251" s="48"/>
      <c r="I1251" s="48"/>
      <c r="J1251" s="48"/>
      <c r="K1251" s="48"/>
      <c r="L1251" s="48"/>
      <c r="M1251" s="48"/>
      <c r="N1251" s="48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  <c r="AA1251" s="19"/>
      <c r="AB1251" s="19"/>
      <c r="FE1251" s="50"/>
    </row>
    <row r="1252" spans="1:161" s="18" customFormat="1">
      <c r="A1252" s="47"/>
      <c r="B1252" s="48"/>
      <c r="C1252" s="48"/>
      <c r="D1252" s="49"/>
      <c r="E1252" s="48"/>
      <c r="F1252" s="431"/>
      <c r="G1252" s="48"/>
      <c r="H1252" s="48"/>
      <c r="I1252" s="48"/>
      <c r="J1252" s="48"/>
      <c r="K1252" s="48"/>
      <c r="L1252" s="48"/>
      <c r="M1252" s="48"/>
      <c r="N1252" s="48"/>
      <c r="O1252" s="19"/>
      <c r="P1252" s="19"/>
      <c r="Q1252" s="19"/>
      <c r="R1252" s="19"/>
      <c r="S1252" s="19"/>
      <c r="T1252" s="19"/>
      <c r="U1252" s="19"/>
      <c r="V1252" s="19"/>
      <c r="W1252" s="19"/>
      <c r="X1252" s="19"/>
      <c r="Y1252" s="19"/>
      <c r="Z1252" s="19"/>
      <c r="AA1252" s="19"/>
      <c r="AB1252" s="19"/>
      <c r="FE1252" s="50"/>
    </row>
    <row r="1253" spans="1:161" s="18" customFormat="1">
      <c r="A1253" s="47"/>
      <c r="B1253" s="48"/>
      <c r="C1253" s="48"/>
      <c r="D1253" s="49"/>
      <c r="E1253" s="48"/>
      <c r="F1253" s="431"/>
      <c r="G1253" s="48"/>
      <c r="H1253" s="48"/>
      <c r="I1253" s="48"/>
      <c r="J1253" s="48"/>
      <c r="K1253" s="48"/>
      <c r="L1253" s="48"/>
      <c r="M1253" s="48"/>
      <c r="N1253" s="48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19"/>
      <c r="Z1253" s="19"/>
      <c r="AA1253" s="19"/>
      <c r="AB1253" s="19"/>
      <c r="FE1253" s="50"/>
    </row>
    <row r="1254" spans="1:161" s="18" customFormat="1">
      <c r="A1254" s="47"/>
      <c r="B1254" s="48"/>
      <c r="C1254" s="48"/>
      <c r="D1254" s="49"/>
      <c r="E1254" s="48"/>
      <c r="F1254" s="431"/>
      <c r="G1254" s="48"/>
      <c r="H1254" s="48"/>
      <c r="I1254" s="48"/>
      <c r="J1254" s="48"/>
      <c r="K1254" s="48"/>
      <c r="L1254" s="48"/>
      <c r="M1254" s="48"/>
      <c r="N1254" s="48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  <c r="AA1254" s="19"/>
      <c r="AB1254" s="19"/>
      <c r="FE1254" s="50"/>
    </row>
    <row r="1255" spans="1:161" s="18" customFormat="1">
      <c r="A1255" s="47"/>
      <c r="B1255" s="48"/>
      <c r="C1255" s="48"/>
      <c r="D1255" s="49"/>
      <c r="E1255" s="48"/>
      <c r="F1255" s="431"/>
      <c r="G1255" s="48"/>
      <c r="H1255" s="48"/>
      <c r="I1255" s="48"/>
      <c r="J1255" s="48"/>
      <c r="K1255" s="48"/>
      <c r="L1255" s="48"/>
      <c r="M1255" s="48"/>
      <c r="N1255" s="48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  <c r="AA1255" s="19"/>
      <c r="AB1255" s="19"/>
      <c r="FE1255" s="50"/>
    </row>
    <row r="1256" spans="1:161" s="18" customFormat="1">
      <c r="A1256" s="47"/>
      <c r="B1256" s="48"/>
      <c r="C1256" s="48"/>
      <c r="D1256" s="49"/>
      <c r="E1256" s="48"/>
      <c r="F1256" s="431"/>
      <c r="G1256" s="48"/>
      <c r="H1256" s="48"/>
      <c r="I1256" s="48"/>
      <c r="J1256" s="48"/>
      <c r="K1256" s="48"/>
      <c r="L1256" s="48"/>
      <c r="M1256" s="48"/>
      <c r="N1256" s="48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  <c r="AA1256" s="19"/>
      <c r="AB1256" s="19"/>
      <c r="FE1256" s="50"/>
    </row>
    <row r="1257" spans="1:161" s="18" customFormat="1">
      <c r="A1257" s="47"/>
      <c r="B1257" s="48"/>
      <c r="C1257" s="48"/>
      <c r="D1257" s="49"/>
      <c r="E1257" s="48"/>
      <c r="F1257" s="431"/>
      <c r="G1257" s="48"/>
      <c r="H1257" s="48"/>
      <c r="I1257" s="48"/>
      <c r="J1257" s="48"/>
      <c r="K1257" s="48"/>
      <c r="L1257" s="48"/>
      <c r="M1257" s="48"/>
      <c r="N1257" s="48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19"/>
      <c r="Z1257" s="19"/>
      <c r="AA1257" s="19"/>
      <c r="AB1257" s="19"/>
      <c r="FE1257" s="50"/>
    </row>
    <row r="1258" spans="1:161" s="18" customFormat="1">
      <c r="A1258" s="47"/>
      <c r="B1258" s="48"/>
      <c r="C1258" s="48"/>
      <c r="D1258" s="49"/>
      <c r="E1258" s="48"/>
      <c r="F1258" s="431"/>
      <c r="G1258" s="48"/>
      <c r="H1258" s="48"/>
      <c r="I1258" s="48"/>
      <c r="J1258" s="48"/>
      <c r="K1258" s="48"/>
      <c r="L1258" s="48"/>
      <c r="M1258" s="48"/>
      <c r="N1258" s="48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  <c r="Y1258" s="19"/>
      <c r="Z1258" s="19"/>
      <c r="AA1258" s="19"/>
      <c r="AB1258" s="19"/>
      <c r="FE1258" s="50"/>
    </row>
    <row r="1259" spans="1:161" s="18" customFormat="1">
      <c r="A1259" s="47"/>
      <c r="B1259" s="48"/>
      <c r="C1259" s="48"/>
      <c r="D1259" s="49"/>
      <c r="E1259" s="48"/>
      <c r="F1259" s="431"/>
      <c r="G1259" s="48"/>
      <c r="H1259" s="48"/>
      <c r="I1259" s="48"/>
      <c r="J1259" s="48"/>
      <c r="K1259" s="48"/>
      <c r="L1259" s="48"/>
      <c r="M1259" s="48"/>
      <c r="N1259" s="48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  <c r="Y1259" s="19"/>
      <c r="Z1259" s="19"/>
      <c r="AA1259" s="19"/>
      <c r="AB1259" s="19"/>
      <c r="FE1259" s="50"/>
    </row>
    <row r="1260" spans="1:161" s="18" customFormat="1">
      <c r="A1260" s="47"/>
      <c r="B1260" s="48"/>
      <c r="C1260" s="48"/>
      <c r="D1260" s="49"/>
      <c r="E1260" s="48"/>
      <c r="F1260" s="431"/>
      <c r="G1260" s="48"/>
      <c r="H1260" s="48"/>
      <c r="I1260" s="48"/>
      <c r="J1260" s="48"/>
      <c r="K1260" s="48"/>
      <c r="L1260" s="48"/>
      <c r="M1260" s="48"/>
      <c r="N1260" s="48"/>
      <c r="O1260" s="19"/>
      <c r="P1260" s="19"/>
      <c r="Q1260" s="19"/>
      <c r="R1260" s="19"/>
      <c r="S1260" s="19"/>
      <c r="T1260" s="19"/>
      <c r="U1260" s="19"/>
      <c r="V1260" s="19"/>
      <c r="W1260" s="19"/>
      <c r="X1260" s="19"/>
      <c r="Y1260" s="19"/>
      <c r="Z1260" s="19"/>
      <c r="AA1260" s="19"/>
      <c r="AB1260" s="19"/>
      <c r="FE1260" s="50"/>
    </row>
    <row r="1261" spans="1:161" s="18" customFormat="1">
      <c r="A1261" s="47"/>
      <c r="B1261" s="48"/>
      <c r="C1261" s="48"/>
      <c r="D1261" s="49"/>
      <c r="E1261" s="48"/>
      <c r="F1261" s="431"/>
      <c r="G1261" s="48"/>
      <c r="H1261" s="48"/>
      <c r="I1261" s="48"/>
      <c r="J1261" s="48"/>
      <c r="K1261" s="48"/>
      <c r="L1261" s="48"/>
      <c r="M1261" s="48"/>
      <c r="N1261" s="48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  <c r="Y1261" s="19"/>
      <c r="Z1261" s="19"/>
      <c r="AA1261" s="19"/>
      <c r="AB1261" s="19"/>
      <c r="FE1261" s="50"/>
    </row>
    <row r="1262" spans="1:161" s="18" customFormat="1">
      <c r="A1262" s="47"/>
      <c r="B1262" s="48"/>
      <c r="C1262" s="48"/>
      <c r="D1262" s="49"/>
      <c r="E1262" s="48"/>
      <c r="F1262" s="431"/>
      <c r="G1262" s="48"/>
      <c r="H1262" s="48"/>
      <c r="I1262" s="48"/>
      <c r="J1262" s="48"/>
      <c r="K1262" s="48"/>
      <c r="L1262" s="48"/>
      <c r="M1262" s="48"/>
      <c r="N1262" s="48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  <c r="AA1262" s="19"/>
      <c r="AB1262" s="19"/>
      <c r="FE1262" s="50"/>
    </row>
    <row r="1263" spans="1:161" s="18" customFormat="1">
      <c r="A1263" s="47"/>
      <c r="B1263" s="48"/>
      <c r="C1263" s="48"/>
      <c r="D1263" s="49"/>
      <c r="E1263" s="48"/>
      <c r="F1263" s="431"/>
      <c r="G1263" s="48"/>
      <c r="H1263" s="48"/>
      <c r="I1263" s="48"/>
      <c r="J1263" s="48"/>
      <c r="K1263" s="48"/>
      <c r="L1263" s="48"/>
      <c r="M1263" s="48"/>
      <c r="N1263" s="48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  <c r="AA1263" s="19"/>
      <c r="AB1263" s="19"/>
      <c r="FE1263" s="50"/>
    </row>
    <row r="1264" spans="1:161" s="18" customFormat="1">
      <c r="A1264" s="47"/>
      <c r="B1264" s="48"/>
      <c r="C1264" s="48"/>
      <c r="D1264" s="49"/>
      <c r="E1264" s="48"/>
      <c r="F1264" s="431"/>
      <c r="G1264" s="48"/>
      <c r="H1264" s="48"/>
      <c r="I1264" s="48"/>
      <c r="J1264" s="48"/>
      <c r="K1264" s="48"/>
      <c r="L1264" s="48"/>
      <c r="M1264" s="48"/>
      <c r="N1264" s="48"/>
      <c r="O1264" s="19"/>
      <c r="P1264" s="19"/>
      <c r="Q1264" s="19"/>
      <c r="R1264" s="19"/>
      <c r="S1264" s="19"/>
      <c r="T1264" s="19"/>
      <c r="U1264" s="19"/>
      <c r="V1264" s="19"/>
      <c r="W1264" s="19"/>
      <c r="X1264" s="19"/>
      <c r="Y1264" s="19"/>
      <c r="Z1264" s="19"/>
      <c r="AA1264" s="19"/>
      <c r="AB1264" s="19"/>
      <c r="FE1264" s="50"/>
    </row>
    <row r="1265" spans="1:161" s="18" customFormat="1">
      <c r="A1265" s="47"/>
      <c r="B1265" s="48"/>
      <c r="C1265" s="48"/>
      <c r="D1265" s="49"/>
      <c r="E1265" s="48"/>
      <c r="F1265" s="431"/>
      <c r="G1265" s="48"/>
      <c r="H1265" s="48"/>
      <c r="I1265" s="48"/>
      <c r="J1265" s="48"/>
      <c r="K1265" s="48"/>
      <c r="L1265" s="48"/>
      <c r="M1265" s="48"/>
      <c r="N1265" s="48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  <c r="AA1265" s="19"/>
      <c r="AB1265" s="19"/>
      <c r="FE1265" s="50"/>
    </row>
    <row r="1266" spans="1:161" s="18" customFormat="1">
      <c r="A1266" s="47"/>
      <c r="B1266" s="48"/>
      <c r="C1266" s="48"/>
      <c r="D1266" s="49"/>
      <c r="E1266" s="48"/>
      <c r="F1266" s="431"/>
      <c r="G1266" s="48"/>
      <c r="H1266" s="48"/>
      <c r="I1266" s="48"/>
      <c r="J1266" s="48"/>
      <c r="K1266" s="48"/>
      <c r="L1266" s="48"/>
      <c r="M1266" s="48"/>
      <c r="N1266" s="48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  <c r="AA1266" s="19"/>
      <c r="AB1266" s="19"/>
      <c r="FE1266" s="50"/>
    </row>
    <row r="1267" spans="1:161" s="18" customFormat="1">
      <c r="A1267" s="47"/>
      <c r="B1267" s="48"/>
      <c r="C1267" s="48"/>
      <c r="D1267" s="49"/>
      <c r="E1267" s="48"/>
      <c r="F1267" s="431"/>
      <c r="G1267" s="48"/>
      <c r="H1267" s="48"/>
      <c r="I1267" s="48"/>
      <c r="J1267" s="48"/>
      <c r="K1267" s="48"/>
      <c r="L1267" s="48"/>
      <c r="M1267" s="48"/>
      <c r="N1267" s="48"/>
      <c r="O1267" s="19"/>
      <c r="P1267" s="19"/>
      <c r="Q1267" s="19"/>
      <c r="R1267" s="19"/>
      <c r="S1267" s="19"/>
      <c r="T1267" s="19"/>
      <c r="U1267" s="19"/>
      <c r="V1267" s="19"/>
      <c r="W1267" s="19"/>
      <c r="X1267" s="19"/>
      <c r="Y1267" s="19"/>
      <c r="Z1267" s="19"/>
      <c r="AA1267" s="19"/>
      <c r="AB1267" s="19"/>
      <c r="FE1267" s="50"/>
    </row>
    <row r="1268" spans="1:161" s="18" customFormat="1">
      <c r="A1268" s="47"/>
      <c r="B1268" s="48"/>
      <c r="C1268" s="48"/>
      <c r="D1268" s="49"/>
      <c r="E1268" s="48"/>
      <c r="F1268" s="431"/>
      <c r="G1268" s="48"/>
      <c r="H1268" s="48"/>
      <c r="I1268" s="48"/>
      <c r="J1268" s="48"/>
      <c r="K1268" s="48"/>
      <c r="L1268" s="48"/>
      <c r="M1268" s="48"/>
      <c r="N1268" s="48"/>
      <c r="O1268" s="19"/>
      <c r="P1268" s="19"/>
      <c r="Q1268" s="19"/>
      <c r="R1268" s="19"/>
      <c r="S1268" s="19"/>
      <c r="T1268" s="19"/>
      <c r="U1268" s="19"/>
      <c r="V1268" s="19"/>
      <c r="W1268" s="19"/>
      <c r="X1268" s="19"/>
      <c r="Y1268" s="19"/>
      <c r="Z1268" s="19"/>
      <c r="AA1268" s="19"/>
      <c r="AB1268" s="19"/>
      <c r="FE1268" s="50"/>
    </row>
    <row r="1269" spans="1:161" s="18" customFormat="1">
      <c r="A1269" s="47"/>
      <c r="B1269" s="48"/>
      <c r="C1269" s="48"/>
      <c r="D1269" s="49"/>
      <c r="E1269" s="48"/>
      <c r="F1269" s="431"/>
      <c r="G1269" s="48"/>
      <c r="H1269" s="48"/>
      <c r="I1269" s="48"/>
      <c r="J1269" s="48"/>
      <c r="K1269" s="48"/>
      <c r="L1269" s="48"/>
      <c r="M1269" s="48"/>
      <c r="N1269" s="48"/>
      <c r="O1269" s="19"/>
      <c r="P1269" s="19"/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  <c r="AA1269" s="19"/>
      <c r="AB1269" s="19"/>
      <c r="FE1269" s="50"/>
    </row>
    <row r="1270" spans="1:161" s="18" customFormat="1">
      <c r="A1270" s="47"/>
      <c r="B1270" s="48"/>
      <c r="C1270" s="48"/>
      <c r="D1270" s="49"/>
      <c r="E1270" s="48"/>
      <c r="F1270" s="431"/>
      <c r="G1270" s="48"/>
      <c r="H1270" s="48"/>
      <c r="I1270" s="48"/>
      <c r="J1270" s="48"/>
      <c r="K1270" s="48"/>
      <c r="L1270" s="48"/>
      <c r="M1270" s="48"/>
      <c r="N1270" s="48"/>
      <c r="O1270" s="19"/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  <c r="AA1270" s="19"/>
      <c r="AB1270" s="19"/>
      <c r="FE1270" s="50"/>
    </row>
    <row r="1271" spans="1:161" s="18" customFormat="1">
      <c r="A1271" s="47"/>
      <c r="B1271" s="48"/>
      <c r="C1271" s="48"/>
      <c r="D1271" s="49"/>
      <c r="E1271" s="48"/>
      <c r="F1271" s="431"/>
      <c r="G1271" s="48"/>
      <c r="H1271" s="48"/>
      <c r="I1271" s="48"/>
      <c r="J1271" s="48"/>
      <c r="K1271" s="48"/>
      <c r="L1271" s="48"/>
      <c r="M1271" s="48"/>
      <c r="N1271" s="48"/>
      <c r="O1271" s="19"/>
      <c r="P1271" s="19"/>
      <c r="Q1271" s="19"/>
      <c r="R1271" s="19"/>
      <c r="S1271" s="19"/>
      <c r="T1271" s="19"/>
      <c r="U1271" s="19"/>
      <c r="V1271" s="19"/>
      <c r="W1271" s="19"/>
      <c r="X1271" s="19"/>
      <c r="Y1271" s="19"/>
      <c r="Z1271" s="19"/>
      <c r="AA1271" s="19"/>
      <c r="AB1271" s="19"/>
      <c r="FE1271" s="50"/>
    </row>
    <row r="1272" spans="1:161" s="18" customFormat="1">
      <c r="A1272" s="47"/>
      <c r="B1272" s="48"/>
      <c r="C1272" s="48"/>
      <c r="D1272" s="49"/>
      <c r="E1272" s="48"/>
      <c r="F1272" s="431"/>
      <c r="G1272" s="48"/>
      <c r="H1272" s="48"/>
      <c r="I1272" s="48"/>
      <c r="J1272" s="48"/>
      <c r="K1272" s="48"/>
      <c r="L1272" s="48"/>
      <c r="M1272" s="48"/>
      <c r="N1272" s="48"/>
      <c r="O1272" s="19"/>
      <c r="P1272" s="19"/>
      <c r="Q1272" s="19"/>
      <c r="R1272" s="19"/>
      <c r="S1272" s="19"/>
      <c r="T1272" s="19"/>
      <c r="U1272" s="19"/>
      <c r="V1272" s="19"/>
      <c r="W1272" s="19"/>
      <c r="X1272" s="19"/>
      <c r="Y1272" s="19"/>
      <c r="Z1272" s="19"/>
      <c r="AA1272" s="19"/>
      <c r="AB1272" s="19"/>
      <c r="FE1272" s="50"/>
    </row>
    <row r="1273" spans="1:161" s="18" customFormat="1">
      <c r="A1273" s="47"/>
      <c r="B1273" s="48"/>
      <c r="C1273" s="48"/>
      <c r="D1273" s="49"/>
      <c r="E1273" s="48"/>
      <c r="F1273" s="431"/>
      <c r="G1273" s="48"/>
      <c r="H1273" s="48"/>
      <c r="I1273" s="48"/>
      <c r="J1273" s="48"/>
      <c r="K1273" s="48"/>
      <c r="L1273" s="48"/>
      <c r="M1273" s="48"/>
      <c r="N1273" s="48"/>
      <c r="O1273" s="19"/>
      <c r="P1273" s="19"/>
      <c r="Q1273" s="19"/>
      <c r="R1273" s="19"/>
      <c r="S1273" s="19"/>
      <c r="T1273" s="19"/>
      <c r="U1273" s="19"/>
      <c r="V1273" s="19"/>
      <c r="W1273" s="19"/>
      <c r="X1273" s="19"/>
      <c r="Y1273" s="19"/>
      <c r="Z1273" s="19"/>
      <c r="AA1273" s="19"/>
      <c r="AB1273" s="19"/>
      <c r="FE1273" s="50"/>
    </row>
    <row r="1274" spans="1:161" s="18" customFormat="1">
      <c r="A1274" s="47"/>
      <c r="B1274" s="48"/>
      <c r="C1274" s="48"/>
      <c r="D1274" s="49"/>
      <c r="E1274" s="48"/>
      <c r="F1274" s="431"/>
      <c r="G1274" s="48"/>
      <c r="H1274" s="48"/>
      <c r="I1274" s="48"/>
      <c r="J1274" s="48"/>
      <c r="K1274" s="48"/>
      <c r="L1274" s="48"/>
      <c r="M1274" s="48"/>
      <c r="N1274" s="48"/>
      <c r="O1274" s="19"/>
      <c r="P1274" s="19"/>
      <c r="Q1274" s="19"/>
      <c r="R1274" s="19"/>
      <c r="S1274" s="19"/>
      <c r="T1274" s="19"/>
      <c r="U1274" s="19"/>
      <c r="V1274" s="19"/>
      <c r="W1274" s="19"/>
      <c r="X1274" s="19"/>
      <c r="Y1274" s="19"/>
      <c r="Z1274" s="19"/>
      <c r="AA1274" s="19"/>
      <c r="AB1274" s="19"/>
      <c r="FE1274" s="50"/>
    </row>
    <row r="1275" spans="1:161" s="18" customFormat="1">
      <c r="A1275" s="47"/>
      <c r="B1275" s="48"/>
      <c r="C1275" s="48"/>
      <c r="D1275" s="49"/>
      <c r="E1275" s="48"/>
      <c r="F1275" s="431"/>
      <c r="G1275" s="48"/>
      <c r="H1275" s="48"/>
      <c r="I1275" s="48"/>
      <c r="J1275" s="48"/>
      <c r="K1275" s="48"/>
      <c r="L1275" s="48"/>
      <c r="M1275" s="48"/>
      <c r="N1275" s="48"/>
      <c r="O1275" s="19"/>
      <c r="P1275" s="19"/>
      <c r="Q1275" s="19"/>
      <c r="R1275" s="19"/>
      <c r="S1275" s="19"/>
      <c r="T1275" s="19"/>
      <c r="U1275" s="19"/>
      <c r="V1275" s="19"/>
      <c r="W1275" s="19"/>
      <c r="X1275" s="19"/>
      <c r="Y1275" s="19"/>
      <c r="Z1275" s="19"/>
      <c r="AA1275" s="19"/>
      <c r="AB1275" s="19"/>
      <c r="FE1275" s="50"/>
    </row>
    <row r="1276" spans="1:161" s="18" customFormat="1">
      <c r="A1276" s="47"/>
      <c r="B1276" s="48"/>
      <c r="C1276" s="48"/>
      <c r="D1276" s="49"/>
      <c r="E1276" s="48"/>
      <c r="F1276" s="431"/>
      <c r="G1276" s="48"/>
      <c r="H1276" s="48"/>
      <c r="I1276" s="48"/>
      <c r="J1276" s="48"/>
      <c r="K1276" s="48"/>
      <c r="L1276" s="48"/>
      <c r="M1276" s="48"/>
      <c r="N1276" s="48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/>
      <c r="Z1276" s="19"/>
      <c r="AA1276" s="19"/>
      <c r="AB1276" s="19"/>
      <c r="FE1276" s="50"/>
    </row>
    <row r="1277" spans="1:161" s="18" customFormat="1">
      <c r="A1277" s="47"/>
      <c r="B1277" s="48"/>
      <c r="C1277" s="48"/>
      <c r="D1277" s="49"/>
      <c r="E1277" s="48"/>
      <c r="F1277" s="431"/>
      <c r="G1277" s="48"/>
      <c r="H1277" s="48"/>
      <c r="I1277" s="48"/>
      <c r="J1277" s="48"/>
      <c r="K1277" s="48"/>
      <c r="L1277" s="48"/>
      <c r="M1277" s="48"/>
      <c r="N1277" s="48"/>
      <c r="O1277" s="19"/>
      <c r="P1277" s="19"/>
      <c r="Q1277" s="19"/>
      <c r="R1277" s="19"/>
      <c r="S1277" s="19"/>
      <c r="T1277" s="19"/>
      <c r="U1277" s="19"/>
      <c r="V1277" s="19"/>
      <c r="W1277" s="19"/>
      <c r="X1277" s="19"/>
      <c r="Y1277" s="19"/>
      <c r="Z1277" s="19"/>
      <c r="AA1277" s="19"/>
      <c r="AB1277" s="19"/>
      <c r="FE1277" s="50"/>
    </row>
    <row r="1278" spans="1:161" s="18" customFormat="1">
      <c r="A1278" s="47"/>
      <c r="B1278" s="48"/>
      <c r="C1278" s="48"/>
      <c r="D1278" s="49"/>
      <c r="E1278" s="48"/>
      <c r="F1278" s="431"/>
      <c r="G1278" s="48"/>
      <c r="H1278" s="48"/>
      <c r="I1278" s="48"/>
      <c r="J1278" s="48"/>
      <c r="K1278" s="48"/>
      <c r="L1278" s="48"/>
      <c r="M1278" s="48"/>
      <c r="N1278" s="48"/>
      <c r="O1278" s="19"/>
      <c r="P1278" s="19"/>
      <c r="Q1278" s="19"/>
      <c r="R1278" s="19"/>
      <c r="S1278" s="19"/>
      <c r="T1278" s="19"/>
      <c r="U1278" s="19"/>
      <c r="V1278" s="19"/>
      <c r="W1278" s="19"/>
      <c r="X1278" s="19"/>
      <c r="Y1278" s="19"/>
      <c r="Z1278" s="19"/>
      <c r="AA1278" s="19"/>
      <c r="AB1278" s="19"/>
      <c r="FE1278" s="50"/>
    </row>
    <row r="1279" spans="1:161" s="18" customFormat="1">
      <c r="A1279" s="47"/>
      <c r="B1279" s="48"/>
      <c r="C1279" s="48"/>
      <c r="D1279" s="49"/>
      <c r="E1279" s="48"/>
      <c r="F1279" s="431"/>
      <c r="G1279" s="48"/>
      <c r="H1279" s="48"/>
      <c r="I1279" s="48"/>
      <c r="J1279" s="48"/>
      <c r="K1279" s="48"/>
      <c r="L1279" s="48"/>
      <c r="M1279" s="48"/>
      <c r="N1279" s="48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/>
      <c r="Z1279" s="19"/>
      <c r="AA1279" s="19"/>
      <c r="AB1279" s="19"/>
      <c r="FE1279" s="50"/>
    </row>
    <row r="1280" spans="1:161" s="18" customFormat="1">
      <c r="A1280" s="47"/>
      <c r="B1280" s="48"/>
      <c r="C1280" s="48"/>
      <c r="D1280" s="49"/>
      <c r="E1280" s="48"/>
      <c r="F1280" s="431"/>
      <c r="G1280" s="48"/>
      <c r="H1280" s="48"/>
      <c r="I1280" s="48"/>
      <c r="J1280" s="48"/>
      <c r="K1280" s="48"/>
      <c r="L1280" s="48"/>
      <c r="M1280" s="48"/>
      <c r="N1280" s="48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19"/>
      <c r="AA1280" s="19"/>
      <c r="AB1280" s="19"/>
      <c r="FE1280" s="50"/>
    </row>
    <row r="1281" spans="1:161" s="18" customFormat="1">
      <c r="A1281" s="47"/>
      <c r="B1281" s="48"/>
      <c r="C1281" s="48"/>
      <c r="D1281" s="49"/>
      <c r="E1281" s="48"/>
      <c r="F1281" s="431"/>
      <c r="G1281" s="48"/>
      <c r="H1281" s="48"/>
      <c r="I1281" s="48"/>
      <c r="J1281" s="48"/>
      <c r="K1281" s="48"/>
      <c r="L1281" s="48"/>
      <c r="M1281" s="48"/>
      <c r="N1281" s="48"/>
      <c r="O1281" s="19"/>
      <c r="P1281" s="19"/>
      <c r="Q1281" s="19"/>
      <c r="R1281" s="19"/>
      <c r="S1281" s="19"/>
      <c r="T1281" s="19"/>
      <c r="U1281" s="19"/>
      <c r="V1281" s="19"/>
      <c r="W1281" s="19"/>
      <c r="X1281" s="19"/>
      <c r="Y1281" s="19"/>
      <c r="Z1281" s="19"/>
      <c r="AA1281" s="19"/>
      <c r="AB1281" s="19"/>
      <c r="FE1281" s="50"/>
    </row>
    <row r="1282" spans="1:161" s="18" customFormat="1">
      <c r="A1282" s="47"/>
      <c r="B1282" s="48"/>
      <c r="C1282" s="48"/>
      <c r="D1282" s="49"/>
      <c r="E1282" s="48"/>
      <c r="F1282" s="431"/>
      <c r="G1282" s="48"/>
      <c r="H1282" s="48"/>
      <c r="I1282" s="48"/>
      <c r="J1282" s="48"/>
      <c r="K1282" s="48"/>
      <c r="L1282" s="48"/>
      <c r="M1282" s="48"/>
      <c r="N1282" s="48"/>
      <c r="O1282" s="19"/>
      <c r="P1282" s="19"/>
      <c r="Q1282" s="19"/>
      <c r="R1282" s="19"/>
      <c r="S1282" s="19"/>
      <c r="T1282" s="19"/>
      <c r="U1282" s="19"/>
      <c r="V1282" s="19"/>
      <c r="W1282" s="19"/>
      <c r="X1282" s="19"/>
      <c r="Y1282" s="19"/>
      <c r="Z1282" s="19"/>
      <c r="AA1282" s="19"/>
      <c r="AB1282" s="19"/>
      <c r="FE1282" s="50"/>
    </row>
    <row r="1283" spans="1:161" s="18" customFormat="1">
      <c r="A1283" s="47"/>
      <c r="B1283" s="48"/>
      <c r="C1283" s="48"/>
      <c r="D1283" s="49"/>
      <c r="E1283" s="48"/>
      <c r="F1283" s="431"/>
      <c r="G1283" s="48"/>
      <c r="H1283" s="48"/>
      <c r="I1283" s="48"/>
      <c r="J1283" s="48"/>
      <c r="K1283" s="48"/>
      <c r="L1283" s="48"/>
      <c r="M1283" s="48"/>
      <c r="N1283" s="48"/>
      <c r="O1283" s="19"/>
      <c r="P1283" s="19"/>
      <c r="Q1283" s="19"/>
      <c r="R1283" s="19"/>
      <c r="S1283" s="19"/>
      <c r="T1283" s="19"/>
      <c r="U1283" s="19"/>
      <c r="V1283" s="19"/>
      <c r="W1283" s="19"/>
      <c r="X1283" s="19"/>
      <c r="Y1283" s="19"/>
      <c r="Z1283" s="19"/>
      <c r="AA1283" s="19"/>
      <c r="AB1283" s="19"/>
      <c r="FE1283" s="50"/>
    </row>
    <row r="1284" spans="1:161" s="18" customFormat="1">
      <c r="A1284" s="47"/>
      <c r="B1284" s="48"/>
      <c r="C1284" s="48"/>
      <c r="D1284" s="49"/>
      <c r="E1284" s="48"/>
      <c r="F1284" s="431"/>
      <c r="G1284" s="48"/>
      <c r="H1284" s="48"/>
      <c r="I1284" s="48"/>
      <c r="J1284" s="48"/>
      <c r="K1284" s="48"/>
      <c r="L1284" s="48"/>
      <c r="M1284" s="48"/>
      <c r="N1284" s="48"/>
      <c r="O1284" s="19"/>
      <c r="P1284" s="19"/>
      <c r="Q1284" s="19"/>
      <c r="R1284" s="19"/>
      <c r="S1284" s="19"/>
      <c r="T1284" s="19"/>
      <c r="U1284" s="19"/>
      <c r="V1284" s="19"/>
      <c r="W1284" s="19"/>
      <c r="X1284" s="19"/>
      <c r="Y1284" s="19"/>
      <c r="Z1284" s="19"/>
      <c r="AA1284" s="19"/>
      <c r="AB1284" s="19"/>
      <c r="FE1284" s="50"/>
    </row>
    <row r="1285" spans="1:161" s="18" customFormat="1">
      <c r="A1285" s="47"/>
      <c r="B1285" s="48"/>
      <c r="C1285" s="48"/>
      <c r="D1285" s="49"/>
      <c r="E1285" s="48"/>
      <c r="F1285" s="431"/>
      <c r="G1285" s="48"/>
      <c r="H1285" s="48"/>
      <c r="I1285" s="48"/>
      <c r="J1285" s="48"/>
      <c r="K1285" s="48"/>
      <c r="L1285" s="48"/>
      <c r="M1285" s="48"/>
      <c r="N1285" s="48"/>
      <c r="O1285" s="19"/>
      <c r="P1285" s="19"/>
      <c r="Q1285" s="19"/>
      <c r="R1285" s="19"/>
      <c r="S1285" s="19"/>
      <c r="T1285" s="19"/>
      <c r="U1285" s="19"/>
      <c r="V1285" s="19"/>
      <c r="W1285" s="19"/>
      <c r="X1285" s="19"/>
      <c r="Y1285" s="19"/>
      <c r="Z1285" s="19"/>
      <c r="AA1285" s="19"/>
      <c r="AB1285" s="19"/>
      <c r="FE1285" s="50"/>
    </row>
    <row r="1286" spans="1:161" s="18" customFormat="1">
      <c r="A1286" s="47"/>
      <c r="B1286" s="48"/>
      <c r="C1286" s="48"/>
      <c r="D1286" s="49"/>
      <c r="E1286" s="48"/>
      <c r="F1286" s="431"/>
      <c r="G1286" s="48"/>
      <c r="H1286" s="48"/>
      <c r="I1286" s="48"/>
      <c r="J1286" s="48"/>
      <c r="K1286" s="48"/>
      <c r="L1286" s="48"/>
      <c r="M1286" s="48"/>
      <c r="N1286" s="48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19"/>
      <c r="AA1286" s="19"/>
      <c r="AB1286" s="19"/>
      <c r="FE1286" s="50"/>
    </row>
    <row r="1287" spans="1:161" s="18" customFormat="1">
      <c r="A1287" s="47"/>
      <c r="B1287" s="48"/>
      <c r="C1287" s="48"/>
      <c r="D1287" s="49"/>
      <c r="E1287" s="48"/>
      <c r="F1287" s="431"/>
      <c r="G1287" s="48"/>
      <c r="H1287" s="48"/>
      <c r="I1287" s="48"/>
      <c r="J1287" s="48"/>
      <c r="K1287" s="48"/>
      <c r="L1287" s="48"/>
      <c r="M1287" s="48"/>
      <c r="N1287" s="48"/>
      <c r="O1287" s="19"/>
      <c r="P1287" s="19"/>
      <c r="Q1287" s="19"/>
      <c r="R1287" s="19"/>
      <c r="S1287" s="19"/>
      <c r="T1287" s="19"/>
      <c r="U1287" s="19"/>
      <c r="V1287" s="19"/>
      <c r="W1287" s="19"/>
      <c r="X1287" s="19"/>
      <c r="Y1287" s="19"/>
      <c r="Z1287" s="19"/>
      <c r="AA1287" s="19"/>
      <c r="AB1287" s="19"/>
      <c r="FE1287" s="50"/>
    </row>
    <row r="1288" spans="1:161" s="18" customFormat="1">
      <c r="A1288" s="47"/>
      <c r="B1288" s="48"/>
      <c r="C1288" s="48"/>
      <c r="D1288" s="49"/>
      <c r="E1288" s="48"/>
      <c r="F1288" s="431"/>
      <c r="G1288" s="48"/>
      <c r="H1288" s="48"/>
      <c r="I1288" s="48"/>
      <c r="J1288" s="48"/>
      <c r="K1288" s="48"/>
      <c r="L1288" s="48"/>
      <c r="M1288" s="48"/>
      <c r="N1288" s="48"/>
      <c r="O1288" s="19"/>
      <c r="P1288" s="19"/>
      <c r="Q1288" s="19"/>
      <c r="R1288" s="19"/>
      <c r="S1288" s="19"/>
      <c r="T1288" s="19"/>
      <c r="U1288" s="19"/>
      <c r="V1288" s="19"/>
      <c r="W1288" s="19"/>
      <c r="X1288" s="19"/>
      <c r="Y1288" s="19"/>
      <c r="Z1288" s="19"/>
      <c r="AA1288" s="19"/>
      <c r="AB1288" s="19"/>
      <c r="FE1288" s="50"/>
    </row>
    <row r="1289" spans="1:161" s="18" customFormat="1">
      <c r="A1289" s="47"/>
      <c r="B1289" s="48"/>
      <c r="C1289" s="48"/>
      <c r="D1289" s="49"/>
      <c r="E1289" s="48"/>
      <c r="F1289" s="431"/>
      <c r="G1289" s="48"/>
      <c r="H1289" s="48"/>
      <c r="I1289" s="48"/>
      <c r="J1289" s="48"/>
      <c r="K1289" s="48"/>
      <c r="L1289" s="48"/>
      <c r="M1289" s="48"/>
      <c r="N1289" s="48"/>
      <c r="O1289" s="19"/>
      <c r="P1289" s="19"/>
      <c r="Q1289" s="19"/>
      <c r="R1289" s="19"/>
      <c r="S1289" s="19"/>
      <c r="T1289" s="19"/>
      <c r="U1289" s="19"/>
      <c r="V1289" s="19"/>
      <c r="W1289" s="19"/>
      <c r="X1289" s="19"/>
      <c r="Y1289" s="19"/>
      <c r="Z1289" s="19"/>
      <c r="AA1289" s="19"/>
      <c r="AB1289" s="19"/>
      <c r="FE1289" s="50"/>
    </row>
    <row r="1290" spans="1:161" s="18" customFormat="1">
      <c r="A1290" s="47"/>
      <c r="B1290" s="48"/>
      <c r="C1290" s="48"/>
      <c r="D1290" s="49"/>
      <c r="E1290" s="48"/>
      <c r="F1290" s="431"/>
      <c r="G1290" s="48"/>
      <c r="H1290" s="48"/>
      <c r="I1290" s="48"/>
      <c r="J1290" s="48"/>
      <c r="K1290" s="48"/>
      <c r="L1290" s="48"/>
      <c r="M1290" s="48"/>
      <c r="N1290" s="48"/>
      <c r="O1290" s="19"/>
      <c r="P1290" s="19"/>
      <c r="Q1290" s="19"/>
      <c r="R1290" s="19"/>
      <c r="S1290" s="19"/>
      <c r="T1290" s="19"/>
      <c r="U1290" s="19"/>
      <c r="V1290" s="19"/>
      <c r="W1290" s="19"/>
      <c r="X1290" s="19"/>
      <c r="Y1290" s="19"/>
      <c r="Z1290" s="19"/>
      <c r="AA1290" s="19"/>
      <c r="AB1290" s="19"/>
      <c r="FE1290" s="50"/>
    </row>
    <row r="1291" spans="1:161" s="18" customFormat="1">
      <c r="A1291" s="47"/>
      <c r="B1291" s="48"/>
      <c r="C1291" s="48"/>
      <c r="D1291" s="49"/>
      <c r="E1291" s="48"/>
      <c r="F1291" s="431"/>
      <c r="G1291" s="48"/>
      <c r="H1291" s="48"/>
      <c r="I1291" s="48"/>
      <c r="J1291" s="48"/>
      <c r="K1291" s="48"/>
      <c r="L1291" s="48"/>
      <c r="M1291" s="48"/>
      <c r="N1291" s="48"/>
      <c r="O1291" s="19"/>
      <c r="P1291" s="19"/>
      <c r="Q1291" s="19"/>
      <c r="R1291" s="19"/>
      <c r="S1291" s="19"/>
      <c r="T1291" s="19"/>
      <c r="U1291" s="19"/>
      <c r="V1291" s="19"/>
      <c r="W1291" s="19"/>
      <c r="X1291" s="19"/>
      <c r="Y1291" s="19"/>
      <c r="Z1291" s="19"/>
      <c r="AA1291" s="19"/>
      <c r="AB1291" s="19"/>
      <c r="FE1291" s="50"/>
    </row>
    <row r="1292" spans="1:161" s="18" customFormat="1">
      <c r="A1292" s="47"/>
      <c r="B1292" s="48"/>
      <c r="C1292" s="48"/>
      <c r="D1292" s="49"/>
      <c r="E1292" s="48"/>
      <c r="F1292" s="431"/>
      <c r="G1292" s="48"/>
      <c r="H1292" s="48"/>
      <c r="I1292" s="48"/>
      <c r="J1292" s="48"/>
      <c r="K1292" s="48"/>
      <c r="L1292" s="48"/>
      <c r="M1292" s="48"/>
      <c r="N1292" s="48"/>
      <c r="O1292" s="19"/>
      <c r="P1292" s="19"/>
      <c r="Q1292" s="19"/>
      <c r="R1292" s="19"/>
      <c r="S1292" s="19"/>
      <c r="T1292" s="19"/>
      <c r="U1292" s="19"/>
      <c r="V1292" s="19"/>
      <c r="W1292" s="19"/>
      <c r="X1292" s="19"/>
      <c r="Y1292" s="19"/>
      <c r="Z1292" s="19"/>
      <c r="AA1292" s="19"/>
      <c r="AB1292" s="19"/>
      <c r="FE1292" s="50"/>
    </row>
    <row r="1293" spans="1:161" s="18" customFormat="1">
      <c r="A1293" s="47"/>
      <c r="B1293" s="48"/>
      <c r="C1293" s="48"/>
      <c r="D1293" s="49"/>
      <c r="E1293" s="48"/>
      <c r="F1293" s="431"/>
      <c r="G1293" s="48"/>
      <c r="H1293" s="48"/>
      <c r="I1293" s="48"/>
      <c r="J1293" s="48"/>
      <c r="K1293" s="48"/>
      <c r="L1293" s="48"/>
      <c r="M1293" s="48"/>
      <c r="N1293" s="48"/>
      <c r="O1293" s="19"/>
      <c r="P1293" s="19"/>
      <c r="Q1293" s="19"/>
      <c r="R1293" s="19"/>
      <c r="S1293" s="19"/>
      <c r="T1293" s="19"/>
      <c r="U1293" s="19"/>
      <c r="V1293" s="19"/>
      <c r="W1293" s="19"/>
      <c r="X1293" s="19"/>
      <c r="Y1293" s="19"/>
      <c r="Z1293" s="19"/>
      <c r="AA1293" s="19"/>
      <c r="AB1293" s="19"/>
      <c r="FE1293" s="50"/>
    </row>
    <row r="1294" spans="1:161" s="18" customFormat="1">
      <c r="A1294" s="47"/>
      <c r="B1294" s="48"/>
      <c r="C1294" s="48"/>
      <c r="D1294" s="49"/>
      <c r="E1294" s="48"/>
      <c r="F1294" s="431"/>
      <c r="G1294" s="48"/>
      <c r="H1294" s="48"/>
      <c r="I1294" s="48"/>
      <c r="J1294" s="48"/>
      <c r="K1294" s="48"/>
      <c r="L1294" s="48"/>
      <c r="M1294" s="48"/>
      <c r="N1294" s="48"/>
      <c r="O1294" s="19"/>
      <c r="P1294" s="19"/>
      <c r="Q1294" s="19"/>
      <c r="R1294" s="19"/>
      <c r="S1294" s="19"/>
      <c r="T1294" s="19"/>
      <c r="U1294" s="19"/>
      <c r="V1294" s="19"/>
      <c r="W1294" s="19"/>
      <c r="X1294" s="19"/>
      <c r="Y1294" s="19"/>
      <c r="Z1294" s="19"/>
      <c r="AA1294" s="19"/>
      <c r="AB1294" s="19"/>
      <c r="FE1294" s="50"/>
    </row>
    <row r="1295" spans="1:161" s="18" customFormat="1">
      <c r="A1295" s="47"/>
      <c r="B1295" s="48"/>
      <c r="C1295" s="48"/>
      <c r="D1295" s="49"/>
      <c r="E1295" s="48"/>
      <c r="F1295" s="431"/>
      <c r="G1295" s="48"/>
      <c r="H1295" s="48"/>
      <c r="I1295" s="48"/>
      <c r="J1295" s="48"/>
      <c r="K1295" s="48"/>
      <c r="L1295" s="48"/>
      <c r="M1295" s="48"/>
      <c r="N1295" s="48"/>
      <c r="O1295" s="19"/>
      <c r="P1295" s="19"/>
      <c r="Q1295" s="19"/>
      <c r="R1295" s="19"/>
      <c r="S1295" s="19"/>
      <c r="T1295" s="19"/>
      <c r="U1295" s="19"/>
      <c r="V1295" s="19"/>
      <c r="W1295" s="19"/>
      <c r="X1295" s="19"/>
      <c r="Y1295" s="19"/>
      <c r="Z1295" s="19"/>
      <c r="AA1295" s="19"/>
      <c r="AB1295" s="19"/>
      <c r="FE1295" s="50"/>
    </row>
    <row r="1296" spans="1:161" s="18" customFormat="1">
      <c r="A1296" s="47"/>
      <c r="B1296" s="48"/>
      <c r="C1296" s="48"/>
      <c r="D1296" s="49"/>
      <c r="E1296" s="48"/>
      <c r="F1296" s="431"/>
      <c r="G1296" s="48"/>
      <c r="H1296" s="48"/>
      <c r="I1296" s="48"/>
      <c r="J1296" s="48"/>
      <c r="K1296" s="48"/>
      <c r="L1296" s="48"/>
      <c r="M1296" s="48"/>
      <c r="N1296" s="48"/>
      <c r="O1296" s="19"/>
      <c r="P1296" s="19"/>
      <c r="Q1296" s="19"/>
      <c r="R1296" s="19"/>
      <c r="S1296" s="19"/>
      <c r="T1296" s="19"/>
      <c r="U1296" s="19"/>
      <c r="V1296" s="19"/>
      <c r="W1296" s="19"/>
      <c r="X1296" s="19"/>
      <c r="Y1296" s="19"/>
      <c r="Z1296" s="19"/>
      <c r="AA1296" s="19"/>
      <c r="AB1296" s="19"/>
      <c r="FE1296" s="50"/>
    </row>
    <row r="1297" spans="1:161" s="18" customFormat="1">
      <c r="A1297" s="47"/>
      <c r="B1297" s="48"/>
      <c r="C1297" s="48"/>
      <c r="D1297" s="49"/>
      <c r="E1297" s="48"/>
      <c r="F1297" s="431"/>
      <c r="G1297" s="48"/>
      <c r="H1297" s="48"/>
      <c r="I1297" s="48"/>
      <c r="J1297" s="48"/>
      <c r="K1297" s="48"/>
      <c r="L1297" s="48"/>
      <c r="M1297" s="48"/>
      <c r="N1297" s="48"/>
      <c r="O1297" s="19"/>
      <c r="P1297" s="19"/>
      <c r="Q1297" s="19"/>
      <c r="R1297" s="19"/>
      <c r="S1297" s="19"/>
      <c r="T1297" s="19"/>
      <c r="U1297" s="19"/>
      <c r="V1297" s="19"/>
      <c r="W1297" s="19"/>
      <c r="X1297" s="19"/>
      <c r="Y1297" s="19"/>
      <c r="Z1297" s="19"/>
      <c r="AA1297" s="19"/>
      <c r="AB1297" s="19"/>
      <c r="FE1297" s="50"/>
    </row>
    <row r="1298" spans="1:161" s="18" customFormat="1">
      <c r="A1298" s="47"/>
      <c r="B1298" s="48"/>
      <c r="C1298" s="48"/>
      <c r="D1298" s="49"/>
      <c r="E1298" s="48"/>
      <c r="F1298" s="431"/>
      <c r="G1298" s="48"/>
      <c r="H1298" s="48"/>
      <c r="I1298" s="48"/>
      <c r="J1298" s="48"/>
      <c r="K1298" s="48"/>
      <c r="L1298" s="48"/>
      <c r="M1298" s="48"/>
      <c r="N1298" s="48"/>
      <c r="O1298" s="19"/>
      <c r="P1298" s="19"/>
      <c r="Q1298" s="19"/>
      <c r="R1298" s="19"/>
      <c r="S1298" s="19"/>
      <c r="T1298" s="19"/>
      <c r="U1298" s="19"/>
      <c r="V1298" s="19"/>
      <c r="W1298" s="19"/>
      <c r="X1298" s="19"/>
      <c r="Y1298" s="19"/>
      <c r="Z1298" s="19"/>
      <c r="AA1298" s="19"/>
      <c r="AB1298" s="19"/>
      <c r="FE1298" s="50"/>
    </row>
    <row r="1299" spans="1:161" s="18" customFormat="1">
      <c r="A1299" s="47"/>
      <c r="B1299" s="48"/>
      <c r="C1299" s="48"/>
      <c r="D1299" s="49"/>
      <c r="E1299" s="48"/>
      <c r="F1299" s="431"/>
      <c r="G1299" s="48"/>
      <c r="H1299" s="48"/>
      <c r="I1299" s="48"/>
      <c r="J1299" s="48"/>
      <c r="K1299" s="48"/>
      <c r="L1299" s="48"/>
      <c r="M1299" s="48"/>
      <c r="N1299" s="48"/>
      <c r="O1299" s="19"/>
      <c r="P1299" s="19"/>
      <c r="Q1299" s="19"/>
      <c r="R1299" s="19"/>
      <c r="S1299" s="19"/>
      <c r="T1299" s="19"/>
      <c r="U1299" s="19"/>
      <c r="V1299" s="19"/>
      <c r="W1299" s="19"/>
      <c r="X1299" s="19"/>
      <c r="Y1299" s="19"/>
      <c r="Z1299" s="19"/>
      <c r="AA1299" s="19"/>
      <c r="AB1299" s="19"/>
      <c r="FE1299" s="50"/>
    </row>
    <row r="1300" spans="1:161" s="18" customFormat="1">
      <c r="A1300" s="47"/>
      <c r="B1300" s="48"/>
      <c r="C1300" s="48"/>
      <c r="D1300" s="49"/>
      <c r="E1300" s="48"/>
      <c r="F1300" s="431"/>
      <c r="G1300" s="48"/>
      <c r="H1300" s="48"/>
      <c r="I1300" s="48"/>
      <c r="J1300" s="48"/>
      <c r="K1300" s="48"/>
      <c r="L1300" s="48"/>
      <c r="M1300" s="48"/>
      <c r="N1300" s="48"/>
      <c r="O1300" s="19"/>
      <c r="P1300" s="19"/>
      <c r="Q1300" s="19"/>
      <c r="R1300" s="19"/>
      <c r="S1300" s="19"/>
      <c r="T1300" s="19"/>
      <c r="U1300" s="19"/>
      <c r="V1300" s="19"/>
      <c r="W1300" s="19"/>
      <c r="X1300" s="19"/>
      <c r="Y1300" s="19"/>
      <c r="Z1300" s="19"/>
      <c r="AA1300" s="19"/>
      <c r="AB1300" s="19"/>
      <c r="FE1300" s="50"/>
    </row>
    <row r="1301" spans="1:161" s="18" customFormat="1">
      <c r="A1301" s="47"/>
      <c r="B1301" s="48"/>
      <c r="C1301" s="48"/>
      <c r="D1301" s="49"/>
      <c r="E1301" s="48"/>
      <c r="F1301" s="431"/>
      <c r="G1301" s="48"/>
      <c r="H1301" s="48"/>
      <c r="I1301" s="48"/>
      <c r="J1301" s="48"/>
      <c r="K1301" s="48"/>
      <c r="L1301" s="48"/>
      <c r="M1301" s="48"/>
      <c r="N1301" s="48"/>
      <c r="O1301" s="19"/>
      <c r="P1301" s="19"/>
      <c r="Q1301" s="19"/>
      <c r="R1301" s="19"/>
      <c r="S1301" s="19"/>
      <c r="T1301" s="19"/>
      <c r="U1301" s="19"/>
      <c r="V1301" s="19"/>
      <c r="W1301" s="19"/>
      <c r="X1301" s="19"/>
      <c r="Y1301" s="19"/>
      <c r="Z1301" s="19"/>
      <c r="AA1301" s="19"/>
      <c r="AB1301" s="19"/>
      <c r="FE1301" s="50"/>
    </row>
    <row r="1302" spans="1:161" s="18" customFormat="1">
      <c r="A1302" s="47"/>
      <c r="B1302" s="48"/>
      <c r="C1302" s="48"/>
      <c r="D1302" s="49"/>
      <c r="E1302" s="48"/>
      <c r="F1302" s="431"/>
      <c r="G1302" s="48"/>
      <c r="H1302" s="48"/>
      <c r="I1302" s="48"/>
      <c r="J1302" s="48"/>
      <c r="K1302" s="48"/>
      <c r="L1302" s="48"/>
      <c r="M1302" s="48"/>
      <c r="N1302" s="48"/>
      <c r="O1302" s="19"/>
      <c r="P1302" s="19"/>
      <c r="Q1302" s="19"/>
      <c r="R1302" s="19"/>
      <c r="S1302" s="19"/>
      <c r="T1302" s="19"/>
      <c r="U1302" s="19"/>
      <c r="V1302" s="19"/>
      <c r="W1302" s="19"/>
      <c r="X1302" s="19"/>
      <c r="Y1302" s="19"/>
      <c r="Z1302" s="19"/>
      <c r="AA1302" s="19"/>
      <c r="AB1302" s="19"/>
      <c r="FE1302" s="50"/>
    </row>
    <row r="1303" spans="1:161" s="18" customFormat="1">
      <c r="A1303" s="47"/>
      <c r="B1303" s="48"/>
      <c r="C1303" s="48"/>
      <c r="D1303" s="49"/>
      <c r="E1303" s="48"/>
      <c r="F1303" s="431"/>
      <c r="G1303" s="48"/>
      <c r="H1303" s="48"/>
      <c r="I1303" s="48"/>
      <c r="J1303" s="48"/>
      <c r="K1303" s="48"/>
      <c r="L1303" s="48"/>
      <c r="M1303" s="48"/>
      <c r="N1303" s="48"/>
      <c r="O1303" s="19"/>
      <c r="P1303" s="19"/>
      <c r="Q1303" s="19"/>
      <c r="R1303" s="19"/>
      <c r="S1303" s="19"/>
      <c r="T1303" s="19"/>
      <c r="U1303" s="19"/>
      <c r="V1303" s="19"/>
      <c r="W1303" s="19"/>
      <c r="X1303" s="19"/>
      <c r="Y1303" s="19"/>
      <c r="Z1303" s="19"/>
      <c r="AA1303" s="19"/>
      <c r="AB1303" s="19"/>
      <c r="FE1303" s="50"/>
    </row>
    <row r="1304" spans="1:161" s="18" customFormat="1">
      <c r="A1304" s="47"/>
      <c r="B1304" s="48"/>
      <c r="C1304" s="48"/>
      <c r="D1304" s="49"/>
      <c r="E1304" s="48"/>
      <c r="F1304" s="431"/>
      <c r="G1304" s="48"/>
      <c r="H1304" s="48"/>
      <c r="I1304" s="48"/>
      <c r="J1304" s="48"/>
      <c r="K1304" s="48"/>
      <c r="L1304" s="48"/>
      <c r="M1304" s="48"/>
      <c r="N1304" s="48"/>
      <c r="O1304" s="19"/>
      <c r="P1304" s="19"/>
      <c r="Q1304" s="19"/>
      <c r="R1304" s="19"/>
      <c r="S1304" s="19"/>
      <c r="T1304" s="19"/>
      <c r="U1304" s="19"/>
      <c r="V1304" s="19"/>
      <c r="W1304" s="19"/>
      <c r="X1304" s="19"/>
      <c r="Y1304" s="19"/>
      <c r="Z1304" s="19"/>
      <c r="AA1304" s="19"/>
      <c r="AB1304" s="19"/>
      <c r="FE1304" s="50"/>
    </row>
    <row r="1305" spans="1:161" s="18" customFormat="1">
      <c r="A1305" s="47"/>
      <c r="B1305" s="48"/>
      <c r="C1305" s="48"/>
      <c r="D1305" s="49"/>
      <c r="E1305" s="48"/>
      <c r="F1305" s="431"/>
      <c r="G1305" s="48"/>
      <c r="H1305" s="48"/>
      <c r="I1305" s="48"/>
      <c r="J1305" s="48"/>
      <c r="K1305" s="48"/>
      <c r="L1305" s="48"/>
      <c r="M1305" s="48"/>
      <c r="N1305" s="48"/>
      <c r="O1305" s="19"/>
      <c r="P1305" s="19"/>
      <c r="Q1305" s="19"/>
      <c r="R1305" s="19"/>
      <c r="S1305" s="19"/>
      <c r="T1305" s="19"/>
      <c r="U1305" s="19"/>
      <c r="V1305" s="19"/>
      <c r="W1305" s="19"/>
      <c r="X1305" s="19"/>
      <c r="Y1305" s="19"/>
      <c r="Z1305" s="19"/>
      <c r="AA1305" s="19"/>
      <c r="AB1305" s="19"/>
      <c r="FE1305" s="50"/>
    </row>
    <row r="1306" spans="1:161" s="18" customFormat="1">
      <c r="A1306" s="47"/>
      <c r="B1306" s="48"/>
      <c r="C1306" s="48"/>
      <c r="D1306" s="49"/>
      <c r="E1306" s="48"/>
      <c r="F1306" s="431"/>
      <c r="G1306" s="48"/>
      <c r="H1306" s="48"/>
      <c r="I1306" s="48"/>
      <c r="J1306" s="48"/>
      <c r="K1306" s="48"/>
      <c r="L1306" s="48"/>
      <c r="M1306" s="48"/>
      <c r="N1306" s="48"/>
      <c r="O1306" s="19"/>
      <c r="P1306" s="19"/>
      <c r="Q1306" s="19"/>
      <c r="R1306" s="19"/>
      <c r="S1306" s="19"/>
      <c r="T1306" s="19"/>
      <c r="U1306" s="19"/>
      <c r="V1306" s="19"/>
      <c r="W1306" s="19"/>
      <c r="X1306" s="19"/>
      <c r="Y1306" s="19"/>
      <c r="Z1306" s="19"/>
      <c r="AA1306" s="19"/>
      <c r="AB1306" s="19"/>
      <c r="FE1306" s="50"/>
    </row>
    <row r="1307" spans="1:161" s="18" customFormat="1">
      <c r="A1307" s="47"/>
      <c r="B1307" s="48"/>
      <c r="C1307" s="48"/>
      <c r="D1307" s="49"/>
      <c r="E1307" s="48"/>
      <c r="F1307" s="431"/>
      <c r="G1307" s="48"/>
      <c r="H1307" s="48"/>
      <c r="I1307" s="48"/>
      <c r="J1307" s="48"/>
      <c r="K1307" s="48"/>
      <c r="L1307" s="48"/>
      <c r="M1307" s="48"/>
      <c r="N1307" s="48"/>
      <c r="O1307" s="19"/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  <c r="AA1307" s="19"/>
      <c r="AB1307" s="19"/>
      <c r="FE1307" s="50"/>
    </row>
    <row r="1308" spans="1:161" s="18" customFormat="1">
      <c r="A1308" s="47"/>
      <c r="B1308" s="48"/>
      <c r="C1308" s="48"/>
      <c r="D1308" s="49"/>
      <c r="E1308" s="48"/>
      <c r="F1308" s="431"/>
      <c r="G1308" s="48"/>
      <c r="H1308" s="48"/>
      <c r="I1308" s="48"/>
      <c r="J1308" s="48"/>
      <c r="K1308" s="48"/>
      <c r="L1308" s="48"/>
      <c r="M1308" s="48"/>
      <c r="N1308" s="48"/>
      <c r="O1308" s="19"/>
      <c r="P1308" s="19"/>
      <c r="Q1308" s="19"/>
      <c r="R1308" s="19"/>
      <c r="S1308" s="19"/>
      <c r="T1308" s="19"/>
      <c r="U1308" s="19"/>
      <c r="V1308" s="19"/>
      <c r="W1308" s="19"/>
      <c r="X1308" s="19"/>
      <c r="Y1308" s="19"/>
      <c r="Z1308" s="19"/>
      <c r="AA1308" s="19"/>
      <c r="AB1308" s="19"/>
      <c r="FE1308" s="50"/>
    </row>
    <row r="1309" spans="1:161" s="18" customFormat="1">
      <c r="A1309" s="47"/>
      <c r="B1309" s="48"/>
      <c r="C1309" s="48"/>
      <c r="D1309" s="49"/>
      <c r="E1309" s="48"/>
      <c r="F1309" s="431"/>
      <c r="G1309" s="48"/>
      <c r="H1309" s="48"/>
      <c r="I1309" s="48"/>
      <c r="J1309" s="48"/>
      <c r="K1309" s="48"/>
      <c r="L1309" s="48"/>
      <c r="M1309" s="48"/>
      <c r="N1309" s="48"/>
      <c r="O1309" s="19"/>
      <c r="P1309" s="19"/>
      <c r="Q1309" s="19"/>
      <c r="R1309" s="19"/>
      <c r="S1309" s="19"/>
      <c r="T1309" s="19"/>
      <c r="U1309" s="19"/>
      <c r="V1309" s="19"/>
      <c r="W1309" s="19"/>
      <c r="X1309" s="19"/>
      <c r="Y1309" s="19"/>
      <c r="Z1309" s="19"/>
      <c r="AA1309" s="19"/>
      <c r="AB1309" s="19"/>
      <c r="FE1309" s="50"/>
    </row>
    <row r="1310" spans="1:161" s="18" customFormat="1">
      <c r="A1310" s="47"/>
      <c r="B1310" s="48"/>
      <c r="C1310" s="48"/>
      <c r="D1310" s="49"/>
      <c r="E1310" s="48"/>
      <c r="F1310" s="431"/>
      <c r="G1310" s="48"/>
      <c r="H1310" s="48"/>
      <c r="I1310" s="48"/>
      <c r="J1310" s="48"/>
      <c r="K1310" s="48"/>
      <c r="L1310" s="48"/>
      <c r="M1310" s="48"/>
      <c r="N1310" s="48"/>
      <c r="O1310" s="19"/>
      <c r="P1310" s="19"/>
      <c r="Q1310" s="19"/>
      <c r="R1310" s="19"/>
      <c r="S1310" s="19"/>
      <c r="T1310" s="19"/>
      <c r="U1310" s="19"/>
      <c r="V1310" s="19"/>
      <c r="W1310" s="19"/>
      <c r="X1310" s="19"/>
      <c r="Y1310" s="19"/>
      <c r="Z1310" s="19"/>
      <c r="AA1310" s="19"/>
      <c r="AB1310" s="19"/>
      <c r="FE1310" s="50"/>
    </row>
    <row r="1311" spans="1:161" s="18" customFormat="1">
      <c r="A1311" s="47"/>
      <c r="B1311" s="48"/>
      <c r="C1311" s="48"/>
      <c r="D1311" s="49"/>
      <c r="E1311" s="48"/>
      <c r="F1311" s="431"/>
      <c r="G1311" s="48"/>
      <c r="H1311" s="48"/>
      <c r="I1311" s="48"/>
      <c r="J1311" s="48"/>
      <c r="K1311" s="48"/>
      <c r="L1311" s="48"/>
      <c r="M1311" s="48"/>
      <c r="N1311" s="48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  <c r="AA1311" s="19"/>
      <c r="AB1311" s="19"/>
      <c r="FE1311" s="50"/>
    </row>
    <row r="1312" spans="1:161" s="18" customFormat="1">
      <c r="A1312" s="47"/>
      <c r="B1312" s="48"/>
      <c r="C1312" s="48"/>
      <c r="D1312" s="49"/>
      <c r="E1312" s="48"/>
      <c r="F1312" s="431"/>
      <c r="G1312" s="48"/>
      <c r="H1312" s="48"/>
      <c r="I1312" s="48"/>
      <c r="J1312" s="48"/>
      <c r="K1312" s="48"/>
      <c r="L1312" s="48"/>
      <c r="M1312" s="48"/>
      <c r="N1312" s="48"/>
      <c r="O1312" s="19"/>
      <c r="P1312" s="19"/>
      <c r="Q1312" s="19"/>
      <c r="R1312" s="19"/>
      <c r="S1312" s="19"/>
      <c r="T1312" s="19"/>
      <c r="U1312" s="19"/>
      <c r="V1312" s="19"/>
      <c r="W1312" s="19"/>
      <c r="X1312" s="19"/>
      <c r="Y1312" s="19"/>
      <c r="Z1312" s="19"/>
      <c r="AA1312" s="19"/>
      <c r="AB1312" s="19"/>
      <c r="FE1312" s="50"/>
    </row>
    <row r="1313" spans="1:161" s="18" customFormat="1">
      <c r="A1313" s="47"/>
      <c r="B1313" s="48"/>
      <c r="C1313" s="48"/>
      <c r="D1313" s="49"/>
      <c r="E1313" s="48"/>
      <c r="F1313" s="431"/>
      <c r="G1313" s="48"/>
      <c r="H1313" s="48"/>
      <c r="I1313" s="48"/>
      <c r="J1313" s="48"/>
      <c r="K1313" s="48"/>
      <c r="L1313" s="48"/>
      <c r="M1313" s="48"/>
      <c r="N1313" s="48"/>
      <c r="O1313" s="19"/>
      <c r="P1313" s="19"/>
      <c r="Q1313" s="19"/>
      <c r="R1313" s="19"/>
      <c r="S1313" s="19"/>
      <c r="T1313" s="19"/>
      <c r="U1313" s="19"/>
      <c r="V1313" s="19"/>
      <c r="W1313" s="19"/>
      <c r="X1313" s="19"/>
      <c r="Y1313" s="19"/>
      <c r="Z1313" s="19"/>
      <c r="AA1313" s="19"/>
      <c r="AB1313" s="19"/>
      <c r="FE1313" s="50"/>
    </row>
    <row r="1314" spans="1:161" s="18" customFormat="1">
      <c r="A1314" s="47"/>
      <c r="B1314" s="48"/>
      <c r="C1314" s="48"/>
      <c r="D1314" s="49"/>
      <c r="E1314" s="48"/>
      <c r="F1314" s="431"/>
      <c r="G1314" s="48"/>
      <c r="H1314" s="48"/>
      <c r="I1314" s="48"/>
      <c r="J1314" s="48"/>
      <c r="K1314" s="48"/>
      <c r="L1314" s="48"/>
      <c r="M1314" s="48"/>
      <c r="N1314" s="48"/>
      <c r="O1314" s="19"/>
      <c r="P1314" s="19"/>
      <c r="Q1314" s="19"/>
      <c r="R1314" s="19"/>
      <c r="S1314" s="19"/>
      <c r="T1314" s="19"/>
      <c r="U1314" s="19"/>
      <c r="V1314" s="19"/>
      <c r="W1314" s="19"/>
      <c r="X1314" s="19"/>
      <c r="Y1314" s="19"/>
      <c r="Z1314" s="19"/>
      <c r="AA1314" s="19"/>
      <c r="AB1314" s="19"/>
      <c r="FE1314" s="50"/>
    </row>
    <row r="1315" spans="1:161" s="18" customFormat="1">
      <c r="A1315" s="47"/>
      <c r="B1315" s="48"/>
      <c r="C1315" s="48"/>
      <c r="D1315" s="49"/>
      <c r="E1315" s="48"/>
      <c r="F1315" s="431"/>
      <c r="G1315" s="48"/>
      <c r="H1315" s="48"/>
      <c r="I1315" s="48"/>
      <c r="J1315" s="48"/>
      <c r="K1315" s="48"/>
      <c r="L1315" s="48"/>
      <c r="M1315" s="48"/>
      <c r="N1315" s="48"/>
      <c r="O1315" s="19"/>
      <c r="P1315" s="19"/>
      <c r="Q1315" s="19"/>
      <c r="R1315" s="19"/>
      <c r="S1315" s="19"/>
      <c r="T1315" s="19"/>
      <c r="U1315" s="19"/>
      <c r="V1315" s="19"/>
      <c r="W1315" s="19"/>
      <c r="X1315" s="19"/>
      <c r="Y1315" s="19"/>
      <c r="Z1315" s="19"/>
      <c r="AA1315" s="19"/>
      <c r="AB1315" s="19"/>
      <c r="FE1315" s="50"/>
    </row>
    <row r="1316" spans="1:161" s="18" customFormat="1">
      <c r="A1316" s="47"/>
      <c r="B1316" s="48"/>
      <c r="C1316" s="48"/>
      <c r="D1316" s="49"/>
      <c r="E1316" s="48"/>
      <c r="F1316" s="431"/>
      <c r="G1316" s="48"/>
      <c r="H1316" s="48"/>
      <c r="I1316" s="48"/>
      <c r="J1316" s="48"/>
      <c r="K1316" s="48"/>
      <c r="L1316" s="48"/>
      <c r="M1316" s="48"/>
      <c r="N1316" s="48"/>
      <c r="O1316" s="19"/>
      <c r="P1316" s="19"/>
      <c r="Q1316" s="19"/>
      <c r="R1316" s="19"/>
      <c r="S1316" s="19"/>
      <c r="T1316" s="19"/>
      <c r="U1316" s="19"/>
      <c r="V1316" s="19"/>
      <c r="W1316" s="19"/>
      <c r="X1316" s="19"/>
      <c r="Y1316" s="19"/>
      <c r="Z1316" s="19"/>
      <c r="AA1316" s="19"/>
      <c r="AB1316" s="19"/>
      <c r="FE1316" s="50"/>
    </row>
    <row r="1317" spans="1:161" s="18" customFormat="1">
      <c r="A1317" s="47"/>
      <c r="B1317" s="48"/>
      <c r="C1317" s="48"/>
      <c r="D1317" s="49"/>
      <c r="E1317" s="48"/>
      <c r="F1317" s="431"/>
      <c r="G1317" s="48"/>
      <c r="H1317" s="48"/>
      <c r="I1317" s="48"/>
      <c r="J1317" s="48"/>
      <c r="K1317" s="48"/>
      <c r="L1317" s="48"/>
      <c r="M1317" s="48"/>
      <c r="N1317" s="48"/>
      <c r="O1317" s="19"/>
      <c r="P1317" s="19"/>
      <c r="Q1317" s="19"/>
      <c r="R1317" s="19"/>
      <c r="S1317" s="19"/>
      <c r="T1317" s="19"/>
      <c r="U1317" s="19"/>
      <c r="V1317" s="19"/>
      <c r="W1317" s="19"/>
      <c r="X1317" s="19"/>
      <c r="Y1317" s="19"/>
      <c r="Z1317" s="19"/>
      <c r="AA1317" s="19"/>
      <c r="AB1317" s="19"/>
      <c r="FE1317" s="50"/>
    </row>
    <row r="1318" spans="1:161" s="18" customFormat="1">
      <c r="A1318" s="47"/>
      <c r="B1318" s="48"/>
      <c r="C1318" s="48"/>
      <c r="D1318" s="49"/>
      <c r="E1318" s="48"/>
      <c r="F1318" s="431"/>
      <c r="G1318" s="48"/>
      <c r="H1318" s="48"/>
      <c r="I1318" s="48"/>
      <c r="J1318" s="48"/>
      <c r="K1318" s="48"/>
      <c r="L1318" s="48"/>
      <c r="M1318" s="48"/>
      <c r="N1318" s="48"/>
      <c r="O1318" s="19"/>
      <c r="P1318" s="19"/>
      <c r="Q1318" s="19"/>
      <c r="R1318" s="19"/>
      <c r="S1318" s="19"/>
      <c r="T1318" s="19"/>
      <c r="U1318" s="19"/>
      <c r="V1318" s="19"/>
      <c r="W1318" s="19"/>
      <c r="X1318" s="19"/>
      <c r="Y1318" s="19"/>
      <c r="Z1318" s="19"/>
      <c r="AA1318" s="19"/>
      <c r="AB1318" s="19"/>
      <c r="FE1318" s="50"/>
    </row>
    <row r="1319" spans="1:161" s="18" customFormat="1">
      <c r="A1319" s="47"/>
      <c r="B1319" s="48"/>
      <c r="C1319" s="48"/>
      <c r="D1319" s="49"/>
      <c r="E1319" s="48"/>
      <c r="F1319" s="431"/>
      <c r="G1319" s="48"/>
      <c r="H1319" s="48"/>
      <c r="I1319" s="48"/>
      <c r="J1319" s="48"/>
      <c r="K1319" s="48"/>
      <c r="L1319" s="48"/>
      <c r="M1319" s="48"/>
      <c r="N1319" s="48"/>
      <c r="O1319" s="19"/>
      <c r="P1319" s="19"/>
      <c r="Q1319" s="19"/>
      <c r="R1319" s="19"/>
      <c r="S1319" s="19"/>
      <c r="T1319" s="19"/>
      <c r="U1319" s="19"/>
      <c r="V1319" s="19"/>
      <c r="W1319" s="19"/>
      <c r="X1319" s="19"/>
      <c r="Y1319" s="19"/>
      <c r="Z1319" s="19"/>
      <c r="AA1319" s="19"/>
      <c r="AB1319" s="19"/>
      <c r="FE1319" s="50"/>
    </row>
    <row r="1320" spans="1:161" s="18" customFormat="1">
      <c r="A1320" s="47"/>
      <c r="B1320" s="48"/>
      <c r="C1320" s="48"/>
      <c r="D1320" s="49"/>
      <c r="E1320" s="48"/>
      <c r="F1320" s="431"/>
      <c r="G1320" s="48"/>
      <c r="H1320" s="48"/>
      <c r="I1320" s="48"/>
      <c r="J1320" s="48"/>
      <c r="K1320" s="48"/>
      <c r="L1320" s="48"/>
      <c r="M1320" s="48"/>
      <c r="N1320" s="48"/>
      <c r="O1320" s="19"/>
      <c r="P1320" s="19"/>
      <c r="Q1320" s="19"/>
      <c r="R1320" s="19"/>
      <c r="S1320" s="19"/>
      <c r="T1320" s="19"/>
      <c r="U1320" s="19"/>
      <c r="V1320" s="19"/>
      <c r="W1320" s="19"/>
      <c r="X1320" s="19"/>
      <c r="Y1320" s="19"/>
      <c r="Z1320" s="19"/>
      <c r="AA1320" s="19"/>
      <c r="AB1320" s="19"/>
      <c r="FE1320" s="50"/>
    </row>
    <row r="1321" spans="1:161" s="18" customFormat="1">
      <c r="A1321" s="47"/>
      <c r="B1321" s="48"/>
      <c r="C1321" s="48"/>
      <c r="D1321" s="49"/>
      <c r="E1321" s="48"/>
      <c r="F1321" s="431"/>
      <c r="G1321" s="48"/>
      <c r="H1321" s="48"/>
      <c r="I1321" s="48"/>
      <c r="J1321" s="48"/>
      <c r="K1321" s="48"/>
      <c r="L1321" s="48"/>
      <c r="M1321" s="48"/>
      <c r="N1321" s="48"/>
      <c r="O1321" s="19"/>
      <c r="P1321" s="19"/>
      <c r="Q1321" s="19"/>
      <c r="R1321" s="19"/>
      <c r="S1321" s="19"/>
      <c r="T1321" s="19"/>
      <c r="U1321" s="19"/>
      <c r="V1321" s="19"/>
      <c r="W1321" s="19"/>
      <c r="X1321" s="19"/>
      <c r="Y1321" s="19"/>
      <c r="Z1321" s="19"/>
      <c r="AA1321" s="19"/>
      <c r="AB1321" s="19"/>
      <c r="FE1321" s="50"/>
    </row>
    <row r="1322" spans="1:161" s="18" customFormat="1">
      <c r="A1322" s="47"/>
      <c r="B1322" s="48"/>
      <c r="C1322" s="48"/>
      <c r="D1322" s="49"/>
      <c r="E1322" s="48"/>
      <c r="F1322" s="431"/>
      <c r="G1322" s="48"/>
      <c r="H1322" s="48"/>
      <c r="I1322" s="48"/>
      <c r="J1322" s="48"/>
      <c r="K1322" s="48"/>
      <c r="L1322" s="48"/>
      <c r="M1322" s="48"/>
      <c r="N1322" s="48"/>
      <c r="O1322" s="19"/>
      <c r="P1322" s="19"/>
      <c r="Q1322" s="19"/>
      <c r="R1322" s="19"/>
      <c r="S1322" s="19"/>
      <c r="T1322" s="19"/>
      <c r="U1322" s="19"/>
      <c r="V1322" s="19"/>
      <c r="W1322" s="19"/>
      <c r="X1322" s="19"/>
      <c r="Y1322" s="19"/>
      <c r="Z1322" s="19"/>
      <c r="AA1322" s="19"/>
      <c r="AB1322" s="19"/>
      <c r="FE1322" s="50"/>
    </row>
    <row r="1323" spans="1:161" s="18" customFormat="1">
      <c r="A1323" s="47"/>
      <c r="B1323" s="48"/>
      <c r="C1323" s="48"/>
      <c r="D1323" s="49"/>
      <c r="E1323" s="48"/>
      <c r="F1323" s="431"/>
      <c r="G1323" s="48"/>
      <c r="H1323" s="48"/>
      <c r="I1323" s="48"/>
      <c r="J1323" s="48"/>
      <c r="K1323" s="48"/>
      <c r="L1323" s="48"/>
      <c r="M1323" s="48"/>
      <c r="N1323" s="48"/>
      <c r="O1323" s="19"/>
      <c r="P1323" s="19"/>
      <c r="Q1323" s="19"/>
      <c r="R1323" s="19"/>
      <c r="S1323" s="19"/>
      <c r="T1323" s="19"/>
      <c r="U1323" s="19"/>
      <c r="V1323" s="19"/>
      <c r="W1323" s="19"/>
      <c r="X1323" s="19"/>
      <c r="Y1323" s="19"/>
      <c r="Z1323" s="19"/>
      <c r="AA1323" s="19"/>
      <c r="AB1323" s="19"/>
      <c r="FE1323" s="50"/>
    </row>
    <row r="1324" spans="1:161" s="18" customFormat="1">
      <c r="A1324" s="47"/>
      <c r="B1324" s="48"/>
      <c r="C1324" s="48"/>
      <c r="D1324" s="49"/>
      <c r="E1324" s="48"/>
      <c r="F1324" s="431"/>
      <c r="G1324" s="48"/>
      <c r="H1324" s="48"/>
      <c r="I1324" s="48"/>
      <c r="J1324" s="48"/>
      <c r="K1324" s="48"/>
      <c r="L1324" s="48"/>
      <c r="M1324" s="48"/>
      <c r="N1324" s="48"/>
      <c r="O1324" s="19"/>
      <c r="P1324" s="19"/>
      <c r="Q1324" s="19"/>
      <c r="R1324" s="19"/>
      <c r="S1324" s="19"/>
      <c r="T1324" s="19"/>
      <c r="U1324" s="19"/>
      <c r="V1324" s="19"/>
      <c r="W1324" s="19"/>
      <c r="X1324" s="19"/>
      <c r="Y1324" s="19"/>
      <c r="Z1324" s="19"/>
      <c r="AA1324" s="19"/>
      <c r="AB1324" s="19"/>
      <c r="FE1324" s="50"/>
    </row>
    <row r="1325" spans="1:161" s="18" customFormat="1">
      <c r="A1325" s="47"/>
      <c r="B1325" s="48"/>
      <c r="C1325" s="48"/>
      <c r="D1325" s="49"/>
      <c r="E1325" s="48"/>
      <c r="F1325" s="431"/>
      <c r="G1325" s="48"/>
      <c r="H1325" s="48"/>
      <c r="I1325" s="48"/>
      <c r="J1325" s="48"/>
      <c r="K1325" s="48"/>
      <c r="L1325" s="48"/>
      <c r="M1325" s="48"/>
      <c r="N1325" s="48"/>
      <c r="O1325" s="19"/>
      <c r="P1325" s="19"/>
      <c r="Q1325" s="19"/>
      <c r="R1325" s="19"/>
      <c r="S1325" s="19"/>
      <c r="T1325" s="19"/>
      <c r="U1325" s="19"/>
      <c r="V1325" s="19"/>
      <c r="W1325" s="19"/>
      <c r="X1325" s="19"/>
      <c r="Y1325" s="19"/>
      <c r="Z1325" s="19"/>
      <c r="AA1325" s="19"/>
      <c r="AB1325" s="19"/>
      <c r="FE1325" s="50"/>
    </row>
    <row r="1326" spans="1:161" s="18" customFormat="1">
      <c r="A1326" s="47"/>
      <c r="B1326" s="48"/>
      <c r="C1326" s="48"/>
      <c r="D1326" s="49"/>
      <c r="E1326" s="48"/>
      <c r="F1326" s="431"/>
      <c r="G1326" s="48"/>
      <c r="H1326" s="48"/>
      <c r="I1326" s="48"/>
      <c r="J1326" s="48"/>
      <c r="K1326" s="48"/>
      <c r="L1326" s="48"/>
      <c r="M1326" s="48"/>
      <c r="N1326" s="48"/>
      <c r="O1326" s="19"/>
      <c r="P1326" s="19"/>
      <c r="Q1326" s="19"/>
      <c r="R1326" s="19"/>
      <c r="S1326" s="19"/>
      <c r="T1326" s="19"/>
      <c r="U1326" s="19"/>
      <c r="V1326" s="19"/>
      <c r="W1326" s="19"/>
      <c r="X1326" s="19"/>
      <c r="Y1326" s="19"/>
      <c r="Z1326" s="19"/>
      <c r="AA1326" s="19"/>
      <c r="AB1326" s="19"/>
      <c r="FE1326" s="50"/>
    </row>
    <row r="1327" spans="1:161" s="18" customFormat="1">
      <c r="A1327" s="47"/>
      <c r="B1327" s="48"/>
      <c r="C1327" s="48"/>
      <c r="D1327" s="49"/>
      <c r="E1327" s="48"/>
      <c r="F1327" s="431"/>
      <c r="G1327" s="48"/>
      <c r="H1327" s="48"/>
      <c r="I1327" s="48"/>
      <c r="J1327" s="48"/>
      <c r="K1327" s="48"/>
      <c r="L1327" s="48"/>
      <c r="M1327" s="48"/>
      <c r="N1327" s="48"/>
      <c r="O1327" s="19"/>
      <c r="P1327" s="19"/>
      <c r="Q1327" s="19"/>
      <c r="R1327" s="19"/>
      <c r="S1327" s="19"/>
      <c r="T1327" s="19"/>
      <c r="U1327" s="19"/>
      <c r="V1327" s="19"/>
      <c r="W1327" s="19"/>
      <c r="X1327" s="19"/>
      <c r="Y1327" s="19"/>
      <c r="Z1327" s="19"/>
      <c r="AA1327" s="19"/>
      <c r="AB1327" s="19"/>
      <c r="FE1327" s="50"/>
    </row>
    <row r="1328" spans="1:161" s="18" customFormat="1">
      <c r="A1328" s="47"/>
      <c r="B1328" s="48"/>
      <c r="C1328" s="48"/>
      <c r="D1328" s="49"/>
      <c r="E1328" s="48"/>
      <c r="F1328" s="431"/>
      <c r="G1328" s="48"/>
      <c r="H1328" s="48"/>
      <c r="I1328" s="48"/>
      <c r="J1328" s="48"/>
      <c r="K1328" s="48"/>
      <c r="L1328" s="48"/>
      <c r="M1328" s="48"/>
      <c r="N1328" s="48"/>
      <c r="O1328" s="19"/>
      <c r="P1328" s="19"/>
      <c r="Q1328" s="19"/>
      <c r="R1328" s="19"/>
      <c r="S1328" s="19"/>
      <c r="T1328" s="19"/>
      <c r="U1328" s="19"/>
      <c r="V1328" s="19"/>
      <c r="W1328" s="19"/>
      <c r="X1328" s="19"/>
      <c r="Y1328" s="19"/>
      <c r="Z1328" s="19"/>
      <c r="AA1328" s="19"/>
      <c r="AB1328" s="19"/>
      <c r="FE1328" s="50"/>
    </row>
    <row r="1329" spans="1:161" s="18" customFormat="1">
      <c r="A1329" s="47"/>
      <c r="B1329" s="48"/>
      <c r="C1329" s="48"/>
      <c r="D1329" s="49"/>
      <c r="E1329" s="48"/>
      <c r="F1329" s="431"/>
      <c r="G1329" s="48"/>
      <c r="H1329" s="48"/>
      <c r="I1329" s="48"/>
      <c r="J1329" s="48"/>
      <c r="K1329" s="48"/>
      <c r="L1329" s="48"/>
      <c r="M1329" s="48"/>
      <c r="N1329" s="48"/>
      <c r="O1329" s="19"/>
      <c r="P1329" s="19"/>
      <c r="Q1329" s="19"/>
      <c r="R1329" s="19"/>
      <c r="S1329" s="19"/>
      <c r="T1329" s="19"/>
      <c r="U1329" s="19"/>
      <c r="V1329" s="19"/>
      <c r="W1329" s="19"/>
      <c r="X1329" s="19"/>
      <c r="Y1329" s="19"/>
      <c r="Z1329" s="19"/>
      <c r="AA1329" s="19"/>
      <c r="AB1329" s="19"/>
      <c r="FE1329" s="50"/>
    </row>
    <row r="1330" spans="1:161" s="18" customFormat="1">
      <c r="A1330" s="47"/>
      <c r="B1330" s="48"/>
      <c r="C1330" s="48"/>
      <c r="D1330" s="49"/>
      <c r="E1330" s="48"/>
      <c r="F1330" s="431"/>
      <c r="G1330" s="48"/>
      <c r="H1330" s="48"/>
      <c r="I1330" s="48"/>
      <c r="J1330" s="48"/>
      <c r="K1330" s="48"/>
      <c r="L1330" s="48"/>
      <c r="M1330" s="48"/>
      <c r="N1330" s="48"/>
      <c r="O1330" s="19"/>
      <c r="P1330" s="19"/>
      <c r="Q1330" s="19"/>
      <c r="R1330" s="19"/>
      <c r="S1330" s="19"/>
      <c r="T1330" s="19"/>
      <c r="U1330" s="19"/>
      <c r="V1330" s="19"/>
      <c r="W1330" s="19"/>
      <c r="X1330" s="19"/>
      <c r="Y1330" s="19"/>
      <c r="Z1330" s="19"/>
      <c r="AA1330" s="19"/>
      <c r="AB1330" s="19"/>
      <c r="FE1330" s="50"/>
    </row>
    <row r="1331" spans="1:161" s="18" customFormat="1">
      <c r="A1331" s="47"/>
      <c r="B1331" s="48"/>
      <c r="C1331" s="48"/>
      <c r="D1331" s="49"/>
      <c r="E1331" s="48"/>
      <c r="F1331" s="431"/>
      <c r="G1331" s="48"/>
      <c r="H1331" s="48"/>
      <c r="I1331" s="48"/>
      <c r="J1331" s="48"/>
      <c r="K1331" s="48"/>
      <c r="L1331" s="48"/>
      <c r="M1331" s="48"/>
      <c r="N1331" s="48"/>
      <c r="O1331" s="19"/>
      <c r="P1331" s="19"/>
      <c r="Q1331" s="19"/>
      <c r="R1331" s="19"/>
      <c r="S1331" s="19"/>
      <c r="T1331" s="19"/>
      <c r="U1331" s="19"/>
      <c r="V1331" s="19"/>
      <c r="W1331" s="19"/>
      <c r="X1331" s="19"/>
      <c r="Y1331" s="19"/>
      <c r="Z1331" s="19"/>
      <c r="AA1331" s="19"/>
      <c r="AB1331" s="19"/>
      <c r="FE1331" s="50"/>
    </row>
    <row r="1332" spans="1:161" s="18" customFormat="1">
      <c r="A1332" s="47"/>
      <c r="B1332" s="48"/>
      <c r="C1332" s="48"/>
      <c r="D1332" s="49"/>
      <c r="E1332" s="48"/>
      <c r="F1332" s="431"/>
      <c r="G1332" s="48"/>
      <c r="H1332" s="48"/>
      <c r="I1332" s="48"/>
      <c r="J1332" s="48"/>
      <c r="K1332" s="48"/>
      <c r="L1332" s="48"/>
      <c r="M1332" s="48"/>
      <c r="N1332" s="48"/>
      <c r="O1332" s="19"/>
      <c r="P1332" s="19"/>
      <c r="Q1332" s="19"/>
      <c r="R1332" s="19"/>
      <c r="S1332" s="19"/>
      <c r="T1332" s="19"/>
      <c r="U1332" s="19"/>
      <c r="V1332" s="19"/>
      <c r="W1332" s="19"/>
      <c r="X1332" s="19"/>
      <c r="Y1332" s="19"/>
      <c r="Z1332" s="19"/>
      <c r="AA1332" s="19"/>
      <c r="AB1332" s="19"/>
      <c r="FE1332" s="50"/>
    </row>
    <row r="1333" spans="1:161" s="18" customFormat="1">
      <c r="A1333" s="47"/>
      <c r="B1333" s="48"/>
      <c r="C1333" s="48"/>
      <c r="D1333" s="49"/>
      <c r="E1333" s="48"/>
      <c r="F1333" s="431"/>
      <c r="G1333" s="48"/>
      <c r="H1333" s="48"/>
      <c r="I1333" s="48"/>
      <c r="J1333" s="48"/>
      <c r="K1333" s="48"/>
      <c r="L1333" s="48"/>
      <c r="M1333" s="48"/>
      <c r="N1333" s="48"/>
      <c r="O1333" s="19"/>
      <c r="P1333" s="19"/>
      <c r="Q1333" s="19"/>
      <c r="R1333" s="19"/>
      <c r="S1333" s="19"/>
      <c r="T1333" s="19"/>
      <c r="U1333" s="19"/>
      <c r="V1333" s="19"/>
      <c r="W1333" s="19"/>
      <c r="X1333" s="19"/>
      <c r="Y1333" s="19"/>
      <c r="Z1333" s="19"/>
      <c r="AA1333" s="19"/>
      <c r="AB1333" s="19"/>
      <c r="FE1333" s="50"/>
    </row>
    <row r="1334" spans="1:161" s="18" customFormat="1">
      <c r="A1334" s="47"/>
      <c r="B1334" s="48"/>
      <c r="C1334" s="48"/>
      <c r="D1334" s="49"/>
      <c r="E1334" s="48"/>
      <c r="F1334" s="431"/>
      <c r="G1334" s="48"/>
      <c r="H1334" s="48"/>
      <c r="I1334" s="48"/>
      <c r="J1334" s="48"/>
      <c r="K1334" s="48"/>
      <c r="L1334" s="48"/>
      <c r="M1334" s="48"/>
      <c r="N1334" s="48"/>
      <c r="O1334" s="19"/>
      <c r="P1334" s="19"/>
      <c r="Q1334" s="19"/>
      <c r="R1334" s="19"/>
      <c r="S1334" s="19"/>
      <c r="T1334" s="19"/>
      <c r="U1334" s="19"/>
      <c r="V1334" s="19"/>
      <c r="W1334" s="19"/>
      <c r="X1334" s="19"/>
      <c r="Y1334" s="19"/>
      <c r="Z1334" s="19"/>
      <c r="AA1334" s="19"/>
      <c r="AB1334" s="19"/>
      <c r="FE1334" s="50"/>
    </row>
    <row r="1335" spans="1:161" s="18" customFormat="1">
      <c r="A1335" s="47"/>
      <c r="B1335" s="48"/>
      <c r="C1335" s="48"/>
      <c r="D1335" s="49"/>
      <c r="E1335" s="48"/>
      <c r="F1335" s="431"/>
      <c r="G1335" s="48"/>
      <c r="H1335" s="48"/>
      <c r="I1335" s="48"/>
      <c r="J1335" s="48"/>
      <c r="K1335" s="48"/>
      <c r="L1335" s="48"/>
      <c r="M1335" s="48"/>
      <c r="N1335" s="48"/>
      <c r="O1335" s="19"/>
      <c r="P1335" s="19"/>
      <c r="Q1335" s="19"/>
      <c r="R1335" s="19"/>
      <c r="S1335" s="19"/>
      <c r="T1335" s="19"/>
      <c r="U1335" s="19"/>
      <c r="V1335" s="19"/>
      <c r="W1335" s="19"/>
      <c r="X1335" s="19"/>
      <c r="Y1335" s="19"/>
      <c r="Z1335" s="19"/>
      <c r="AA1335" s="19"/>
      <c r="AB1335" s="19"/>
      <c r="FE1335" s="50"/>
    </row>
    <row r="1336" spans="1:161" s="18" customFormat="1">
      <c r="A1336" s="47"/>
      <c r="B1336" s="48"/>
      <c r="C1336" s="48"/>
      <c r="D1336" s="49"/>
      <c r="E1336" s="48"/>
      <c r="F1336" s="431"/>
      <c r="G1336" s="48"/>
      <c r="H1336" s="48"/>
      <c r="I1336" s="48"/>
      <c r="J1336" s="48"/>
      <c r="K1336" s="48"/>
      <c r="L1336" s="48"/>
      <c r="M1336" s="48"/>
      <c r="N1336" s="48"/>
      <c r="O1336" s="19"/>
      <c r="P1336" s="19"/>
      <c r="Q1336" s="19"/>
      <c r="R1336" s="19"/>
      <c r="S1336" s="19"/>
      <c r="T1336" s="19"/>
      <c r="U1336" s="19"/>
      <c r="V1336" s="19"/>
      <c r="W1336" s="19"/>
      <c r="X1336" s="19"/>
      <c r="Y1336" s="19"/>
      <c r="Z1336" s="19"/>
      <c r="AA1336" s="19"/>
      <c r="AB1336" s="19"/>
      <c r="FE1336" s="50"/>
    </row>
    <row r="1337" spans="1:161" s="18" customFormat="1">
      <c r="A1337" s="47"/>
      <c r="B1337" s="48"/>
      <c r="C1337" s="48"/>
      <c r="D1337" s="49"/>
      <c r="E1337" s="48"/>
      <c r="F1337" s="431"/>
      <c r="G1337" s="48"/>
      <c r="H1337" s="48"/>
      <c r="I1337" s="48"/>
      <c r="J1337" s="48"/>
      <c r="K1337" s="48"/>
      <c r="L1337" s="48"/>
      <c r="M1337" s="48"/>
      <c r="N1337" s="48"/>
      <c r="O1337" s="19"/>
      <c r="P1337" s="19"/>
      <c r="Q1337" s="19"/>
      <c r="R1337" s="19"/>
      <c r="S1337" s="19"/>
      <c r="T1337" s="19"/>
      <c r="U1337" s="19"/>
      <c r="V1337" s="19"/>
      <c r="W1337" s="19"/>
      <c r="X1337" s="19"/>
      <c r="Y1337" s="19"/>
      <c r="Z1337" s="19"/>
      <c r="AA1337" s="19"/>
      <c r="AB1337" s="19"/>
      <c r="FE1337" s="50"/>
    </row>
    <row r="1338" spans="1:161" s="18" customFormat="1">
      <c r="A1338" s="47"/>
      <c r="B1338" s="48"/>
      <c r="C1338" s="48"/>
      <c r="D1338" s="49"/>
      <c r="E1338" s="48"/>
      <c r="F1338" s="431"/>
      <c r="G1338" s="48"/>
      <c r="H1338" s="48"/>
      <c r="I1338" s="48"/>
      <c r="J1338" s="48"/>
      <c r="K1338" s="48"/>
      <c r="L1338" s="48"/>
      <c r="M1338" s="48"/>
      <c r="N1338" s="48"/>
      <c r="O1338" s="19"/>
      <c r="P1338" s="19"/>
      <c r="Q1338" s="19"/>
      <c r="R1338" s="19"/>
      <c r="S1338" s="19"/>
      <c r="T1338" s="19"/>
      <c r="U1338" s="19"/>
      <c r="V1338" s="19"/>
      <c r="W1338" s="19"/>
      <c r="X1338" s="19"/>
      <c r="Y1338" s="19"/>
      <c r="Z1338" s="19"/>
      <c r="AA1338" s="19"/>
      <c r="AB1338" s="19"/>
      <c r="FE1338" s="50"/>
    </row>
    <row r="1339" spans="1:161" s="18" customFormat="1">
      <c r="A1339" s="47"/>
      <c r="B1339" s="48"/>
      <c r="C1339" s="48"/>
      <c r="D1339" s="49"/>
      <c r="E1339" s="48"/>
      <c r="F1339" s="431"/>
      <c r="G1339" s="48"/>
      <c r="H1339" s="48"/>
      <c r="I1339" s="48"/>
      <c r="J1339" s="48"/>
      <c r="K1339" s="48"/>
      <c r="L1339" s="48"/>
      <c r="M1339" s="48"/>
      <c r="N1339" s="48"/>
      <c r="O1339" s="19"/>
      <c r="P1339" s="19"/>
      <c r="Q1339" s="19"/>
      <c r="R1339" s="19"/>
      <c r="S1339" s="19"/>
      <c r="T1339" s="19"/>
      <c r="U1339" s="19"/>
      <c r="V1339" s="19"/>
      <c r="W1339" s="19"/>
      <c r="X1339" s="19"/>
      <c r="Y1339" s="19"/>
      <c r="Z1339" s="19"/>
      <c r="AA1339" s="19"/>
      <c r="AB1339" s="19"/>
      <c r="FE1339" s="50"/>
    </row>
    <row r="1340" spans="1:161" s="18" customFormat="1">
      <c r="A1340" s="47"/>
      <c r="B1340" s="48"/>
      <c r="C1340" s="48"/>
      <c r="D1340" s="49"/>
      <c r="E1340" s="48"/>
      <c r="F1340" s="431"/>
      <c r="G1340" s="48"/>
      <c r="H1340" s="48"/>
      <c r="I1340" s="48"/>
      <c r="J1340" s="48"/>
      <c r="K1340" s="48"/>
      <c r="L1340" s="48"/>
      <c r="M1340" s="48"/>
      <c r="N1340" s="48"/>
      <c r="O1340" s="19"/>
      <c r="P1340" s="19"/>
      <c r="Q1340" s="19"/>
      <c r="R1340" s="19"/>
      <c r="S1340" s="19"/>
      <c r="T1340" s="19"/>
      <c r="U1340" s="19"/>
      <c r="V1340" s="19"/>
      <c r="W1340" s="19"/>
      <c r="X1340" s="19"/>
      <c r="Y1340" s="19"/>
      <c r="Z1340" s="19"/>
      <c r="AA1340" s="19"/>
      <c r="AB1340" s="19"/>
      <c r="FE1340" s="50"/>
    </row>
    <row r="1341" spans="1:161" s="18" customFormat="1">
      <c r="A1341" s="47"/>
      <c r="B1341" s="48"/>
      <c r="C1341" s="48"/>
      <c r="D1341" s="49"/>
      <c r="E1341" s="48"/>
      <c r="F1341" s="431"/>
      <c r="G1341" s="48"/>
      <c r="H1341" s="48"/>
      <c r="I1341" s="48"/>
      <c r="J1341" s="48"/>
      <c r="K1341" s="48"/>
      <c r="L1341" s="48"/>
      <c r="M1341" s="48"/>
      <c r="N1341" s="48"/>
      <c r="O1341" s="19"/>
      <c r="P1341" s="19"/>
      <c r="Q1341" s="19"/>
      <c r="R1341" s="19"/>
      <c r="S1341" s="19"/>
      <c r="T1341" s="19"/>
      <c r="U1341" s="19"/>
      <c r="V1341" s="19"/>
      <c r="W1341" s="19"/>
      <c r="X1341" s="19"/>
      <c r="Y1341" s="19"/>
      <c r="Z1341" s="19"/>
      <c r="AA1341" s="19"/>
      <c r="AB1341" s="19"/>
      <c r="FE1341" s="50"/>
    </row>
    <row r="1342" spans="1:161" s="18" customFormat="1">
      <c r="A1342" s="47"/>
      <c r="B1342" s="48"/>
      <c r="C1342" s="48"/>
      <c r="D1342" s="49"/>
      <c r="E1342" s="48"/>
      <c r="F1342" s="431"/>
      <c r="G1342" s="48"/>
      <c r="H1342" s="48"/>
      <c r="I1342" s="48"/>
      <c r="J1342" s="48"/>
      <c r="K1342" s="48"/>
      <c r="L1342" s="48"/>
      <c r="M1342" s="48"/>
      <c r="N1342" s="48"/>
      <c r="O1342" s="19"/>
      <c r="P1342" s="19"/>
      <c r="Q1342" s="19"/>
      <c r="R1342" s="19"/>
      <c r="S1342" s="19"/>
      <c r="T1342" s="19"/>
      <c r="U1342" s="19"/>
      <c r="V1342" s="19"/>
      <c r="W1342" s="19"/>
      <c r="X1342" s="19"/>
      <c r="Y1342" s="19"/>
      <c r="Z1342" s="19"/>
      <c r="AA1342" s="19"/>
      <c r="AB1342" s="19"/>
      <c r="FE1342" s="50"/>
    </row>
    <row r="1343" spans="1:161" s="18" customFormat="1">
      <c r="A1343" s="47"/>
      <c r="B1343" s="48"/>
      <c r="C1343" s="48"/>
      <c r="D1343" s="49"/>
      <c r="E1343" s="48"/>
      <c r="F1343" s="431"/>
      <c r="G1343" s="48"/>
      <c r="H1343" s="48"/>
      <c r="I1343" s="48"/>
      <c r="J1343" s="48"/>
      <c r="K1343" s="48"/>
      <c r="L1343" s="48"/>
      <c r="M1343" s="48"/>
      <c r="N1343" s="48"/>
      <c r="O1343" s="19"/>
      <c r="P1343" s="19"/>
      <c r="Q1343" s="19"/>
      <c r="R1343" s="19"/>
      <c r="S1343" s="19"/>
      <c r="T1343" s="19"/>
      <c r="U1343" s="19"/>
      <c r="V1343" s="19"/>
      <c r="W1343" s="19"/>
      <c r="X1343" s="19"/>
      <c r="Y1343" s="19"/>
      <c r="Z1343" s="19"/>
      <c r="AA1343" s="19"/>
      <c r="AB1343" s="19"/>
      <c r="FE1343" s="50"/>
    </row>
    <row r="1344" spans="1:161" s="18" customFormat="1">
      <c r="A1344" s="47"/>
      <c r="B1344" s="48"/>
      <c r="C1344" s="48"/>
      <c r="D1344" s="49"/>
      <c r="E1344" s="48"/>
      <c r="F1344" s="431"/>
      <c r="G1344" s="48"/>
      <c r="H1344" s="48"/>
      <c r="I1344" s="48"/>
      <c r="J1344" s="48"/>
      <c r="K1344" s="48"/>
      <c r="L1344" s="48"/>
      <c r="M1344" s="48"/>
      <c r="N1344" s="48"/>
      <c r="O1344" s="19"/>
      <c r="P1344" s="19"/>
      <c r="Q1344" s="19"/>
      <c r="R1344" s="19"/>
      <c r="S1344" s="19"/>
      <c r="T1344" s="19"/>
      <c r="U1344" s="19"/>
      <c r="V1344" s="19"/>
      <c r="W1344" s="19"/>
      <c r="X1344" s="19"/>
      <c r="Y1344" s="19"/>
      <c r="Z1344" s="19"/>
      <c r="AA1344" s="19"/>
      <c r="AB1344" s="19"/>
      <c r="FE1344" s="50"/>
    </row>
    <row r="1345" spans="1:161" s="18" customFormat="1">
      <c r="A1345" s="47"/>
      <c r="B1345" s="48"/>
      <c r="C1345" s="48"/>
      <c r="D1345" s="49"/>
      <c r="E1345" s="48"/>
      <c r="F1345" s="431"/>
      <c r="G1345" s="48"/>
      <c r="H1345" s="48"/>
      <c r="I1345" s="48"/>
      <c r="J1345" s="48"/>
      <c r="K1345" s="48"/>
      <c r="L1345" s="48"/>
      <c r="M1345" s="48"/>
      <c r="N1345" s="48"/>
      <c r="O1345" s="19"/>
      <c r="P1345" s="19"/>
      <c r="Q1345" s="19"/>
      <c r="R1345" s="19"/>
      <c r="S1345" s="19"/>
      <c r="T1345" s="19"/>
      <c r="U1345" s="19"/>
      <c r="V1345" s="19"/>
      <c r="W1345" s="19"/>
      <c r="X1345" s="19"/>
      <c r="Y1345" s="19"/>
      <c r="Z1345" s="19"/>
      <c r="AA1345" s="19"/>
      <c r="AB1345" s="19"/>
      <c r="FE1345" s="50"/>
    </row>
    <row r="1346" spans="1:161" s="18" customFormat="1">
      <c r="A1346" s="47"/>
      <c r="B1346" s="48"/>
      <c r="C1346" s="48"/>
      <c r="D1346" s="49"/>
      <c r="E1346" s="48"/>
      <c r="F1346" s="431"/>
      <c r="G1346" s="48"/>
      <c r="H1346" s="48"/>
      <c r="I1346" s="48"/>
      <c r="J1346" s="48"/>
      <c r="K1346" s="48"/>
      <c r="L1346" s="48"/>
      <c r="M1346" s="48"/>
      <c r="N1346" s="48"/>
      <c r="O1346" s="19"/>
      <c r="P1346" s="19"/>
      <c r="Q1346" s="19"/>
      <c r="R1346" s="19"/>
      <c r="S1346" s="19"/>
      <c r="T1346" s="19"/>
      <c r="U1346" s="19"/>
      <c r="V1346" s="19"/>
      <c r="W1346" s="19"/>
      <c r="X1346" s="19"/>
      <c r="Y1346" s="19"/>
      <c r="Z1346" s="19"/>
      <c r="AA1346" s="19"/>
      <c r="AB1346" s="19"/>
      <c r="FE1346" s="50"/>
    </row>
    <row r="1347" spans="1:161" s="18" customFormat="1">
      <c r="A1347" s="47"/>
      <c r="B1347" s="48"/>
      <c r="C1347" s="48"/>
      <c r="D1347" s="49"/>
      <c r="E1347" s="48"/>
      <c r="F1347" s="431"/>
      <c r="G1347" s="48"/>
      <c r="H1347" s="48"/>
      <c r="I1347" s="48"/>
      <c r="J1347" s="48"/>
      <c r="K1347" s="48"/>
      <c r="L1347" s="48"/>
      <c r="M1347" s="48"/>
      <c r="N1347" s="48"/>
      <c r="O1347" s="19"/>
      <c r="P1347" s="19"/>
      <c r="Q1347" s="19"/>
      <c r="R1347" s="19"/>
      <c r="S1347" s="19"/>
      <c r="T1347" s="19"/>
      <c r="U1347" s="19"/>
      <c r="V1347" s="19"/>
      <c r="W1347" s="19"/>
      <c r="X1347" s="19"/>
      <c r="Y1347" s="19"/>
      <c r="Z1347" s="19"/>
      <c r="AA1347" s="19"/>
      <c r="AB1347" s="19"/>
      <c r="FE1347" s="50"/>
    </row>
    <row r="1348" spans="1:161" s="18" customFormat="1">
      <c r="A1348" s="47"/>
      <c r="B1348" s="48"/>
      <c r="C1348" s="48"/>
      <c r="D1348" s="49"/>
      <c r="E1348" s="48"/>
      <c r="F1348" s="431"/>
      <c r="G1348" s="48"/>
      <c r="H1348" s="48"/>
      <c r="I1348" s="48"/>
      <c r="J1348" s="48"/>
      <c r="K1348" s="48"/>
      <c r="L1348" s="48"/>
      <c r="M1348" s="48"/>
      <c r="N1348" s="48"/>
      <c r="O1348" s="19"/>
      <c r="P1348" s="19"/>
      <c r="Q1348" s="19"/>
      <c r="R1348" s="19"/>
      <c r="S1348" s="19"/>
      <c r="T1348" s="19"/>
      <c r="U1348" s="19"/>
      <c r="V1348" s="19"/>
      <c r="W1348" s="19"/>
      <c r="X1348" s="19"/>
      <c r="Y1348" s="19"/>
      <c r="Z1348" s="19"/>
      <c r="AA1348" s="19"/>
      <c r="AB1348" s="19"/>
      <c r="FE1348" s="50"/>
    </row>
    <row r="1349" spans="1:161" s="18" customFormat="1">
      <c r="A1349" s="47"/>
      <c r="B1349" s="48"/>
      <c r="C1349" s="48"/>
      <c r="D1349" s="49"/>
      <c r="E1349" s="48"/>
      <c r="F1349" s="431"/>
      <c r="G1349" s="48"/>
      <c r="H1349" s="48"/>
      <c r="I1349" s="48"/>
      <c r="J1349" s="48"/>
      <c r="K1349" s="48"/>
      <c r="L1349" s="48"/>
      <c r="M1349" s="48"/>
      <c r="N1349" s="48"/>
      <c r="O1349" s="19"/>
      <c r="P1349" s="19"/>
      <c r="Q1349" s="19"/>
      <c r="R1349" s="19"/>
      <c r="S1349" s="19"/>
      <c r="T1349" s="19"/>
      <c r="U1349" s="19"/>
      <c r="V1349" s="19"/>
      <c r="W1349" s="19"/>
      <c r="X1349" s="19"/>
      <c r="Y1349" s="19"/>
      <c r="Z1349" s="19"/>
      <c r="AA1349" s="19"/>
      <c r="AB1349" s="19"/>
      <c r="FE1349" s="50"/>
    </row>
    <row r="1350" spans="1:161" s="18" customFormat="1">
      <c r="A1350" s="47"/>
      <c r="B1350" s="48"/>
      <c r="C1350" s="48"/>
      <c r="D1350" s="49"/>
      <c r="E1350" s="48"/>
      <c r="F1350" s="431"/>
      <c r="G1350" s="48"/>
      <c r="H1350" s="48"/>
      <c r="I1350" s="48"/>
      <c r="J1350" s="48"/>
      <c r="K1350" s="48"/>
      <c r="L1350" s="48"/>
      <c r="M1350" s="48"/>
      <c r="N1350" s="48"/>
      <c r="O1350" s="19"/>
      <c r="P1350" s="19"/>
      <c r="Q1350" s="19"/>
      <c r="R1350" s="19"/>
      <c r="S1350" s="19"/>
      <c r="T1350" s="19"/>
      <c r="U1350" s="19"/>
      <c r="V1350" s="19"/>
      <c r="W1350" s="19"/>
      <c r="X1350" s="19"/>
      <c r="Y1350" s="19"/>
      <c r="Z1350" s="19"/>
      <c r="AA1350" s="19"/>
      <c r="AB1350" s="19"/>
      <c r="FE1350" s="50"/>
    </row>
    <row r="1351" spans="1:161" s="18" customFormat="1">
      <c r="A1351" s="47"/>
      <c r="B1351" s="48"/>
      <c r="C1351" s="48"/>
      <c r="D1351" s="49"/>
      <c r="E1351" s="48"/>
      <c r="F1351" s="431"/>
      <c r="G1351" s="48"/>
      <c r="H1351" s="48"/>
      <c r="I1351" s="48"/>
      <c r="J1351" s="48"/>
      <c r="K1351" s="48"/>
      <c r="L1351" s="48"/>
      <c r="M1351" s="48"/>
      <c r="N1351" s="48"/>
      <c r="O1351" s="19"/>
      <c r="P1351" s="19"/>
      <c r="Q1351" s="19"/>
      <c r="R1351" s="19"/>
      <c r="S1351" s="19"/>
      <c r="T1351" s="19"/>
      <c r="U1351" s="19"/>
      <c r="V1351" s="19"/>
      <c r="W1351" s="19"/>
      <c r="X1351" s="19"/>
      <c r="Y1351" s="19"/>
      <c r="Z1351" s="19"/>
      <c r="AA1351" s="19"/>
      <c r="AB1351" s="19"/>
      <c r="FE1351" s="50"/>
    </row>
    <row r="1352" spans="1:161" s="18" customFormat="1">
      <c r="A1352" s="47"/>
      <c r="B1352" s="48"/>
      <c r="C1352" s="48"/>
      <c r="D1352" s="49"/>
      <c r="E1352" s="48"/>
      <c r="F1352" s="431"/>
      <c r="G1352" s="48"/>
      <c r="H1352" s="48"/>
      <c r="I1352" s="48"/>
      <c r="J1352" s="48"/>
      <c r="K1352" s="48"/>
      <c r="L1352" s="48"/>
      <c r="M1352" s="48"/>
      <c r="N1352" s="48"/>
      <c r="O1352" s="19"/>
      <c r="P1352" s="19"/>
      <c r="Q1352" s="19"/>
      <c r="R1352" s="19"/>
      <c r="S1352" s="19"/>
      <c r="T1352" s="19"/>
      <c r="U1352" s="19"/>
      <c r="V1352" s="19"/>
      <c r="W1352" s="19"/>
      <c r="X1352" s="19"/>
      <c r="Y1352" s="19"/>
      <c r="Z1352" s="19"/>
      <c r="AA1352" s="19"/>
      <c r="AB1352" s="19"/>
      <c r="FE1352" s="50"/>
    </row>
    <row r="1353" spans="1:161" s="18" customFormat="1">
      <c r="A1353" s="47"/>
      <c r="B1353" s="48"/>
      <c r="C1353" s="48"/>
      <c r="D1353" s="49"/>
      <c r="E1353" s="48"/>
      <c r="F1353" s="431"/>
      <c r="G1353" s="48"/>
      <c r="H1353" s="48"/>
      <c r="I1353" s="48"/>
      <c r="J1353" s="48"/>
      <c r="K1353" s="48"/>
      <c r="L1353" s="48"/>
      <c r="M1353" s="48"/>
      <c r="N1353" s="48"/>
      <c r="O1353" s="19"/>
      <c r="P1353" s="19"/>
      <c r="Q1353" s="19"/>
      <c r="R1353" s="19"/>
      <c r="S1353" s="19"/>
      <c r="T1353" s="19"/>
      <c r="U1353" s="19"/>
      <c r="V1353" s="19"/>
      <c r="W1353" s="19"/>
      <c r="X1353" s="19"/>
      <c r="Y1353" s="19"/>
      <c r="Z1353" s="19"/>
      <c r="AA1353" s="19"/>
      <c r="AB1353" s="19"/>
      <c r="FE1353" s="50"/>
    </row>
    <row r="1354" spans="1:161" s="18" customFormat="1">
      <c r="A1354" s="47"/>
      <c r="B1354" s="48"/>
      <c r="C1354" s="48"/>
      <c r="D1354" s="49"/>
      <c r="E1354" s="48"/>
      <c r="F1354" s="431"/>
      <c r="G1354" s="48"/>
      <c r="H1354" s="48"/>
      <c r="I1354" s="48"/>
      <c r="J1354" s="48"/>
      <c r="K1354" s="48"/>
      <c r="L1354" s="48"/>
      <c r="M1354" s="48"/>
      <c r="N1354" s="48"/>
      <c r="O1354" s="19"/>
      <c r="P1354" s="19"/>
      <c r="Q1354" s="19"/>
      <c r="R1354" s="19"/>
      <c r="S1354" s="19"/>
      <c r="T1354" s="19"/>
      <c r="U1354" s="19"/>
      <c r="V1354" s="19"/>
      <c r="W1354" s="19"/>
      <c r="X1354" s="19"/>
      <c r="Y1354" s="19"/>
      <c r="Z1354" s="19"/>
      <c r="AA1354" s="19"/>
      <c r="AB1354" s="19"/>
      <c r="FE1354" s="50"/>
    </row>
    <row r="1355" spans="1:161" s="18" customFormat="1">
      <c r="A1355" s="47"/>
      <c r="B1355" s="48"/>
      <c r="C1355" s="48"/>
      <c r="D1355" s="49"/>
      <c r="E1355" s="48"/>
      <c r="F1355" s="431"/>
      <c r="G1355" s="48"/>
      <c r="H1355" s="48"/>
      <c r="I1355" s="48"/>
      <c r="J1355" s="48"/>
      <c r="K1355" s="48"/>
      <c r="L1355" s="48"/>
      <c r="M1355" s="48"/>
      <c r="N1355" s="48"/>
      <c r="O1355" s="19"/>
      <c r="P1355" s="19"/>
      <c r="Q1355" s="19"/>
      <c r="R1355" s="19"/>
      <c r="S1355" s="19"/>
      <c r="T1355" s="19"/>
      <c r="U1355" s="19"/>
      <c r="V1355" s="19"/>
      <c r="W1355" s="19"/>
      <c r="X1355" s="19"/>
      <c r="Y1355" s="19"/>
      <c r="Z1355" s="19"/>
      <c r="AA1355" s="19"/>
      <c r="AB1355" s="19"/>
      <c r="FE1355" s="50"/>
    </row>
    <row r="1356" spans="1:161" s="18" customFormat="1">
      <c r="A1356" s="47"/>
      <c r="B1356" s="48"/>
      <c r="C1356" s="48"/>
      <c r="D1356" s="49"/>
      <c r="E1356" s="48"/>
      <c r="F1356" s="431"/>
      <c r="G1356" s="48"/>
      <c r="H1356" s="48"/>
      <c r="I1356" s="48"/>
      <c r="J1356" s="48"/>
      <c r="K1356" s="48"/>
      <c r="L1356" s="48"/>
      <c r="M1356" s="48"/>
      <c r="N1356" s="48"/>
      <c r="O1356" s="19"/>
      <c r="P1356" s="19"/>
      <c r="Q1356" s="19"/>
      <c r="R1356" s="19"/>
      <c r="S1356" s="19"/>
      <c r="T1356" s="19"/>
      <c r="U1356" s="19"/>
      <c r="V1356" s="19"/>
      <c r="W1356" s="19"/>
      <c r="X1356" s="19"/>
      <c r="Y1356" s="19"/>
      <c r="Z1356" s="19"/>
      <c r="AA1356" s="19"/>
      <c r="AB1356" s="19"/>
      <c r="FE1356" s="50"/>
    </row>
    <row r="1357" spans="1:161" s="18" customFormat="1">
      <c r="A1357" s="47"/>
      <c r="B1357" s="48"/>
      <c r="C1357" s="48"/>
      <c r="D1357" s="49"/>
      <c r="E1357" s="48"/>
      <c r="F1357" s="431"/>
      <c r="G1357" s="48"/>
      <c r="H1357" s="48"/>
      <c r="I1357" s="48"/>
      <c r="J1357" s="48"/>
      <c r="K1357" s="48"/>
      <c r="L1357" s="48"/>
      <c r="M1357" s="48"/>
      <c r="N1357" s="48"/>
      <c r="O1357" s="19"/>
      <c r="P1357" s="19"/>
      <c r="Q1357" s="19"/>
      <c r="R1357" s="19"/>
      <c r="S1357" s="19"/>
      <c r="T1357" s="19"/>
      <c r="U1357" s="19"/>
      <c r="V1357" s="19"/>
      <c r="W1357" s="19"/>
      <c r="X1357" s="19"/>
      <c r="Y1357" s="19"/>
      <c r="Z1357" s="19"/>
      <c r="AA1357" s="19"/>
      <c r="AB1357" s="19"/>
      <c r="FE1357" s="50"/>
    </row>
    <row r="1358" spans="1:161" s="18" customFormat="1">
      <c r="A1358" s="47"/>
      <c r="B1358" s="48"/>
      <c r="C1358" s="48"/>
      <c r="D1358" s="49"/>
      <c r="E1358" s="48"/>
      <c r="F1358" s="431"/>
      <c r="G1358" s="48"/>
      <c r="H1358" s="48"/>
      <c r="I1358" s="48"/>
      <c r="J1358" s="48"/>
      <c r="K1358" s="48"/>
      <c r="L1358" s="48"/>
      <c r="M1358" s="48"/>
      <c r="N1358" s="48"/>
      <c r="O1358" s="19"/>
      <c r="P1358" s="19"/>
      <c r="Q1358" s="19"/>
      <c r="R1358" s="19"/>
      <c r="S1358" s="19"/>
      <c r="T1358" s="19"/>
      <c r="U1358" s="19"/>
      <c r="V1358" s="19"/>
      <c r="W1358" s="19"/>
      <c r="X1358" s="19"/>
      <c r="Y1358" s="19"/>
      <c r="Z1358" s="19"/>
      <c r="AA1358" s="19"/>
      <c r="AB1358" s="19"/>
      <c r="FE1358" s="50"/>
    </row>
    <row r="1359" spans="1:161" s="18" customFormat="1">
      <c r="A1359" s="47"/>
      <c r="B1359" s="48"/>
      <c r="C1359" s="48"/>
      <c r="D1359" s="49"/>
      <c r="E1359" s="48"/>
      <c r="F1359" s="431"/>
      <c r="G1359" s="48"/>
      <c r="H1359" s="48"/>
      <c r="I1359" s="48"/>
      <c r="J1359" s="48"/>
      <c r="K1359" s="48"/>
      <c r="L1359" s="48"/>
      <c r="M1359" s="48"/>
      <c r="N1359" s="48"/>
      <c r="O1359" s="19"/>
      <c r="P1359" s="19"/>
      <c r="Q1359" s="19"/>
      <c r="R1359" s="19"/>
      <c r="S1359" s="19"/>
      <c r="T1359" s="19"/>
      <c r="U1359" s="19"/>
      <c r="V1359" s="19"/>
      <c r="W1359" s="19"/>
      <c r="X1359" s="19"/>
      <c r="Y1359" s="19"/>
      <c r="Z1359" s="19"/>
      <c r="AA1359" s="19"/>
      <c r="AB1359" s="19"/>
      <c r="FE1359" s="50"/>
    </row>
    <row r="1360" spans="1:161" s="18" customFormat="1">
      <c r="A1360" s="47"/>
      <c r="B1360" s="48"/>
      <c r="C1360" s="48"/>
      <c r="D1360" s="49"/>
      <c r="E1360" s="48"/>
      <c r="F1360" s="431"/>
      <c r="G1360" s="48"/>
      <c r="H1360" s="48"/>
      <c r="I1360" s="48"/>
      <c r="J1360" s="48"/>
      <c r="K1360" s="48"/>
      <c r="L1360" s="48"/>
      <c r="M1360" s="48"/>
      <c r="N1360" s="48"/>
      <c r="O1360" s="19"/>
      <c r="P1360" s="19"/>
      <c r="Q1360" s="19"/>
      <c r="R1360" s="19"/>
      <c r="S1360" s="19"/>
      <c r="T1360" s="19"/>
      <c r="U1360" s="19"/>
      <c r="V1360" s="19"/>
      <c r="W1360" s="19"/>
      <c r="X1360" s="19"/>
      <c r="Y1360" s="19"/>
      <c r="Z1360" s="19"/>
      <c r="AA1360" s="19"/>
      <c r="AB1360" s="19"/>
      <c r="FE1360" s="50"/>
    </row>
    <row r="1361" spans="1:161" s="18" customFormat="1">
      <c r="A1361" s="47"/>
      <c r="B1361" s="48"/>
      <c r="C1361" s="48"/>
      <c r="D1361" s="49"/>
      <c r="E1361" s="48"/>
      <c r="F1361" s="431"/>
      <c r="G1361" s="48"/>
      <c r="H1361" s="48"/>
      <c r="I1361" s="48"/>
      <c r="J1361" s="48"/>
      <c r="K1361" s="48"/>
      <c r="L1361" s="48"/>
      <c r="M1361" s="48"/>
      <c r="N1361" s="48"/>
      <c r="O1361" s="19"/>
      <c r="P1361" s="19"/>
      <c r="Q1361" s="19"/>
      <c r="R1361" s="19"/>
      <c r="S1361" s="19"/>
      <c r="T1361" s="19"/>
      <c r="U1361" s="19"/>
      <c r="V1361" s="19"/>
      <c r="W1361" s="19"/>
      <c r="X1361" s="19"/>
      <c r="Y1361" s="19"/>
      <c r="Z1361" s="19"/>
      <c r="AA1361" s="19"/>
      <c r="AB1361" s="19"/>
      <c r="FE1361" s="50"/>
    </row>
    <row r="1362" spans="1:161" s="18" customFormat="1">
      <c r="A1362" s="47"/>
      <c r="B1362" s="48"/>
      <c r="C1362" s="48"/>
      <c r="D1362" s="49"/>
      <c r="E1362" s="48"/>
      <c r="F1362" s="431"/>
      <c r="G1362" s="48"/>
      <c r="H1362" s="48"/>
      <c r="I1362" s="48"/>
      <c r="J1362" s="48"/>
      <c r="K1362" s="48"/>
      <c r="L1362" s="48"/>
      <c r="M1362" s="48"/>
      <c r="N1362" s="48"/>
      <c r="O1362" s="19"/>
      <c r="P1362" s="19"/>
      <c r="Q1362" s="19"/>
      <c r="R1362" s="19"/>
      <c r="S1362" s="19"/>
      <c r="T1362" s="19"/>
      <c r="U1362" s="19"/>
      <c r="V1362" s="19"/>
      <c r="W1362" s="19"/>
      <c r="X1362" s="19"/>
      <c r="Y1362" s="19"/>
      <c r="Z1362" s="19"/>
      <c r="AA1362" s="19"/>
      <c r="AB1362" s="19"/>
      <c r="FE1362" s="50"/>
    </row>
    <row r="1363" spans="1:161" s="18" customFormat="1">
      <c r="A1363" s="47"/>
      <c r="B1363" s="48"/>
      <c r="C1363" s="48"/>
      <c r="D1363" s="49"/>
      <c r="E1363" s="48"/>
      <c r="F1363" s="431"/>
      <c r="G1363" s="48"/>
      <c r="H1363" s="48"/>
      <c r="I1363" s="48"/>
      <c r="J1363" s="48"/>
      <c r="K1363" s="48"/>
      <c r="L1363" s="48"/>
      <c r="M1363" s="48"/>
      <c r="N1363" s="48"/>
      <c r="O1363" s="19"/>
      <c r="P1363" s="19"/>
      <c r="Q1363" s="19"/>
      <c r="R1363" s="19"/>
      <c r="S1363" s="19"/>
      <c r="T1363" s="19"/>
      <c r="U1363" s="19"/>
      <c r="V1363" s="19"/>
      <c r="W1363" s="19"/>
      <c r="X1363" s="19"/>
      <c r="Y1363" s="19"/>
      <c r="Z1363" s="19"/>
      <c r="AA1363" s="19"/>
      <c r="AB1363" s="19"/>
      <c r="FE1363" s="50"/>
    </row>
    <row r="1364" spans="1:161" s="18" customFormat="1">
      <c r="A1364" s="47"/>
      <c r="B1364" s="48"/>
      <c r="C1364" s="48"/>
      <c r="D1364" s="49"/>
      <c r="E1364" s="48"/>
      <c r="F1364" s="431"/>
      <c r="G1364" s="48"/>
      <c r="H1364" s="48"/>
      <c r="I1364" s="48"/>
      <c r="J1364" s="48"/>
      <c r="K1364" s="48"/>
      <c r="L1364" s="48"/>
      <c r="M1364" s="48"/>
      <c r="N1364" s="48"/>
      <c r="O1364" s="19"/>
      <c r="P1364" s="19"/>
      <c r="Q1364" s="19"/>
      <c r="R1364" s="19"/>
      <c r="S1364" s="19"/>
      <c r="T1364" s="19"/>
      <c r="U1364" s="19"/>
      <c r="V1364" s="19"/>
      <c r="W1364" s="19"/>
      <c r="X1364" s="19"/>
      <c r="Y1364" s="19"/>
      <c r="Z1364" s="19"/>
      <c r="AA1364" s="19"/>
      <c r="AB1364" s="19"/>
      <c r="FE1364" s="50"/>
    </row>
    <row r="1365" spans="1:161" s="18" customFormat="1">
      <c r="A1365" s="47"/>
      <c r="B1365" s="48"/>
      <c r="C1365" s="48"/>
      <c r="D1365" s="49"/>
      <c r="E1365" s="48"/>
      <c r="F1365" s="431"/>
      <c r="G1365" s="48"/>
      <c r="H1365" s="48"/>
      <c r="I1365" s="48"/>
      <c r="J1365" s="48"/>
      <c r="K1365" s="48"/>
      <c r="L1365" s="48"/>
      <c r="M1365" s="48"/>
      <c r="N1365" s="48"/>
      <c r="O1365" s="19"/>
      <c r="P1365" s="19"/>
      <c r="Q1365" s="19"/>
      <c r="R1365" s="19"/>
      <c r="S1365" s="19"/>
      <c r="T1365" s="19"/>
      <c r="U1365" s="19"/>
      <c r="V1365" s="19"/>
      <c r="W1365" s="19"/>
      <c r="X1365" s="19"/>
      <c r="Y1365" s="19"/>
      <c r="Z1365" s="19"/>
      <c r="AA1365" s="19"/>
      <c r="AB1365" s="19"/>
      <c r="FE1365" s="50"/>
    </row>
    <row r="1366" spans="1:161" s="18" customFormat="1">
      <c r="A1366" s="47"/>
      <c r="B1366" s="48"/>
      <c r="C1366" s="48"/>
      <c r="D1366" s="49"/>
      <c r="E1366" s="48"/>
      <c r="F1366" s="431"/>
      <c r="G1366" s="48"/>
      <c r="H1366" s="48"/>
      <c r="I1366" s="48"/>
      <c r="J1366" s="48"/>
      <c r="K1366" s="48"/>
      <c r="L1366" s="48"/>
      <c r="M1366" s="48"/>
      <c r="N1366" s="48"/>
      <c r="O1366" s="19"/>
      <c r="P1366" s="19"/>
      <c r="Q1366" s="19"/>
      <c r="R1366" s="19"/>
      <c r="S1366" s="19"/>
      <c r="T1366" s="19"/>
      <c r="U1366" s="19"/>
      <c r="V1366" s="19"/>
      <c r="W1366" s="19"/>
      <c r="X1366" s="19"/>
      <c r="Y1366" s="19"/>
      <c r="Z1366" s="19"/>
      <c r="AA1366" s="19"/>
      <c r="AB1366" s="19"/>
      <c r="FE1366" s="50"/>
    </row>
    <row r="1367" spans="1:161" s="18" customFormat="1">
      <c r="A1367" s="47"/>
      <c r="B1367" s="48"/>
      <c r="C1367" s="48"/>
      <c r="D1367" s="49"/>
      <c r="E1367" s="48"/>
      <c r="F1367" s="431"/>
      <c r="G1367" s="48"/>
      <c r="H1367" s="48"/>
      <c r="I1367" s="48"/>
      <c r="J1367" s="48"/>
      <c r="K1367" s="48"/>
      <c r="L1367" s="48"/>
      <c r="M1367" s="48"/>
      <c r="N1367" s="48"/>
      <c r="O1367" s="19"/>
      <c r="P1367" s="19"/>
      <c r="Q1367" s="19"/>
      <c r="R1367" s="19"/>
      <c r="S1367" s="19"/>
      <c r="T1367" s="19"/>
      <c r="U1367" s="19"/>
      <c r="V1367" s="19"/>
      <c r="W1367" s="19"/>
      <c r="X1367" s="19"/>
      <c r="Y1367" s="19"/>
      <c r="Z1367" s="19"/>
      <c r="AA1367" s="19"/>
      <c r="AB1367" s="19"/>
      <c r="FE1367" s="50"/>
    </row>
    <row r="1368" spans="1:161" s="18" customFormat="1">
      <c r="A1368" s="47"/>
      <c r="B1368" s="48"/>
      <c r="C1368" s="48"/>
      <c r="D1368" s="49"/>
      <c r="E1368" s="48"/>
      <c r="F1368" s="431"/>
      <c r="G1368" s="48"/>
      <c r="H1368" s="48"/>
      <c r="I1368" s="48"/>
      <c r="J1368" s="48"/>
      <c r="K1368" s="48"/>
      <c r="L1368" s="48"/>
      <c r="M1368" s="48"/>
      <c r="N1368" s="48"/>
      <c r="O1368" s="19"/>
      <c r="P1368" s="19"/>
      <c r="Q1368" s="19"/>
      <c r="R1368" s="19"/>
      <c r="S1368" s="19"/>
      <c r="T1368" s="19"/>
      <c r="U1368" s="19"/>
      <c r="V1368" s="19"/>
      <c r="W1368" s="19"/>
      <c r="X1368" s="19"/>
      <c r="Y1368" s="19"/>
      <c r="Z1368" s="19"/>
      <c r="AA1368" s="19"/>
      <c r="AB1368" s="19"/>
      <c r="FE1368" s="50"/>
    </row>
    <row r="1369" spans="1:161" s="18" customFormat="1">
      <c r="A1369" s="47"/>
      <c r="B1369" s="48"/>
      <c r="C1369" s="48"/>
      <c r="D1369" s="49"/>
      <c r="E1369" s="48"/>
      <c r="F1369" s="431"/>
      <c r="G1369" s="48"/>
      <c r="H1369" s="48"/>
      <c r="I1369" s="48"/>
      <c r="J1369" s="48"/>
      <c r="K1369" s="48"/>
      <c r="L1369" s="48"/>
      <c r="M1369" s="48"/>
      <c r="N1369" s="48"/>
      <c r="O1369" s="19"/>
      <c r="P1369" s="19"/>
      <c r="Q1369" s="19"/>
      <c r="R1369" s="19"/>
      <c r="S1369" s="19"/>
      <c r="T1369" s="19"/>
      <c r="U1369" s="19"/>
      <c r="V1369" s="19"/>
      <c r="W1369" s="19"/>
      <c r="X1369" s="19"/>
      <c r="Y1369" s="19"/>
      <c r="Z1369" s="19"/>
      <c r="AA1369" s="19"/>
      <c r="AB1369" s="19"/>
      <c r="FE1369" s="50"/>
    </row>
    <row r="1370" spans="1:161" s="18" customFormat="1">
      <c r="A1370" s="47"/>
      <c r="B1370" s="48"/>
      <c r="C1370" s="48"/>
      <c r="D1370" s="49"/>
      <c r="E1370" s="48"/>
      <c r="F1370" s="431"/>
      <c r="G1370" s="48"/>
      <c r="H1370" s="48"/>
      <c r="I1370" s="48"/>
      <c r="J1370" s="48"/>
      <c r="K1370" s="48"/>
      <c r="L1370" s="48"/>
      <c r="M1370" s="48"/>
      <c r="N1370" s="48"/>
      <c r="O1370" s="19"/>
      <c r="P1370" s="19"/>
      <c r="Q1370" s="19"/>
      <c r="R1370" s="19"/>
      <c r="S1370" s="19"/>
      <c r="T1370" s="19"/>
      <c r="U1370" s="19"/>
      <c r="V1370" s="19"/>
      <c r="W1370" s="19"/>
      <c r="X1370" s="19"/>
      <c r="Y1370" s="19"/>
      <c r="Z1370" s="19"/>
      <c r="AA1370" s="19"/>
      <c r="AB1370" s="19"/>
      <c r="FE1370" s="50"/>
    </row>
    <row r="1371" spans="1:161" s="18" customFormat="1">
      <c r="A1371" s="47"/>
      <c r="B1371" s="48"/>
      <c r="C1371" s="48"/>
      <c r="D1371" s="49"/>
      <c r="E1371" s="48"/>
      <c r="F1371" s="431"/>
      <c r="G1371" s="48"/>
      <c r="H1371" s="48"/>
      <c r="I1371" s="48"/>
      <c r="J1371" s="48"/>
      <c r="K1371" s="48"/>
      <c r="L1371" s="48"/>
      <c r="M1371" s="48"/>
      <c r="N1371" s="48"/>
      <c r="O1371" s="19"/>
      <c r="P1371" s="19"/>
      <c r="Q1371" s="19"/>
      <c r="R1371" s="19"/>
      <c r="S1371" s="19"/>
      <c r="T1371" s="19"/>
      <c r="U1371" s="19"/>
      <c r="V1371" s="19"/>
      <c r="W1371" s="19"/>
      <c r="X1371" s="19"/>
      <c r="Y1371" s="19"/>
      <c r="Z1371" s="19"/>
      <c r="AA1371" s="19"/>
      <c r="AB1371" s="19"/>
      <c r="FE1371" s="50"/>
    </row>
    <row r="1372" spans="1:161" s="18" customFormat="1">
      <c r="A1372" s="47"/>
      <c r="B1372" s="48"/>
      <c r="C1372" s="48"/>
      <c r="D1372" s="49"/>
      <c r="E1372" s="48"/>
      <c r="F1372" s="431"/>
      <c r="G1372" s="48"/>
      <c r="H1372" s="48"/>
      <c r="I1372" s="48"/>
      <c r="J1372" s="48"/>
      <c r="K1372" s="48"/>
      <c r="L1372" s="48"/>
      <c r="M1372" s="48"/>
      <c r="N1372" s="48"/>
      <c r="O1372" s="19"/>
      <c r="P1372" s="19"/>
      <c r="Q1372" s="19"/>
      <c r="R1372" s="19"/>
      <c r="S1372" s="19"/>
      <c r="T1372" s="19"/>
      <c r="U1372" s="19"/>
      <c r="V1372" s="19"/>
      <c r="W1372" s="19"/>
      <c r="X1372" s="19"/>
      <c r="Y1372" s="19"/>
      <c r="Z1372" s="19"/>
      <c r="AA1372" s="19"/>
      <c r="AB1372" s="19"/>
      <c r="FE1372" s="50"/>
    </row>
    <row r="1373" spans="1:161" s="18" customFormat="1">
      <c r="A1373" s="47"/>
      <c r="B1373" s="48"/>
      <c r="C1373" s="48"/>
      <c r="D1373" s="49"/>
      <c r="E1373" s="48"/>
      <c r="F1373" s="431"/>
      <c r="G1373" s="48"/>
      <c r="H1373" s="48"/>
      <c r="I1373" s="48"/>
      <c r="J1373" s="48"/>
      <c r="K1373" s="48"/>
      <c r="L1373" s="48"/>
      <c r="M1373" s="48"/>
      <c r="N1373" s="48"/>
      <c r="O1373" s="19"/>
      <c r="P1373" s="19"/>
      <c r="Q1373" s="19"/>
      <c r="R1373" s="19"/>
      <c r="S1373" s="19"/>
      <c r="T1373" s="19"/>
      <c r="U1373" s="19"/>
      <c r="V1373" s="19"/>
      <c r="W1373" s="19"/>
      <c r="X1373" s="19"/>
      <c r="Y1373" s="19"/>
      <c r="Z1373" s="19"/>
      <c r="AA1373" s="19"/>
      <c r="AB1373" s="19"/>
      <c r="FE1373" s="50"/>
    </row>
    <row r="1374" spans="1:161" s="18" customFormat="1">
      <c r="A1374" s="47"/>
      <c r="B1374" s="48"/>
      <c r="C1374" s="48"/>
      <c r="D1374" s="49"/>
      <c r="E1374" s="48"/>
      <c r="F1374" s="431"/>
      <c r="G1374" s="48"/>
      <c r="H1374" s="48"/>
      <c r="I1374" s="48"/>
      <c r="J1374" s="48"/>
      <c r="K1374" s="48"/>
      <c r="L1374" s="48"/>
      <c r="M1374" s="48"/>
      <c r="N1374" s="48"/>
      <c r="O1374" s="19"/>
      <c r="P1374" s="19"/>
      <c r="Q1374" s="19"/>
      <c r="R1374" s="19"/>
      <c r="S1374" s="19"/>
      <c r="T1374" s="19"/>
      <c r="U1374" s="19"/>
      <c r="V1374" s="19"/>
      <c r="W1374" s="19"/>
      <c r="X1374" s="19"/>
      <c r="Y1374" s="19"/>
      <c r="Z1374" s="19"/>
      <c r="AA1374" s="19"/>
      <c r="AB1374" s="19"/>
      <c r="FE1374" s="50"/>
    </row>
    <row r="1375" spans="1:161" s="18" customFormat="1">
      <c r="A1375" s="47"/>
      <c r="B1375" s="48"/>
      <c r="C1375" s="48"/>
      <c r="D1375" s="49"/>
      <c r="E1375" s="48"/>
      <c r="F1375" s="431"/>
      <c r="G1375" s="48"/>
      <c r="H1375" s="48"/>
      <c r="I1375" s="48"/>
      <c r="J1375" s="48"/>
      <c r="K1375" s="48"/>
      <c r="L1375" s="48"/>
      <c r="M1375" s="48"/>
      <c r="N1375" s="48"/>
      <c r="O1375" s="19"/>
      <c r="P1375" s="19"/>
      <c r="Q1375" s="19"/>
      <c r="R1375" s="19"/>
      <c r="S1375" s="19"/>
      <c r="T1375" s="19"/>
      <c r="U1375" s="19"/>
      <c r="V1375" s="19"/>
      <c r="W1375" s="19"/>
      <c r="X1375" s="19"/>
      <c r="Y1375" s="19"/>
      <c r="Z1375" s="19"/>
      <c r="AA1375" s="19"/>
      <c r="AB1375" s="19"/>
      <c r="FE1375" s="50"/>
    </row>
    <row r="1376" spans="1:161" s="18" customFormat="1">
      <c r="A1376" s="47"/>
      <c r="B1376" s="48"/>
      <c r="C1376" s="48"/>
      <c r="D1376" s="49"/>
      <c r="E1376" s="48"/>
      <c r="F1376" s="431"/>
      <c r="G1376" s="48"/>
      <c r="H1376" s="48"/>
      <c r="I1376" s="48"/>
      <c r="J1376" s="48"/>
      <c r="K1376" s="48"/>
      <c r="L1376" s="48"/>
      <c r="M1376" s="48"/>
      <c r="N1376" s="48"/>
      <c r="O1376" s="19"/>
      <c r="P1376" s="19"/>
      <c r="Q1376" s="19"/>
      <c r="R1376" s="19"/>
      <c r="S1376" s="19"/>
      <c r="T1376" s="19"/>
      <c r="U1376" s="19"/>
      <c r="V1376" s="19"/>
      <c r="W1376" s="19"/>
      <c r="X1376" s="19"/>
      <c r="Y1376" s="19"/>
      <c r="Z1376" s="19"/>
      <c r="AA1376" s="19"/>
      <c r="AB1376" s="19"/>
      <c r="FE1376" s="50"/>
    </row>
    <row r="1377" spans="1:161" s="18" customFormat="1">
      <c r="A1377" s="47"/>
      <c r="B1377" s="48"/>
      <c r="C1377" s="48"/>
      <c r="D1377" s="49"/>
      <c r="E1377" s="48"/>
      <c r="F1377" s="431"/>
      <c r="G1377" s="48"/>
      <c r="H1377" s="48"/>
      <c r="I1377" s="48"/>
      <c r="J1377" s="48"/>
      <c r="K1377" s="48"/>
      <c r="L1377" s="48"/>
      <c r="M1377" s="48"/>
      <c r="N1377" s="48"/>
      <c r="O1377" s="19"/>
      <c r="P1377" s="19"/>
      <c r="Q1377" s="19"/>
      <c r="R1377" s="19"/>
      <c r="S1377" s="19"/>
      <c r="T1377" s="19"/>
      <c r="U1377" s="19"/>
      <c r="V1377" s="19"/>
      <c r="W1377" s="19"/>
      <c r="X1377" s="19"/>
      <c r="Y1377" s="19"/>
      <c r="Z1377" s="19"/>
      <c r="AA1377" s="19"/>
      <c r="AB1377" s="19"/>
      <c r="FE1377" s="50"/>
    </row>
    <row r="1378" spans="1:161" s="18" customFormat="1">
      <c r="A1378" s="47"/>
      <c r="B1378" s="48"/>
      <c r="C1378" s="48"/>
      <c r="D1378" s="49"/>
      <c r="E1378" s="48"/>
      <c r="F1378" s="431"/>
      <c r="G1378" s="48"/>
      <c r="H1378" s="48"/>
      <c r="I1378" s="48"/>
      <c r="J1378" s="48"/>
      <c r="K1378" s="48"/>
      <c r="L1378" s="48"/>
      <c r="M1378" s="48"/>
      <c r="N1378" s="48"/>
      <c r="O1378" s="19"/>
      <c r="P1378" s="19"/>
      <c r="Q1378" s="19"/>
      <c r="R1378" s="19"/>
      <c r="S1378" s="19"/>
      <c r="T1378" s="19"/>
      <c r="U1378" s="19"/>
      <c r="V1378" s="19"/>
      <c r="W1378" s="19"/>
      <c r="X1378" s="19"/>
      <c r="Y1378" s="19"/>
      <c r="Z1378" s="19"/>
      <c r="AA1378" s="19"/>
      <c r="AB1378" s="19"/>
      <c r="FE1378" s="50"/>
    </row>
    <row r="1379" spans="1:161" s="18" customFormat="1">
      <c r="A1379" s="47"/>
      <c r="B1379" s="48"/>
      <c r="C1379" s="48"/>
      <c r="D1379" s="49"/>
      <c r="E1379" s="48"/>
      <c r="F1379" s="431"/>
      <c r="G1379" s="48"/>
      <c r="H1379" s="48"/>
      <c r="I1379" s="48"/>
      <c r="J1379" s="48"/>
      <c r="K1379" s="48"/>
      <c r="L1379" s="48"/>
      <c r="M1379" s="48"/>
      <c r="N1379" s="48"/>
      <c r="O1379" s="19"/>
      <c r="P1379" s="19"/>
      <c r="Q1379" s="19"/>
      <c r="R1379" s="19"/>
      <c r="S1379" s="19"/>
      <c r="T1379" s="19"/>
      <c r="U1379" s="19"/>
      <c r="V1379" s="19"/>
      <c r="W1379" s="19"/>
      <c r="X1379" s="19"/>
      <c r="Y1379" s="19"/>
      <c r="Z1379" s="19"/>
      <c r="AA1379" s="19"/>
      <c r="AB1379" s="19"/>
      <c r="FE1379" s="50"/>
    </row>
    <row r="1380" spans="1:161" s="18" customFormat="1">
      <c r="A1380" s="47"/>
      <c r="B1380" s="48"/>
      <c r="C1380" s="48"/>
      <c r="D1380" s="49"/>
      <c r="E1380" s="48"/>
      <c r="F1380" s="431"/>
      <c r="G1380" s="48"/>
      <c r="H1380" s="48"/>
      <c r="I1380" s="48"/>
      <c r="J1380" s="48"/>
      <c r="K1380" s="48"/>
      <c r="L1380" s="48"/>
      <c r="M1380" s="48"/>
      <c r="N1380" s="48"/>
      <c r="O1380" s="19"/>
      <c r="P1380" s="19"/>
      <c r="Q1380" s="19"/>
      <c r="R1380" s="19"/>
      <c r="S1380" s="19"/>
      <c r="T1380" s="19"/>
      <c r="U1380" s="19"/>
      <c r="V1380" s="19"/>
      <c r="W1380" s="19"/>
      <c r="X1380" s="19"/>
      <c r="Y1380" s="19"/>
      <c r="Z1380" s="19"/>
      <c r="AA1380" s="19"/>
      <c r="AB1380" s="19"/>
      <c r="FE1380" s="50"/>
    </row>
    <row r="1381" spans="1:161" s="18" customFormat="1">
      <c r="A1381" s="47"/>
      <c r="B1381" s="48"/>
      <c r="C1381" s="48"/>
      <c r="D1381" s="49"/>
      <c r="E1381" s="48"/>
      <c r="F1381" s="431"/>
      <c r="G1381" s="48"/>
      <c r="H1381" s="48"/>
      <c r="I1381" s="48"/>
      <c r="J1381" s="48"/>
      <c r="K1381" s="48"/>
      <c r="L1381" s="48"/>
      <c r="M1381" s="48"/>
      <c r="N1381" s="48"/>
      <c r="O1381" s="19"/>
      <c r="P1381" s="19"/>
      <c r="Q1381" s="19"/>
      <c r="R1381" s="19"/>
      <c r="S1381" s="19"/>
      <c r="T1381" s="19"/>
      <c r="U1381" s="19"/>
      <c r="V1381" s="19"/>
      <c r="W1381" s="19"/>
      <c r="X1381" s="19"/>
      <c r="Y1381" s="19"/>
      <c r="Z1381" s="19"/>
      <c r="AA1381" s="19"/>
      <c r="AB1381" s="19"/>
      <c r="FE1381" s="50"/>
    </row>
    <row r="1382" spans="1:161" s="18" customFormat="1">
      <c r="A1382" s="47"/>
      <c r="B1382" s="48"/>
      <c r="C1382" s="48"/>
      <c r="D1382" s="49"/>
      <c r="E1382" s="48"/>
      <c r="F1382" s="431"/>
      <c r="G1382" s="48"/>
      <c r="H1382" s="48"/>
      <c r="I1382" s="48"/>
      <c r="J1382" s="48"/>
      <c r="K1382" s="48"/>
      <c r="L1382" s="48"/>
      <c r="M1382" s="48"/>
      <c r="N1382" s="48"/>
      <c r="O1382" s="19"/>
      <c r="P1382" s="19"/>
      <c r="Q1382" s="19"/>
      <c r="R1382" s="19"/>
      <c r="S1382" s="19"/>
      <c r="T1382" s="19"/>
      <c r="U1382" s="19"/>
      <c r="V1382" s="19"/>
      <c r="W1382" s="19"/>
      <c r="X1382" s="19"/>
      <c r="Y1382" s="19"/>
      <c r="Z1382" s="19"/>
      <c r="AA1382" s="19"/>
      <c r="AB1382" s="19"/>
      <c r="FE1382" s="50"/>
    </row>
    <row r="1383" spans="1:161" s="18" customFormat="1">
      <c r="A1383" s="47"/>
      <c r="B1383" s="48"/>
      <c r="C1383" s="48"/>
      <c r="D1383" s="49"/>
      <c r="E1383" s="48"/>
      <c r="F1383" s="431"/>
      <c r="G1383" s="48"/>
      <c r="H1383" s="48"/>
      <c r="I1383" s="48"/>
      <c r="J1383" s="48"/>
      <c r="K1383" s="48"/>
      <c r="L1383" s="48"/>
      <c r="M1383" s="48"/>
      <c r="N1383" s="48"/>
      <c r="O1383" s="19"/>
      <c r="P1383" s="19"/>
      <c r="Q1383" s="19"/>
      <c r="R1383" s="19"/>
      <c r="S1383" s="19"/>
      <c r="T1383" s="19"/>
      <c r="U1383" s="19"/>
      <c r="V1383" s="19"/>
      <c r="W1383" s="19"/>
      <c r="X1383" s="19"/>
      <c r="Y1383" s="19"/>
      <c r="Z1383" s="19"/>
      <c r="AA1383" s="19"/>
      <c r="AB1383" s="19"/>
      <c r="FE1383" s="50"/>
    </row>
    <row r="1384" spans="1:161" s="18" customFormat="1">
      <c r="A1384" s="47"/>
      <c r="B1384" s="48"/>
      <c r="C1384" s="48"/>
      <c r="D1384" s="49"/>
      <c r="E1384" s="48"/>
      <c r="F1384" s="431"/>
      <c r="G1384" s="48"/>
      <c r="H1384" s="48"/>
      <c r="I1384" s="48"/>
      <c r="J1384" s="48"/>
      <c r="K1384" s="48"/>
      <c r="L1384" s="48"/>
      <c r="M1384" s="48"/>
      <c r="N1384" s="48"/>
      <c r="O1384" s="19"/>
      <c r="P1384" s="19"/>
      <c r="Q1384" s="19"/>
      <c r="R1384" s="19"/>
      <c r="S1384" s="19"/>
      <c r="T1384" s="19"/>
      <c r="U1384" s="19"/>
      <c r="V1384" s="19"/>
      <c r="W1384" s="19"/>
      <c r="X1384" s="19"/>
      <c r="Y1384" s="19"/>
      <c r="Z1384" s="19"/>
      <c r="AA1384" s="19"/>
      <c r="AB1384" s="19"/>
      <c r="FE1384" s="50"/>
    </row>
    <row r="1385" spans="1:161" s="18" customFormat="1">
      <c r="A1385" s="47"/>
      <c r="B1385" s="48"/>
      <c r="C1385" s="48"/>
      <c r="D1385" s="49"/>
      <c r="E1385" s="48"/>
      <c r="F1385" s="431"/>
      <c r="G1385" s="48"/>
      <c r="H1385" s="48"/>
      <c r="I1385" s="48"/>
      <c r="J1385" s="48"/>
      <c r="K1385" s="48"/>
      <c r="L1385" s="48"/>
      <c r="M1385" s="48"/>
      <c r="N1385" s="48"/>
      <c r="O1385" s="19"/>
      <c r="P1385" s="19"/>
      <c r="Q1385" s="19"/>
      <c r="R1385" s="19"/>
      <c r="S1385" s="19"/>
      <c r="T1385" s="19"/>
      <c r="U1385" s="19"/>
      <c r="V1385" s="19"/>
      <c r="W1385" s="19"/>
      <c r="X1385" s="19"/>
      <c r="Y1385" s="19"/>
      <c r="Z1385" s="19"/>
      <c r="AA1385" s="19"/>
      <c r="AB1385" s="19"/>
      <c r="FE1385" s="50"/>
    </row>
    <row r="1386" spans="1:161" s="18" customFormat="1">
      <c r="A1386" s="47"/>
      <c r="B1386" s="48"/>
      <c r="C1386" s="48"/>
      <c r="D1386" s="49"/>
      <c r="E1386" s="48"/>
      <c r="F1386" s="431"/>
      <c r="G1386" s="48"/>
      <c r="H1386" s="48"/>
      <c r="I1386" s="48"/>
      <c r="J1386" s="48"/>
      <c r="K1386" s="48"/>
      <c r="L1386" s="48"/>
      <c r="M1386" s="48"/>
      <c r="N1386" s="48"/>
      <c r="O1386" s="19"/>
      <c r="P1386" s="19"/>
      <c r="Q1386" s="19"/>
      <c r="R1386" s="19"/>
      <c r="S1386" s="19"/>
      <c r="T1386" s="19"/>
      <c r="U1386" s="19"/>
      <c r="V1386" s="19"/>
      <c r="W1386" s="19"/>
      <c r="X1386" s="19"/>
      <c r="Y1386" s="19"/>
      <c r="Z1386" s="19"/>
      <c r="AA1386" s="19"/>
      <c r="AB1386" s="19"/>
      <c r="FE1386" s="50"/>
    </row>
    <row r="1387" spans="1:161" s="18" customFormat="1">
      <c r="A1387" s="47"/>
      <c r="B1387" s="48"/>
      <c r="C1387" s="48"/>
      <c r="D1387" s="49"/>
      <c r="E1387" s="48"/>
      <c r="F1387" s="431"/>
      <c r="G1387" s="48"/>
      <c r="H1387" s="48"/>
      <c r="I1387" s="48"/>
      <c r="J1387" s="48"/>
      <c r="K1387" s="48"/>
      <c r="L1387" s="48"/>
      <c r="M1387" s="48"/>
      <c r="N1387" s="48"/>
      <c r="O1387" s="19"/>
      <c r="P1387" s="19"/>
      <c r="Q1387" s="19"/>
      <c r="R1387" s="19"/>
      <c r="S1387" s="19"/>
      <c r="T1387" s="19"/>
      <c r="U1387" s="19"/>
      <c r="V1387" s="19"/>
      <c r="W1387" s="19"/>
      <c r="X1387" s="19"/>
      <c r="Y1387" s="19"/>
      <c r="Z1387" s="19"/>
      <c r="AA1387" s="19"/>
      <c r="AB1387" s="19"/>
      <c r="FE1387" s="50"/>
    </row>
    <row r="1388" spans="1:161" s="18" customFormat="1">
      <c r="A1388" s="47"/>
      <c r="B1388" s="48"/>
      <c r="C1388" s="48"/>
      <c r="D1388" s="49"/>
      <c r="E1388" s="48"/>
      <c r="F1388" s="431"/>
      <c r="G1388" s="48"/>
      <c r="H1388" s="48"/>
      <c r="I1388" s="48"/>
      <c r="J1388" s="48"/>
      <c r="K1388" s="48"/>
      <c r="L1388" s="48"/>
      <c r="M1388" s="48"/>
      <c r="N1388" s="48"/>
      <c r="O1388" s="19"/>
      <c r="P1388" s="19"/>
      <c r="Q1388" s="19"/>
      <c r="R1388" s="19"/>
      <c r="S1388" s="19"/>
      <c r="T1388" s="19"/>
      <c r="U1388" s="19"/>
      <c r="V1388" s="19"/>
      <c r="W1388" s="19"/>
      <c r="X1388" s="19"/>
      <c r="Y1388" s="19"/>
      <c r="Z1388" s="19"/>
      <c r="AA1388" s="19"/>
      <c r="AB1388" s="19"/>
      <c r="FE1388" s="50"/>
    </row>
    <row r="1389" spans="1:161" s="18" customFormat="1">
      <c r="A1389" s="47"/>
      <c r="B1389" s="48"/>
      <c r="C1389" s="48"/>
      <c r="D1389" s="49"/>
      <c r="E1389" s="48"/>
      <c r="F1389" s="431"/>
      <c r="G1389" s="48"/>
      <c r="H1389" s="48"/>
      <c r="I1389" s="48"/>
      <c r="J1389" s="48"/>
      <c r="K1389" s="48"/>
      <c r="L1389" s="48"/>
      <c r="M1389" s="48"/>
      <c r="N1389" s="48"/>
      <c r="O1389" s="19"/>
      <c r="P1389" s="19"/>
      <c r="Q1389" s="19"/>
      <c r="R1389" s="19"/>
      <c r="S1389" s="19"/>
      <c r="T1389" s="19"/>
      <c r="U1389" s="19"/>
      <c r="V1389" s="19"/>
      <c r="W1389" s="19"/>
      <c r="X1389" s="19"/>
      <c r="Y1389" s="19"/>
      <c r="Z1389" s="19"/>
      <c r="AA1389" s="19"/>
      <c r="AB1389" s="19"/>
      <c r="FE1389" s="50"/>
    </row>
    <row r="1390" spans="1:161" s="18" customFormat="1">
      <c r="A1390" s="47"/>
      <c r="B1390" s="48"/>
      <c r="C1390" s="48"/>
      <c r="D1390" s="49"/>
      <c r="E1390" s="48"/>
      <c r="F1390" s="431"/>
      <c r="G1390" s="48"/>
      <c r="H1390" s="48"/>
      <c r="I1390" s="48"/>
      <c r="J1390" s="48"/>
      <c r="K1390" s="48"/>
      <c r="L1390" s="48"/>
      <c r="M1390" s="48"/>
      <c r="N1390" s="48"/>
      <c r="O1390" s="19"/>
      <c r="P1390" s="19"/>
      <c r="Q1390" s="19"/>
      <c r="R1390" s="19"/>
      <c r="S1390" s="19"/>
      <c r="T1390" s="19"/>
      <c r="U1390" s="19"/>
      <c r="V1390" s="19"/>
      <c r="W1390" s="19"/>
      <c r="X1390" s="19"/>
      <c r="Y1390" s="19"/>
      <c r="Z1390" s="19"/>
      <c r="AA1390" s="19"/>
      <c r="AB1390" s="19"/>
      <c r="FE1390" s="50"/>
    </row>
    <row r="1391" spans="1:161" s="18" customFormat="1">
      <c r="A1391" s="47"/>
      <c r="B1391" s="48"/>
      <c r="C1391" s="48"/>
      <c r="D1391" s="49"/>
      <c r="E1391" s="48"/>
      <c r="F1391" s="431"/>
      <c r="G1391" s="48"/>
      <c r="H1391" s="48"/>
      <c r="I1391" s="48"/>
      <c r="J1391" s="48"/>
      <c r="K1391" s="48"/>
      <c r="L1391" s="48"/>
      <c r="M1391" s="48"/>
      <c r="N1391" s="48"/>
      <c r="O1391" s="19"/>
      <c r="P1391" s="19"/>
      <c r="Q1391" s="19"/>
      <c r="R1391" s="19"/>
      <c r="S1391" s="19"/>
      <c r="T1391" s="19"/>
      <c r="U1391" s="19"/>
      <c r="V1391" s="19"/>
      <c r="W1391" s="19"/>
      <c r="X1391" s="19"/>
      <c r="Y1391" s="19"/>
      <c r="Z1391" s="19"/>
      <c r="AA1391" s="19"/>
      <c r="AB1391" s="19"/>
      <c r="FE1391" s="50"/>
    </row>
    <row r="1392" spans="1:161" s="18" customFormat="1">
      <c r="A1392" s="47"/>
      <c r="B1392" s="48"/>
      <c r="C1392" s="48"/>
      <c r="D1392" s="49"/>
      <c r="E1392" s="48"/>
      <c r="F1392" s="431"/>
      <c r="G1392" s="48"/>
      <c r="H1392" s="48"/>
      <c r="I1392" s="48"/>
      <c r="J1392" s="48"/>
      <c r="K1392" s="48"/>
      <c r="L1392" s="48"/>
      <c r="M1392" s="48"/>
      <c r="N1392" s="48"/>
      <c r="O1392" s="19"/>
      <c r="P1392" s="19"/>
      <c r="Q1392" s="19"/>
      <c r="R1392" s="19"/>
      <c r="S1392" s="19"/>
      <c r="T1392" s="19"/>
      <c r="U1392" s="19"/>
      <c r="V1392" s="19"/>
      <c r="W1392" s="19"/>
      <c r="X1392" s="19"/>
      <c r="Y1392" s="19"/>
      <c r="Z1392" s="19"/>
      <c r="AA1392" s="19"/>
      <c r="AB1392" s="19"/>
      <c r="FE1392" s="50"/>
    </row>
    <row r="1393" spans="1:161" s="18" customFormat="1">
      <c r="A1393" s="47"/>
      <c r="B1393" s="48"/>
      <c r="C1393" s="48"/>
      <c r="D1393" s="49"/>
      <c r="E1393" s="48"/>
      <c r="F1393" s="431"/>
      <c r="G1393" s="48"/>
      <c r="H1393" s="48"/>
      <c r="I1393" s="48"/>
      <c r="J1393" s="48"/>
      <c r="K1393" s="48"/>
      <c r="L1393" s="48"/>
      <c r="M1393" s="48"/>
      <c r="N1393" s="48"/>
      <c r="O1393" s="19"/>
      <c r="P1393" s="19"/>
      <c r="Q1393" s="19"/>
      <c r="R1393" s="19"/>
      <c r="S1393" s="19"/>
      <c r="T1393" s="19"/>
      <c r="U1393" s="19"/>
      <c r="V1393" s="19"/>
      <c r="W1393" s="19"/>
      <c r="X1393" s="19"/>
      <c r="Y1393" s="19"/>
      <c r="Z1393" s="19"/>
      <c r="AA1393" s="19"/>
      <c r="AB1393" s="19"/>
      <c r="FE1393" s="50"/>
    </row>
    <row r="1394" spans="1:161" s="18" customFormat="1">
      <c r="A1394" s="47"/>
      <c r="B1394" s="48"/>
      <c r="C1394" s="48"/>
      <c r="D1394" s="49"/>
      <c r="E1394" s="48"/>
      <c r="F1394" s="431"/>
      <c r="G1394" s="48"/>
      <c r="H1394" s="48"/>
      <c r="I1394" s="48"/>
      <c r="J1394" s="48"/>
      <c r="K1394" s="48"/>
      <c r="L1394" s="48"/>
      <c r="M1394" s="48"/>
      <c r="N1394" s="48"/>
      <c r="O1394" s="19"/>
      <c r="P1394" s="19"/>
      <c r="Q1394" s="19"/>
      <c r="R1394" s="19"/>
      <c r="S1394" s="19"/>
      <c r="T1394" s="19"/>
      <c r="U1394" s="19"/>
      <c r="V1394" s="19"/>
      <c r="W1394" s="19"/>
      <c r="X1394" s="19"/>
      <c r="Y1394" s="19"/>
      <c r="Z1394" s="19"/>
      <c r="AA1394" s="19"/>
      <c r="AB1394" s="19"/>
      <c r="FE1394" s="50"/>
    </row>
    <row r="1395" spans="1:161" s="18" customFormat="1">
      <c r="A1395" s="47"/>
      <c r="B1395" s="48"/>
      <c r="C1395" s="48"/>
      <c r="D1395" s="49"/>
      <c r="E1395" s="48"/>
      <c r="F1395" s="431"/>
      <c r="G1395" s="48"/>
      <c r="H1395" s="48"/>
      <c r="I1395" s="48"/>
      <c r="J1395" s="48"/>
      <c r="K1395" s="48"/>
      <c r="L1395" s="48"/>
      <c r="M1395" s="48"/>
      <c r="N1395" s="48"/>
      <c r="O1395" s="19"/>
      <c r="P1395" s="19"/>
      <c r="Q1395" s="19"/>
      <c r="R1395" s="19"/>
      <c r="S1395" s="19"/>
      <c r="T1395" s="19"/>
      <c r="U1395" s="19"/>
      <c r="V1395" s="19"/>
      <c r="W1395" s="19"/>
      <c r="X1395" s="19"/>
      <c r="Y1395" s="19"/>
      <c r="Z1395" s="19"/>
      <c r="AA1395" s="19"/>
      <c r="AB1395" s="19"/>
      <c r="FE1395" s="50"/>
    </row>
    <row r="1396" spans="1:161" s="18" customFormat="1">
      <c r="A1396" s="47"/>
      <c r="B1396" s="48"/>
      <c r="C1396" s="48"/>
      <c r="D1396" s="49"/>
      <c r="E1396" s="48"/>
      <c r="F1396" s="431"/>
      <c r="G1396" s="48"/>
      <c r="H1396" s="48"/>
      <c r="I1396" s="48"/>
      <c r="J1396" s="48"/>
      <c r="K1396" s="48"/>
      <c r="L1396" s="48"/>
      <c r="M1396" s="48"/>
      <c r="N1396" s="48"/>
      <c r="O1396" s="19"/>
      <c r="P1396" s="19"/>
      <c r="Q1396" s="19"/>
      <c r="R1396" s="19"/>
      <c r="S1396" s="19"/>
      <c r="T1396" s="19"/>
      <c r="U1396" s="19"/>
      <c r="V1396" s="19"/>
      <c r="W1396" s="19"/>
      <c r="X1396" s="19"/>
      <c r="Y1396" s="19"/>
      <c r="Z1396" s="19"/>
      <c r="AA1396" s="19"/>
      <c r="AB1396" s="19"/>
      <c r="FE1396" s="50"/>
    </row>
    <row r="1397" spans="1:161" s="18" customFormat="1">
      <c r="A1397" s="47"/>
      <c r="B1397" s="48"/>
      <c r="C1397" s="48"/>
      <c r="D1397" s="49"/>
      <c r="E1397" s="48"/>
      <c r="F1397" s="431"/>
      <c r="G1397" s="48"/>
      <c r="H1397" s="48"/>
      <c r="I1397" s="48"/>
      <c r="J1397" s="48"/>
      <c r="K1397" s="48"/>
      <c r="L1397" s="48"/>
      <c r="M1397" s="48"/>
      <c r="N1397" s="48"/>
      <c r="O1397" s="19"/>
      <c r="P1397" s="19"/>
      <c r="Q1397" s="19"/>
      <c r="R1397" s="19"/>
      <c r="S1397" s="19"/>
      <c r="T1397" s="19"/>
      <c r="U1397" s="19"/>
      <c r="V1397" s="19"/>
      <c r="W1397" s="19"/>
      <c r="X1397" s="19"/>
      <c r="Y1397" s="19"/>
      <c r="Z1397" s="19"/>
      <c r="AA1397" s="19"/>
      <c r="AB1397" s="19"/>
      <c r="FE1397" s="50"/>
    </row>
    <row r="1398" spans="1:161" s="18" customFormat="1">
      <c r="A1398" s="47"/>
      <c r="B1398" s="48"/>
      <c r="C1398" s="48"/>
      <c r="D1398" s="49"/>
      <c r="E1398" s="48"/>
      <c r="F1398" s="431"/>
      <c r="G1398" s="48"/>
      <c r="H1398" s="48"/>
      <c r="I1398" s="48"/>
      <c r="J1398" s="48"/>
      <c r="K1398" s="48"/>
      <c r="L1398" s="48"/>
      <c r="M1398" s="48"/>
      <c r="N1398" s="48"/>
      <c r="O1398" s="19"/>
      <c r="P1398" s="19"/>
      <c r="Q1398" s="19"/>
      <c r="R1398" s="19"/>
      <c r="S1398" s="19"/>
      <c r="T1398" s="19"/>
      <c r="U1398" s="19"/>
      <c r="V1398" s="19"/>
      <c r="W1398" s="19"/>
      <c r="X1398" s="19"/>
      <c r="Y1398" s="19"/>
      <c r="Z1398" s="19"/>
      <c r="AA1398" s="19"/>
      <c r="AB1398" s="19"/>
      <c r="FE1398" s="50"/>
    </row>
    <row r="1399" spans="1:161" s="18" customFormat="1">
      <c r="A1399" s="47"/>
      <c r="B1399" s="48"/>
      <c r="C1399" s="48"/>
      <c r="D1399" s="49"/>
      <c r="E1399" s="48"/>
      <c r="F1399" s="431"/>
      <c r="G1399" s="48"/>
      <c r="H1399" s="48"/>
      <c r="I1399" s="48"/>
      <c r="J1399" s="48"/>
      <c r="K1399" s="48"/>
      <c r="L1399" s="48"/>
      <c r="M1399" s="48"/>
      <c r="N1399" s="48"/>
      <c r="O1399" s="19"/>
      <c r="P1399" s="19"/>
      <c r="Q1399" s="19"/>
      <c r="R1399" s="19"/>
      <c r="S1399" s="19"/>
      <c r="T1399" s="19"/>
      <c r="U1399" s="19"/>
      <c r="V1399" s="19"/>
      <c r="W1399" s="19"/>
      <c r="X1399" s="19"/>
      <c r="Y1399" s="19"/>
      <c r="Z1399" s="19"/>
      <c r="AA1399" s="19"/>
      <c r="AB1399" s="19"/>
      <c r="FE1399" s="50"/>
    </row>
    <row r="1400" spans="1:161" s="18" customFormat="1">
      <c r="A1400" s="47"/>
      <c r="B1400" s="48"/>
      <c r="C1400" s="48"/>
      <c r="D1400" s="49"/>
      <c r="E1400" s="48"/>
      <c r="F1400" s="431"/>
      <c r="G1400" s="48"/>
      <c r="H1400" s="48"/>
      <c r="I1400" s="48"/>
      <c r="J1400" s="48"/>
      <c r="K1400" s="48"/>
      <c r="L1400" s="48"/>
      <c r="M1400" s="48"/>
      <c r="N1400" s="48"/>
      <c r="O1400" s="19"/>
      <c r="P1400" s="19"/>
      <c r="Q1400" s="19"/>
      <c r="R1400" s="19"/>
      <c r="S1400" s="19"/>
      <c r="T1400" s="19"/>
      <c r="U1400" s="19"/>
      <c r="V1400" s="19"/>
      <c r="W1400" s="19"/>
      <c r="X1400" s="19"/>
      <c r="Y1400" s="19"/>
      <c r="Z1400" s="19"/>
      <c r="AA1400" s="19"/>
      <c r="AB1400" s="19"/>
      <c r="FE1400" s="50"/>
    </row>
    <row r="1401" spans="1:161" s="18" customFormat="1">
      <c r="A1401" s="47"/>
      <c r="B1401" s="48"/>
      <c r="C1401" s="48"/>
      <c r="D1401" s="49"/>
      <c r="E1401" s="48"/>
      <c r="F1401" s="431"/>
      <c r="G1401" s="48"/>
      <c r="H1401" s="48"/>
      <c r="I1401" s="48"/>
      <c r="J1401" s="48"/>
      <c r="K1401" s="48"/>
      <c r="L1401" s="48"/>
      <c r="M1401" s="48"/>
      <c r="N1401" s="48"/>
      <c r="O1401" s="19"/>
      <c r="P1401" s="19"/>
      <c r="Q1401" s="19"/>
      <c r="R1401" s="19"/>
      <c r="S1401" s="19"/>
      <c r="T1401" s="19"/>
      <c r="U1401" s="19"/>
      <c r="V1401" s="19"/>
      <c r="W1401" s="19"/>
      <c r="X1401" s="19"/>
      <c r="Y1401" s="19"/>
      <c r="Z1401" s="19"/>
      <c r="AA1401" s="19"/>
      <c r="AB1401" s="19"/>
      <c r="FE1401" s="50"/>
    </row>
    <row r="1402" spans="1:161" s="18" customFormat="1">
      <c r="A1402" s="47"/>
      <c r="B1402" s="48"/>
      <c r="C1402" s="48"/>
      <c r="D1402" s="49"/>
      <c r="E1402" s="48"/>
      <c r="F1402" s="431"/>
      <c r="G1402" s="48"/>
      <c r="H1402" s="48"/>
      <c r="I1402" s="48"/>
      <c r="J1402" s="48"/>
      <c r="K1402" s="48"/>
      <c r="L1402" s="48"/>
      <c r="M1402" s="48"/>
      <c r="N1402" s="48"/>
      <c r="O1402" s="19"/>
      <c r="P1402" s="19"/>
      <c r="Q1402" s="19"/>
      <c r="R1402" s="19"/>
      <c r="S1402" s="19"/>
      <c r="T1402" s="19"/>
      <c r="U1402" s="19"/>
      <c r="V1402" s="19"/>
      <c r="W1402" s="19"/>
      <c r="X1402" s="19"/>
      <c r="Y1402" s="19"/>
      <c r="Z1402" s="19"/>
      <c r="AA1402" s="19"/>
      <c r="AB1402" s="19"/>
      <c r="FE1402" s="50"/>
    </row>
    <row r="1403" spans="1:161" s="18" customFormat="1">
      <c r="A1403" s="47"/>
      <c r="B1403" s="48"/>
      <c r="C1403" s="48"/>
      <c r="D1403" s="49"/>
      <c r="E1403" s="48"/>
      <c r="F1403" s="431"/>
      <c r="G1403" s="48"/>
      <c r="H1403" s="48"/>
      <c r="I1403" s="48"/>
      <c r="J1403" s="48"/>
      <c r="K1403" s="48"/>
      <c r="L1403" s="48"/>
      <c r="M1403" s="48"/>
      <c r="N1403" s="48"/>
      <c r="O1403" s="19"/>
      <c r="P1403" s="19"/>
      <c r="Q1403" s="19"/>
      <c r="R1403" s="19"/>
      <c r="S1403" s="19"/>
      <c r="T1403" s="19"/>
      <c r="U1403" s="19"/>
      <c r="V1403" s="19"/>
      <c r="W1403" s="19"/>
      <c r="X1403" s="19"/>
      <c r="Y1403" s="19"/>
      <c r="Z1403" s="19"/>
      <c r="AA1403" s="19"/>
      <c r="AB1403" s="19"/>
      <c r="FE1403" s="50"/>
    </row>
    <row r="1404" spans="1:161" s="18" customFormat="1">
      <c r="A1404" s="47"/>
      <c r="B1404" s="48"/>
      <c r="C1404" s="48"/>
      <c r="D1404" s="49"/>
      <c r="E1404" s="48"/>
      <c r="F1404" s="431"/>
      <c r="G1404" s="48"/>
      <c r="H1404" s="48"/>
      <c r="I1404" s="48"/>
      <c r="J1404" s="48"/>
      <c r="K1404" s="48"/>
      <c r="L1404" s="48"/>
      <c r="M1404" s="48"/>
      <c r="N1404" s="48"/>
      <c r="O1404" s="19"/>
      <c r="P1404" s="19"/>
      <c r="Q1404" s="19"/>
      <c r="R1404" s="19"/>
      <c r="S1404" s="19"/>
      <c r="T1404" s="19"/>
      <c r="U1404" s="19"/>
      <c r="V1404" s="19"/>
      <c r="W1404" s="19"/>
      <c r="X1404" s="19"/>
      <c r="Y1404" s="19"/>
      <c r="Z1404" s="19"/>
      <c r="AA1404" s="19"/>
      <c r="AB1404" s="19"/>
      <c r="FE1404" s="50"/>
    </row>
    <row r="1405" spans="1:161" s="18" customFormat="1">
      <c r="A1405" s="47"/>
      <c r="B1405" s="48"/>
      <c r="C1405" s="48"/>
      <c r="D1405" s="49"/>
      <c r="E1405" s="48"/>
      <c r="F1405" s="431"/>
      <c r="G1405" s="48"/>
      <c r="H1405" s="48"/>
      <c r="I1405" s="48"/>
      <c r="J1405" s="48"/>
      <c r="K1405" s="48"/>
      <c r="L1405" s="48"/>
      <c r="M1405" s="48"/>
      <c r="N1405" s="48"/>
      <c r="O1405" s="19"/>
      <c r="P1405" s="19"/>
      <c r="Q1405" s="19"/>
      <c r="R1405" s="19"/>
      <c r="S1405" s="19"/>
      <c r="T1405" s="19"/>
      <c r="U1405" s="19"/>
      <c r="V1405" s="19"/>
      <c r="W1405" s="19"/>
      <c r="X1405" s="19"/>
      <c r="Y1405" s="19"/>
      <c r="Z1405" s="19"/>
      <c r="AA1405" s="19"/>
      <c r="AB1405" s="19"/>
      <c r="FE1405" s="50"/>
    </row>
    <row r="1406" spans="1:161" s="18" customFormat="1">
      <c r="A1406" s="47"/>
      <c r="B1406" s="48"/>
      <c r="C1406" s="48"/>
      <c r="D1406" s="49"/>
      <c r="E1406" s="48"/>
      <c r="F1406" s="431"/>
      <c r="G1406" s="48"/>
      <c r="H1406" s="48"/>
      <c r="I1406" s="48"/>
      <c r="J1406" s="48"/>
      <c r="K1406" s="48"/>
      <c r="L1406" s="48"/>
      <c r="M1406" s="48"/>
      <c r="N1406" s="48"/>
      <c r="O1406" s="19"/>
      <c r="P1406" s="19"/>
      <c r="Q1406" s="19"/>
      <c r="R1406" s="19"/>
      <c r="S1406" s="19"/>
      <c r="T1406" s="19"/>
      <c r="U1406" s="19"/>
      <c r="V1406" s="19"/>
      <c r="W1406" s="19"/>
      <c r="X1406" s="19"/>
      <c r="Y1406" s="19"/>
      <c r="Z1406" s="19"/>
      <c r="AA1406" s="19"/>
      <c r="AB1406" s="19"/>
      <c r="FE1406" s="50"/>
    </row>
    <row r="1407" spans="1:161" s="18" customFormat="1">
      <c r="A1407" s="47"/>
      <c r="B1407" s="48"/>
      <c r="C1407" s="48"/>
      <c r="D1407" s="49"/>
      <c r="E1407" s="48"/>
      <c r="F1407" s="431"/>
      <c r="G1407" s="48"/>
      <c r="H1407" s="48"/>
      <c r="I1407" s="48"/>
      <c r="J1407" s="48"/>
      <c r="K1407" s="48"/>
      <c r="L1407" s="48"/>
      <c r="M1407" s="48"/>
      <c r="N1407" s="48"/>
      <c r="O1407" s="19"/>
      <c r="P1407" s="19"/>
      <c r="Q1407" s="19"/>
      <c r="R1407" s="19"/>
      <c r="S1407" s="19"/>
      <c r="T1407" s="19"/>
      <c r="U1407" s="19"/>
      <c r="V1407" s="19"/>
      <c r="W1407" s="19"/>
      <c r="X1407" s="19"/>
      <c r="Y1407" s="19"/>
      <c r="Z1407" s="19"/>
      <c r="AA1407" s="19"/>
      <c r="AB1407" s="19"/>
      <c r="FE1407" s="50"/>
    </row>
    <row r="1408" spans="1:161" s="18" customFormat="1">
      <c r="A1408" s="47"/>
      <c r="B1408" s="48"/>
      <c r="C1408" s="48"/>
      <c r="D1408" s="49"/>
      <c r="E1408" s="48"/>
      <c r="F1408" s="431"/>
      <c r="G1408" s="48"/>
      <c r="H1408" s="48"/>
      <c r="I1408" s="48"/>
      <c r="J1408" s="48"/>
      <c r="K1408" s="48"/>
      <c r="L1408" s="48"/>
      <c r="M1408" s="48"/>
      <c r="N1408" s="48"/>
      <c r="O1408" s="19"/>
      <c r="P1408" s="19"/>
      <c r="Q1408" s="19"/>
      <c r="R1408" s="19"/>
      <c r="S1408" s="19"/>
      <c r="T1408" s="19"/>
      <c r="U1408" s="19"/>
      <c r="V1408" s="19"/>
      <c r="W1408" s="19"/>
      <c r="X1408" s="19"/>
      <c r="Y1408" s="19"/>
      <c r="Z1408" s="19"/>
      <c r="AA1408" s="19"/>
      <c r="AB1408" s="19"/>
      <c r="FE1408" s="50"/>
    </row>
    <row r="1409" spans="1:161" s="18" customFormat="1">
      <c r="A1409" s="47"/>
      <c r="B1409" s="48"/>
      <c r="C1409" s="48"/>
      <c r="D1409" s="49"/>
      <c r="E1409" s="48"/>
      <c r="F1409" s="431"/>
      <c r="G1409" s="48"/>
      <c r="H1409" s="48"/>
      <c r="I1409" s="48"/>
      <c r="J1409" s="48"/>
      <c r="K1409" s="48"/>
      <c r="L1409" s="48"/>
      <c r="M1409" s="48"/>
      <c r="N1409" s="48"/>
      <c r="O1409" s="19"/>
      <c r="P1409" s="19"/>
      <c r="Q1409" s="19"/>
      <c r="R1409" s="19"/>
      <c r="S1409" s="19"/>
      <c r="T1409" s="19"/>
      <c r="U1409" s="19"/>
      <c r="V1409" s="19"/>
      <c r="W1409" s="19"/>
      <c r="X1409" s="19"/>
      <c r="Y1409" s="19"/>
      <c r="Z1409" s="19"/>
      <c r="AA1409" s="19"/>
      <c r="AB1409" s="19"/>
      <c r="FE1409" s="50"/>
    </row>
    <row r="1410" spans="1:161" s="18" customFormat="1">
      <c r="A1410" s="47"/>
      <c r="B1410" s="48"/>
      <c r="C1410" s="48"/>
      <c r="D1410" s="49"/>
      <c r="E1410" s="48"/>
      <c r="F1410" s="431"/>
      <c r="G1410" s="48"/>
      <c r="H1410" s="48"/>
      <c r="I1410" s="48"/>
      <c r="J1410" s="48"/>
      <c r="K1410" s="48"/>
      <c r="L1410" s="48"/>
      <c r="M1410" s="48"/>
      <c r="N1410" s="48"/>
      <c r="O1410" s="19"/>
      <c r="P1410" s="19"/>
      <c r="Q1410" s="19"/>
      <c r="R1410" s="19"/>
      <c r="S1410" s="19"/>
      <c r="T1410" s="19"/>
      <c r="U1410" s="19"/>
      <c r="V1410" s="19"/>
      <c r="W1410" s="19"/>
      <c r="X1410" s="19"/>
      <c r="Y1410" s="19"/>
      <c r="Z1410" s="19"/>
      <c r="AA1410" s="19"/>
      <c r="AB1410" s="19"/>
      <c r="FE1410" s="50"/>
    </row>
    <row r="1411" spans="1:161" s="18" customFormat="1">
      <c r="A1411" s="47"/>
      <c r="B1411" s="48"/>
      <c r="C1411" s="48"/>
      <c r="D1411" s="49"/>
      <c r="E1411" s="48"/>
      <c r="F1411" s="431"/>
      <c r="G1411" s="48"/>
      <c r="H1411" s="48"/>
      <c r="I1411" s="48"/>
      <c r="J1411" s="48"/>
      <c r="K1411" s="48"/>
      <c r="L1411" s="48"/>
      <c r="M1411" s="48"/>
      <c r="N1411" s="48"/>
      <c r="O1411" s="19"/>
      <c r="P1411" s="19"/>
      <c r="Q1411" s="19"/>
      <c r="R1411" s="19"/>
      <c r="S1411" s="19"/>
      <c r="T1411" s="19"/>
      <c r="U1411" s="19"/>
      <c r="V1411" s="19"/>
      <c r="W1411" s="19"/>
      <c r="X1411" s="19"/>
      <c r="Y1411" s="19"/>
      <c r="Z1411" s="19"/>
      <c r="AA1411" s="19"/>
      <c r="AB1411" s="19"/>
      <c r="FE1411" s="50"/>
    </row>
    <row r="1412" spans="1:161" s="18" customFormat="1">
      <c r="A1412" s="47"/>
      <c r="B1412" s="48"/>
      <c r="C1412" s="48"/>
      <c r="D1412" s="49"/>
      <c r="E1412" s="48"/>
      <c r="F1412" s="431"/>
      <c r="G1412" s="48"/>
      <c r="H1412" s="48"/>
      <c r="I1412" s="48"/>
      <c r="J1412" s="48"/>
      <c r="K1412" s="48"/>
      <c r="L1412" s="48"/>
      <c r="M1412" s="48"/>
      <c r="N1412" s="48"/>
      <c r="O1412" s="19"/>
      <c r="P1412" s="19"/>
      <c r="Q1412" s="19"/>
      <c r="R1412" s="19"/>
      <c r="S1412" s="19"/>
      <c r="T1412" s="19"/>
      <c r="U1412" s="19"/>
      <c r="V1412" s="19"/>
      <c r="W1412" s="19"/>
      <c r="X1412" s="19"/>
      <c r="Y1412" s="19"/>
      <c r="Z1412" s="19"/>
      <c r="AA1412" s="19"/>
      <c r="AB1412" s="19"/>
      <c r="FE1412" s="50"/>
    </row>
    <row r="1413" spans="1:161" s="18" customFormat="1">
      <c r="A1413" s="47"/>
      <c r="B1413" s="48"/>
      <c r="C1413" s="48"/>
      <c r="D1413" s="49"/>
      <c r="E1413" s="48"/>
      <c r="F1413" s="431"/>
      <c r="G1413" s="48"/>
      <c r="H1413" s="48"/>
      <c r="I1413" s="48"/>
      <c r="J1413" s="48"/>
      <c r="K1413" s="48"/>
      <c r="L1413" s="48"/>
      <c r="M1413" s="48"/>
      <c r="N1413" s="48"/>
      <c r="O1413" s="19"/>
      <c r="P1413" s="19"/>
      <c r="Q1413" s="19"/>
      <c r="R1413" s="19"/>
      <c r="S1413" s="19"/>
      <c r="T1413" s="19"/>
      <c r="U1413" s="19"/>
      <c r="V1413" s="19"/>
      <c r="W1413" s="19"/>
      <c r="X1413" s="19"/>
      <c r="Y1413" s="19"/>
      <c r="Z1413" s="19"/>
      <c r="AA1413" s="19"/>
      <c r="AB1413" s="19"/>
      <c r="FE1413" s="50"/>
    </row>
    <row r="1414" spans="1:161" s="18" customFormat="1">
      <c r="A1414" s="47"/>
      <c r="B1414" s="48"/>
      <c r="C1414" s="48"/>
      <c r="D1414" s="49"/>
      <c r="E1414" s="48"/>
      <c r="F1414" s="431"/>
      <c r="G1414" s="48"/>
      <c r="H1414" s="48"/>
      <c r="I1414" s="48"/>
      <c r="J1414" s="48"/>
      <c r="K1414" s="48"/>
      <c r="L1414" s="48"/>
      <c r="M1414" s="48"/>
      <c r="N1414" s="48"/>
      <c r="O1414" s="19"/>
      <c r="P1414" s="19"/>
      <c r="Q1414" s="19"/>
      <c r="R1414" s="19"/>
      <c r="S1414" s="19"/>
      <c r="T1414" s="19"/>
      <c r="U1414" s="19"/>
      <c r="V1414" s="19"/>
      <c r="W1414" s="19"/>
      <c r="X1414" s="19"/>
      <c r="Y1414" s="19"/>
      <c r="Z1414" s="19"/>
      <c r="AA1414" s="19"/>
      <c r="AB1414" s="19"/>
      <c r="FE1414" s="50"/>
    </row>
    <row r="1415" spans="1:161" s="18" customFormat="1">
      <c r="A1415" s="47"/>
      <c r="B1415" s="48"/>
      <c r="C1415" s="48"/>
      <c r="D1415" s="49"/>
      <c r="E1415" s="48"/>
      <c r="F1415" s="431"/>
      <c r="G1415" s="48"/>
      <c r="H1415" s="48"/>
      <c r="I1415" s="48"/>
      <c r="J1415" s="48"/>
      <c r="K1415" s="48"/>
      <c r="L1415" s="48"/>
      <c r="M1415" s="48"/>
      <c r="N1415" s="48"/>
      <c r="O1415" s="19"/>
      <c r="P1415" s="19"/>
      <c r="Q1415" s="19"/>
      <c r="R1415" s="19"/>
      <c r="S1415" s="19"/>
      <c r="T1415" s="19"/>
      <c r="U1415" s="19"/>
      <c r="V1415" s="19"/>
      <c r="W1415" s="19"/>
      <c r="X1415" s="19"/>
      <c r="Y1415" s="19"/>
      <c r="Z1415" s="19"/>
      <c r="AA1415" s="19"/>
      <c r="AB1415" s="19"/>
      <c r="FE1415" s="50"/>
    </row>
    <row r="1416" spans="1:161" s="18" customFormat="1">
      <c r="A1416" s="47"/>
      <c r="B1416" s="48"/>
      <c r="C1416" s="48"/>
      <c r="D1416" s="49"/>
      <c r="E1416" s="48"/>
      <c r="F1416" s="431"/>
      <c r="G1416" s="48"/>
      <c r="H1416" s="48"/>
      <c r="I1416" s="48"/>
      <c r="J1416" s="48"/>
      <c r="K1416" s="48"/>
      <c r="L1416" s="48"/>
      <c r="M1416" s="48"/>
      <c r="N1416" s="48"/>
      <c r="O1416" s="19"/>
      <c r="P1416" s="19"/>
      <c r="Q1416" s="19"/>
      <c r="R1416" s="19"/>
      <c r="S1416" s="19"/>
      <c r="T1416" s="19"/>
      <c r="U1416" s="19"/>
      <c r="V1416" s="19"/>
      <c r="W1416" s="19"/>
      <c r="X1416" s="19"/>
      <c r="Y1416" s="19"/>
      <c r="Z1416" s="19"/>
      <c r="AA1416" s="19"/>
      <c r="AB1416" s="19"/>
      <c r="FE1416" s="50"/>
    </row>
    <row r="1417" spans="1:161" s="18" customFormat="1">
      <c r="A1417" s="47"/>
      <c r="B1417" s="48"/>
      <c r="C1417" s="48"/>
      <c r="D1417" s="49"/>
      <c r="E1417" s="48"/>
      <c r="F1417" s="431"/>
      <c r="G1417" s="48"/>
      <c r="H1417" s="48"/>
      <c r="I1417" s="48"/>
      <c r="J1417" s="48"/>
      <c r="K1417" s="48"/>
      <c r="L1417" s="48"/>
      <c r="M1417" s="48"/>
      <c r="N1417" s="48"/>
      <c r="O1417" s="19"/>
      <c r="P1417" s="19"/>
      <c r="Q1417" s="19"/>
      <c r="R1417" s="19"/>
      <c r="S1417" s="19"/>
      <c r="T1417" s="19"/>
      <c r="U1417" s="19"/>
      <c r="V1417" s="19"/>
      <c r="W1417" s="19"/>
      <c r="X1417" s="19"/>
      <c r="Y1417" s="19"/>
      <c r="Z1417" s="19"/>
      <c r="AA1417" s="19"/>
      <c r="AB1417" s="19"/>
      <c r="FE1417" s="50"/>
    </row>
    <row r="1418" spans="1:161" s="18" customFormat="1">
      <c r="A1418" s="47"/>
      <c r="B1418" s="48"/>
      <c r="C1418" s="48"/>
      <c r="D1418" s="49"/>
      <c r="E1418" s="48"/>
      <c r="F1418" s="431"/>
      <c r="G1418" s="48"/>
      <c r="H1418" s="48"/>
      <c r="I1418" s="48"/>
      <c r="J1418" s="48"/>
      <c r="K1418" s="48"/>
      <c r="L1418" s="48"/>
      <c r="M1418" s="48"/>
      <c r="N1418" s="48"/>
      <c r="O1418" s="19"/>
      <c r="P1418" s="19"/>
      <c r="Q1418" s="19"/>
      <c r="R1418" s="19"/>
      <c r="S1418" s="19"/>
      <c r="T1418" s="19"/>
      <c r="U1418" s="19"/>
      <c r="V1418" s="19"/>
      <c r="W1418" s="19"/>
      <c r="X1418" s="19"/>
      <c r="Y1418" s="19"/>
      <c r="Z1418" s="19"/>
      <c r="AA1418" s="19"/>
      <c r="AB1418" s="19"/>
      <c r="FE1418" s="50"/>
    </row>
    <row r="1419" spans="1:161" s="18" customFormat="1">
      <c r="A1419" s="47"/>
      <c r="B1419" s="48"/>
      <c r="C1419" s="48"/>
      <c r="D1419" s="49"/>
      <c r="E1419" s="48"/>
      <c r="F1419" s="431"/>
      <c r="G1419" s="48"/>
      <c r="H1419" s="48"/>
      <c r="I1419" s="48"/>
      <c r="J1419" s="48"/>
      <c r="K1419" s="48"/>
      <c r="L1419" s="48"/>
      <c r="M1419" s="48"/>
      <c r="N1419" s="48"/>
      <c r="O1419" s="19"/>
      <c r="P1419" s="19"/>
      <c r="Q1419" s="19"/>
      <c r="R1419" s="19"/>
      <c r="S1419" s="19"/>
      <c r="T1419" s="19"/>
      <c r="U1419" s="19"/>
      <c r="V1419" s="19"/>
      <c r="W1419" s="19"/>
      <c r="X1419" s="19"/>
      <c r="Y1419" s="19"/>
      <c r="Z1419" s="19"/>
      <c r="AA1419" s="19"/>
      <c r="AB1419" s="19"/>
      <c r="FE1419" s="50"/>
    </row>
    <row r="1420" spans="1:161" s="18" customFormat="1">
      <c r="A1420" s="47"/>
      <c r="B1420" s="48"/>
      <c r="C1420" s="48"/>
      <c r="D1420" s="49"/>
      <c r="E1420" s="48"/>
      <c r="F1420" s="431"/>
      <c r="G1420" s="48"/>
      <c r="H1420" s="48"/>
      <c r="I1420" s="48"/>
      <c r="J1420" s="48"/>
      <c r="K1420" s="48"/>
      <c r="L1420" s="48"/>
      <c r="M1420" s="48"/>
      <c r="N1420" s="48"/>
      <c r="O1420" s="19"/>
      <c r="P1420" s="19"/>
      <c r="Q1420" s="19"/>
      <c r="R1420" s="19"/>
      <c r="S1420" s="19"/>
      <c r="T1420" s="19"/>
      <c r="U1420" s="19"/>
      <c r="V1420" s="19"/>
      <c r="W1420" s="19"/>
      <c r="X1420" s="19"/>
      <c r="Y1420" s="19"/>
      <c r="Z1420" s="19"/>
      <c r="AA1420" s="19"/>
      <c r="AB1420" s="19"/>
      <c r="FE1420" s="50"/>
    </row>
    <row r="1421" spans="1:161" s="18" customFormat="1">
      <c r="A1421" s="47"/>
      <c r="B1421" s="48"/>
      <c r="C1421" s="48"/>
      <c r="D1421" s="49"/>
      <c r="E1421" s="48"/>
      <c r="F1421" s="431"/>
      <c r="G1421" s="48"/>
      <c r="H1421" s="48"/>
      <c r="I1421" s="48"/>
      <c r="J1421" s="48"/>
      <c r="K1421" s="48"/>
      <c r="L1421" s="48"/>
      <c r="M1421" s="48"/>
      <c r="N1421" s="48"/>
      <c r="O1421" s="19"/>
      <c r="P1421" s="19"/>
      <c r="Q1421" s="19"/>
      <c r="R1421" s="19"/>
      <c r="S1421" s="19"/>
      <c r="T1421" s="19"/>
      <c r="U1421" s="19"/>
      <c r="V1421" s="19"/>
      <c r="W1421" s="19"/>
      <c r="X1421" s="19"/>
      <c r="Y1421" s="19"/>
      <c r="Z1421" s="19"/>
      <c r="AA1421" s="19"/>
      <c r="AB1421" s="19"/>
      <c r="FE1421" s="50"/>
    </row>
    <row r="1422" spans="1:161" s="18" customFormat="1">
      <c r="A1422" s="47"/>
      <c r="B1422" s="48"/>
      <c r="C1422" s="48"/>
      <c r="D1422" s="49"/>
      <c r="E1422" s="48"/>
      <c r="F1422" s="431"/>
      <c r="G1422" s="48"/>
      <c r="H1422" s="48"/>
      <c r="I1422" s="48"/>
      <c r="J1422" s="48"/>
      <c r="K1422" s="48"/>
      <c r="L1422" s="48"/>
      <c r="M1422" s="48"/>
      <c r="N1422" s="48"/>
      <c r="O1422" s="19"/>
      <c r="P1422" s="19"/>
      <c r="Q1422" s="19"/>
      <c r="R1422" s="19"/>
      <c r="S1422" s="19"/>
      <c r="T1422" s="19"/>
      <c r="U1422" s="19"/>
      <c r="V1422" s="19"/>
      <c r="W1422" s="19"/>
      <c r="X1422" s="19"/>
      <c r="Y1422" s="19"/>
      <c r="Z1422" s="19"/>
      <c r="AA1422" s="19"/>
      <c r="AB1422" s="19"/>
      <c r="FE1422" s="50"/>
    </row>
    <row r="1423" spans="1:161" s="18" customFormat="1">
      <c r="A1423" s="47"/>
      <c r="B1423" s="48"/>
      <c r="C1423" s="48"/>
      <c r="D1423" s="49"/>
      <c r="E1423" s="48"/>
      <c r="F1423" s="431"/>
      <c r="G1423" s="48"/>
      <c r="H1423" s="48"/>
      <c r="I1423" s="48"/>
      <c r="J1423" s="48"/>
      <c r="K1423" s="48"/>
      <c r="L1423" s="48"/>
      <c r="M1423" s="48"/>
      <c r="N1423" s="48"/>
      <c r="O1423" s="19"/>
      <c r="P1423" s="19"/>
      <c r="Q1423" s="19"/>
      <c r="R1423" s="19"/>
      <c r="S1423" s="19"/>
      <c r="T1423" s="19"/>
      <c r="U1423" s="19"/>
      <c r="V1423" s="19"/>
      <c r="W1423" s="19"/>
      <c r="X1423" s="19"/>
      <c r="Y1423" s="19"/>
      <c r="Z1423" s="19"/>
      <c r="AA1423" s="19"/>
      <c r="AB1423" s="19"/>
      <c r="FE1423" s="50"/>
    </row>
    <row r="1424" spans="1:161" s="18" customFormat="1">
      <c r="A1424" s="47"/>
      <c r="B1424" s="48"/>
      <c r="C1424" s="48"/>
      <c r="D1424" s="49"/>
      <c r="E1424" s="48"/>
      <c r="F1424" s="431"/>
      <c r="G1424" s="48"/>
      <c r="H1424" s="48"/>
      <c r="I1424" s="48"/>
      <c r="J1424" s="48"/>
      <c r="K1424" s="48"/>
      <c r="L1424" s="48"/>
      <c r="M1424" s="48"/>
      <c r="N1424" s="48"/>
      <c r="O1424" s="19"/>
      <c r="P1424" s="19"/>
      <c r="Q1424" s="19"/>
      <c r="R1424" s="19"/>
      <c r="S1424" s="19"/>
      <c r="T1424" s="19"/>
      <c r="U1424" s="19"/>
      <c r="V1424" s="19"/>
      <c r="W1424" s="19"/>
      <c r="X1424" s="19"/>
      <c r="Y1424" s="19"/>
      <c r="Z1424" s="19"/>
      <c r="AA1424" s="19"/>
      <c r="AB1424" s="19"/>
      <c r="FE1424" s="50"/>
    </row>
    <row r="1425" spans="1:161" s="18" customFormat="1">
      <c r="A1425" s="47"/>
      <c r="B1425" s="48"/>
      <c r="C1425" s="48"/>
      <c r="D1425" s="49"/>
      <c r="E1425" s="48"/>
      <c r="F1425" s="431"/>
      <c r="G1425" s="48"/>
      <c r="H1425" s="48"/>
      <c r="I1425" s="48"/>
      <c r="J1425" s="48"/>
      <c r="K1425" s="48"/>
      <c r="L1425" s="48"/>
      <c r="M1425" s="48"/>
      <c r="N1425" s="48"/>
      <c r="O1425" s="19"/>
      <c r="P1425" s="19"/>
      <c r="Q1425" s="19"/>
      <c r="R1425" s="19"/>
      <c r="S1425" s="19"/>
      <c r="T1425" s="19"/>
      <c r="U1425" s="19"/>
      <c r="V1425" s="19"/>
      <c r="W1425" s="19"/>
      <c r="X1425" s="19"/>
      <c r="Y1425" s="19"/>
      <c r="Z1425" s="19"/>
      <c r="AA1425" s="19"/>
      <c r="AB1425" s="19"/>
      <c r="FE1425" s="50"/>
    </row>
    <row r="1426" spans="1:161" s="18" customFormat="1">
      <c r="A1426" s="47"/>
      <c r="B1426" s="48"/>
      <c r="C1426" s="48"/>
      <c r="D1426" s="49"/>
      <c r="E1426" s="48"/>
      <c r="F1426" s="431"/>
      <c r="G1426" s="48"/>
      <c r="H1426" s="48"/>
      <c r="I1426" s="48"/>
      <c r="J1426" s="48"/>
      <c r="K1426" s="48"/>
      <c r="L1426" s="48"/>
      <c r="M1426" s="48"/>
      <c r="N1426" s="48"/>
      <c r="O1426" s="19"/>
      <c r="P1426" s="19"/>
      <c r="Q1426" s="19"/>
      <c r="R1426" s="19"/>
      <c r="S1426" s="19"/>
      <c r="T1426" s="19"/>
      <c r="U1426" s="19"/>
      <c r="V1426" s="19"/>
      <c r="W1426" s="19"/>
      <c r="X1426" s="19"/>
      <c r="Y1426" s="19"/>
      <c r="Z1426" s="19"/>
      <c r="AA1426" s="19"/>
      <c r="AB1426" s="19"/>
      <c r="FE1426" s="50"/>
    </row>
    <row r="1427" spans="1:161" s="18" customFormat="1">
      <c r="A1427" s="47"/>
      <c r="B1427" s="48"/>
      <c r="C1427" s="48"/>
      <c r="D1427" s="49"/>
      <c r="E1427" s="48"/>
      <c r="F1427" s="431"/>
      <c r="G1427" s="48"/>
      <c r="H1427" s="48"/>
      <c r="I1427" s="48"/>
      <c r="J1427" s="48"/>
      <c r="K1427" s="48"/>
      <c r="L1427" s="48"/>
      <c r="M1427" s="48"/>
      <c r="N1427" s="48"/>
      <c r="O1427" s="19"/>
      <c r="P1427" s="19"/>
      <c r="Q1427" s="19"/>
      <c r="R1427" s="19"/>
      <c r="S1427" s="19"/>
      <c r="T1427" s="19"/>
      <c r="U1427" s="19"/>
      <c r="V1427" s="19"/>
      <c r="W1427" s="19"/>
      <c r="X1427" s="19"/>
      <c r="Y1427" s="19"/>
      <c r="Z1427" s="19"/>
      <c r="AA1427" s="19"/>
      <c r="AB1427" s="19"/>
      <c r="FE1427" s="50"/>
    </row>
    <row r="1428" spans="1:161" s="18" customFormat="1">
      <c r="A1428" s="47"/>
      <c r="B1428" s="48"/>
      <c r="C1428" s="48"/>
      <c r="D1428" s="49"/>
      <c r="E1428" s="48"/>
      <c r="F1428" s="431"/>
      <c r="G1428" s="48"/>
      <c r="H1428" s="48"/>
      <c r="I1428" s="48"/>
      <c r="J1428" s="48"/>
      <c r="K1428" s="48"/>
      <c r="L1428" s="48"/>
      <c r="M1428" s="48"/>
      <c r="N1428" s="48"/>
      <c r="O1428" s="19"/>
      <c r="P1428" s="19"/>
      <c r="Q1428" s="19"/>
      <c r="R1428" s="19"/>
      <c r="S1428" s="19"/>
      <c r="T1428" s="19"/>
      <c r="U1428" s="19"/>
      <c r="V1428" s="19"/>
      <c r="W1428" s="19"/>
      <c r="X1428" s="19"/>
      <c r="Y1428" s="19"/>
      <c r="Z1428" s="19"/>
      <c r="AA1428" s="19"/>
      <c r="AB1428" s="19"/>
      <c r="FE1428" s="50"/>
    </row>
    <row r="1429" spans="1:161" s="18" customFormat="1">
      <c r="A1429" s="47"/>
      <c r="B1429" s="48"/>
      <c r="C1429" s="48"/>
      <c r="D1429" s="49"/>
      <c r="E1429" s="48"/>
      <c r="F1429" s="431"/>
      <c r="G1429" s="48"/>
      <c r="H1429" s="48"/>
      <c r="I1429" s="48"/>
      <c r="J1429" s="48"/>
      <c r="K1429" s="48"/>
      <c r="L1429" s="48"/>
      <c r="M1429" s="48"/>
      <c r="N1429" s="48"/>
      <c r="O1429" s="19"/>
      <c r="P1429" s="19"/>
      <c r="Q1429" s="19"/>
      <c r="R1429" s="19"/>
      <c r="S1429" s="19"/>
      <c r="T1429" s="19"/>
      <c r="U1429" s="19"/>
      <c r="V1429" s="19"/>
      <c r="W1429" s="19"/>
      <c r="X1429" s="19"/>
      <c r="Y1429" s="19"/>
      <c r="Z1429" s="19"/>
      <c r="AA1429" s="19"/>
      <c r="AB1429" s="19"/>
      <c r="FE1429" s="50"/>
    </row>
    <row r="1430" spans="1:161" s="18" customFormat="1">
      <c r="A1430" s="47"/>
      <c r="B1430" s="48"/>
      <c r="C1430" s="48"/>
      <c r="D1430" s="49"/>
      <c r="E1430" s="48"/>
      <c r="F1430" s="431"/>
      <c r="G1430" s="48"/>
      <c r="H1430" s="48"/>
      <c r="I1430" s="48"/>
      <c r="J1430" s="48"/>
      <c r="K1430" s="48"/>
      <c r="L1430" s="48"/>
      <c r="M1430" s="48"/>
      <c r="N1430" s="48"/>
      <c r="O1430" s="19"/>
      <c r="P1430" s="19"/>
      <c r="Q1430" s="19"/>
      <c r="R1430" s="19"/>
      <c r="S1430" s="19"/>
      <c r="T1430" s="19"/>
      <c r="U1430" s="19"/>
      <c r="V1430" s="19"/>
      <c r="W1430" s="19"/>
      <c r="X1430" s="19"/>
      <c r="Y1430" s="19"/>
      <c r="Z1430" s="19"/>
      <c r="AA1430" s="19"/>
      <c r="AB1430" s="19"/>
      <c r="FE1430" s="50"/>
    </row>
    <row r="1431" spans="1:161" s="18" customFormat="1">
      <c r="A1431" s="47"/>
      <c r="B1431" s="48"/>
      <c r="C1431" s="48"/>
      <c r="D1431" s="49"/>
      <c r="E1431" s="48"/>
      <c r="F1431" s="431"/>
      <c r="G1431" s="48"/>
      <c r="H1431" s="48"/>
      <c r="I1431" s="48"/>
      <c r="J1431" s="48"/>
      <c r="K1431" s="48"/>
      <c r="L1431" s="48"/>
      <c r="M1431" s="48"/>
      <c r="N1431" s="48"/>
      <c r="O1431" s="19"/>
      <c r="P1431" s="19"/>
      <c r="Q1431" s="19"/>
      <c r="R1431" s="19"/>
      <c r="S1431" s="19"/>
      <c r="T1431" s="19"/>
      <c r="U1431" s="19"/>
      <c r="V1431" s="19"/>
      <c r="W1431" s="19"/>
      <c r="X1431" s="19"/>
      <c r="Y1431" s="19"/>
      <c r="Z1431" s="19"/>
      <c r="AA1431" s="19"/>
      <c r="AB1431" s="19"/>
      <c r="FE1431" s="50"/>
    </row>
    <row r="1432" spans="1:161" s="18" customFormat="1">
      <c r="A1432" s="47"/>
      <c r="B1432" s="48"/>
      <c r="C1432" s="48"/>
      <c r="D1432" s="49"/>
      <c r="E1432" s="48"/>
      <c r="F1432" s="431"/>
      <c r="G1432" s="48"/>
      <c r="H1432" s="48"/>
      <c r="I1432" s="48"/>
      <c r="J1432" s="48"/>
      <c r="K1432" s="48"/>
      <c r="L1432" s="48"/>
      <c r="M1432" s="48"/>
      <c r="N1432" s="48"/>
      <c r="O1432" s="19"/>
      <c r="P1432" s="19"/>
      <c r="Q1432" s="19"/>
      <c r="R1432" s="19"/>
      <c r="S1432" s="19"/>
      <c r="T1432" s="19"/>
      <c r="U1432" s="19"/>
      <c r="V1432" s="19"/>
      <c r="W1432" s="19"/>
      <c r="X1432" s="19"/>
      <c r="Y1432" s="19"/>
      <c r="Z1432" s="19"/>
      <c r="AA1432" s="19"/>
      <c r="AB1432" s="19"/>
      <c r="FE1432" s="50"/>
    </row>
    <row r="1433" spans="1:161" s="18" customFormat="1">
      <c r="A1433" s="47"/>
      <c r="B1433" s="48"/>
      <c r="C1433" s="48"/>
      <c r="D1433" s="49"/>
      <c r="E1433" s="48"/>
      <c r="F1433" s="431"/>
      <c r="G1433" s="48"/>
      <c r="H1433" s="48"/>
      <c r="I1433" s="48"/>
      <c r="J1433" s="48"/>
      <c r="K1433" s="48"/>
      <c r="L1433" s="48"/>
      <c r="M1433" s="48"/>
      <c r="N1433" s="48"/>
      <c r="O1433" s="19"/>
      <c r="P1433" s="19"/>
      <c r="Q1433" s="19"/>
      <c r="R1433" s="19"/>
      <c r="S1433" s="19"/>
      <c r="T1433" s="19"/>
      <c r="U1433" s="19"/>
      <c r="V1433" s="19"/>
      <c r="W1433" s="19"/>
      <c r="X1433" s="19"/>
      <c r="Y1433" s="19"/>
      <c r="Z1433" s="19"/>
      <c r="AA1433" s="19"/>
      <c r="AB1433" s="19"/>
      <c r="FE1433" s="50"/>
    </row>
    <row r="1434" spans="1:161" s="18" customFormat="1">
      <c r="A1434" s="47"/>
      <c r="B1434" s="48"/>
      <c r="C1434" s="48"/>
      <c r="D1434" s="49"/>
      <c r="E1434" s="48"/>
      <c r="F1434" s="431"/>
      <c r="G1434" s="48"/>
      <c r="H1434" s="48"/>
      <c r="I1434" s="48"/>
      <c r="J1434" s="48"/>
      <c r="K1434" s="48"/>
      <c r="L1434" s="48"/>
      <c r="M1434" s="48"/>
      <c r="N1434" s="48"/>
      <c r="O1434" s="19"/>
      <c r="P1434" s="19"/>
      <c r="Q1434" s="19"/>
      <c r="R1434" s="19"/>
      <c r="S1434" s="19"/>
      <c r="T1434" s="19"/>
      <c r="U1434" s="19"/>
      <c r="V1434" s="19"/>
      <c r="W1434" s="19"/>
      <c r="X1434" s="19"/>
      <c r="Y1434" s="19"/>
      <c r="Z1434" s="19"/>
      <c r="AA1434" s="19"/>
      <c r="AB1434" s="19"/>
      <c r="FE1434" s="50"/>
    </row>
    <row r="1435" spans="1:161" s="18" customFormat="1">
      <c r="A1435" s="47"/>
      <c r="B1435" s="48"/>
      <c r="C1435" s="48"/>
      <c r="D1435" s="49"/>
      <c r="E1435" s="48"/>
      <c r="F1435" s="431"/>
      <c r="G1435" s="48"/>
      <c r="H1435" s="48"/>
      <c r="I1435" s="48"/>
      <c r="J1435" s="48"/>
      <c r="K1435" s="48"/>
      <c r="L1435" s="48"/>
      <c r="M1435" s="48"/>
      <c r="N1435" s="48"/>
      <c r="O1435" s="19"/>
      <c r="P1435" s="19"/>
      <c r="Q1435" s="19"/>
      <c r="R1435" s="19"/>
      <c r="S1435" s="19"/>
      <c r="T1435" s="19"/>
      <c r="U1435" s="19"/>
      <c r="V1435" s="19"/>
      <c r="W1435" s="19"/>
      <c r="X1435" s="19"/>
      <c r="Y1435" s="19"/>
      <c r="Z1435" s="19"/>
      <c r="AA1435" s="19"/>
      <c r="AB1435" s="19"/>
      <c r="FE1435" s="50"/>
    </row>
    <row r="1436" spans="1:161" s="18" customFormat="1">
      <c r="A1436" s="47"/>
      <c r="B1436" s="48"/>
      <c r="C1436" s="48"/>
      <c r="D1436" s="49"/>
      <c r="E1436" s="48"/>
      <c r="F1436" s="431"/>
      <c r="G1436" s="48"/>
      <c r="H1436" s="48"/>
      <c r="I1436" s="48"/>
      <c r="J1436" s="48"/>
      <c r="K1436" s="48"/>
      <c r="L1436" s="48"/>
      <c r="M1436" s="48"/>
      <c r="N1436" s="48"/>
      <c r="O1436" s="19"/>
      <c r="P1436" s="19"/>
      <c r="Q1436" s="19"/>
      <c r="R1436" s="19"/>
      <c r="S1436" s="19"/>
      <c r="T1436" s="19"/>
      <c r="U1436" s="19"/>
      <c r="V1436" s="19"/>
      <c r="W1436" s="19"/>
      <c r="X1436" s="19"/>
      <c r="Y1436" s="19"/>
      <c r="Z1436" s="19"/>
      <c r="AA1436" s="19"/>
      <c r="AB1436" s="19"/>
      <c r="FE1436" s="50"/>
    </row>
    <row r="1437" spans="1:161" s="18" customFormat="1">
      <c r="A1437" s="47"/>
      <c r="B1437" s="48"/>
      <c r="C1437" s="48"/>
      <c r="D1437" s="49"/>
      <c r="E1437" s="48"/>
      <c r="F1437" s="431"/>
      <c r="G1437" s="48"/>
      <c r="H1437" s="48"/>
      <c r="I1437" s="48"/>
      <c r="J1437" s="48"/>
      <c r="K1437" s="48"/>
      <c r="L1437" s="48"/>
      <c r="M1437" s="48"/>
      <c r="N1437" s="48"/>
      <c r="O1437" s="19"/>
      <c r="P1437" s="19"/>
      <c r="Q1437" s="19"/>
      <c r="R1437" s="19"/>
      <c r="S1437" s="19"/>
      <c r="T1437" s="19"/>
      <c r="U1437" s="19"/>
      <c r="V1437" s="19"/>
      <c r="W1437" s="19"/>
      <c r="X1437" s="19"/>
      <c r="Y1437" s="19"/>
      <c r="Z1437" s="19"/>
      <c r="AA1437" s="19"/>
      <c r="AB1437" s="19"/>
      <c r="FE1437" s="50"/>
    </row>
    <row r="1438" spans="1:161" s="18" customFormat="1">
      <c r="A1438" s="47"/>
      <c r="B1438" s="48"/>
      <c r="C1438" s="48"/>
      <c r="D1438" s="49"/>
      <c r="E1438" s="48"/>
      <c r="F1438" s="431"/>
      <c r="G1438" s="48"/>
      <c r="H1438" s="48"/>
      <c r="I1438" s="48"/>
      <c r="J1438" s="48"/>
      <c r="K1438" s="48"/>
      <c r="L1438" s="48"/>
      <c r="M1438" s="48"/>
      <c r="N1438" s="48"/>
      <c r="O1438" s="19"/>
      <c r="P1438" s="19"/>
      <c r="Q1438" s="19"/>
      <c r="R1438" s="19"/>
      <c r="S1438" s="19"/>
      <c r="T1438" s="19"/>
      <c r="U1438" s="19"/>
      <c r="V1438" s="19"/>
      <c r="W1438" s="19"/>
      <c r="X1438" s="19"/>
      <c r="Y1438" s="19"/>
      <c r="Z1438" s="19"/>
      <c r="AA1438" s="19"/>
      <c r="AB1438" s="19"/>
      <c r="FE1438" s="50"/>
    </row>
    <row r="1439" spans="1:161" s="18" customFormat="1">
      <c r="A1439" s="47"/>
      <c r="B1439" s="48"/>
      <c r="C1439" s="48"/>
      <c r="D1439" s="49"/>
      <c r="E1439" s="48"/>
      <c r="F1439" s="431"/>
      <c r="G1439" s="48"/>
      <c r="H1439" s="48"/>
      <c r="I1439" s="48"/>
      <c r="J1439" s="48"/>
      <c r="K1439" s="48"/>
      <c r="L1439" s="48"/>
      <c r="M1439" s="48"/>
      <c r="N1439" s="48"/>
      <c r="O1439" s="19"/>
      <c r="P1439" s="19"/>
      <c r="Q1439" s="19"/>
      <c r="R1439" s="19"/>
      <c r="S1439" s="19"/>
      <c r="T1439" s="19"/>
      <c r="U1439" s="19"/>
      <c r="V1439" s="19"/>
      <c r="W1439" s="19"/>
      <c r="X1439" s="19"/>
      <c r="Y1439" s="19"/>
      <c r="Z1439" s="19"/>
      <c r="AA1439" s="19"/>
      <c r="AB1439" s="19"/>
      <c r="FE1439" s="50"/>
    </row>
    <row r="1440" spans="1:161" s="18" customFormat="1">
      <c r="A1440" s="47"/>
      <c r="B1440" s="48"/>
      <c r="C1440" s="48"/>
      <c r="D1440" s="49"/>
      <c r="E1440" s="48"/>
      <c r="F1440" s="431"/>
      <c r="G1440" s="48"/>
      <c r="H1440" s="48"/>
      <c r="I1440" s="48"/>
      <c r="J1440" s="48"/>
      <c r="K1440" s="48"/>
      <c r="L1440" s="48"/>
      <c r="M1440" s="48"/>
      <c r="N1440" s="48"/>
      <c r="O1440" s="19"/>
      <c r="P1440" s="19"/>
      <c r="Q1440" s="19"/>
      <c r="R1440" s="19"/>
      <c r="S1440" s="19"/>
      <c r="T1440" s="19"/>
      <c r="U1440" s="19"/>
      <c r="V1440" s="19"/>
      <c r="W1440" s="19"/>
      <c r="X1440" s="19"/>
      <c r="Y1440" s="19"/>
      <c r="Z1440" s="19"/>
      <c r="AA1440" s="19"/>
      <c r="AB1440" s="19"/>
      <c r="FE1440" s="50"/>
    </row>
    <row r="1441" spans="1:161" s="18" customFormat="1">
      <c r="A1441" s="47"/>
      <c r="B1441" s="48"/>
      <c r="C1441" s="48"/>
      <c r="D1441" s="49"/>
      <c r="E1441" s="48"/>
      <c r="F1441" s="431"/>
      <c r="G1441" s="48"/>
      <c r="H1441" s="48"/>
      <c r="I1441" s="48"/>
      <c r="J1441" s="48"/>
      <c r="K1441" s="48"/>
      <c r="L1441" s="48"/>
      <c r="M1441" s="48"/>
      <c r="N1441" s="48"/>
      <c r="O1441" s="19"/>
      <c r="P1441" s="19"/>
      <c r="Q1441" s="19"/>
      <c r="R1441" s="19"/>
      <c r="S1441" s="19"/>
      <c r="T1441" s="19"/>
      <c r="U1441" s="19"/>
      <c r="V1441" s="19"/>
      <c r="W1441" s="19"/>
      <c r="X1441" s="19"/>
      <c r="Y1441" s="19"/>
      <c r="Z1441" s="19"/>
      <c r="AA1441" s="19"/>
      <c r="AB1441" s="19"/>
      <c r="FE1441" s="50"/>
    </row>
    <row r="1442" spans="1:161" s="18" customFormat="1">
      <c r="A1442" s="47"/>
      <c r="B1442" s="48"/>
      <c r="C1442" s="48"/>
      <c r="D1442" s="49"/>
      <c r="E1442" s="48"/>
      <c r="F1442" s="431"/>
      <c r="G1442" s="48"/>
      <c r="H1442" s="48"/>
      <c r="I1442" s="48"/>
      <c r="J1442" s="48"/>
      <c r="K1442" s="48"/>
      <c r="L1442" s="48"/>
      <c r="M1442" s="48"/>
      <c r="N1442" s="48"/>
      <c r="O1442" s="19"/>
      <c r="P1442" s="19"/>
      <c r="Q1442" s="19"/>
      <c r="R1442" s="19"/>
      <c r="S1442" s="19"/>
      <c r="T1442" s="19"/>
      <c r="U1442" s="19"/>
      <c r="V1442" s="19"/>
      <c r="W1442" s="19"/>
      <c r="X1442" s="19"/>
      <c r="Y1442" s="19"/>
      <c r="Z1442" s="19"/>
      <c r="AA1442" s="19"/>
      <c r="AB1442" s="19"/>
      <c r="FE1442" s="50"/>
    </row>
    <row r="1443" spans="1:161" s="18" customFormat="1">
      <c r="A1443" s="47"/>
      <c r="B1443" s="48"/>
      <c r="C1443" s="48"/>
      <c r="D1443" s="49"/>
      <c r="E1443" s="48"/>
      <c r="F1443" s="431"/>
      <c r="G1443" s="48"/>
      <c r="H1443" s="48"/>
      <c r="I1443" s="48"/>
      <c r="J1443" s="48"/>
      <c r="K1443" s="48"/>
      <c r="L1443" s="48"/>
      <c r="M1443" s="48"/>
      <c r="N1443" s="48"/>
      <c r="O1443" s="19"/>
      <c r="P1443" s="19"/>
      <c r="Q1443" s="19"/>
      <c r="R1443" s="19"/>
      <c r="S1443" s="19"/>
      <c r="T1443" s="19"/>
      <c r="U1443" s="19"/>
      <c r="V1443" s="19"/>
      <c r="W1443" s="19"/>
      <c r="X1443" s="19"/>
      <c r="Y1443" s="19"/>
      <c r="Z1443" s="19"/>
      <c r="AA1443" s="19"/>
      <c r="AB1443" s="19"/>
      <c r="FE1443" s="50"/>
    </row>
    <row r="1444" spans="1:161" s="18" customFormat="1">
      <c r="A1444" s="47"/>
      <c r="B1444" s="48"/>
      <c r="C1444" s="48"/>
      <c r="D1444" s="49"/>
      <c r="E1444" s="48"/>
      <c r="F1444" s="431"/>
      <c r="G1444" s="48"/>
      <c r="H1444" s="48"/>
      <c r="I1444" s="48"/>
      <c r="J1444" s="48"/>
      <c r="K1444" s="48"/>
      <c r="L1444" s="48"/>
      <c r="M1444" s="48"/>
      <c r="N1444" s="48"/>
      <c r="O1444" s="19"/>
      <c r="P1444" s="19"/>
      <c r="Q1444" s="19"/>
      <c r="R1444" s="19"/>
      <c r="S1444" s="19"/>
      <c r="T1444" s="19"/>
      <c r="U1444" s="19"/>
      <c r="V1444" s="19"/>
      <c r="W1444" s="19"/>
      <c r="X1444" s="19"/>
      <c r="Y1444" s="19"/>
      <c r="Z1444" s="19"/>
      <c r="AA1444" s="19"/>
      <c r="AB1444" s="19"/>
      <c r="FE1444" s="50"/>
    </row>
    <row r="1445" spans="1:161" s="18" customFormat="1">
      <c r="A1445" s="47"/>
      <c r="B1445" s="48"/>
      <c r="C1445" s="48"/>
      <c r="D1445" s="49"/>
      <c r="E1445" s="48"/>
      <c r="F1445" s="431"/>
      <c r="G1445" s="48"/>
      <c r="H1445" s="48"/>
      <c r="I1445" s="48"/>
      <c r="J1445" s="48"/>
      <c r="K1445" s="48"/>
      <c r="L1445" s="48"/>
      <c r="M1445" s="48"/>
      <c r="N1445" s="48"/>
      <c r="O1445" s="19"/>
      <c r="P1445" s="19"/>
      <c r="Q1445" s="19"/>
      <c r="R1445" s="19"/>
      <c r="S1445" s="19"/>
      <c r="T1445" s="19"/>
      <c r="U1445" s="19"/>
      <c r="V1445" s="19"/>
      <c r="W1445" s="19"/>
      <c r="X1445" s="19"/>
      <c r="Y1445" s="19"/>
      <c r="Z1445" s="19"/>
      <c r="AA1445" s="19"/>
      <c r="AB1445" s="19"/>
      <c r="FE1445" s="50"/>
    </row>
    <row r="1446" spans="1:161" s="18" customFormat="1">
      <c r="A1446" s="47"/>
      <c r="B1446" s="48"/>
      <c r="C1446" s="48"/>
      <c r="D1446" s="49"/>
      <c r="E1446" s="48"/>
      <c r="F1446" s="431"/>
      <c r="G1446" s="48"/>
      <c r="H1446" s="48"/>
      <c r="I1446" s="48"/>
      <c r="J1446" s="48"/>
      <c r="K1446" s="48"/>
      <c r="L1446" s="48"/>
      <c r="M1446" s="48"/>
      <c r="N1446" s="48"/>
      <c r="O1446" s="19"/>
      <c r="P1446" s="19"/>
      <c r="Q1446" s="19"/>
      <c r="R1446" s="19"/>
      <c r="S1446" s="19"/>
      <c r="T1446" s="19"/>
      <c r="U1446" s="19"/>
      <c r="V1446" s="19"/>
      <c r="W1446" s="19"/>
      <c r="X1446" s="19"/>
      <c r="Y1446" s="19"/>
      <c r="Z1446" s="19"/>
      <c r="AA1446" s="19"/>
      <c r="AB1446" s="19"/>
      <c r="FE1446" s="50"/>
    </row>
    <row r="1447" spans="1:161" s="18" customFormat="1">
      <c r="A1447" s="47"/>
      <c r="B1447" s="48"/>
      <c r="C1447" s="48"/>
      <c r="D1447" s="49"/>
      <c r="E1447" s="48"/>
      <c r="F1447" s="431"/>
      <c r="G1447" s="48"/>
      <c r="H1447" s="48"/>
      <c r="I1447" s="48"/>
      <c r="J1447" s="48"/>
      <c r="K1447" s="48"/>
      <c r="L1447" s="48"/>
      <c r="M1447" s="48"/>
      <c r="N1447" s="48"/>
      <c r="O1447" s="19"/>
      <c r="P1447" s="19"/>
      <c r="Q1447" s="19"/>
      <c r="R1447" s="19"/>
      <c r="S1447" s="19"/>
      <c r="T1447" s="19"/>
      <c r="U1447" s="19"/>
      <c r="V1447" s="19"/>
      <c r="W1447" s="19"/>
      <c r="X1447" s="19"/>
      <c r="Y1447" s="19"/>
      <c r="Z1447" s="19"/>
      <c r="AA1447" s="19"/>
      <c r="AB1447" s="19"/>
      <c r="FE1447" s="50"/>
    </row>
    <row r="1448" spans="1:161" s="18" customFormat="1">
      <c r="A1448" s="47"/>
      <c r="B1448" s="48"/>
      <c r="C1448" s="48"/>
      <c r="D1448" s="49"/>
      <c r="E1448" s="48"/>
      <c r="F1448" s="431"/>
      <c r="G1448" s="48"/>
      <c r="H1448" s="48"/>
      <c r="I1448" s="48"/>
      <c r="J1448" s="48"/>
      <c r="K1448" s="48"/>
      <c r="L1448" s="48"/>
      <c r="M1448" s="48"/>
      <c r="N1448" s="48"/>
      <c r="O1448" s="19"/>
      <c r="P1448" s="19"/>
      <c r="Q1448" s="19"/>
      <c r="R1448" s="19"/>
      <c r="S1448" s="19"/>
      <c r="T1448" s="19"/>
      <c r="U1448" s="19"/>
      <c r="V1448" s="19"/>
      <c r="W1448" s="19"/>
      <c r="X1448" s="19"/>
      <c r="Y1448" s="19"/>
      <c r="Z1448" s="19"/>
      <c r="AA1448" s="19"/>
      <c r="AB1448" s="19"/>
      <c r="FE1448" s="50"/>
    </row>
    <row r="1449" spans="1:161" s="18" customFormat="1">
      <c r="A1449" s="47"/>
      <c r="B1449" s="48"/>
      <c r="C1449" s="48"/>
      <c r="D1449" s="49"/>
      <c r="E1449" s="48"/>
      <c r="F1449" s="431"/>
      <c r="G1449" s="48"/>
      <c r="H1449" s="48"/>
      <c r="I1449" s="48"/>
      <c r="J1449" s="48"/>
      <c r="K1449" s="48"/>
      <c r="L1449" s="48"/>
      <c r="M1449" s="48"/>
      <c r="N1449" s="48"/>
      <c r="O1449" s="19"/>
      <c r="P1449" s="19"/>
      <c r="Q1449" s="19"/>
      <c r="R1449" s="19"/>
      <c r="S1449" s="19"/>
      <c r="T1449" s="19"/>
      <c r="U1449" s="19"/>
      <c r="V1449" s="19"/>
      <c r="W1449" s="19"/>
      <c r="X1449" s="19"/>
      <c r="Y1449" s="19"/>
      <c r="Z1449" s="19"/>
      <c r="AA1449" s="19"/>
      <c r="AB1449" s="19"/>
      <c r="FE1449" s="50"/>
    </row>
    <row r="1450" spans="1:161" s="18" customFormat="1">
      <c r="A1450" s="47"/>
      <c r="B1450" s="48"/>
      <c r="C1450" s="48"/>
      <c r="D1450" s="49"/>
      <c r="E1450" s="48"/>
      <c r="F1450" s="431"/>
      <c r="G1450" s="48"/>
      <c r="H1450" s="48"/>
      <c r="I1450" s="48"/>
      <c r="J1450" s="48"/>
      <c r="K1450" s="48"/>
      <c r="L1450" s="48"/>
      <c r="M1450" s="48"/>
      <c r="N1450" s="48"/>
      <c r="O1450" s="19"/>
      <c r="P1450" s="19"/>
      <c r="Q1450" s="19"/>
      <c r="R1450" s="19"/>
      <c r="S1450" s="19"/>
      <c r="T1450" s="19"/>
      <c r="U1450" s="19"/>
      <c r="V1450" s="19"/>
      <c r="W1450" s="19"/>
      <c r="X1450" s="19"/>
      <c r="Y1450" s="19"/>
      <c r="Z1450" s="19"/>
      <c r="AA1450" s="19"/>
      <c r="AB1450" s="19"/>
      <c r="FE1450" s="50"/>
    </row>
    <row r="1451" spans="1:161" s="18" customFormat="1">
      <c r="A1451" s="47"/>
      <c r="B1451" s="48"/>
      <c r="C1451" s="48"/>
      <c r="D1451" s="49"/>
      <c r="E1451" s="48"/>
      <c r="F1451" s="431"/>
      <c r="G1451" s="48"/>
      <c r="H1451" s="48"/>
      <c r="I1451" s="48"/>
      <c r="J1451" s="48"/>
      <c r="K1451" s="48"/>
      <c r="L1451" s="48"/>
      <c r="M1451" s="48"/>
      <c r="N1451" s="48"/>
      <c r="O1451" s="19"/>
      <c r="P1451" s="19"/>
      <c r="Q1451" s="19"/>
      <c r="R1451" s="19"/>
      <c r="S1451" s="19"/>
      <c r="T1451" s="19"/>
      <c r="U1451" s="19"/>
      <c r="V1451" s="19"/>
      <c r="W1451" s="19"/>
      <c r="X1451" s="19"/>
      <c r="Y1451" s="19"/>
      <c r="Z1451" s="19"/>
      <c r="AA1451" s="19"/>
      <c r="AB1451" s="19"/>
      <c r="FE1451" s="50"/>
    </row>
    <row r="1452" spans="1:161" s="18" customFormat="1">
      <c r="A1452" s="47"/>
      <c r="B1452" s="48"/>
      <c r="C1452" s="48"/>
      <c r="D1452" s="49"/>
      <c r="E1452" s="48"/>
      <c r="F1452" s="431"/>
      <c r="G1452" s="48"/>
      <c r="H1452" s="48"/>
      <c r="I1452" s="48"/>
      <c r="J1452" s="48"/>
      <c r="K1452" s="48"/>
      <c r="L1452" s="48"/>
      <c r="M1452" s="48"/>
      <c r="N1452" s="48"/>
      <c r="O1452" s="19"/>
      <c r="P1452" s="19"/>
      <c r="Q1452" s="19"/>
      <c r="R1452" s="19"/>
      <c r="S1452" s="19"/>
      <c r="T1452" s="19"/>
      <c r="U1452" s="19"/>
      <c r="V1452" s="19"/>
      <c r="W1452" s="19"/>
      <c r="X1452" s="19"/>
      <c r="Y1452" s="19"/>
      <c r="Z1452" s="19"/>
      <c r="AA1452" s="19"/>
      <c r="AB1452" s="19"/>
      <c r="FE1452" s="50"/>
    </row>
    <row r="1453" spans="1:161" s="18" customFormat="1">
      <c r="A1453" s="47"/>
      <c r="B1453" s="48"/>
      <c r="C1453" s="48"/>
      <c r="D1453" s="49"/>
      <c r="E1453" s="48"/>
      <c r="F1453" s="431"/>
      <c r="G1453" s="48"/>
      <c r="H1453" s="48"/>
      <c r="I1453" s="48"/>
      <c r="J1453" s="48"/>
      <c r="K1453" s="48"/>
      <c r="L1453" s="48"/>
      <c r="M1453" s="48"/>
      <c r="N1453" s="48"/>
      <c r="O1453" s="19"/>
      <c r="P1453" s="19"/>
      <c r="Q1453" s="19"/>
      <c r="R1453" s="19"/>
      <c r="S1453" s="19"/>
      <c r="T1453" s="19"/>
      <c r="U1453" s="19"/>
      <c r="V1453" s="19"/>
      <c r="W1453" s="19"/>
      <c r="X1453" s="19"/>
      <c r="Y1453" s="19"/>
      <c r="Z1453" s="19"/>
      <c r="AA1453" s="19"/>
      <c r="AB1453" s="19"/>
      <c r="FE1453" s="50"/>
    </row>
    <row r="1454" spans="1:161" s="18" customFormat="1">
      <c r="A1454" s="47"/>
      <c r="B1454" s="48"/>
      <c r="C1454" s="48"/>
      <c r="D1454" s="49"/>
      <c r="E1454" s="48"/>
      <c r="F1454" s="431"/>
      <c r="G1454" s="48"/>
      <c r="H1454" s="48"/>
      <c r="I1454" s="48"/>
      <c r="J1454" s="48"/>
      <c r="K1454" s="48"/>
      <c r="L1454" s="48"/>
      <c r="M1454" s="48"/>
      <c r="N1454" s="48"/>
      <c r="O1454" s="19"/>
      <c r="P1454" s="19"/>
      <c r="Q1454" s="19"/>
      <c r="R1454" s="19"/>
      <c r="S1454" s="19"/>
      <c r="T1454" s="19"/>
      <c r="U1454" s="19"/>
      <c r="V1454" s="19"/>
      <c r="W1454" s="19"/>
      <c r="X1454" s="19"/>
      <c r="Y1454" s="19"/>
      <c r="Z1454" s="19"/>
      <c r="AA1454" s="19"/>
      <c r="AB1454" s="19"/>
      <c r="FE1454" s="50"/>
    </row>
    <row r="1455" spans="1:161" s="18" customFormat="1">
      <c r="A1455" s="47"/>
      <c r="B1455" s="48"/>
      <c r="C1455" s="48"/>
      <c r="D1455" s="49"/>
      <c r="E1455" s="48"/>
      <c r="F1455" s="431"/>
      <c r="G1455" s="48"/>
      <c r="H1455" s="48"/>
      <c r="I1455" s="48"/>
      <c r="J1455" s="48"/>
      <c r="K1455" s="48"/>
      <c r="L1455" s="48"/>
      <c r="M1455" s="48"/>
      <c r="N1455" s="48"/>
      <c r="O1455" s="19"/>
      <c r="P1455" s="19"/>
      <c r="Q1455" s="19"/>
      <c r="R1455" s="19"/>
      <c r="S1455" s="19"/>
      <c r="T1455" s="19"/>
      <c r="U1455" s="19"/>
      <c r="V1455" s="19"/>
      <c r="W1455" s="19"/>
      <c r="X1455" s="19"/>
      <c r="Y1455" s="19"/>
      <c r="Z1455" s="19"/>
      <c r="AA1455" s="19"/>
      <c r="AB1455" s="19"/>
      <c r="FE1455" s="50"/>
    </row>
    <row r="1456" spans="1:161" s="18" customFormat="1">
      <c r="A1456" s="47"/>
      <c r="B1456" s="48"/>
      <c r="C1456" s="48"/>
      <c r="D1456" s="49"/>
      <c r="E1456" s="48"/>
      <c r="F1456" s="431"/>
      <c r="G1456" s="48"/>
      <c r="H1456" s="48"/>
      <c r="I1456" s="48"/>
      <c r="J1456" s="48"/>
      <c r="K1456" s="48"/>
      <c r="L1456" s="48"/>
      <c r="M1456" s="48"/>
      <c r="N1456" s="48"/>
      <c r="O1456" s="19"/>
      <c r="P1456" s="19"/>
      <c r="Q1456" s="19"/>
      <c r="R1456" s="19"/>
      <c r="S1456" s="19"/>
      <c r="T1456" s="19"/>
      <c r="U1456" s="19"/>
      <c r="V1456" s="19"/>
      <c r="W1456" s="19"/>
      <c r="X1456" s="19"/>
      <c r="Y1456" s="19"/>
      <c r="Z1456" s="19"/>
      <c r="AA1456" s="19"/>
      <c r="AB1456" s="19"/>
      <c r="FE1456" s="50"/>
    </row>
    <row r="1457" spans="1:161" s="18" customFormat="1">
      <c r="A1457" s="47"/>
      <c r="B1457" s="48"/>
      <c r="C1457" s="48"/>
      <c r="D1457" s="49"/>
      <c r="E1457" s="48"/>
      <c r="F1457" s="431"/>
      <c r="G1457" s="48"/>
      <c r="H1457" s="48"/>
      <c r="I1457" s="48"/>
      <c r="J1457" s="48"/>
      <c r="K1457" s="48"/>
      <c r="L1457" s="48"/>
      <c r="M1457" s="48"/>
      <c r="N1457" s="48"/>
      <c r="O1457" s="19"/>
      <c r="P1457" s="19"/>
      <c r="Q1457" s="19"/>
      <c r="R1457" s="19"/>
      <c r="S1457" s="19"/>
      <c r="T1457" s="19"/>
      <c r="U1457" s="19"/>
      <c r="V1457" s="19"/>
      <c r="W1457" s="19"/>
      <c r="X1457" s="19"/>
      <c r="Y1457" s="19"/>
      <c r="Z1457" s="19"/>
      <c r="AA1457" s="19"/>
      <c r="AB1457" s="19"/>
      <c r="FE1457" s="50"/>
    </row>
    <row r="1458" spans="1:161" s="18" customFormat="1">
      <c r="A1458" s="47"/>
      <c r="B1458" s="48"/>
      <c r="C1458" s="48"/>
      <c r="D1458" s="49"/>
      <c r="E1458" s="48"/>
      <c r="F1458" s="431"/>
      <c r="G1458" s="48"/>
      <c r="H1458" s="48"/>
      <c r="I1458" s="48"/>
      <c r="J1458" s="48"/>
      <c r="K1458" s="48"/>
      <c r="L1458" s="48"/>
      <c r="M1458" s="48"/>
      <c r="N1458" s="48"/>
      <c r="O1458" s="19"/>
      <c r="P1458" s="19"/>
      <c r="Q1458" s="19"/>
      <c r="R1458" s="19"/>
      <c r="S1458" s="19"/>
      <c r="T1458" s="19"/>
      <c r="U1458" s="19"/>
      <c r="V1458" s="19"/>
      <c r="W1458" s="19"/>
      <c r="X1458" s="19"/>
      <c r="Y1458" s="19"/>
      <c r="Z1458" s="19"/>
      <c r="AA1458" s="19"/>
      <c r="AB1458" s="19"/>
      <c r="FE1458" s="50"/>
    </row>
    <row r="1459" spans="1:161" s="18" customFormat="1">
      <c r="A1459" s="47"/>
      <c r="B1459" s="48"/>
      <c r="C1459" s="48"/>
      <c r="D1459" s="49"/>
      <c r="E1459" s="48"/>
      <c r="F1459" s="431"/>
      <c r="G1459" s="48"/>
      <c r="H1459" s="48"/>
      <c r="I1459" s="48"/>
      <c r="J1459" s="48"/>
      <c r="K1459" s="48"/>
      <c r="L1459" s="48"/>
      <c r="M1459" s="48"/>
      <c r="N1459" s="48"/>
      <c r="O1459" s="19"/>
      <c r="P1459" s="19"/>
      <c r="Q1459" s="19"/>
      <c r="R1459" s="19"/>
      <c r="S1459" s="19"/>
      <c r="T1459" s="19"/>
      <c r="U1459" s="19"/>
      <c r="V1459" s="19"/>
      <c r="W1459" s="19"/>
      <c r="X1459" s="19"/>
      <c r="Y1459" s="19"/>
      <c r="Z1459" s="19"/>
      <c r="AA1459" s="19"/>
      <c r="AB1459" s="19"/>
      <c r="FE1459" s="50"/>
    </row>
    <row r="1460" spans="1:161" s="18" customFormat="1">
      <c r="A1460" s="47"/>
      <c r="B1460" s="48"/>
      <c r="C1460" s="48"/>
      <c r="D1460" s="49"/>
      <c r="E1460" s="48"/>
      <c r="F1460" s="431"/>
      <c r="G1460" s="48"/>
      <c r="H1460" s="48"/>
      <c r="I1460" s="48"/>
      <c r="J1460" s="48"/>
      <c r="K1460" s="48"/>
      <c r="L1460" s="48"/>
      <c r="M1460" s="48"/>
      <c r="N1460" s="48"/>
      <c r="O1460" s="19"/>
      <c r="P1460" s="19"/>
      <c r="Q1460" s="19"/>
      <c r="R1460" s="19"/>
      <c r="S1460" s="19"/>
      <c r="T1460" s="19"/>
      <c r="U1460" s="19"/>
      <c r="V1460" s="19"/>
      <c r="W1460" s="19"/>
      <c r="X1460" s="19"/>
      <c r="Y1460" s="19"/>
      <c r="Z1460" s="19"/>
      <c r="AA1460" s="19"/>
      <c r="AB1460" s="19"/>
      <c r="FE1460" s="50"/>
    </row>
    <row r="1461" spans="1:161" s="18" customFormat="1">
      <c r="A1461" s="47"/>
      <c r="B1461" s="48"/>
      <c r="C1461" s="48"/>
      <c r="D1461" s="49"/>
      <c r="E1461" s="48"/>
      <c r="F1461" s="431"/>
      <c r="G1461" s="48"/>
      <c r="H1461" s="48"/>
      <c r="I1461" s="48"/>
      <c r="J1461" s="48"/>
      <c r="K1461" s="48"/>
      <c r="L1461" s="48"/>
      <c r="M1461" s="48"/>
      <c r="N1461" s="48"/>
      <c r="O1461" s="19"/>
      <c r="P1461" s="19"/>
      <c r="Q1461" s="19"/>
      <c r="R1461" s="19"/>
      <c r="S1461" s="19"/>
      <c r="T1461" s="19"/>
      <c r="U1461" s="19"/>
      <c r="V1461" s="19"/>
      <c r="W1461" s="19"/>
      <c r="X1461" s="19"/>
      <c r="Y1461" s="19"/>
      <c r="Z1461" s="19"/>
      <c r="AA1461" s="19"/>
      <c r="AB1461" s="19"/>
      <c r="FE1461" s="50"/>
    </row>
    <row r="1462" spans="1:161" s="18" customFormat="1">
      <c r="A1462" s="47"/>
      <c r="B1462" s="48"/>
      <c r="C1462" s="48"/>
      <c r="D1462" s="49"/>
      <c r="E1462" s="48"/>
      <c r="F1462" s="431"/>
      <c r="G1462" s="48"/>
      <c r="H1462" s="48"/>
      <c r="I1462" s="48"/>
      <c r="J1462" s="48"/>
      <c r="K1462" s="48"/>
      <c r="L1462" s="48"/>
      <c r="M1462" s="48"/>
      <c r="N1462" s="48"/>
      <c r="O1462" s="19"/>
      <c r="P1462" s="19"/>
      <c r="Q1462" s="19"/>
      <c r="R1462" s="19"/>
      <c r="S1462" s="19"/>
      <c r="T1462" s="19"/>
      <c r="U1462" s="19"/>
      <c r="V1462" s="19"/>
      <c r="W1462" s="19"/>
      <c r="X1462" s="19"/>
      <c r="Y1462" s="19"/>
      <c r="Z1462" s="19"/>
      <c r="AA1462" s="19"/>
      <c r="AB1462" s="19"/>
      <c r="FE1462" s="50"/>
    </row>
    <row r="1463" spans="1:161" s="18" customFormat="1">
      <c r="A1463" s="47"/>
      <c r="B1463" s="48"/>
      <c r="C1463" s="48"/>
      <c r="D1463" s="49"/>
      <c r="E1463" s="48"/>
      <c r="F1463" s="431"/>
      <c r="G1463" s="48"/>
      <c r="H1463" s="48"/>
      <c r="I1463" s="48"/>
      <c r="J1463" s="48"/>
      <c r="K1463" s="48"/>
      <c r="L1463" s="48"/>
      <c r="M1463" s="48"/>
      <c r="N1463" s="48"/>
      <c r="O1463" s="19"/>
      <c r="P1463" s="19"/>
      <c r="Q1463" s="19"/>
      <c r="R1463" s="19"/>
      <c r="S1463" s="19"/>
      <c r="T1463" s="19"/>
      <c r="U1463" s="19"/>
      <c r="V1463" s="19"/>
      <c r="W1463" s="19"/>
      <c r="X1463" s="19"/>
      <c r="Y1463" s="19"/>
      <c r="Z1463" s="19"/>
      <c r="AA1463" s="19"/>
      <c r="AB1463" s="19"/>
      <c r="FE1463" s="50"/>
    </row>
    <row r="1464" spans="1:161" s="18" customFormat="1">
      <c r="A1464" s="47"/>
      <c r="B1464" s="48"/>
      <c r="C1464" s="48"/>
      <c r="D1464" s="49"/>
      <c r="E1464" s="48"/>
      <c r="F1464" s="431"/>
      <c r="G1464" s="48"/>
      <c r="H1464" s="48"/>
      <c r="I1464" s="48"/>
      <c r="J1464" s="48"/>
      <c r="K1464" s="48"/>
      <c r="L1464" s="48"/>
      <c r="M1464" s="48"/>
      <c r="N1464" s="48"/>
      <c r="O1464" s="19"/>
      <c r="P1464" s="19"/>
      <c r="Q1464" s="19"/>
      <c r="R1464" s="19"/>
      <c r="S1464" s="19"/>
      <c r="T1464" s="19"/>
      <c r="U1464" s="19"/>
      <c r="V1464" s="19"/>
      <c r="W1464" s="19"/>
      <c r="X1464" s="19"/>
      <c r="Y1464" s="19"/>
      <c r="Z1464" s="19"/>
      <c r="AA1464" s="19"/>
      <c r="AB1464" s="19"/>
      <c r="FE1464" s="50"/>
    </row>
    <row r="1465" spans="1:161" s="18" customFormat="1">
      <c r="A1465" s="47"/>
      <c r="B1465" s="48"/>
      <c r="C1465" s="48"/>
      <c r="D1465" s="49"/>
      <c r="E1465" s="48"/>
      <c r="F1465" s="431"/>
      <c r="G1465" s="48"/>
      <c r="H1465" s="48"/>
      <c r="I1465" s="48"/>
      <c r="J1465" s="48"/>
      <c r="K1465" s="48"/>
      <c r="L1465" s="48"/>
      <c r="M1465" s="48"/>
      <c r="N1465" s="48"/>
      <c r="O1465" s="19"/>
      <c r="P1465" s="19"/>
      <c r="Q1465" s="19"/>
      <c r="R1465" s="19"/>
      <c r="S1465" s="19"/>
      <c r="T1465" s="19"/>
      <c r="U1465" s="19"/>
      <c r="V1465" s="19"/>
      <c r="W1465" s="19"/>
      <c r="X1465" s="19"/>
      <c r="Y1465" s="19"/>
      <c r="Z1465" s="19"/>
      <c r="AA1465" s="19"/>
      <c r="AB1465" s="19"/>
      <c r="FE1465" s="50"/>
    </row>
    <row r="1466" spans="1:161" s="18" customFormat="1">
      <c r="A1466" s="47"/>
      <c r="B1466" s="48"/>
      <c r="C1466" s="48"/>
      <c r="D1466" s="49"/>
      <c r="E1466" s="48"/>
      <c r="F1466" s="431"/>
      <c r="G1466" s="48"/>
      <c r="H1466" s="48"/>
      <c r="I1466" s="48"/>
      <c r="J1466" s="48"/>
      <c r="K1466" s="48"/>
      <c r="L1466" s="48"/>
      <c r="M1466" s="48"/>
      <c r="N1466" s="48"/>
      <c r="O1466" s="19"/>
      <c r="P1466" s="19"/>
      <c r="Q1466" s="19"/>
      <c r="R1466" s="19"/>
      <c r="S1466" s="19"/>
      <c r="T1466" s="19"/>
      <c r="U1466" s="19"/>
      <c r="V1466" s="19"/>
      <c r="W1466" s="19"/>
      <c r="X1466" s="19"/>
      <c r="Y1466" s="19"/>
      <c r="Z1466" s="19"/>
      <c r="AA1466" s="19"/>
      <c r="AB1466" s="19"/>
      <c r="FE1466" s="50"/>
    </row>
    <row r="1467" spans="1:161" s="18" customFormat="1">
      <c r="A1467" s="47"/>
      <c r="B1467" s="48"/>
      <c r="C1467" s="48"/>
      <c r="D1467" s="49"/>
      <c r="E1467" s="48"/>
      <c r="F1467" s="431"/>
      <c r="G1467" s="48"/>
      <c r="H1467" s="48"/>
      <c r="I1467" s="48"/>
      <c r="J1467" s="48"/>
      <c r="K1467" s="48"/>
      <c r="L1467" s="48"/>
      <c r="M1467" s="48"/>
      <c r="N1467" s="48"/>
      <c r="O1467" s="19"/>
      <c r="P1467" s="19"/>
      <c r="Q1467" s="19"/>
      <c r="R1467" s="19"/>
      <c r="S1467" s="19"/>
      <c r="T1467" s="19"/>
      <c r="U1467" s="19"/>
      <c r="V1467" s="19"/>
      <c r="W1467" s="19"/>
      <c r="X1467" s="19"/>
      <c r="Y1467" s="19"/>
      <c r="Z1467" s="19"/>
      <c r="AA1467" s="19"/>
      <c r="AB1467" s="19"/>
      <c r="FE1467" s="50"/>
    </row>
    <row r="1468" spans="1:161" s="18" customFormat="1">
      <c r="A1468" s="47"/>
      <c r="B1468" s="48"/>
      <c r="C1468" s="48"/>
      <c r="D1468" s="49"/>
      <c r="E1468" s="48"/>
      <c r="F1468" s="431"/>
      <c r="G1468" s="48"/>
      <c r="H1468" s="48"/>
      <c r="I1468" s="48"/>
      <c r="J1468" s="48"/>
      <c r="K1468" s="48"/>
      <c r="L1468" s="48"/>
      <c r="M1468" s="48"/>
      <c r="N1468" s="48"/>
      <c r="O1468" s="19"/>
      <c r="P1468" s="19"/>
      <c r="Q1468" s="19"/>
      <c r="R1468" s="19"/>
      <c r="S1468" s="19"/>
      <c r="T1468" s="19"/>
      <c r="U1468" s="19"/>
      <c r="V1468" s="19"/>
      <c r="W1468" s="19"/>
      <c r="X1468" s="19"/>
      <c r="Y1468" s="19"/>
      <c r="Z1468" s="19"/>
      <c r="AA1468" s="19"/>
      <c r="AB1468" s="19"/>
      <c r="FE1468" s="50"/>
    </row>
    <row r="1469" spans="1:161" s="18" customFormat="1">
      <c r="A1469" s="47"/>
      <c r="B1469" s="48"/>
      <c r="C1469" s="48"/>
      <c r="D1469" s="49"/>
      <c r="E1469" s="48"/>
      <c r="F1469" s="431"/>
      <c r="G1469" s="48"/>
      <c r="H1469" s="48"/>
      <c r="I1469" s="48"/>
      <c r="J1469" s="48"/>
      <c r="K1469" s="48"/>
      <c r="L1469" s="48"/>
      <c r="M1469" s="48"/>
      <c r="N1469" s="48"/>
      <c r="O1469" s="19"/>
      <c r="P1469" s="19"/>
      <c r="Q1469" s="19"/>
      <c r="R1469" s="19"/>
      <c r="S1469" s="19"/>
      <c r="T1469" s="19"/>
      <c r="U1469" s="19"/>
      <c r="V1469" s="19"/>
      <c r="W1469" s="19"/>
      <c r="X1469" s="19"/>
      <c r="Y1469" s="19"/>
      <c r="Z1469" s="19"/>
      <c r="AA1469" s="19"/>
      <c r="AB1469" s="19"/>
      <c r="FE1469" s="50"/>
    </row>
    <row r="1470" spans="1:161" s="18" customFormat="1">
      <c r="A1470" s="47"/>
      <c r="B1470" s="48"/>
      <c r="C1470" s="48"/>
      <c r="D1470" s="49"/>
      <c r="E1470" s="48"/>
      <c r="F1470" s="431"/>
      <c r="G1470" s="48"/>
      <c r="H1470" s="48"/>
      <c r="I1470" s="48"/>
      <c r="J1470" s="48"/>
      <c r="K1470" s="48"/>
      <c r="L1470" s="48"/>
      <c r="M1470" s="48"/>
      <c r="N1470" s="48"/>
      <c r="O1470" s="19"/>
      <c r="P1470" s="19"/>
      <c r="Q1470" s="19"/>
      <c r="R1470" s="19"/>
      <c r="S1470" s="19"/>
      <c r="T1470" s="19"/>
      <c r="U1470" s="19"/>
      <c r="V1470" s="19"/>
      <c r="W1470" s="19"/>
      <c r="X1470" s="19"/>
      <c r="Y1470" s="19"/>
      <c r="Z1470" s="19"/>
      <c r="AA1470" s="19"/>
      <c r="AB1470" s="19"/>
      <c r="FE1470" s="50"/>
    </row>
    <row r="1471" spans="1:161" s="18" customFormat="1">
      <c r="A1471" s="47"/>
      <c r="B1471" s="48"/>
      <c r="C1471" s="48"/>
      <c r="D1471" s="49"/>
      <c r="E1471" s="48"/>
      <c r="F1471" s="431"/>
      <c r="G1471" s="48"/>
      <c r="H1471" s="48"/>
      <c r="I1471" s="48"/>
      <c r="J1471" s="48"/>
      <c r="K1471" s="48"/>
      <c r="L1471" s="48"/>
      <c r="M1471" s="48"/>
      <c r="N1471" s="48"/>
      <c r="O1471" s="19"/>
      <c r="P1471" s="19"/>
      <c r="Q1471" s="19"/>
      <c r="R1471" s="19"/>
      <c r="S1471" s="19"/>
      <c r="T1471" s="19"/>
      <c r="U1471" s="19"/>
      <c r="V1471" s="19"/>
      <c r="W1471" s="19"/>
      <c r="X1471" s="19"/>
      <c r="Y1471" s="19"/>
      <c r="Z1471" s="19"/>
      <c r="AA1471" s="19"/>
      <c r="AB1471" s="19"/>
      <c r="FE1471" s="50"/>
    </row>
    <row r="1472" spans="1:161" s="18" customFormat="1">
      <c r="A1472" s="47"/>
      <c r="B1472" s="48"/>
      <c r="C1472" s="48"/>
      <c r="D1472" s="49"/>
      <c r="E1472" s="48"/>
      <c r="F1472" s="431"/>
      <c r="G1472" s="48"/>
      <c r="H1472" s="48"/>
      <c r="I1472" s="48"/>
      <c r="J1472" s="48"/>
      <c r="K1472" s="48"/>
      <c r="L1472" s="48"/>
      <c r="M1472" s="48"/>
      <c r="N1472" s="48"/>
      <c r="O1472" s="19"/>
      <c r="P1472" s="19"/>
      <c r="Q1472" s="19"/>
      <c r="R1472" s="19"/>
      <c r="S1472" s="19"/>
      <c r="T1472" s="19"/>
      <c r="U1472" s="19"/>
      <c r="V1472" s="19"/>
      <c r="W1472" s="19"/>
      <c r="X1472" s="19"/>
      <c r="Y1472" s="19"/>
      <c r="Z1472" s="19"/>
      <c r="AA1472" s="19"/>
      <c r="AB1472" s="19"/>
      <c r="FE1472" s="50"/>
    </row>
    <row r="1473" spans="1:161" s="18" customFormat="1">
      <c r="A1473" s="47"/>
      <c r="B1473" s="48"/>
      <c r="C1473" s="48"/>
      <c r="D1473" s="49"/>
      <c r="E1473" s="48"/>
      <c r="F1473" s="431"/>
      <c r="G1473" s="48"/>
      <c r="H1473" s="48"/>
      <c r="I1473" s="48"/>
      <c r="J1473" s="48"/>
      <c r="K1473" s="48"/>
      <c r="L1473" s="48"/>
      <c r="M1473" s="48"/>
      <c r="N1473" s="48"/>
      <c r="O1473" s="19"/>
      <c r="P1473" s="19"/>
      <c r="Q1473" s="19"/>
      <c r="R1473" s="19"/>
      <c r="S1473" s="19"/>
      <c r="T1473" s="19"/>
      <c r="U1473" s="19"/>
      <c r="V1473" s="19"/>
      <c r="W1473" s="19"/>
      <c r="X1473" s="19"/>
      <c r="Y1473" s="19"/>
      <c r="Z1473" s="19"/>
      <c r="AA1473" s="19"/>
      <c r="AB1473" s="19"/>
      <c r="FE1473" s="50"/>
    </row>
    <row r="1474" spans="1:161" s="18" customFormat="1">
      <c r="A1474" s="47"/>
      <c r="B1474" s="48"/>
      <c r="C1474" s="48"/>
      <c r="D1474" s="49"/>
      <c r="E1474" s="48"/>
      <c r="F1474" s="431"/>
      <c r="G1474" s="48"/>
      <c r="H1474" s="48"/>
      <c r="I1474" s="48"/>
      <c r="J1474" s="48"/>
      <c r="K1474" s="48"/>
      <c r="L1474" s="48"/>
      <c r="M1474" s="48"/>
      <c r="N1474" s="48"/>
      <c r="O1474" s="19"/>
      <c r="P1474" s="19"/>
      <c r="Q1474" s="19"/>
      <c r="R1474" s="19"/>
      <c r="S1474" s="19"/>
      <c r="T1474" s="19"/>
      <c r="U1474" s="19"/>
      <c r="V1474" s="19"/>
      <c r="W1474" s="19"/>
      <c r="X1474" s="19"/>
      <c r="Y1474" s="19"/>
      <c r="Z1474" s="19"/>
      <c r="AA1474" s="19"/>
      <c r="AB1474" s="19"/>
      <c r="FE1474" s="50"/>
    </row>
    <row r="1475" spans="1:161" s="18" customFormat="1">
      <c r="A1475" s="47"/>
      <c r="B1475" s="48"/>
      <c r="C1475" s="48"/>
      <c r="D1475" s="49"/>
      <c r="E1475" s="48"/>
      <c r="F1475" s="431"/>
      <c r="G1475" s="48"/>
      <c r="H1475" s="48"/>
      <c r="I1475" s="48"/>
      <c r="J1475" s="48"/>
      <c r="K1475" s="48"/>
      <c r="L1475" s="48"/>
      <c r="M1475" s="48"/>
      <c r="N1475" s="48"/>
      <c r="O1475" s="19"/>
      <c r="P1475" s="19"/>
      <c r="Q1475" s="19"/>
      <c r="R1475" s="19"/>
      <c r="S1475" s="19"/>
      <c r="T1475" s="19"/>
      <c r="U1475" s="19"/>
      <c r="V1475" s="19"/>
      <c r="W1475" s="19"/>
      <c r="X1475" s="19"/>
      <c r="Y1475" s="19"/>
      <c r="Z1475" s="19"/>
      <c r="AA1475" s="19"/>
      <c r="AB1475" s="19"/>
      <c r="FE1475" s="50"/>
    </row>
    <row r="1476" spans="1:161" s="18" customFormat="1">
      <c r="A1476" s="47"/>
      <c r="B1476" s="48"/>
      <c r="C1476" s="48"/>
      <c r="D1476" s="49"/>
      <c r="E1476" s="48"/>
      <c r="F1476" s="431"/>
      <c r="G1476" s="48"/>
      <c r="H1476" s="48"/>
      <c r="I1476" s="48"/>
      <c r="J1476" s="48"/>
      <c r="K1476" s="48"/>
      <c r="L1476" s="48"/>
      <c r="M1476" s="48"/>
      <c r="N1476" s="48"/>
      <c r="O1476" s="19"/>
      <c r="P1476" s="19"/>
      <c r="Q1476" s="19"/>
      <c r="R1476" s="19"/>
      <c r="S1476" s="19"/>
      <c r="T1476" s="19"/>
      <c r="U1476" s="19"/>
      <c r="V1476" s="19"/>
      <c r="W1476" s="19"/>
      <c r="X1476" s="19"/>
      <c r="Y1476" s="19"/>
      <c r="Z1476" s="19"/>
      <c r="AA1476" s="19"/>
      <c r="AB1476" s="19"/>
      <c r="FE1476" s="50"/>
    </row>
    <row r="1477" spans="1:161" s="18" customFormat="1">
      <c r="A1477" s="47"/>
      <c r="B1477" s="48"/>
      <c r="C1477" s="48"/>
      <c r="D1477" s="49"/>
      <c r="E1477" s="48"/>
      <c r="F1477" s="431"/>
      <c r="G1477" s="48"/>
      <c r="H1477" s="48"/>
      <c r="I1477" s="48"/>
      <c r="J1477" s="48"/>
      <c r="K1477" s="48"/>
      <c r="L1477" s="48"/>
      <c r="M1477" s="48"/>
      <c r="N1477" s="48"/>
      <c r="O1477" s="19"/>
      <c r="P1477" s="19"/>
      <c r="Q1477" s="19"/>
      <c r="R1477" s="19"/>
      <c r="S1477" s="19"/>
      <c r="T1477" s="19"/>
      <c r="U1477" s="19"/>
      <c r="V1477" s="19"/>
      <c r="W1477" s="19"/>
      <c r="X1477" s="19"/>
      <c r="Y1477" s="19"/>
      <c r="Z1477" s="19"/>
      <c r="AA1477" s="19"/>
      <c r="AB1477" s="19"/>
      <c r="FE1477" s="50"/>
    </row>
    <row r="1478" spans="1:161" s="18" customFormat="1">
      <c r="A1478" s="47"/>
      <c r="B1478" s="48"/>
      <c r="C1478" s="48"/>
      <c r="D1478" s="49"/>
      <c r="E1478" s="48"/>
      <c r="F1478" s="431"/>
      <c r="G1478" s="48"/>
      <c r="H1478" s="48"/>
      <c r="I1478" s="48"/>
      <c r="J1478" s="48"/>
      <c r="K1478" s="48"/>
      <c r="L1478" s="48"/>
      <c r="M1478" s="48"/>
      <c r="N1478" s="48"/>
      <c r="O1478" s="19"/>
      <c r="P1478" s="19"/>
      <c r="Q1478" s="19"/>
      <c r="R1478" s="19"/>
      <c r="S1478" s="19"/>
      <c r="T1478" s="19"/>
      <c r="U1478" s="19"/>
      <c r="V1478" s="19"/>
      <c r="W1478" s="19"/>
      <c r="X1478" s="19"/>
      <c r="Y1478" s="19"/>
      <c r="Z1478" s="19"/>
      <c r="AA1478" s="19"/>
      <c r="AB1478" s="19"/>
      <c r="FE1478" s="50"/>
    </row>
    <row r="1479" spans="1:161" s="18" customFormat="1">
      <c r="A1479" s="47"/>
      <c r="B1479" s="48"/>
      <c r="C1479" s="48"/>
      <c r="D1479" s="49"/>
      <c r="E1479" s="48"/>
      <c r="F1479" s="431"/>
      <c r="G1479" s="48"/>
      <c r="H1479" s="48"/>
      <c r="I1479" s="48"/>
      <c r="J1479" s="48"/>
      <c r="K1479" s="48"/>
      <c r="L1479" s="48"/>
      <c r="M1479" s="48"/>
      <c r="N1479" s="48"/>
      <c r="O1479" s="19"/>
      <c r="P1479" s="19"/>
      <c r="Q1479" s="19"/>
      <c r="R1479" s="19"/>
      <c r="S1479" s="19"/>
      <c r="T1479" s="19"/>
      <c r="U1479" s="19"/>
      <c r="V1479" s="19"/>
      <c r="W1479" s="19"/>
      <c r="X1479" s="19"/>
      <c r="Y1479" s="19"/>
      <c r="Z1479" s="19"/>
      <c r="AA1479" s="19"/>
      <c r="AB1479" s="19"/>
      <c r="FE1479" s="50"/>
    </row>
    <row r="1480" spans="1:161" s="18" customFormat="1">
      <c r="A1480" s="47"/>
      <c r="B1480" s="48"/>
      <c r="C1480" s="48"/>
      <c r="D1480" s="49"/>
      <c r="E1480" s="48"/>
      <c r="F1480" s="431"/>
      <c r="G1480" s="48"/>
      <c r="H1480" s="48"/>
      <c r="I1480" s="48"/>
      <c r="J1480" s="48"/>
      <c r="K1480" s="48"/>
      <c r="L1480" s="48"/>
      <c r="M1480" s="48"/>
      <c r="N1480" s="48"/>
      <c r="O1480" s="19"/>
      <c r="P1480" s="19"/>
      <c r="Q1480" s="19"/>
      <c r="R1480" s="19"/>
      <c r="S1480" s="19"/>
      <c r="T1480" s="19"/>
      <c r="U1480" s="19"/>
      <c r="V1480" s="19"/>
      <c r="W1480" s="19"/>
      <c r="X1480" s="19"/>
      <c r="Y1480" s="19"/>
      <c r="Z1480" s="19"/>
      <c r="AA1480" s="19"/>
      <c r="AB1480" s="19"/>
      <c r="FE1480" s="50"/>
    </row>
    <row r="1481" spans="1:161" s="18" customFormat="1">
      <c r="A1481" s="47"/>
      <c r="B1481" s="48"/>
      <c r="C1481" s="48"/>
      <c r="D1481" s="49"/>
      <c r="E1481" s="48"/>
      <c r="F1481" s="431"/>
      <c r="G1481" s="48"/>
      <c r="H1481" s="48"/>
      <c r="I1481" s="48"/>
      <c r="J1481" s="48"/>
      <c r="K1481" s="48"/>
      <c r="L1481" s="48"/>
      <c r="M1481" s="48"/>
      <c r="N1481" s="48"/>
      <c r="O1481" s="19"/>
      <c r="P1481" s="19"/>
      <c r="Q1481" s="19"/>
      <c r="R1481" s="19"/>
      <c r="S1481" s="19"/>
      <c r="T1481" s="19"/>
      <c r="U1481" s="19"/>
      <c r="V1481" s="19"/>
      <c r="W1481" s="19"/>
      <c r="X1481" s="19"/>
      <c r="Y1481" s="19"/>
      <c r="Z1481" s="19"/>
      <c r="AA1481" s="19"/>
      <c r="AB1481" s="19"/>
      <c r="FE1481" s="50"/>
    </row>
    <row r="1482" spans="1:161" s="18" customFormat="1">
      <c r="A1482" s="47"/>
      <c r="B1482" s="48"/>
      <c r="C1482" s="48"/>
      <c r="D1482" s="49"/>
      <c r="E1482" s="48"/>
      <c r="F1482" s="431"/>
      <c r="G1482" s="48"/>
      <c r="H1482" s="48"/>
      <c r="I1482" s="48"/>
      <c r="J1482" s="48"/>
      <c r="K1482" s="48"/>
      <c r="L1482" s="48"/>
      <c r="M1482" s="48"/>
      <c r="N1482" s="48"/>
      <c r="O1482" s="19"/>
      <c r="P1482" s="19"/>
      <c r="Q1482" s="19"/>
      <c r="R1482" s="19"/>
      <c r="S1482" s="19"/>
      <c r="T1482" s="19"/>
      <c r="U1482" s="19"/>
      <c r="V1482" s="19"/>
      <c r="W1482" s="19"/>
      <c r="X1482" s="19"/>
      <c r="Y1482" s="19"/>
      <c r="Z1482" s="19"/>
      <c r="AA1482" s="19"/>
      <c r="AB1482" s="19"/>
      <c r="FE1482" s="50"/>
    </row>
    <row r="1483" spans="1:161" s="18" customFormat="1">
      <c r="A1483" s="47"/>
      <c r="B1483" s="48"/>
      <c r="C1483" s="48"/>
      <c r="D1483" s="49"/>
      <c r="E1483" s="48"/>
      <c r="F1483" s="431"/>
      <c r="G1483" s="48"/>
      <c r="H1483" s="48"/>
      <c r="I1483" s="48"/>
      <c r="J1483" s="48"/>
      <c r="K1483" s="48"/>
      <c r="L1483" s="48"/>
      <c r="M1483" s="48"/>
      <c r="N1483" s="48"/>
      <c r="O1483" s="19"/>
      <c r="P1483" s="19"/>
      <c r="Q1483" s="19"/>
      <c r="R1483" s="19"/>
      <c r="S1483" s="19"/>
      <c r="T1483" s="19"/>
      <c r="U1483" s="19"/>
      <c r="V1483" s="19"/>
      <c r="W1483" s="19"/>
      <c r="X1483" s="19"/>
      <c r="Y1483" s="19"/>
      <c r="Z1483" s="19"/>
      <c r="AA1483" s="19"/>
      <c r="AB1483" s="19"/>
      <c r="FE1483" s="50"/>
    </row>
    <row r="1484" spans="1:161" s="18" customFormat="1">
      <c r="A1484" s="47"/>
      <c r="B1484" s="48"/>
      <c r="C1484" s="48"/>
      <c r="D1484" s="49"/>
      <c r="E1484" s="48"/>
      <c r="F1484" s="431"/>
      <c r="G1484" s="48"/>
      <c r="H1484" s="48"/>
      <c r="I1484" s="48"/>
      <c r="J1484" s="48"/>
      <c r="K1484" s="48"/>
      <c r="L1484" s="48"/>
      <c r="M1484" s="48"/>
      <c r="N1484" s="48"/>
      <c r="O1484" s="19"/>
      <c r="P1484" s="19"/>
      <c r="Q1484" s="19"/>
      <c r="R1484" s="19"/>
      <c r="S1484" s="19"/>
      <c r="T1484" s="19"/>
      <c r="U1484" s="19"/>
      <c r="V1484" s="19"/>
      <c r="W1484" s="19"/>
      <c r="X1484" s="19"/>
      <c r="Y1484" s="19"/>
      <c r="Z1484" s="19"/>
      <c r="AA1484" s="19"/>
      <c r="AB1484" s="19"/>
      <c r="FE1484" s="50"/>
    </row>
    <row r="1485" spans="1:161" s="18" customFormat="1">
      <c r="A1485" s="47"/>
      <c r="B1485" s="48"/>
      <c r="C1485" s="48"/>
      <c r="D1485" s="49"/>
      <c r="E1485" s="48"/>
      <c r="F1485" s="431"/>
      <c r="G1485" s="48"/>
      <c r="H1485" s="48"/>
      <c r="I1485" s="48"/>
      <c r="J1485" s="48"/>
      <c r="K1485" s="48"/>
      <c r="L1485" s="48"/>
      <c r="M1485" s="48"/>
      <c r="N1485" s="48"/>
      <c r="O1485" s="19"/>
      <c r="P1485" s="19"/>
      <c r="Q1485" s="19"/>
      <c r="R1485" s="19"/>
      <c r="S1485" s="19"/>
      <c r="T1485" s="19"/>
      <c r="U1485" s="19"/>
      <c r="V1485" s="19"/>
      <c r="W1485" s="19"/>
      <c r="X1485" s="19"/>
      <c r="Y1485" s="19"/>
      <c r="Z1485" s="19"/>
      <c r="AA1485" s="19"/>
      <c r="AB1485" s="19"/>
      <c r="FE1485" s="50"/>
    </row>
    <row r="1486" spans="1:161" s="18" customFormat="1">
      <c r="A1486" s="47"/>
      <c r="B1486" s="48"/>
      <c r="C1486" s="48"/>
      <c r="D1486" s="49"/>
      <c r="E1486" s="48"/>
      <c r="F1486" s="431"/>
      <c r="G1486" s="48"/>
      <c r="H1486" s="48"/>
      <c r="I1486" s="48"/>
      <c r="J1486" s="48"/>
      <c r="K1486" s="48"/>
      <c r="L1486" s="48"/>
      <c r="M1486" s="48"/>
      <c r="N1486" s="48"/>
      <c r="O1486" s="19"/>
      <c r="P1486" s="19"/>
      <c r="Q1486" s="19"/>
      <c r="R1486" s="19"/>
      <c r="S1486" s="19"/>
      <c r="T1486" s="19"/>
      <c r="U1486" s="19"/>
      <c r="V1486" s="19"/>
      <c r="W1486" s="19"/>
      <c r="X1486" s="19"/>
      <c r="Y1486" s="19"/>
      <c r="Z1486" s="19"/>
      <c r="AA1486" s="19"/>
      <c r="AB1486" s="19"/>
      <c r="FE1486" s="50"/>
    </row>
    <row r="1487" spans="1:161" s="18" customFormat="1">
      <c r="A1487" s="47"/>
      <c r="B1487" s="48"/>
      <c r="C1487" s="48"/>
      <c r="D1487" s="49"/>
      <c r="E1487" s="48"/>
      <c r="F1487" s="431"/>
      <c r="G1487" s="48"/>
      <c r="H1487" s="48"/>
      <c r="I1487" s="48"/>
      <c r="J1487" s="48"/>
      <c r="K1487" s="48"/>
      <c r="L1487" s="48"/>
      <c r="M1487" s="48"/>
      <c r="N1487" s="48"/>
      <c r="O1487" s="19"/>
      <c r="P1487" s="19"/>
      <c r="Q1487" s="19"/>
      <c r="R1487" s="19"/>
      <c r="S1487" s="19"/>
      <c r="T1487" s="19"/>
      <c r="U1487" s="19"/>
      <c r="V1487" s="19"/>
      <c r="W1487" s="19"/>
      <c r="X1487" s="19"/>
      <c r="Y1487" s="19"/>
      <c r="Z1487" s="19"/>
      <c r="AA1487" s="19"/>
      <c r="AB1487" s="19"/>
      <c r="FE1487" s="50"/>
    </row>
    <row r="1488" spans="1:161" s="18" customFormat="1">
      <c r="A1488" s="47"/>
      <c r="B1488" s="48"/>
      <c r="C1488" s="48"/>
      <c r="D1488" s="49"/>
      <c r="E1488" s="48"/>
      <c r="F1488" s="431"/>
      <c r="G1488" s="48"/>
      <c r="H1488" s="48"/>
      <c r="I1488" s="48"/>
      <c r="J1488" s="48"/>
      <c r="K1488" s="48"/>
      <c r="L1488" s="48"/>
      <c r="M1488" s="48"/>
      <c r="N1488" s="48"/>
      <c r="O1488" s="19"/>
      <c r="P1488" s="19"/>
      <c r="Q1488" s="19"/>
      <c r="R1488" s="19"/>
      <c r="S1488" s="19"/>
      <c r="T1488" s="19"/>
      <c r="U1488" s="19"/>
      <c r="V1488" s="19"/>
      <c r="W1488" s="19"/>
      <c r="X1488" s="19"/>
      <c r="Y1488" s="19"/>
      <c r="Z1488" s="19"/>
      <c r="AA1488" s="19"/>
      <c r="AB1488" s="19"/>
      <c r="FE1488" s="50"/>
    </row>
    <row r="1489" spans="1:161" s="18" customFormat="1">
      <c r="A1489" s="47"/>
      <c r="B1489" s="48"/>
      <c r="C1489" s="48"/>
      <c r="D1489" s="49"/>
      <c r="E1489" s="48"/>
      <c r="F1489" s="431"/>
      <c r="G1489" s="48"/>
      <c r="H1489" s="48"/>
      <c r="I1489" s="48"/>
      <c r="J1489" s="48"/>
      <c r="K1489" s="48"/>
      <c r="L1489" s="48"/>
      <c r="M1489" s="48"/>
      <c r="N1489" s="48"/>
      <c r="O1489" s="19"/>
      <c r="P1489" s="19"/>
      <c r="Q1489" s="19"/>
      <c r="R1489" s="19"/>
      <c r="S1489" s="19"/>
      <c r="T1489" s="19"/>
      <c r="U1489" s="19"/>
      <c r="V1489" s="19"/>
      <c r="W1489" s="19"/>
      <c r="X1489" s="19"/>
      <c r="Y1489" s="19"/>
      <c r="Z1489" s="19"/>
      <c r="AA1489" s="19"/>
      <c r="AB1489" s="19"/>
      <c r="FE1489" s="50"/>
    </row>
    <row r="1490" spans="1:161" s="18" customFormat="1">
      <c r="A1490" s="47"/>
      <c r="B1490" s="48"/>
      <c r="C1490" s="48"/>
      <c r="D1490" s="49"/>
      <c r="E1490" s="48"/>
      <c r="F1490" s="431"/>
      <c r="G1490" s="48"/>
      <c r="H1490" s="48"/>
      <c r="I1490" s="48"/>
      <c r="J1490" s="48"/>
      <c r="K1490" s="48"/>
      <c r="L1490" s="48"/>
      <c r="M1490" s="48"/>
      <c r="N1490" s="48"/>
      <c r="O1490" s="19"/>
      <c r="P1490" s="19"/>
      <c r="Q1490" s="19"/>
      <c r="R1490" s="19"/>
      <c r="S1490" s="19"/>
      <c r="T1490" s="19"/>
      <c r="U1490" s="19"/>
      <c r="V1490" s="19"/>
      <c r="W1490" s="19"/>
      <c r="X1490" s="19"/>
      <c r="Y1490" s="19"/>
      <c r="Z1490" s="19"/>
      <c r="AA1490" s="19"/>
      <c r="AB1490" s="19"/>
      <c r="FE1490" s="50"/>
    </row>
    <row r="1491" spans="1:161" s="18" customFormat="1">
      <c r="A1491" s="47"/>
      <c r="B1491" s="48"/>
      <c r="C1491" s="48"/>
      <c r="D1491" s="49"/>
      <c r="E1491" s="48"/>
      <c r="F1491" s="431"/>
      <c r="G1491" s="48"/>
      <c r="H1491" s="48"/>
      <c r="I1491" s="48"/>
      <c r="J1491" s="48"/>
      <c r="K1491" s="48"/>
      <c r="L1491" s="48"/>
      <c r="M1491" s="48"/>
      <c r="N1491" s="48"/>
      <c r="O1491" s="19"/>
      <c r="P1491" s="19"/>
      <c r="Q1491" s="19"/>
      <c r="R1491" s="19"/>
      <c r="S1491" s="19"/>
      <c r="T1491" s="19"/>
      <c r="U1491" s="19"/>
      <c r="V1491" s="19"/>
      <c r="W1491" s="19"/>
      <c r="X1491" s="19"/>
      <c r="Y1491" s="19"/>
      <c r="Z1491" s="19"/>
      <c r="AA1491" s="19"/>
      <c r="AB1491" s="19"/>
      <c r="FE1491" s="50"/>
    </row>
    <row r="1492" spans="1:161" s="18" customFormat="1">
      <c r="A1492" s="47"/>
      <c r="B1492" s="48"/>
      <c r="C1492" s="48"/>
      <c r="D1492" s="49"/>
      <c r="E1492" s="48"/>
      <c r="F1492" s="431"/>
      <c r="G1492" s="48"/>
      <c r="H1492" s="48"/>
      <c r="I1492" s="48"/>
      <c r="J1492" s="48"/>
      <c r="K1492" s="48"/>
      <c r="L1492" s="48"/>
      <c r="M1492" s="48"/>
      <c r="N1492" s="48"/>
      <c r="O1492" s="19"/>
      <c r="P1492" s="19"/>
      <c r="Q1492" s="19"/>
      <c r="R1492" s="19"/>
      <c r="S1492" s="19"/>
      <c r="T1492" s="19"/>
      <c r="U1492" s="19"/>
      <c r="V1492" s="19"/>
      <c r="W1492" s="19"/>
      <c r="X1492" s="19"/>
      <c r="Y1492" s="19"/>
      <c r="Z1492" s="19"/>
      <c r="AA1492" s="19"/>
      <c r="AB1492" s="19"/>
      <c r="FE1492" s="50"/>
    </row>
    <row r="1493" spans="1:161" s="18" customFormat="1">
      <c r="A1493" s="47"/>
      <c r="B1493" s="48"/>
      <c r="C1493" s="48"/>
      <c r="D1493" s="49"/>
      <c r="E1493" s="48"/>
      <c r="F1493" s="431"/>
      <c r="G1493" s="48"/>
      <c r="H1493" s="48"/>
      <c r="I1493" s="48"/>
      <c r="J1493" s="48"/>
      <c r="K1493" s="48"/>
      <c r="L1493" s="48"/>
      <c r="M1493" s="48"/>
      <c r="N1493" s="48"/>
      <c r="O1493" s="19"/>
      <c r="P1493" s="19"/>
      <c r="Q1493" s="19"/>
      <c r="R1493" s="19"/>
      <c r="S1493" s="19"/>
      <c r="T1493" s="19"/>
      <c r="U1493" s="19"/>
      <c r="V1493" s="19"/>
      <c r="W1493" s="19"/>
      <c r="X1493" s="19"/>
      <c r="Y1493" s="19"/>
      <c r="Z1493" s="19"/>
      <c r="AA1493" s="19"/>
      <c r="AB1493" s="19"/>
      <c r="FE1493" s="50"/>
    </row>
    <row r="1494" spans="1:161" s="18" customFormat="1">
      <c r="A1494" s="47"/>
      <c r="B1494" s="48"/>
      <c r="C1494" s="48"/>
      <c r="D1494" s="49"/>
      <c r="E1494" s="48"/>
      <c r="F1494" s="431"/>
      <c r="G1494" s="48"/>
      <c r="H1494" s="48"/>
      <c r="I1494" s="48"/>
      <c r="J1494" s="48"/>
      <c r="K1494" s="48"/>
      <c r="L1494" s="48"/>
      <c r="M1494" s="48"/>
      <c r="N1494" s="48"/>
      <c r="O1494" s="19"/>
      <c r="P1494" s="19"/>
      <c r="Q1494" s="19"/>
      <c r="R1494" s="19"/>
      <c r="S1494" s="19"/>
      <c r="T1494" s="19"/>
      <c r="U1494" s="19"/>
      <c r="V1494" s="19"/>
      <c r="W1494" s="19"/>
      <c r="X1494" s="19"/>
      <c r="Y1494" s="19"/>
      <c r="Z1494" s="19"/>
      <c r="AA1494" s="19"/>
      <c r="AB1494" s="19"/>
      <c r="FE1494" s="50"/>
    </row>
    <row r="1495" spans="1:161" s="18" customFormat="1">
      <c r="A1495" s="47"/>
      <c r="B1495" s="48"/>
      <c r="C1495" s="48"/>
      <c r="D1495" s="49"/>
      <c r="E1495" s="48"/>
      <c r="F1495" s="431"/>
      <c r="G1495" s="48"/>
      <c r="H1495" s="48"/>
      <c r="I1495" s="48"/>
      <c r="J1495" s="48"/>
      <c r="K1495" s="48"/>
      <c r="L1495" s="48"/>
      <c r="M1495" s="48"/>
      <c r="N1495" s="48"/>
      <c r="O1495" s="19"/>
      <c r="P1495" s="19"/>
      <c r="Q1495" s="19"/>
      <c r="R1495" s="19"/>
      <c r="S1495" s="19"/>
      <c r="T1495" s="19"/>
      <c r="U1495" s="19"/>
      <c r="V1495" s="19"/>
      <c r="W1495" s="19"/>
      <c r="X1495" s="19"/>
      <c r="Y1495" s="19"/>
      <c r="Z1495" s="19"/>
      <c r="AA1495" s="19"/>
      <c r="AB1495" s="19"/>
      <c r="FE1495" s="50"/>
    </row>
    <row r="1496" spans="1:161" s="18" customFormat="1">
      <c r="A1496" s="47"/>
      <c r="B1496" s="48"/>
      <c r="C1496" s="48"/>
      <c r="D1496" s="49"/>
      <c r="E1496" s="48"/>
      <c r="F1496" s="431"/>
      <c r="G1496" s="48"/>
      <c r="H1496" s="48"/>
      <c r="I1496" s="48"/>
      <c r="J1496" s="48"/>
      <c r="K1496" s="48"/>
      <c r="L1496" s="48"/>
      <c r="M1496" s="48"/>
      <c r="N1496" s="48"/>
      <c r="O1496" s="19"/>
      <c r="P1496" s="19"/>
      <c r="Q1496" s="19"/>
      <c r="R1496" s="19"/>
      <c r="S1496" s="19"/>
      <c r="T1496" s="19"/>
      <c r="U1496" s="19"/>
      <c r="V1496" s="19"/>
      <c r="W1496" s="19"/>
      <c r="X1496" s="19"/>
      <c r="Y1496" s="19"/>
      <c r="Z1496" s="19"/>
      <c r="AA1496" s="19"/>
      <c r="AB1496" s="19"/>
      <c r="FE1496" s="50"/>
    </row>
    <row r="1497" spans="1:161" s="18" customFormat="1">
      <c r="A1497" s="47"/>
      <c r="B1497" s="48"/>
      <c r="C1497" s="48"/>
      <c r="D1497" s="49"/>
      <c r="E1497" s="48"/>
      <c r="F1497" s="431"/>
      <c r="G1497" s="48"/>
      <c r="H1497" s="48"/>
      <c r="I1497" s="48"/>
      <c r="J1497" s="48"/>
      <c r="K1497" s="48"/>
      <c r="L1497" s="48"/>
      <c r="M1497" s="48"/>
      <c r="N1497" s="48"/>
      <c r="O1497" s="19"/>
      <c r="P1497" s="19"/>
      <c r="Q1497" s="19"/>
      <c r="R1497" s="19"/>
      <c r="S1497" s="19"/>
      <c r="T1497" s="19"/>
      <c r="U1497" s="19"/>
      <c r="V1497" s="19"/>
      <c r="W1497" s="19"/>
      <c r="X1497" s="19"/>
      <c r="Y1497" s="19"/>
      <c r="Z1497" s="19"/>
      <c r="AA1497" s="19"/>
      <c r="AB1497" s="19"/>
      <c r="FE1497" s="50"/>
    </row>
    <row r="1498" spans="1:161" s="18" customFormat="1">
      <c r="A1498" s="47"/>
      <c r="B1498" s="48"/>
      <c r="C1498" s="48"/>
      <c r="D1498" s="49"/>
      <c r="E1498" s="48"/>
      <c r="F1498" s="431"/>
      <c r="G1498" s="48"/>
      <c r="H1498" s="48"/>
      <c r="I1498" s="48"/>
      <c r="J1498" s="48"/>
      <c r="K1498" s="48"/>
      <c r="L1498" s="48"/>
      <c r="M1498" s="48"/>
      <c r="N1498" s="48"/>
      <c r="O1498" s="19"/>
      <c r="P1498" s="19"/>
      <c r="Q1498" s="19"/>
      <c r="R1498" s="19"/>
      <c r="S1498" s="19"/>
      <c r="T1498" s="19"/>
      <c r="U1498" s="19"/>
      <c r="V1498" s="19"/>
      <c r="W1498" s="19"/>
      <c r="X1498" s="19"/>
      <c r="Y1498" s="19"/>
      <c r="Z1498" s="19"/>
      <c r="AA1498" s="19"/>
      <c r="AB1498" s="19"/>
      <c r="FE1498" s="50"/>
    </row>
    <row r="1499" spans="1:161" s="18" customFormat="1">
      <c r="A1499" s="47"/>
      <c r="B1499" s="48"/>
      <c r="C1499" s="48"/>
      <c r="D1499" s="49"/>
      <c r="E1499" s="48"/>
      <c r="F1499" s="431"/>
      <c r="G1499" s="48"/>
      <c r="H1499" s="48"/>
      <c r="I1499" s="48"/>
      <c r="J1499" s="48"/>
      <c r="K1499" s="48"/>
      <c r="L1499" s="48"/>
      <c r="M1499" s="48"/>
      <c r="N1499" s="48"/>
      <c r="O1499" s="19"/>
      <c r="P1499" s="19"/>
      <c r="Q1499" s="19"/>
      <c r="R1499" s="19"/>
      <c r="S1499" s="19"/>
      <c r="T1499" s="19"/>
      <c r="U1499" s="19"/>
      <c r="V1499" s="19"/>
      <c r="W1499" s="19"/>
      <c r="X1499" s="19"/>
      <c r="Y1499" s="19"/>
      <c r="Z1499" s="19"/>
      <c r="AA1499" s="19"/>
      <c r="AB1499" s="19"/>
      <c r="FE1499" s="50"/>
    </row>
    <row r="1500" spans="1:161" s="18" customFormat="1">
      <c r="A1500" s="47"/>
      <c r="B1500" s="48"/>
      <c r="C1500" s="48"/>
      <c r="D1500" s="49"/>
      <c r="E1500" s="48"/>
      <c r="F1500" s="431"/>
      <c r="G1500" s="48"/>
      <c r="H1500" s="48"/>
      <c r="I1500" s="48"/>
      <c r="J1500" s="48"/>
      <c r="K1500" s="48"/>
      <c r="L1500" s="48"/>
      <c r="M1500" s="48"/>
      <c r="N1500" s="48"/>
      <c r="O1500" s="19"/>
      <c r="P1500" s="19"/>
      <c r="Q1500" s="19"/>
      <c r="R1500" s="19"/>
      <c r="S1500" s="19"/>
      <c r="T1500" s="19"/>
      <c r="U1500" s="19"/>
      <c r="V1500" s="19"/>
      <c r="W1500" s="19"/>
      <c r="X1500" s="19"/>
      <c r="Y1500" s="19"/>
      <c r="Z1500" s="19"/>
      <c r="AA1500" s="19"/>
      <c r="AB1500" s="19"/>
      <c r="FE1500" s="50"/>
    </row>
    <row r="1501" spans="1:161" s="18" customFormat="1">
      <c r="A1501" s="47"/>
      <c r="B1501" s="48"/>
      <c r="C1501" s="48"/>
      <c r="D1501" s="49"/>
      <c r="E1501" s="48"/>
      <c r="F1501" s="431"/>
      <c r="G1501" s="48"/>
      <c r="H1501" s="48"/>
      <c r="I1501" s="48"/>
      <c r="J1501" s="48"/>
      <c r="K1501" s="48"/>
      <c r="L1501" s="48"/>
      <c r="M1501" s="48"/>
      <c r="N1501" s="48"/>
      <c r="O1501" s="19"/>
      <c r="P1501" s="19"/>
      <c r="Q1501" s="19"/>
      <c r="R1501" s="19"/>
      <c r="S1501" s="19"/>
      <c r="T1501" s="19"/>
      <c r="U1501" s="19"/>
      <c r="V1501" s="19"/>
      <c r="W1501" s="19"/>
      <c r="X1501" s="19"/>
      <c r="Y1501" s="19"/>
      <c r="Z1501" s="19"/>
      <c r="AA1501" s="19"/>
      <c r="AB1501" s="19"/>
      <c r="FE1501" s="50"/>
    </row>
    <row r="1502" spans="1:161" s="18" customFormat="1">
      <c r="A1502" s="47"/>
      <c r="B1502" s="48"/>
      <c r="C1502" s="48"/>
      <c r="D1502" s="49"/>
      <c r="E1502" s="48"/>
      <c r="F1502" s="431"/>
      <c r="G1502" s="48"/>
      <c r="H1502" s="48"/>
      <c r="I1502" s="48"/>
      <c r="J1502" s="48"/>
      <c r="K1502" s="48"/>
      <c r="L1502" s="48"/>
      <c r="M1502" s="48"/>
      <c r="N1502" s="48"/>
      <c r="O1502" s="19"/>
      <c r="P1502" s="19"/>
      <c r="Q1502" s="19"/>
      <c r="R1502" s="19"/>
      <c r="S1502" s="19"/>
      <c r="T1502" s="19"/>
      <c r="U1502" s="19"/>
      <c r="V1502" s="19"/>
      <c r="W1502" s="19"/>
      <c r="X1502" s="19"/>
      <c r="Y1502" s="19"/>
      <c r="Z1502" s="19"/>
      <c r="AA1502" s="19"/>
      <c r="AB1502" s="19"/>
      <c r="FE1502" s="50"/>
    </row>
    <row r="1503" spans="1:161" s="18" customFormat="1">
      <c r="A1503" s="47"/>
      <c r="B1503" s="48"/>
      <c r="C1503" s="48"/>
      <c r="D1503" s="49"/>
      <c r="E1503" s="48"/>
      <c r="F1503" s="431"/>
      <c r="G1503" s="48"/>
      <c r="H1503" s="48"/>
      <c r="I1503" s="48"/>
      <c r="J1503" s="48"/>
      <c r="K1503" s="48"/>
      <c r="L1503" s="48"/>
      <c r="M1503" s="48"/>
      <c r="N1503" s="48"/>
      <c r="O1503" s="19"/>
      <c r="P1503" s="19"/>
      <c r="Q1503" s="19"/>
      <c r="R1503" s="19"/>
      <c r="S1503" s="19"/>
      <c r="T1503" s="19"/>
      <c r="U1503" s="19"/>
      <c r="V1503" s="19"/>
      <c r="W1503" s="19"/>
      <c r="X1503" s="19"/>
      <c r="Y1503" s="19"/>
      <c r="Z1503" s="19"/>
      <c r="AA1503" s="19"/>
      <c r="AB1503" s="19"/>
      <c r="FE1503" s="50"/>
    </row>
    <row r="1504" spans="1:161" s="18" customFormat="1">
      <c r="A1504" s="47"/>
      <c r="B1504" s="48"/>
      <c r="C1504" s="48"/>
      <c r="D1504" s="49"/>
      <c r="E1504" s="48"/>
      <c r="F1504" s="431"/>
      <c r="G1504" s="48"/>
      <c r="H1504" s="48"/>
      <c r="I1504" s="48"/>
      <c r="J1504" s="48"/>
      <c r="K1504" s="48"/>
      <c r="L1504" s="48"/>
      <c r="M1504" s="48"/>
      <c r="N1504" s="48"/>
      <c r="O1504" s="19"/>
      <c r="P1504" s="19"/>
      <c r="Q1504" s="19"/>
      <c r="R1504" s="19"/>
      <c r="S1504" s="19"/>
      <c r="T1504" s="19"/>
      <c r="U1504" s="19"/>
      <c r="V1504" s="19"/>
      <c r="W1504" s="19"/>
      <c r="X1504" s="19"/>
      <c r="Y1504" s="19"/>
      <c r="Z1504" s="19"/>
      <c r="AA1504" s="19"/>
      <c r="AB1504" s="19"/>
      <c r="FE1504" s="50"/>
    </row>
    <row r="1505" spans="1:161" s="18" customFormat="1">
      <c r="A1505" s="47"/>
      <c r="B1505" s="48"/>
      <c r="C1505" s="48"/>
      <c r="D1505" s="49"/>
      <c r="E1505" s="48"/>
      <c r="F1505" s="431"/>
      <c r="G1505" s="48"/>
      <c r="H1505" s="48"/>
      <c r="I1505" s="48"/>
      <c r="J1505" s="48"/>
      <c r="K1505" s="48"/>
      <c r="L1505" s="48"/>
      <c r="M1505" s="48"/>
      <c r="N1505" s="48"/>
      <c r="O1505" s="19"/>
      <c r="P1505" s="19"/>
      <c r="Q1505" s="19"/>
      <c r="R1505" s="19"/>
      <c r="S1505" s="19"/>
      <c r="T1505" s="19"/>
      <c r="U1505" s="19"/>
      <c r="V1505" s="19"/>
      <c r="W1505" s="19"/>
      <c r="X1505" s="19"/>
      <c r="Y1505" s="19"/>
      <c r="Z1505" s="19"/>
      <c r="AA1505" s="19"/>
      <c r="AB1505" s="19"/>
      <c r="FE1505" s="50"/>
    </row>
    <row r="1506" spans="1:161" s="18" customFormat="1">
      <c r="A1506" s="47"/>
      <c r="B1506" s="48"/>
      <c r="C1506" s="48"/>
      <c r="D1506" s="49"/>
      <c r="E1506" s="48"/>
      <c r="F1506" s="431"/>
      <c r="G1506" s="48"/>
      <c r="H1506" s="48"/>
      <c r="I1506" s="48"/>
      <c r="J1506" s="48"/>
      <c r="K1506" s="48"/>
      <c r="L1506" s="48"/>
      <c r="M1506" s="48"/>
      <c r="N1506" s="48"/>
      <c r="O1506" s="19"/>
      <c r="P1506" s="19"/>
      <c r="Q1506" s="19"/>
      <c r="R1506" s="19"/>
      <c r="S1506" s="19"/>
      <c r="T1506" s="19"/>
      <c r="U1506" s="19"/>
      <c r="V1506" s="19"/>
      <c r="W1506" s="19"/>
      <c r="X1506" s="19"/>
      <c r="Y1506" s="19"/>
      <c r="Z1506" s="19"/>
      <c r="AA1506" s="19"/>
      <c r="AB1506" s="19"/>
      <c r="FE1506" s="50"/>
    </row>
    <row r="1507" spans="1:161" s="18" customFormat="1">
      <c r="A1507" s="47"/>
      <c r="B1507" s="48"/>
      <c r="C1507" s="48"/>
      <c r="D1507" s="49"/>
      <c r="E1507" s="48"/>
      <c r="F1507" s="431"/>
      <c r="G1507" s="48"/>
      <c r="H1507" s="48"/>
      <c r="I1507" s="48"/>
      <c r="J1507" s="48"/>
      <c r="K1507" s="48"/>
      <c r="L1507" s="48"/>
      <c r="M1507" s="48"/>
      <c r="N1507" s="48"/>
      <c r="O1507" s="19"/>
      <c r="P1507" s="19"/>
      <c r="Q1507" s="19"/>
      <c r="R1507" s="19"/>
      <c r="S1507" s="19"/>
      <c r="T1507" s="19"/>
      <c r="U1507" s="19"/>
      <c r="V1507" s="19"/>
      <c r="W1507" s="19"/>
      <c r="X1507" s="19"/>
      <c r="Y1507" s="19"/>
      <c r="Z1507" s="19"/>
      <c r="AA1507" s="19"/>
      <c r="AB1507" s="19"/>
      <c r="FE1507" s="50"/>
    </row>
    <row r="1508" spans="1:161" s="18" customFormat="1">
      <c r="A1508" s="47"/>
      <c r="B1508" s="48"/>
      <c r="C1508" s="48"/>
      <c r="D1508" s="49"/>
      <c r="E1508" s="48"/>
      <c r="F1508" s="431"/>
      <c r="G1508" s="48"/>
      <c r="H1508" s="48"/>
      <c r="I1508" s="48"/>
      <c r="J1508" s="48"/>
      <c r="K1508" s="48"/>
      <c r="L1508" s="48"/>
      <c r="M1508" s="48"/>
      <c r="N1508" s="48"/>
      <c r="O1508" s="19"/>
      <c r="P1508" s="19"/>
      <c r="Q1508" s="19"/>
      <c r="R1508" s="19"/>
      <c r="S1508" s="19"/>
      <c r="T1508" s="19"/>
      <c r="U1508" s="19"/>
      <c r="V1508" s="19"/>
      <c r="W1508" s="19"/>
      <c r="X1508" s="19"/>
      <c r="Y1508" s="19"/>
      <c r="Z1508" s="19"/>
      <c r="AA1508" s="19"/>
      <c r="AB1508" s="19"/>
      <c r="FE1508" s="50"/>
    </row>
    <row r="1509" spans="1:161" s="18" customFormat="1">
      <c r="A1509" s="47"/>
      <c r="B1509" s="48"/>
      <c r="C1509" s="48"/>
      <c r="D1509" s="49"/>
      <c r="E1509" s="48"/>
      <c r="F1509" s="431"/>
      <c r="G1509" s="48"/>
      <c r="H1509" s="48"/>
      <c r="I1509" s="48"/>
      <c r="J1509" s="48"/>
      <c r="K1509" s="48"/>
      <c r="L1509" s="48"/>
      <c r="M1509" s="48"/>
      <c r="N1509" s="48"/>
      <c r="O1509" s="19"/>
      <c r="P1509" s="19"/>
      <c r="Q1509" s="19"/>
      <c r="R1509" s="19"/>
      <c r="S1509" s="19"/>
      <c r="T1509" s="19"/>
      <c r="U1509" s="19"/>
      <c r="V1509" s="19"/>
      <c r="W1509" s="19"/>
      <c r="X1509" s="19"/>
      <c r="Y1509" s="19"/>
      <c r="Z1509" s="19"/>
      <c r="AA1509" s="19"/>
      <c r="AB1509" s="19"/>
      <c r="FE1509" s="50"/>
    </row>
    <row r="1510" spans="1:161" s="18" customFormat="1">
      <c r="A1510" s="47"/>
      <c r="B1510" s="48"/>
      <c r="C1510" s="48"/>
      <c r="D1510" s="49"/>
      <c r="E1510" s="48"/>
      <c r="F1510" s="431"/>
      <c r="G1510" s="48"/>
      <c r="H1510" s="48"/>
      <c r="I1510" s="48"/>
      <c r="J1510" s="48"/>
      <c r="K1510" s="48"/>
      <c r="L1510" s="48"/>
      <c r="M1510" s="48"/>
      <c r="N1510" s="48"/>
      <c r="O1510" s="19"/>
      <c r="P1510" s="19"/>
      <c r="Q1510" s="19"/>
      <c r="R1510" s="19"/>
      <c r="S1510" s="19"/>
      <c r="T1510" s="19"/>
      <c r="U1510" s="19"/>
      <c r="V1510" s="19"/>
      <c r="W1510" s="19"/>
      <c r="X1510" s="19"/>
      <c r="Y1510" s="19"/>
      <c r="Z1510" s="19"/>
      <c r="AA1510" s="19"/>
      <c r="AB1510" s="19"/>
      <c r="FE1510" s="50"/>
    </row>
    <row r="1511" spans="1:161" s="18" customFormat="1">
      <c r="A1511" s="47"/>
      <c r="B1511" s="48"/>
      <c r="C1511" s="48"/>
      <c r="D1511" s="49"/>
      <c r="E1511" s="48"/>
      <c r="F1511" s="431"/>
      <c r="G1511" s="48"/>
      <c r="H1511" s="48"/>
      <c r="I1511" s="48"/>
      <c r="J1511" s="48"/>
      <c r="K1511" s="48"/>
      <c r="L1511" s="48"/>
      <c r="M1511" s="48"/>
      <c r="N1511" s="48"/>
      <c r="O1511" s="19"/>
      <c r="P1511" s="19"/>
      <c r="Q1511" s="19"/>
      <c r="R1511" s="19"/>
      <c r="S1511" s="19"/>
      <c r="T1511" s="19"/>
      <c r="U1511" s="19"/>
      <c r="V1511" s="19"/>
      <c r="W1511" s="19"/>
      <c r="X1511" s="19"/>
      <c r="Y1511" s="19"/>
      <c r="Z1511" s="19"/>
      <c r="AA1511" s="19"/>
      <c r="AB1511" s="19"/>
      <c r="FE1511" s="50"/>
    </row>
    <row r="1512" spans="1:161" s="18" customFormat="1">
      <c r="A1512" s="47"/>
      <c r="B1512" s="48"/>
      <c r="C1512" s="48"/>
      <c r="D1512" s="49"/>
      <c r="E1512" s="48"/>
      <c r="F1512" s="431"/>
      <c r="G1512" s="48"/>
      <c r="H1512" s="48"/>
      <c r="I1512" s="48"/>
      <c r="J1512" s="48"/>
      <c r="K1512" s="48"/>
      <c r="L1512" s="48"/>
      <c r="M1512" s="48"/>
      <c r="N1512" s="48"/>
      <c r="O1512" s="19"/>
      <c r="P1512" s="19"/>
      <c r="Q1512" s="19"/>
      <c r="R1512" s="19"/>
      <c r="S1512" s="19"/>
      <c r="T1512" s="19"/>
      <c r="U1512" s="19"/>
      <c r="V1512" s="19"/>
      <c r="W1512" s="19"/>
      <c r="X1512" s="19"/>
      <c r="Y1512" s="19"/>
      <c r="Z1512" s="19"/>
      <c r="AA1512" s="19"/>
      <c r="AB1512" s="19"/>
      <c r="FE1512" s="50"/>
    </row>
    <row r="1513" spans="1:161" s="18" customFormat="1">
      <c r="A1513" s="47"/>
      <c r="B1513" s="48"/>
      <c r="C1513" s="48"/>
      <c r="D1513" s="49"/>
      <c r="E1513" s="48"/>
      <c r="F1513" s="431"/>
      <c r="G1513" s="48"/>
      <c r="H1513" s="48"/>
      <c r="I1513" s="48"/>
      <c r="J1513" s="48"/>
      <c r="K1513" s="48"/>
      <c r="L1513" s="48"/>
      <c r="M1513" s="48"/>
      <c r="N1513" s="48"/>
      <c r="O1513" s="19"/>
      <c r="P1513" s="19"/>
      <c r="Q1513" s="19"/>
      <c r="R1513" s="19"/>
      <c r="S1513" s="19"/>
      <c r="T1513" s="19"/>
      <c r="U1513" s="19"/>
      <c r="V1513" s="19"/>
      <c r="W1513" s="19"/>
      <c r="X1513" s="19"/>
      <c r="Y1513" s="19"/>
      <c r="Z1513" s="19"/>
      <c r="AA1513" s="19"/>
      <c r="AB1513" s="19"/>
      <c r="FE1513" s="50"/>
    </row>
    <row r="1514" spans="1:161" s="18" customFormat="1">
      <c r="A1514" s="47"/>
      <c r="B1514" s="48"/>
      <c r="C1514" s="48"/>
      <c r="D1514" s="49"/>
      <c r="E1514" s="48"/>
      <c r="F1514" s="431"/>
      <c r="G1514" s="48"/>
      <c r="H1514" s="48"/>
      <c r="I1514" s="48"/>
      <c r="J1514" s="48"/>
      <c r="K1514" s="48"/>
      <c r="L1514" s="48"/>
      <c r="M1514" s="48"/>
      <c r="N1514" s="48"/>
      <c r="O1514" s="19"/>
      <c r="P1514" s="19"/>
      <c r="Q1514" s="19"/>
      <c r="R1514" s="19"/>
      <c r="S1514" s="19"/>
      <c r="T1514" s="19"/>
      <c r="U1514" s="19"/>
      <c r="V1514" s="19"/>
      <c r="W1514" s="19"/>
      <c r="X1514" s="19"/>
      <c r="Y1514" s="19"/>
      <c r="Z1514" s="19"/>
      <c r="AA1514" s="19"/>
      <c r="AB1514" s="19"/>
      <c r="FE1514" s="50"/>
    </row>
    <row r="1515" spans="1:161" s="18" customFormat="1">
      <c r="A1515" s="47"/>
      <c r="B1515" s="48"/>
      <c r="C1515" s="48"/>
      <c r="D1515" s="49"/>
      <c r="E1515" s="48"/>
      <c r="F1515" s="431"/>
      <c r="G1515" s="48"/>
      <c r="H1515" s="48"/>
      <c r="I1515" s="48"/>
      <c r="J1515" s="48"/>
      <c r="K1515" s="48"/>
      <c r="L1515" s="48"/>
      <c r="M1515" s="48"/>
      <c r="N1515" s="48"/>
      <c r="O1515" s="19"/>
      <c r="P1515" s="19"/>
      <c r="Q1515" s="19"/>
      <c r="R1515" s="19"/>
      <c r="S1515" s="19"/>
      <c r="T1515" s="19"/>
      <c r="U1515" s="19"/>
      <c r="V1515" s="19"/>
      <c r="W1515" s="19"/>
      <c r="X1515" s="19"/>
      <c r="Y1515" s="19"/>
      <c r="Z1515" s="19"/>
      <c r="AA1515" s="19"/>
      <c r="AB1515" s="19"/>
      <c r="FE1515" s="50"/>
    </row>
    <row r="1516" spans="1:161" s="18" customFormat="1">
      <c r="A1516" s="47"/>
      <c r="B1516" s="48"/>
      <c r="C1516" s="48"/>
      <c r="D1516" s="49"/>
      <c r="E1516" s="48"/>
      <c r="F1516" s="431"/>
      <c r="G1516" s="48"/>
      <c r="H1516" s="48"/>
      <c r="I1516" s="48"/>
      <c r="J1516" s="48"/>
      <c r="K1516" s="48"/>
      <c r="L1516" s="48"/>
      <c r="M1516" s="48"/>
      <c r="N1516" s="48"/>
      <c r="O1516" s="19"/>
      <c r="P1516" s="19"/>
      <c r="Q1516" s="19"/>
      <c r="R1516" s="19"/>
      <c r="S1516" s="19"/>
      <c r="T1516" s="19"/>
      <c r="U1516" s="19"/>
      <c r="V1516" s="19"/>
      <c r="W1516" s="19"/>
      <c r="X1516" s="19"/>
      <c r="Y1516" s="19"/>
      <c r="Z1516" s="19"/>
      <c r="AA1516" s="19"/>
      <c r="AB1516" s="19"/>
      <c r="FE1516" s="50"/>
    </row>
    <row r="1517" spans="1:161" s="18" customFormat="1">
      <c r="A1517" s="47"/>
      <c r="B1517" s="48"/>
      <c r="C1517" s="48"/>
      <c r="D1517" s="49"/>
      <c r="E1517" s="48"/>
      <c r="F1517" s="431"/>
      <c r="G1517" s="48"/>
      <c r="H1517" s="48"/>
      <c r="I1517" s="48"/>
      <c r="J1517" s="48"/>
      <c r="K1517" s="48"/>
      <c r="L1517" s="48"/>
      <c r="M1517" s="48"/>
      <c r="N1517" s="48"/>
      <c r="O1517" s="19"/>
      <c r="P1517" s="19"/>
      <c r="Q1517" s="19"/>
      <c r="R1517" s="19"/>
      <c r="S1517" s="19"/>
      <c r="T1517" s="19"/>
      <c r="U1517" s="19"/>
      <c r="V1517" s="19"/>
      <c r="W1517" s="19"/>
      <c r="X1517" s="19"/>
      <c r="Y1517" s="19"/>
      <c r="Z1517" s="19"/>
      <c r="AA1517" s="19"/>
      <c r="AB1517" s="19"/>
      <c r="FE1517" s="50"/>
    </row>
    <row r="1518" spans="1:161" s="18" customFormat="1">
      <c r="A1518" s="47"/>
      <c r="B1518" s="48"/>
      <c r="C1518" s="48"/>
      <c r="D1518" s="49"/>
      <c r="E1518" s="48"/>
      <c r="F1518" s="431"/>
      <c r="G1518" s="48"/>
      <c r="H1518" s="48"/>
      <c r="I1518" s="48"/>
      <c r="J1518" s="48"/>
      <c r="K1518" s="48"/>
      <c r="L1518" s="48"/>
      <c r="M1518" s="48"/>
      <c r="N1518" s="48"/>
      <c r="O1518" s="19"/>
      <c r="P1518" s="19"/>
      <c r="Q1518" s="19"/>
      <c r="R1518" s="19"/>
      <c r="S1518" s="19"/>
      <c r="T1518" s="19"/>
      <c r="U1518" s="19"/>
      <c r="V1518" s="19"/>
      <c r="W1518" s="19"/>
      <c r="X1518" s="19"/>
      <c r="Y1518" s="19"/>
      <c r="Z1518" s="19"/>
      <c r="AA1518" s="19"/>
      <c r="AB1518" s="19"/>
      <c r="FE1518" s="50"/>
    </row>
    <row r="1519" spans="1:161" s="18" customFormat="1">
      <c r="A1519" s="47"/>
      <c r="B1519" s="48"/>
      <c r="C1519" s="48"/>
      <c r="D1519" s="49"/>
      <c r="E1519" s="48"/>
      <c r="F1519" s="431"/>
      <c r="G1519" s="48"/>
      <c r="H1519" s="48"/>
      <c r="I1519" s="48"/>
      <c r="J1519" s="48"/>
      <c r="K1519" s="48"/>
      <c r="L1519" s="48"/>
      <c r="M1519" s="48"/>
      <c r="N1519" s="48"/>
      <c r="O1519" s="19"/>
      <c r="P1519" s="19"/>
      <c r="Q1519" s="19"/>
      <c r="R1519" s="19"/>
      <c r="S1519" s="19"/>
      <c r="T1519" s="19"/>
      <c r="U1519" s="19"/>
      <c r="V1519" s="19"/>
      <c r="W1519" s="19"/>
      <c r="X1519" s="19"/>
      <c r="Y1519" s="19"/>
      <c r="Z1519" s="19"/>
      <c r="AA1519" s="19"/>
      <c r="AB1519" s="19"/>
      <c r="FE1519" s="50"/>
    </row>
    <row r="1520" spans="1:161" s="18" customFormat="1">
      <c r="A1520" s="47"/>
      <c r="B1520" s="48"/>
      <c r="C1520" s="48"/>
      <c r="D1520" s="49"/>
      <c r="E1520" s="48"/>
      <c r="F1520" s="431"/>
      <c r="G1520" s="48"/>
      <c r="H1520" s="48"/>
      <c r="I1520" s="48"/>
      <c r="J1520" s="48"/>
      <c r="K1520" s="48"/>
      <c r="L1520" s="48"/>
      <c r="M1520" s="48"/>
      <c r="N1520" s="48"/>
      <c r="O1520" s="19"/>
      <c r="P1520" s="19"/>
      <c r="Q1520" s="19"/>
      <c r="R1520" s="19"/>
      <c r="S1520" s="19"/>
      <c r="T1520" s="19"/>
      <c r="U1520" s="19"/>
      <c r="V1520" s="19"/>
      <c r="W1520" s="19"/>
      <c r="X1520" s="19"/>
      <c r="Y1520" s="19"/>
      <c r="Z1520" s="19"/>
      <c r="AA1520" s="19"/>
      <c r="AB1520" s="19"/>
      <c r="FE1520" s="50"/>
    </row>
    <row r="1521" spans="1:161" s="18" customFormat="1">
      <c r="A1521" s="47"/>
      <c r="B1521" s="48"/>
      <c r="C1521" s="48"/>
      <c r="D1521" s="49"/>
      <c r="E1521" s="48"/>
      <c r="F1521" s="431"/>
      <c r="G1521" s="48"/>
      <c r="H1521" s="48"/>
      <c r="I1521" s="48"/>
      <c r="J1521" s="48"/>
      <c r="K1521" s="48"/>
      <c r="L1521" s="48"/>
      <c r="M1521" s="48"/>
      <c r="N1521" s="48"/>
      <c r="O1521" s="19"/>
      <c r="P1521" s="19"/>
      <c r="Q1521" s="19"/>
      <c r="R1521" s="19"/>
      <c r="S1521" s="19"/>
      <c r="T1521" s="19"/>
      <c r="U1521" s="19"/>
      <c r="V1521" s="19"/>
      <c r="W1521" s="19"/>
      <c r="X1521" s="19"/>
      <c r="Y1521" s="19"/>
      <c r="Z1521" s="19"/>
      <c r="AA1521" s="19"/>
      <c r="AB1521" s="19"/>
      <c r="FE1521" s="50"/>
    </row>
    <row r="1522" spans="1:161" s="18" customFormat="1">
      <c r="A1522" s="47"/>
      <c r="B1522" s="48"/>
      <c r="C1522" s="48"/>
      <c r="D1522" s="49"/>
      <c r="E1522" s="48"/>
      <c r="F1522" s="431"/>
      <c r="G1522" s="48"/>
      <c r="H1522" s="48"/>
      <c r="I1522" s="48"/>
      <c r="J1522" s="48"/>
      <c r="K1522" s="48"/>
      <c r="L1522" s="48"/>
      <c r="M1522" s="48"/>
      <c r="N1522" s="48"/>
      <c r="O1522" s="19"/>
      <c r="P1522" s="19"/>
      <c r="Q1522" s="19"/>
      <c r="R1522" s="19"/>
      <c r="S1522" s="19"/>
      <c r="T1522" s="19"/>
      <c r="U1522" s="19"/>
      <c r="V1522" s="19"/>
      <c r="W1522" s="19"/>
      <c r="X1522" s="19"/>
      <c r="Y1522" s="19"/>
      <c r="Z1522" s="19"/>
      <c r="AA1522" s="19"/>
      <c r="AB1522" s="19"/>
      <c r="FE1522" s="50"/>
    </row>
    <row r="1523" spans="1:161" s="18" customFormat="1">
      <c r="A1523" s="47"/>
      <c r="B1523" s="48"/>
      <c r="C1523" s="48"/>
      <c r="D1523" s="49"/>
      <c r="E1523" s="48"/>
      <c r="F1523" s="431"/>
      <c r="G1523" s="48"/>
      <c r="H1523" s="48"/>
      <c r="I1523" s="48"/>
      <c r="J1523" s="48"/>
      <c r="K1523" s="48"/>
      <c r="L1523" s="48"/>
      <c r="M1523" s="48"/>
      <c r="N1523" s="48"/>
      <c r="O1523" s="19"/>
      <c r="P1523" s="19"/>
      <c r="Q1523" s="19"/>
      <c r="R1523" s="19"/>
      <c r="S1523" s="19"/>
      <c r="T1523" s="19"/>
      <c r="U1523" s="19"/>
      <c r="V1523" s="19"/>
      <c r="W1523" s="19"/>
      <c r="X1523" s="19"/>
      <c r="Y1523" s="19"/>
      <c r="Z1523" s="19"/>
      <c r="AA1523" s="19"/>
      <c r="AB1523" s="19"/>
      <c r="FE1523" s="50"/>
    </row>
    <row r="1524" spans="1:161" s="18" customFormat="1">
      <c r="A1524" s="47"/>
      <c r="B1524" s="48"/>
      <c r="C1524" s="48"/>
      <c r="D1524" s="49"/>
      <c r="E1524" s="48"/>
      <c r="F1524" s="431"/>
      <c r="G1524" s="48"/>
      <c r="H1524" s="48"/>
      <c r="I1524" s="48"/>
      <c r="J1524" s="48"/>
      <c r="K1524" s="48"/>
      <c r="L1524" s="48"/>
      <c r="M1524" s="48"/>
      <c r="N1524" s="48"/>
      <c r="O1524" s="19"/>
      <c r="P1524" s="19"/>
      <c r="Q1524" s="19"/>
      <c r="R1524" s="19"/>
      <c r="S1524" s="19"/>
      <c r="T1524" s="19"/>
      <c r="U1524" s="19"/>
      <c r="V1524" s="19"/>
      <c r="W1524" s="19"/>
      <c r="X1524" s="19"/>
      <c r="Y1524" s="19"/>
      <c r="Z1524" s="19"/>
      <c r="AA1524" s="19"/>
      <c r="AB1524" s="19"/>
      <c r="FE1524" s="50"/>
    </row>
    <row r="1525" spans="1:161" s="18" customFormat="1">
      <c r="A1525" s="47"/>
      <c r="B1525" s="48"/>
      <c r="C1525" s="48"/>
      <c r="D1525" s="49"/>
      <c r="E1525" s="48"/>
      <c r="F1525" s="431"/>
      <c r="G1525" s="48"/>
      <c r="H1525" s="48"/>
      <c r="I1525" s="48"/>
      <c r="J1525" s="48"/>
      <c r="K1525" s="48"/>
      <c r="L1525" s="48"/>
      <c r="M1525" s="48"/>
      <c r="N1525" s="48"/>
      <c r="O1525" s="19"/>
      <c r="P1525" s="19"/>
      <c r="Q1525" s="19"/>
      <c r="R1525" s="19"/>
      <c r="S1525" s="19"/>
      <c r="T1525" s="19"/>
      <c r="U1525" s="19"/>
      <c r="V1525" s="19"/>
      <c r="W1525" s="19"/>
      <c r="X1525" s="19"/>
      <c r="Y1525" s="19"/>
      <c r="Z1525" s="19"/>
      <c r="AA1525" s="19"/>
      <c r="AB1525" s="19"/>
      <c r="FE1525" s="50"/>
    </row>
    <row r="1526" spans="1:161" s="18" customFormat="1">
      <c r="A1526" s="47"/>
      <c r="B1526" s="48"/>
      <c r="C1526" s="48"/>
      <c r="D1526" s="49"/>
      <c r="E1526" s="48"/>
      <c r="F1526" s="431"/>
      <c r="G1526" s="48"/>
      <c r="H1526" s="48"/>
      <c r="I1526" s="48"/>
      <c r="J1526" s="48"/>
      <c r="K1526" s="48"/>
      <c r="L1526" s="48"/>
      <c r="M1526" s="48"/>
      <c r="N1526" s="48"/>
      <c r="O1526" s="19"/>
      <c r="P1526" s="19"/>
      <c r="Q1526" s="19"/>
      <c r="R1526" s="19"/>
      <c r="S1526" s="19"/>
      <c r="T1526" s="19"/>
      <c r="U1526" s="19"/>
      <c r="V1526" s="19"/>
      <c r="W1526" s="19"/>
      <c r="X1526" s="19"/>
      <c r="Y1526" s="19"/>
      <c r="Z1526" s="19"/>
      <c r="AA1526" s="19"/>
      <c r="AB1526" s="19"/>
      <c r="FE1526" s="50"/>
    </row>
    <row r="1527" spans="1:161" s="18" customFormat="1">
      <c r="A1527" s="47"/>
      <c r="B1527" s="48"/>
      <c r="C1527" s="48"/>
      <c r="D1527" s="49"/>
      <c r="E1527" s="48"/>
      <c r="F1527" s="431"/>
      <c r="G1527" s="48"/>
      <c r="H1527" s="48"/>
      <c r="I1527" s="48"/>
      <c r="J1527" s="48"/>
      <c r="K1527" s="48"/>
      <c r="L1527" s="48"/>
      <c r="M1527" s="48"/>
      <c r="N1527" s="48"/>
      <c r="O1527" s="19"/>
      <c r="P1527" s="19"/>
      <c r="Q1527" s="19"/>
      <c r="R1527" s="19"/>
      <c r="S1527" s="19"/>
      <c r="T1527" s="19"/>
      <c r="U1527" s="19"/>
      <c r="V1527" s="19"/>
      <c r="W1527" s="19"/>
      <c r="X1527" s="19"/>
      <c r="Y1527" s="19"/>
      <c r="Z1527" s="19"/>
      <c r="AA1527" s="19"/>
      <c r="AB1527" s="19"/>
      <c r="FE1527" s="50"/>
    </row>
    <row r="1528" spans="1:161" s="18" customFormat="1">
      <c r="A1528" s="47"/>
      <c r="B1528" s="48"/>
      <c r="C1528" s="48"/>
      <c r="D1528" s="49"/>
      <c r="E1528" s="48"/>
      <c r="F1528" s="431"/>
      <c r="G1528" s="48"/>
      <c r="H1528" s="48"/>
      <c r="I1528" s="48"/>
      <c r="J1528" s="48"/>
      <c r="K1528" s="48"/>
      <c r="L1528" s="48"/>
      <c r="M1528" s="48"/>
      <c r="N1528" s="48"/>
      <c r="O1528" s="19"/>
      <c r="P1528" s="19"/>
      <c r="Q1528" s="19"/>
      <c r="R1528" s="19"/>
      <c r="S1528" s="19"/>
      <c r="T1528" s="19"/>
      <c r="U1528" s="19"/>
      <c r="V1528" s="19"/>
      <c r="W1528" s="19"/>
      <c r="X1528" s="19"/>
      <c r="Y1528" s="19"/>
      <c r="Z1528" s="19"/>
      <c r="AA1528" s="19"/>
      <c r="AB1528" s="19"/>
      <c r="FE1528" s="50"/>
    </row>
    <row r="1529" spans="1:161" s="18" customFormat="1">
      <c r="A1529" s="47"/>
      <c r="B1529" s="48"/>
      <c r="C1529" s="48"/>
      <c r="D1529" s="49"/>
      <c r="E1529" s="48"/>
      <c r="F1529" s="431"/>
      <c r="G1529" s="48"/>
      <c r="H1529" s="48"/>
      <c r="I1529" s="48"/>
      <c r="J1529" s="48"/>
      <c r="K1529" s="48"/>
      <c r="L1529" s="48"/>
      <c r="M1529" s="48"/>
      <c r="N1529" s="48"/>
      <c r="O1529" s="19"/>
      <c r="P1529" s="19"/>
      <c r="Q1529" s="19"/>
      <c r="R1529" s="19"/>
      <c r="S1529" s="19"/>
      <c r="T1529" s="19"/>
      <c r="U1529" s="19"/>
      <c r="V1529" s="19"/>
      <c r="W1529" s="19"/>
      <c r="X1529" s="19"/>
      <c r="Y1529" s="19"/>
      <c r="Z1529" s="19"/>
      <c r="AA1529" s="19"/>
      <c r="AB1529" s="19"/>
      <c r="FE1529" s="50"/>
    </row>
    <row r="1530" spans="1:161" s="18" customFormat="1">
      <c r="A1530" s="47"/>
      <c r="B1530" s="48"/>
      <c r="C1530" s="48"/>
      <c r="D1530" s="49"/>
      <c r="E1530" s="48"/>
      <c r="F1530" s="431"/>
      <c r="G1530" s="48"/>
      <c r="H1530" s="48"/>
      <c r="I1530" s="48"/>
      <c r="J1530" s="48"/>
      <c r="K1530" s="48"/>
      <c r="L1530" s="48"/>
      <c r="M1530" s="48"/>
      <c r="N1530" s="48"/>
      <c r="O1530" s="19"/>
      <c r="P1530" s="19"/>
      <c r="Q1530" s="19"/>
      <c r="R1530" s="19"/>
      <c r="S1530" s="19"/>
      <c r="T1530" s="19"/>
      <c r="U1530" s="19"/>
      <c r="V1530" s="19"/>
      <c r="W1530" s="19"/>
      <c r="X1530" s="19"/>
      <c r="Y1530" s="19"/>
      <c r="Z1530" s="19"/>
      <c r="AA1530" s="19"/>
      <c r="AB1530" s="19"/>
      <c r="FE1530" s="50"/>
    </row>
    <row r="1531" spans="1:161" s="18" customFormat="1">
      <c r="A1531" s="47"/>
      <c r="B1531" s="48"/>
      <c r="C1531" s="48"/>
      <c r="D1531" s="49"/>
      <c r="E1531" s="48"/>
      <c r="F1531" s="431"/>
      <c r="G1531" s="48"/>
      <c r="H1531" s="48"/>
      <c r="I1531" s="48"/>
      <c r="J1531" s="48"/>
      <c r="K1531" s="48"/>
      <c r="L1531" s="48"/>
      <c r="M1531" s="48"/>
      <c r="N1531" s="48"/>
      <c r="O1531" s="19"/>
      <c r="P1531" s="19"/>
      <c r="Q1531" s="19"/>
      <c r="R1531" s="19"/>
      <c r="S1531" s="19"/>
      <c r="T1531" s="19"/>
      <c r="U1531" s="19"/>
      <c r="V1531" s="19"/>
      <c r="W1531" s="19"/>
      <c r="X1531" s="19"/>
      <c r="Y1531" s="19"/>
      <c r="Z1531" s="19"/>
      <c r="AA1531" s="19"/>
      <c r="AB1531" s="19"/>
      <c r="FE1531" s="50"/>
    </row>
    <row r="1532" spans="1:161" s="18" customFormat="1">
      <c r="A1532" s="47"/>
      <c r="B1532" s="48"/>
      <c r="C1532" s="48"/>
      <c r="D1532" s="49"/>
      <c r="E1532" s="48"/>
      <c r="F1532" s="431"/>
      <c r="G1532" s="48"/>
      <c r="H1532" s="48"/>
      <c r="I1532" s="48"/>
      <c r="J1532" s="48"/>
      <c r="K1532" s="48"/>
      <c r="L1532" s="48"/>
      <c r="M1532" s="48"/>
      <c r="N1532" s="48"/>
      <c r="O1532" s="19"/>
      <c r="P1532" s="19"/>
      <c r="Q1532" s="19"/>
      <c r="R1532" s="19"/>
      <c r="S1532" s="19"/>
      <c r="T1532" s="19"/>
      <c r="U1532" s="19"/>
      <c r="V1532" s="19"/>
      <c r="W1532" s="19"/>
      <c r="X1532" s="19"/>
      <c r="Y1532" s="19"/>
      <c r="Z1532" s="19"/>
      <c r="AA1532" s="19"/>
      <c r="AB1532" s="19"/>
      <c r="FE1532" s="50"/>
    </row>
    <row r="1533" spans="1:161" s="18" customFormat="1">
      <c r="A1533" s="47"/>
      <c r="B1533" s="48"/>
      <c r="C1533" s="48"/>
      <c r="D1533" s="49"/>
      <c r="E1533" s="48"/>
      <c r="F1533" s="431"/>
      <c r="G1533" s="48"/>
      <c r="H1533" s="48"/>
      <c r="I1533" s="48"/>
      <c r="J1533" s="48"/>
      <c r="K1533" s="48"/>
      <c r="L1533" s="48"/>
      <c r="M1533" s="48"/>
      <c r="N1533" s="48"/>
      <c r="O1533" s="19"/>
      <c r="P1533" s="19"/>
      <c r="Q1533" s="19"/>
      <c r="R1533" s="19"/>
      <c r="S1533" s="19"/>
      <c r="T1533" s="19"/>
      <c r="U1533" s="19"/>
      <c r="V1533" s="19"/>
      <c r="W1533" s="19"/>
      <c r="X1533" s="19"/>
      <c r="Y1533" s="19"/>
      <c r="Z1533" s="19"/>
      <c r="AA1533" s="19"/>
      <c r="AB1533" s="19"/>
      <c r="FE1533" s="50"/>
    </row>
    <row r="1534" spans="1:161" s="18" customFormat="1">
      <c r="A1534" s="47"/>
      <c r="B1534" s="48"/>
      <c r="C1534" s="48"/>
      <c r="D1534" s="49"/>
      <c r="E1534" s="48"/>
      <c r="F1534" s="431"/>
      <c r="G1534" s="48"/>
      <c r="H1534" s="48"/>
      <c r="I1534" s="48"/>
      <c r="J1534" s="48"/>
      <c r="K1534" s="48"/>
      <c r="L1534" s="48"/>
      <c r="M1534" s="48"/>
      <c r="N1534" s="48"/>
      <c r="O1534" s="19"/>
      <c r="P1534" s="19"/>
      <c r="Q1534" s="19"/>
      <c r="R1534" s="19"/>
      <c r="S1534" s="19"/>
      <c r="T1534" s="19"/>
      <c r="U1534" s="19"/>
      <c r="V1534" s="19"/>
      <c r="W1534" s="19"/>
      <c r="X1534" s="19"/>
      <c r="Y1534" s="19"/>
      <c r="Z1534" s="19"/>
      <c r="AA1534" s="19"/>
      <c r="AB1534" s="19"/>
      <c r="FE1534" s="50"/>
    </row>
    <row r="1535" spans="1:161" s="18" customFormat="1">
      <c r="A1535" s="47"/>
      <c r="B1535" s="48"/>
      <c r="C1535" s="48"/>
      <c r="D1535" s="49"/>
      <c r="E1535" s="48"/>
      <c r="F1535" s="431"/>
      <c r="G1535" s="48"/>
      <c r="H1535" s="48"/>
      <c r="I1535" s="48"/>
      <c r="J1535" s="48"/>
      <c r="K1535" s="48"/>
      <c r="L1535" s="48"/>
      <c r="M1535" s="48"/>
      <c r="N1535" s="48"/>
      <c r="O1535" s="19"/>
      <c r="P1535" s="19"/>
      <c r="Q1535" s="19"/>
      <c r="R1535" s="19"/>
      <c r="S1535" s="19"/>
      <c r="T1535" s="19"/>
      <c r="U1535" s="19"/>
      <c r="V1535" s="19"/>
      <c r="W1535" s="19"/>
      <c r="X1535" s="19"/>
      <c r="Y1535" s="19"/>
      <c r="Z1535" s="19"/>
      <c r="AA1535" s="19"/>
      <c r="AB1535" s="19"/>
      <c r="FE1535" s="50"/>
    </row>
    <row r="1536" spans="1:161" s="18" customFormat="1">
      <c r="A1536" s="47"/>
      <c r="B1536" s="48"/>
      <c r="C1536" s="48"/>
      <c r="D1536" s="49"/>
      <c r="E1536" s="48"/>
      <c r="F1536" s="431"/>
      <c r="G1536" s="48"/>
      <c r="H1536" s="48"/>
      <c r="I1536" s="48"/>
      <c r="J1536" s="48"/>
      <c r="K1536" s="48"/>
      <c r="L1536" s="48"/>
      <c r="M1536" s="48"/>
      <c r="N1536" s="48"/>
      <c r="O1536" s="19"/>
      <c r="P1536" s="19"/>
      <c r="Q1536" s="19"/>
      <c r="R1536" s="19"/>
      <c r="S1536" s="19"/>
      <c r="T1536" s="19"/>
      <c r="U1536" s="19"/>
      <c r="V1536" s="19"/>
      <c r="W1536" s="19"/>
      <c r="X1536" s="19"/>
      <c r="Y1536" s="19"/>
      <c r="Z1536" s="19"/>
      <c r="AA1536" s="19"/>
      <c r="AB1536" s="19"/>
      <c r="FE1536" s="50"/>
    </row>
    <row r="1537" spans="1:161" s="18" customFormat="1">
      <c r="A1537" s="47"/>
      <c r="B1537" s="48"/>
      <c r="C1537" s="48"/>
      <c r="D1537" s="49"/>
      <c r="E1537" s="48"/>
      <c r="F1537" s="431"/>
      <c r="G1537" s="48"/>
      <c r="H1537" s="48"/>
      <c r="I1537" s="48"/>
      <c r="J1537" s="48"/>
      <c r="K1537" s="48"/>
      <c r="L1537" s="48"/>
      <c r="M1537" s="48"/>
      <c r="N1537" s="48"/>
      <c r="O1537" s="19"/>
      <c r="P1537" s="19"/>
      <c r="Q1537" s="19"/>
      <c r="R1537" s="19"/>
      <c r="S1537" s="19"/>
      <c r="T1537" s="19"/>
      <c r="U1537" s="19"/>
      <c r="V1537" s="19"/>
      <c r="W1537" s="19"/>
      <c r="X1537" s="19"/>
      <c r="Y1537" s="19"/>
      <c r="Z1537" s="19"/>
      <c r="AA1537" s="19"/>
      <c r="AB1537" s="19"/>
      <c r="FE1537" s="50"/>
    </row>
    <row r="1538" spans="1:161" s="18" customFormat="1">
      <c r="A1538" s="47"/>
      <c r="B1538" s="48"/>
      <c r="C1538" s="48"/>
      <c r="D1538" s="49"/>
      <c r="E1538" s="48"/>
      <c r="F1538" s="431"/>
      <c r="G1538" s="48"/>
      <c r="H1538" s="48"/>
      <c r="I1538" s="48"/>
      <c r="J1538" s="48"/>
      <c r="K1538" s="48"/>
      <c r="L1538" s="48"/>
      <c r="M1538" s="48"/>
      <c r="N1538" s="48"/>
      <c r="O1538" s="19"/>
      <c r="P1538" s="19"/>
      <c r="Q1538" s="19"/>
      <c r="R1538" s="19"/>
      <c r="S1538" s="19"/>
      <c r="T1538" s="19"/>
      <c r="U1538" s="19"/>
      <c r="V1538" s="19"/>
      <c r="W1538" s="19"/>
      <c r="X1538" s="19"/>
      <c r="Y1538" s="19"/>
      <c r="Z1538" s="19"/>
      <c r="AA1538" s="19"/>
      <c r="AB1538" s="19"/>
      <c r="FE1538" s="50"/>
    </row>
    <row r="1539" spans="1:161" s="18" customFormat="1">
      <c r="A1539" s="47"/>
      <c r="B1539" s="48"/>
      <c r="C1539" s="48"/>
      <c r="D1539" s="49"/>
      <c r="E1539" s="48"/>
      <c r="F1539" s="431"/>
      <c r="G1539" s="48"/>
      <c r="H1539" s="48"/>
      <c r="I1539" s="48"/>
      <c r="J1539" s="48"/>
      <c r="K1539" s="48"/>
      <c r="L1539" s="48"/>
      <c r="M1539" s="48"/>
      <c r="N1539" s="48"/>
      <c r="O1539" s="19"/>
      <c r="P1539" s="19"/>
      <c r="Q1539" s="19"/>
      <c r="R1539" s="19"/>
      <c r="S1539" s="19"/>
      <c r="T1539" s="19"/>
      <c r="U1539" s="19"/>
      <c r="V1539" s="19"/>
      <c r="W1539" s="19"/>
      <c r="X1539" s="19"/>
      <c r="Y1539" s="19"/>
      <c r="Z1539" s="19"/>
      <c r="AA1539" s="19"/>
      <c r="AB1539" s="19"/>
      <c r="FE1539" s="50"/>
    </row>
    <row r="1540" spans="1:161" s="18" customFormat="1">
      <c r="A1540" s="47"/>
      <c r="B1540" s="48"/>
      <c r="C1540" s="48"/>
      <c r="D1540" s="49"/>
      <c r="E1540" s="48"/>
      <c r="F1540" s="431"/>
      <c r="G1540" s="48"/>
      <c r="H1540" s="48"/>
      <c r="I1540" s="48"/>
      <c r="J1540" s="48"/>
      <c r="K1540" s="48"/>
      <c r="L1540" s="48"/>
      <c r="M1540" s="48"/>
      <c r="N1540" s="48"/>
      <c r="O1540" s="19"/>
      <c r="P1540" s="19"/>
      <c r="Q1540" s="19"/>
      <c r="R1540" s="19"/>
      <c r="S1540" s="19"/>
      <c r="T1540" s="19"/>
      <c r="U1540" s="19"/>
      <c r="V1540" s="19"/>
      <c r="W1540" s="19"/>
      <c r="X1540" s="19"/>
      <c r="Y1540" s="19"/>
      <c r="Z1540" s="19"/>
      <c r="AA1540" s="19"/>
      <c r="AB1540" s="19"/>
      <c r="FE1540" s="50"/>
    </row>
    <row r="1541" spans="1:161" s="18" customFormat="1">
      <c r="A1541" s="47"/>
      <c r="B1541" s="48"/>
      <c r="C1541" s="48"/>
      <c r="D1541" s="49"/>
      <c r="E1541" s="48"/>
      <c r="F1541" s="431"/>
      <c r="G1541" s="48"/>
      <c r="H1541" s="48"/>
      <c r="I1541" s="48"/>
      <c r="J1541" s="48"/>
      <c r="K1541" s="48"/>
      <c r="L1541" s="48"/>
      <c r="M1541" s="48"/>
      <c r="N1541" s="48"/>
      <c r="O1541" s="19"/>
      <c r="P1541" s="19"/>
      <c r="Q1541" s="19"/>
      <c r="R1541" s="19"/>
      <c r="S1541" s="19"/>
      <c r="T1541" s="19"/>
      <c r="U1541" s="19"/>
      <c r="V1541" s="19"/>
      <c r="W1541" s="19"/>
      <c r="X1541" s="19"/>
      <c r="Y1541" s="19"/>
      <c r="Z1541" s="19"/>
      <c r="AA1541" s="19"/>
      <c r="AB1541" s="19"/>
      <c r="FE1541" s="50"/>
    </row>
    <row r="1542" spans="1:161" s="18" customFormat="1">
      <c r="A1542" s="47"/>
      <c r="B1542" s="48"/>
      <c r="C1542" s="48"/>
      <c r="D1542" s="49"/>
      <c r="E1542" s="48"/>
      <c r="F1542" s="431"/>
      <c r="G1542" s="48"/>
      <c r="H1542" s="48"/>
      <c r="I1542" s="48"/>
      <c r="J1542" s="48"/>
      <c r="K1542" s="48"/>
      <c r="L1542" s="48"/>
      <c r="M1542" s="48"/>
      <c r="N1542" s="48"/>
      <c r="O1542" s="19"/>
      <c r="P1542" s="19"/>
      <c r="Q1542" s="19"/>
      <c r="R1542" s="19"/>
      <c r="S1542" s="19"/>
      <c r="T1542" s="19"/>
      <c r="U1542" s="19"/>
      <c r="V1542" s="19"/>
      <c r="W1542" s="19"/>
      <c r="X1542" s="19"/>
      <c r="Y1542" s="19"/>
      <c r="Z1542" s="19"/>
      <c r="AA1542" s="19"/>
      <c r="AB1542" s="19"/>
      <c r="FE1542" s="50"/>
    </row>
    <row r="1543" spans="1:161" s="18" customFormat="1">
      <c r="A1543" s="47"/>
      <c r="B1543" s="48"/>
      <c r="C1543" s="48"/>
      <c r="D1543" s="49"/>
      <c r="E1543" s="48"/>
      <c r="F1543" s="431"/>
      <c r="G1543" s="48"/>
      <c r="H1543" s="48"/>
      <c r="I1543" s="48"/>
      <c r="J1543" s="48"/>
      <c r="K1543" s="48"/>
      <c r="L1543" s="48"/>
      <c r="M1543" s="48"/>
      <c r="N1543" s="48"/>
      <c r="O1543" s="19"/>
      <c r="P1543" s="19"/>
      <c r="Q1543" s="19"/>
      <c r="R1543" s="19"/>
      <c r="S1543" s="19"/>
      <c r="T1543" s="19"/>
      <c r="U1543" s="19"/>
      <c r="V1543" s="19"/>
      <c r="W1543" s="19"/>
      <c r="X1543" s="19"/>
      <c r="Y1543" s="19"/>
      <c r="Z1543" s="19"/>
      <c r="AA1543" s="19"/>
      <c r="AB1543" s="19"/>
      <c r="FE1543" s="50"/>
    </row>
    <row r="1544" spans="1:161" s="18" customFormat="1">
      <c r="A1544" s="47"/>
      <c r="B1544" s="48"/>
      <c r="C1544" s="48"/>
      <c r="D1544" s="49"/>
      <c r="E1544" s="48"/>
      <c r="F1544" s="431"/>
      <c r="G1544" s="48"/>
      <c r="H1544" s="48"/>
      <c r="I1544" s="48"/>
      <c r="J1544" s="48"/>
      <c r="K1544" s="48"/>
      <c r="L1544" s="48"/>
      <c r="M1544" s="48"/>
      <c r="N1544" s="48"/>
      <c r="O1544" s="19"/>
      <c r="P1544" s="19"/>
      <c r="Q1544" s="19"/>
      <c r="R1544" s="19"/>
      <c r="S1544" s="19"/>
      <c r="T1544" s="19"/>
      <c r="U1544" s="19"/>
      <c r="V1544" s="19"/>
      <c r="W1544" s="19"/>
      <c r="X1544" s="19"/>
      <c r="Y1544" s="19"/>
      <c r="Z1544" s="19"/>
      <c r="AA1544" s="19"/>
      <c r="AB1544" s="19"/>
      <c r="FE1544" s="50"/>
    </row>
    <row r="1545" spans="1:161" s="18" customFormat="1">
      <c r="A1545" s="47"/>
      <c r="B1545" s="48"/>
      <c r="C1545" s="48"/>
      <c r="D1545" s="49"/>
      <c r="E1545" s="48"/>
      <c r="F1545" s="431"/>
      <c r="G1545" s="48"/>
      <c r="H1545" s="48"/>
      <c r="I1545" s="48"/>
      <c r="J1545" s="48"/>
      <c r="K1545" s="48"/>
      <c r="L1545" s="48"/>
      <c r="M1545" s="48"/>
      <c r="N1545" s="48"/>
      <c r="O1545" s="19"/>
      <c r="P1545" s="19"/>
      <c r="Q1545" s="19"/>
      <c r="R1545" s="19"/>
      <c r="S1545" s="19"/>
      <c r="T1545" s="19"/>
      <c r="U1545" s="19"/>
      <c r="V1545" s="19"/>
      <c r="W1545" s="19"/>
      <c r="X1545" s="19"/>
      <c r="Y1545" s="19"/>
      <c r="Z1545" s="19"/>
      <c r="AA1545" s="19"/>
      <c r="AB1545" s="19"/>
      <c r="FE1545" s="50"/>
    </row>
    <row r="1546" spans="1:161" s="18" customFormat="1">
      <c r="A1546" s="47"/>
      <c r="B1546" s="48"/>
      <c r="C1546" s="48"/>
      <c r="D1546" s="49"/>
      <c r="E1546" s="48"/>
      <c r="F1546" s="431"/>
      <c r="G1546" s="48"/>
      <c r="H1546" s="48"/>
      <c r="I1546" s="48"/>
      <c r="J1546" s="48"/>
      <c r="K1546" s="48"/>
      <c r="L1546" s="48"/>
      <c r="M1546" s="48"/>
      <c r="N1546" s="48"/>
      <c r="O1546" s="19"/>
      <c r="P1546" s="19"/>
      <c r="Q1546" s="19"/>
      <c r="R1546" s="19"/>
      <c r="S1546" s="19"/>
      <c r="T1546" s="19"/>
      <c r="U1546" s="19"/>
      <c r="V1546" s="19"/>
      <c r="W1546" s="19"/>
      <c r="X1546" s="19"/>
      <c r="Y1546" s="19"/>
      <c r="Z1546" s="19"/>
      <c r="AA1546" s="19"/>
      <c r="AB1546" s="19"/>
      <c r="FE1546" s="50"/>
    </row>
    <row r="1547" spans="1:161" s="18" customFormat="1">
      <c r="A1547" s="47"/>
      <c r="B1547" s="48"/>
      <c r="C1547" s="48"/>
      <c r="D1547" s="49"/>
      <c r="E1547" s="48"/>
      <c r="F1547" s="431"/>
      <c r="G1547" s="48"/>
      <c r="H1547" s="48"/>
      <c r="I1547" s="48"/>
      <c r="J1547" s="48"/>
      <c r="K1547" s="48"/>
      <c r="L1547" s="48"/>
      <c r="M1547" s="48"/>
      <c r="N1547" s="48"/>
      <c r="O1547" s="19"/>
      <c r="P1547" s="19"/>
      <c r="Q1547" s="19"/>
      <c r="R1547" s="19"/>
      <c r="S1547" s="19"/>
      <c r="T1547" s="19"/>
      <c r="U1547" s="19"/>
      <c r="V1547" s="19"/>
      <c r="W1547" s="19"/>
      <c r="X1547" s="19"/>
      <c r="Y1547" s="19"/>
      <c r="Z1547" s="19"/>
      <c r="AA1547" s="19"/>
      <c r="AB1547" s="19"/>
      <c r="FE1547" s="50"/>
    </row>
    <row r="1548" spans="1:161" s="18" customFormat="1">
      <c r="A1548" s="47"/>
      <c r="B1548" s="48"/>
      <c r="C1548" s="48"/>
      <c r="D1548" s="49"/>
      <c r="E1548" s="48"/>
      <c r="F1548" s="431"/>
      <c r="G1548" s="48"/>
      <c r="H1548" s="48"/>
      <c r="I1548" s="48"/>
      <c r="J1548" s="48"/>
      <c r="K1548" s="48"/>
      <c r="L1548" s="48"/>
      <c r="M1548" s="48"/>
      <c r="N1548" s="48"/>
      <c r="O1548" s="19"/>
      <c r="P1548" s="19"/>
      <c r="Q1548" s="19"/>
      <c r="R1548" s="19"/>
      <c r="S1548" s="19"/>
      <c r="T1548" s="19"/>
      <c r="U1548" s="19"/>
      <c r="V1548" s="19"/>
      <c r="W1548" s="19"/>
      <c r="X1548" s="19"/>
      <c r="Y1548" s="19"/>
      <c r="Z1548" s="19"/>
      <c r="AA1548" s="19"/>
      <c r="AB1548" s="19"/>
      <c r="FE1548" s="50"/>
    </row>
    <row r="1549" spans="1:161" s="18" customFormat="1">
      <c r="A1549" s="47"/>
      <c r="B1549" s="48"/>
      <c r="C1549" s="48"/>
      <c r="D1549" s="49"/>
      <c r="E1549" s="48"/>
      <c r="F1549" s="431"/>
      <c r="G1549" s="48"/>
      <c r="H1549" s="48"/>
      <c r="I1549" s="48"/>
      <c r="J1549" s="48"/>
      <c r="K1549" s="48"/>
      <c r="L1549" s="48"/>
      <c r="M1549" s="48"/>
      <c r="N1549" s="48"/>
      <c r="O1549" s="19"/>
      <c r="P1549" s="19"/>
      <c r="Q1549" s="19"/>
      <c r="R1549" s="19"/>
      <c r="S1549" s="19"/>
      <c r="T1549" s="19"/>
      <c r="U1549" s="19"/>
      <c r="V1549" s="19"/>
      <c r="W1549" s="19"/>
      <c r="X1549" s="19"/>
      <c r="Y1549" s="19"/>
      <c r="Z1549" s="19"/>
      <c r="AA1549" s="19"/>
      <c r="AB1549" s="19"/>
      <c r="FE1549" s="50"/>
    </row>
    <row r="1550" spans="1:161" s="18" customFormat="1">
      <c r="A1550" s="47"/>
      <c r="B1550" s="48"/>
      <c r="C1550" s="48"/>
      <c r="D1550" s="49"/>
      <c r="E1550" s="48"/>
      <c r="F1550" s="431"/>
      <c r="G1550" s="48"/>
      <c r="H1550" s="48"/>
      <c r="I1550" s="48"/>
      <c r="J1550" s="48"/>
      <c r="K1550" s="48"/>
      <c r="L1550" s="48"/>
      <c r="M1550" s="48"/>
      <c r="N1550" s="48"/>
      <c r="O1550" s="19"/>
      <c r="P1550" s="19"/>
      <c r="Q1550" s="19"/>
      <c r="R1550" s="19"/>
      <c r="S1550" s="19"/>
      <c r="T1550" s="19"/>
      <c r="U1550" s="19"/>
      <c r="V1550" s="19"/>
      <c r="W1550" s="19"/>
      <c r="X1550" s="19"/>
      <c r="Y1550" s="19"/>
      <c r="Z1550" s="19"/>
      <c r="AA1550" s="19"/>
      <c r="AB1550" s="19"/>
      <c r="FE1550" s="50"/>
    </row>
    <row r="1551" spans="1:161" s="18" customFormat="1">
      <c r="A1551" s="47"/>
      <c r="B1551" s="48"/>
      <c r="C1551" s="48"/>
      <c r="D1551" s="49"/>
      <c r="E1551" s="48"/>
      <c r="F1551" s="431"/>
      <c r="G1551" s="48"/>
      <c r="H1551" s="48"/>
      <c r="I1551" s="48"/>
      <c r="J1551" s="48"/>
      <c r="K1551" s="48"/>
      <c r="L1551" s="48"/>
      <c r="M1551" s="48"/>
      <c r="N1551" s="48"/>
      <c r="O1551" s="19"/>
      <c r="P1551" s="19"/>
      <c r="Q1551" s="19"/>
      <c r="R1551" s="19"/>
      <c r="S1551" s="19"/>
      <c r="T1551" s="19"/>
      <c r="U1551" s="19"/>
      <c r="V1551" s="19"/>
      <c r="W1551" s="19"/>
      <c r="X1551" s="19"/>
      <c r="Y1551" s="19"/>
      <c r="Z1551" s="19"/>
      <c r="AA1551" s="19"/>
      <c r="AB1551" s="19"/>
      <c r="FE1551" s="50"/>
    </row>
    <row r="1552" spans="1:161" s="18" customFormat="1">
      <c r="A1552" s="47"/>
      <c r="B1552" s="48"/>
      <c r="C1552" s="48"/>
      <c r="D1552" s="49"/>
      <c r="E1552" s="48"/>
      <c r="F1552" s="431"/>
      <c r="G1552" s="48"/>
      <c r="H1552" s="48"/>
      <c r="I1552" s="48"/>
      <c r="J1552" s="48"/>
      <c r="K1552" s="48"/>
      <c r="L1552" s="48"/>
      <c r="M1552" s="48"/>
      <c r="N1552" s="48"/>
      <c r="O1552" s="19"/>
      <c r="P1552" s="19"/>
      <c r="Q1552" s="19"/>
      <c r="R1552" s="19"/>
      <c r="S1552" s="19"/>
      <c r="T1552" s="19"/>
      <c r="U1552" s="19"/>
      <c r="V1552" s="19"/>
      <c r="W1552" s="19"/>
      <c r="X1552" s="19"/>
      <c r="Y1552" s="19"/>
      <c r="Z1552" s="19"/>
      <c r="AA1552" s="19"/>
      <c r="AB1552" s="19"/>
      <c r="FE1552" s="50"/>
    </row>
    <row r="1553" spans="1:161" s="18" customFormat="1">
      <c r="A1553" s="47"/>
      <c r="B1553" s="48"/>
      <c r="C1553" s="48"/>
      <c r="D1553" s="49"/>
      <c r="E1553" s="48"/>
      <c r="F1553" s="431"/>
      <c r="G1553" s="48"/>
      <c r="H1553" s="48"/>
      <c r="I1553" s="48"/>
      <c r="J1553" s="48"/>
      <c r="K1553" s="48"/>
      <c r="L1553" s="48"/>
      <c r="M1553" s="48"/>
      <c r="N1553" s="48"/>
      <c r="O1553" s="19"/>
      <c r="P1553" s="19"/>
      <c r="Q1553" s="19"/>
      <c r="R1553" s="19"/>
      <c r="S1553" s="19"/>
      <c r="T1553" s="19"/>
      <c r="U1553" s="19"/>
      <c r="V1553" s="19"/>
      <c r="W1553" s="19"/>
      <c r="X1553" s="19"/>
      <c r="Y1553" s="19"/>
      <c r="Z1553" s="19"/>
      <c r="AA1553" s="19"/>
      <c r="AB1553" s="19"/>
      <c r="FE1553" s="50"/>
    </row>
    <row r="1554" spans="1:161" s="18" customFormat="1">
      <c r="A1554" s="47"/>
      <c r="B1554" s="48"/>
      <c r="C1554" s="48"/>
      <c r="D1554" s="49"/>
      <c r="E1554" s="48"/>
      <c r="F1554" s="431"/>
      <c r="G1554" s="48"/>
      <c r="H1554" s="48"/>
      <c r="I1554" s="48"/>
      <c r="J1554" s="48"/>
      <c r="K1554" s="48"/>
      <c r="L1554" s="48"/>
      <c r="M1554" s="48"/>
      <c r="N1554" s="48"/>
      <c r="O1554" s="19"/>
      <c r="P1554" s="19"/>
      <c r="Q1554" s="19"/>
      <c r="R1554" s="19"/>
      <c r="S1554" s="19"/>
      <c r="T1554" s="19"/>
      <c r="U1554" s="19"/>
      <c r="V1554" s="19"/>
      <c r="W1554" s="19"/>
      <c r="X1554" s="19"/>
      <c r="Y1554" s="19"/>
      <c r="Z1554" s="19"/>
      <c r="AA1554" s="19"/>
      <c r="AB1554" s="19"/>
      <c r="FE1554" s="50"/>
    </row>
    <row r="1555" spans="1:161" s="18" customFormat="1">
      <c r="A1555" s="47"/>
      <c r="B1555" s="48"/>
      <c r="C1555" s="48"/>
      <c r="D1555" s="49"/>
      <c r="E1555" s="48"/>
      <c r="F1555" s="431"/>
      <c r="G1555" s="48"/>
      <c r="H1555" s="48"/>
      <c r="I1555" s="48"/>
      <c r="J1555" s="48"/>
      <c r="K1555" s="48"/>
      <c r="L1555" s="48"/>
      <c r="M1555" s="48"/>
      <c r="N1555" s="48"/>
      <c r="O1555" s="19"/>
      <c r="P1555" s="19"/>
      <c r="Q1555" s="19"/>
      <c r="R1555" s="19"/>
      <c r="S1555" s="19"/>
      <c r="T1555" s="19"/>
      <c r="U1555" s="19"/>
      <c r="V1555" s="19"/>
      <c r="W1555" s="19"/>
      <c r="X1555" s="19"/>
      <c r="Y1555" s="19"/>
      <c r="Z1555" s="19"/>
      <c r="AA1555" s="19"/>
      <c r="AB1555" s="19"/>
      <c r="FE1555" s="50"/>
    </row>
    <row r="1556" spans="1:161" s="18" customFormat="1">
      <c r="A1556" s="47"/>
      <c r="B1556" s="48"/>
      <c r="C1556" s="48"/>
      <c r="D1556" s="49"/>
      <c r="E1556" s="48"/>
      <c r="F1556" s="431"/>
      <c r="G1556" s="48"/>
      <c r="H1556" s="48"/>
      <c r="I1556" s="48"/>
      <c r="J1556" s="48"/>
      <c r="K1556" s="48"/>
      <c r="L1556" s="48"/>
      <c r="M1556" s="48"/>
      <c r="N1556" s="48"/>
      <c r="O1556" s="19"/>
      <c r="P1556" s="19"/>
      <c r="Q1556" s="19"/>
      <c r="R1556" s="19"/>
      <c r="S1556" s="19"/>
      <c r="T1556" s="19"/>
      <c r="U1556" s="19"/>
      <c r="V1556" s="19"/>
      <c r="W1556" s="19"/>
      <c r="X1556" s="19"/>
      <c r="Y1556" s="19"/>
      <c r="Z1556" s="19"/>
      <c r="AA1556" s="19"/>
      <c r="AB1556" s="19"/>
      <c r="FE1556" s="50"/>
    </row>
    <row r="1557" spans="1:161" s="18" customFormat="1">
      <c r="A1557" s="47"/>
      <c r="B1557" s="48"/>
      <c r="C1557" s="48"/>
      <c r="D1557" s="49"/>
      <c r="E1557" s="48"/>
      <c r="F1557" s="431"/>
      <c r="G1557" s="48"/>
      <c r="H1557" s="48"/>
      <c r="I1557" s="48"/>
      <c r="J1557" s="48"/>
      <c r="K1557" s="48"/>
      <c r="L1557" s="48"/>
      <c r="M1557" s="48"/>
      <c r="N1557" s="48"/>
      <c r="O1557" s="19"/>
      <c r="P1557" s="19"/>
      <c r="Q1557" s="19"/>
      <c r="R1557" s="19"/>
      <c r="S1557" s="19"/>
      <c r="T1557" s="19"/>
      <c r="U1557" s="19"/>
      <c r="V1557" s="19"/>
      <c r="W1557" s="19"/>
      <c r="X1557" s="19"/>
      <c r="Y1557" s="19"/>
      <c r="Z1557" s="19"/>
      <c r="AA1557" s="19"/>
      <c r="AB1557" s="19"/>
      <c r="FE1557" s="50"/>
    </row>
    <row r="1558" spans="1:161" s="18" customFormat="1">
      <c r="A1558" s="47"/>
      <c r="B1558" s="48"/>
      <c r="C1558" s="48"/>
      <c r="D1558" s="49"/>
      <c r="E1558" s="48"/>
      <c r="F1558" s="431"/>
      <c r="G1558" s="48"/>
      <c r="H1558" s="48"/>
      <c r="I1558" s="48"/>
      <c r="J1558" s="48"/>
      <c r="K1558" s="48"/>
      <c r="L1558" s="48"/>
      <c r="M1558" s="48"/>
      <c r="N1558" s="48"/>
      <c r="O1558" s="19"/>
      <c r="P1558" s="19"/>
      <c r="Q1558" s="19"/>
      <c r="R1558" s="19"/>
      <c r="S1558" s="19"/>
      <c r="T1558" s="19"/>
      <c r="U1558" s="19"/>
      <c r="V1558" s="19"/>
      <c r="W1558" s="19"/>
      <c r="X1558" s="19"/>
      <c r="Y1558" s="19"/>
      <c r="Z1558" s="19"/>
      <c r="AA1558" s="19"/>
      <c r="AB1558" s="19"/>
      <c r="FE1558" s="50"/>
    </row>
    <row r="1559" spans="1:161" s="18" customFormat="1">
      <c r="A1559" s="47"/>
      <c r="B1559" s="48"/>
      <c r="C1559" s="48"/>
      <c r="D1559" s="49"/>
      <c r="E1559" s="48"/>
      <c r="F1559" s="431"/>
      <c r="G1559" s="48"/>
      <c r="H1559" s="48"/>
      <c r="I1559" s="48"/>
      <c r="J1559" s="48"/>
      <c r="K1559" s="48"/>
      <c r="L1559" s="48"/>
      <c r="M1559" s="48"/>
      <c r="N1559" s="48"/>
      <c r="O1559" s="19"/>
      <c r="P1559" s="19"/>
      <c r="Q1559" s="19"/>
      <c r="R1559" s="19"/>
      <c r="S1559" s="19"/>
      <c r="T1559" s="19"/>
      <c r="U1559" s="19"/>
      <c r="V1559" s="19"/>
      <c r="W1559" s="19"/>
      <c r="X1559" s="19"/>
      <c r="Y1559" s="19"/>
      <c r="Z1559" s="19"/>
      <c r="AA1559" s="19"/>
      <c r="AB1559" s="19"/>
      <c r="FE1559" s="50"/>
    </row>
    <row r="1560" spans="1:161" s="18" customFormat="1">
      <c r="A1560" s="47"/>
      <c r="B1560" s="48"/>
      <c r="C1560" s="48"/>
      <c r="D1560" s="49"/>
      <c r="E1560" s="48"/>
      <c r="F1560" s="431"/>
      <c r="G1560" s="48"/>
      <c r="H1560" s="48"/>
      <c r="I1560" s="48"/>
      <c r="J1560" s="48"/>
      <c r="K1560" s="48"/>
      <c r="L1560" s="48"/>
      <c r="M1560" s="48"/>
      <c r="N1560" s="48"/>
      <c r="O1560" s="19"/>
      <c r="P1560" s="19"/>
      <c r="Q1560" s="19"/>
      <c r="R1560" s="19"/>
      <c r="S1560" s="19"/>
      <c r="T1560" s="19"/>
      <c r="U1560" s="19"/>
      <c r="V1560" s="19"/>
      <c r="W1560" s="19"/>
      <c r="X1560" s="19"/>
      <c r="Y1560" s="19"/>
      <c r="Z1560" s="19"/>
      <c r="AA1560" s="19"/>
      <c r="AB1560" s="19"/>
      <c r="FE1560" s="50"/>
    </row>
    <row r="1561" spans="1:161" s="18" customFormat="1">
      <c r="A1561" s="47"/>
      <c r="B1561" s="48"/>
      <c r="C1561" s="48"/>
      <c r="D1561" s="49"/>
      <c r="E1561" s="48"/>
      <c r="F1561" s="431"/>
      <c r="G1561" s="48"/>
      <c r="H1561" s="48"/>
      <c r="I1561" s="48"/>
      <c r="J1561" s="48"/>
      <c r="K1561" s="48"/>
      <c r="L1561" s="48"/>
      <c r="M1561" s="48"/>
      <c r="N1561" s="48"/>
      <c r="O1561" s="19"/>
      <c r="P1561" s="19"/>
      <c r="Q1561" s="19"/>
      <c r="R1561" s="19"/>
      <c r="S1561" s="19"/>
      <c r="T1561" s="19"/>
      <c r="U1561" s="19"/>
      <c r="V1561" s="19"/>
      <c r="W1561" s="19"/>
      <c r="X1561" s="19"/>
      <c r="Y1561" s="19"/>
      <c r="Z1561" s="19"/>
      <c r="AA1561" s="19"/>
      <c r="AB1561" s="19"/>
      <c r="FE1561" s="50"/>
    </row>
    <row r="1562" spans="1:161" s="18" customFormat="1">
      <c r="A1562" s="47"/>
      <c r="B1562" s="48"/>
      <c r="C1562" s="48"/>
      <c r="D1562" s="49"/>
      <c r="E1562" s="48"/>
      <c r="F1562" s="431"/>
      <c r="G1562" s="48"/>
      <c r="H1562" s="48"/>
      <c r="I1562" s="48"/>
      <c r="J1562" s="48"/>
      <c r="K1562" s="48"/>
      <c r="L1562" s="48"/>
      <c r="M1562" s="48"/>
      <c r="N1562" s="48"/>
      <c r="O1562" s="19"/>
      <c r="P1562" s="19"/>
      <c r="Q1562" s="19"/>
      <c r="R1562" s="19"/>
      <c r="S1562" s="19"/>
      <c r="T1562" s="19"/>
      <c r="U1562" s="19"/>
      <c r="V1562" s="19"/>
      <c r="W1562" s="19"/>
      <c r="X1562" s="19"/>
      <c r="Y1562" s="19"/>
      <c r="Z1562" s="19"/>
      <c r="AA1562" s="19"/>
      <c r="AB1562" s="19"/>
      <c r="FE1562" s="50"/>
    </row>
    <row r="1563" spans="1:161" s="18" customFormat="1">
      <c r="A1563" s="47"/>
      <c r="B1563" s="48"/>
      <c r="C1563" s="48"/>
      <c r="D1563" s="49"/>
      <c r="E1563" s="48"/>
      <c r="F1563" s="431"/>
      <c r="G1563" s="48"/>
      <c r="H1563" s="48"/>
      <c r="I1563" s="48"/>
      <c r="J1563" s="48"/>
      <c r="K1563" s="48"/>
      <c r="L1563" s="48"/>
      <c r="M1563" s="48"/>
      <c r="N1563" s="48"/>
      <c r="O1563" s="19"/>
      <c r="P1563" s="19"/>
      <c r="Q1563" s="19"/>
      <c r="R1563" s="19"/>
      <c r="S1563" s="19"/>
      <c r="T1563" s="19"/>
      <c r="U1563" s="19"/>
      <c r="V1563" s="19"/>
      <c r="W1563" s="19"/>
      <c r="X1563" s="19"/>
      <c r="Y1563" s="19"/>
      <c r="Z1563" s="19"/>
      <c r="AA1563" s="19"/>
      <c r="AB1563" s="19"/>
      <c r="FE1563" s="50"/>
    </row>
    <row r="1564" spans="1:161" s="18" customFormat="1">
      <c r="A1564" s="47"/>
      <c r="B1564" s="48"/>
      <c r="C1564" s="48"/>
      <c r="D1564" s="49"/>
      <c r="E1564" s="48"/>
      <c r="F1564" s="431"/>
      <c r="G1564" s="48"/>
      <c r="H1564" s="48"/>
      <c r="I1564" s="48"/>
      <c r="J1564" s="48"/>
      <c r="K1564" s="48"/>
      <c r="L1564" s="48"/>
      <c r="M1564" s="48"/>
      <c r="N1564" s="48"/>
      <c r="O1564" s="19"/>
      <c r="P1564" s="19"/>
      <c r="Q1564" s="19"/>
      <c r="R1564" s="19"/>
      <c r="S1564" s="19"/>
      <c r="T1564" s="19"/>
      <c r="U1564" s="19"/>
      <c r="V1564" s="19"/>
      <c r="W1564" s="19"/>
      <c r="X1564" s="19"/>
      <c r="Y1564" s="19"/>
      <c r="Z1564" s="19"/>
      <c r="AA1564" s="19"/>
      <c r="AB1564" s="19"/>
      <c r="FE1564" s="50"/>
    </row>
    <row r="1565" spans="1:161" s="18" customFormat="1">
      <c r="A1565" s="47"/>
      <c r="B1565" s="48"/>
      <c r="C1565" s="48"/>
      <c r="D1565" s="49"/>
      <c r="E1565" s="48"/>
      <c r="F1565" s="431"/>
      <c r="G1565" s="48"/>
      <c r="H1565" s="48"/>
      <c r="I1565" s="48"/>
      <c r="J1565" s="48"/>
      <c r="K1565" s="48"/>
      <c r="L1565" s="48"/>
      <c r="M1565" s="48"/>
      <c r="N1565" s="48"/>
      <c r="O1565" s="19"/>
      <c r="P1565" s="19"/>
      <c r="Q1565" s="19"/>
      <c r="R1565" s="19"/>
      <c r="S1565" s="19"/>
      <c r="T1565" s="19"/>
      <c r="U1565" s="19"/>
      <c r="V1565" s="19"/>
      <c r="W1565" s="19"/>
      <c r="X1565" s="19"/>
      <c r="Y1565" s="19"/>
      <c r="Z1565" s="19"/>
      <c r="AA1565" s="19"/>
      <c r="AB1565" s="19"/>
      <c r="FE1565" s="50"/>
    </row>
    <row r="1566" spans="1:161" s="18" customFormat="1">
      <c r="A1566" s="47"/>
      <c r="B1566" s="48"/>
      <c r="C1566" s="48"/>
      <c r="D1566" s="49"/>
      <c r="E1566" s="48"/>
      <c r="F1566" s="431"/>
      <c r="G1566" s="48"/>
      <c r="H1566" s="48"/>
      <c r="I1566" s="48"/>
      <c r="J1566" s="48"/>
      <c r="K1566" s="48"/>
      <c r="L1566" s="48"/>
      <c r="M1566" s="48"/>
      <c r="N1566" s="48"/>
      <c r="O1566" s="19"/>
      <c r="P1566" s="19"/>
      <c r="Q1566" s="19"/>
      <c r="R1566" s="19"/>
      <c r="S1566" s="19"/>
      <c r="T1566" s="19"/>
      <c r="U1566" s="19"/>
      <c r="V1566" s="19"/>
      <c r="W1566" s="19"/>
      <c r="X1566" s="19"/>
      <c r="Y1566" s="19"/>
      <c r="Z1566" s="19"/>
      <c r="AA1566" s="19"/>
      <c r="AB1566" s="19"/>
      <c r="FE1566" s="50"/>
    </row>
    <row r="1567" spans="1:161" s="18" customFormat="1">
      <c r="A1567" s="47"/>
      <c r="B1567" s="48"/>
      <c r="C1567" s="48"/>
      <c r="D1567" s="49"/>
      <c r="E1567" s="48"/>
      <c r="F1567" s="431"/>
      <c r="G1567" s="48"/>
      <c r="H1567" s="48"/>
      <c r="I1567" s="48"/>
      <c r="J1567" s="48"/>
      <c r="K1567" s="48"/>
      <c r="L1567" s="48"/>
      <c r="M1567" s="48"/>
      <c r="N1567" s="48"/>
      <c r="O1567" s="19"/>
      <c r="P1567" s="19"/>
      <c r="Q1567" s="19"/>
      <c r="R1567" s="19"/>
      <c r="S1567" s="19"/>
      <c r="T1567" s="19"/>
      <c r="U1567" s="19"/>
      <c r="V1567" s="19"/>
      <c r="W1567" s="19"/>
      <c r="X1567" s="19"/>
      <c r="Y1567" s="19"/>
      <c r="Z1567" s="19"/>
      <c r="AA1567" s="19"/>
      <c r="AB1567" s="19"/>
      <c r="FE1567" s="50"/>
    </row>
    <row r="1568" spans="1:161" s="18" customFormat="1">
      <c r="A1568" s="47"/>
      <c r="B1568" s="48"/>
      <c r="C1568" s="48"/>
      <c r="D1568" s="49"/>
      <c r="E1568" s="48"/>
      <c r="F1568" s="431"/>
      <c r="G1568" s="48"/>
      <c r="H1568" s="48"/>
      <c r="I1568" s="48"/>
      <c r="J1568" s="48"/>
      <c r="K1568" s="48"/>
      <c r="L1568" s="48"/>
      <c r="M1568" s="48"/>
      <c r="N1568" s="48"/>
      <c r="O1568" s="19"/>
      <c r="P1568" s="19"/>
      <c r="Q1568" s="19"/>
      <c r="R1568" s="19"/>
      <c r="S1568" s="19"/>
      <c r="T1568" s="19"/>
      <c r="U1568" s="19"/>
      <c r="V1568" s="19"/>
      <c r="W1568" s="19"/>
      <c r="X1568" s="19"/>
      <c r="Y1568" s="19"/>
      <c r="Z1568" s="19"/>
      <c r="AA1568" s="19"/>
      <c r="AB1568" s="19"/>
      <c r="FE1568" s="50"/>
    </row>
    <row r="1569" spans="1:161" s="18" customFormat="1">
      <c r="A1569" s="47"/>
      <c r="B1569" s="48"/>
      <c r="C1569" s="48"/>
      <c r="D1569" s="49"/>
      <c r="E1569" s="48"/>
      <c r="F1569" s="431"/>
      <c r="G1569" s="48"/>
      <c r="H1569" s="48"/>
      <c r="I1569" s="48"/>
      <c r="J1569" s="48"/>
      <c r="K1569" s="48"/>
      <c r="L1569" s="48"/>
      <c r="M1569" s="48"/>
      <c r="N1569" s="48"/>
      <c r="O1569" s="19"/>
      <c r="P1569" s="19"/>
      <c r="Q1569" s="19"/>
      <c r="R1569" s="19"/>
      <c r="S1569" s="19"/>
      <c r="T1569" s="19"/>
      <c r="U1569" s="19"/>
      <c r="V1569" s="19"/>
      <c r="W1569" s="19"/>
      <c r="X1569" s="19"/>
      <c r="Y1569" s="19"/>
      <c r="Z1569" s="19"/>
      <c r="AA1569" s="19"/>
      <c r="AB1569" s="19"/>
      <c r="FE1569" s="50"/>
    </row>
    <row r="1570" spans="1:161" s="18" customFormat="1">
      <c r="A1570" s="47"/>
      <c r="B1570" s="48"/>
      <c r="C1570" s="48"/>
      <c r="D1570" s="49"/>
      <c r="E1570" s="48"/>
      <c r="F1570" s="431"/>
      <c r="G1570" s="48"/>
      <c r="H1570" s="48"/>
      <c r="I1570" s="48"/>
      <c r="J1570" s="48"/>
      <c r="K1570" s="48"/>
      <c r="L1570" s="48"/>
      <c r="M1570" s="48"/>
      <c r="N1570" s="48"/>
      <c r="O1570" s="19"/>
      <c r="P1570" s="19"/>
      <c r="Q1570" s="19"/>
      <c r="R1570" s="19"/>
      <c r="S1570" s="19"/>
      <c r="T1570" s="19"/>
      <c r="U1570" s="19"/>
      <c r="V1570" s="19"/>
      <c r="W1570" s="19"/>
      <c r="X1570" s="19"/>
      <c r="Y1570" s="19"/>
      <c r="Z1570" s="19"/>
      <c r="AA1570" s="19"/>
      <c r="AB1570" s="19"/>
      <c r="FE1570" s="50"/>
    </row>
    <row r="1571" spans="1:161" s="18" customFormat="1">
      <c r="A1571" s="47"/>
      <c r="B1571" s="48"/>
      <c r="C1571" s="48"/>
      <c r="D1571" s="49"/>
      <c r="E1571" s="48"/>
      <c r="F1571" s="431"/>
      <c r="G1571" s="48"/>
      <c r="H1571" s="48"/>
      <c r="I1571" s="48"/>
      <c r="J1571" s="48"/>
      <c r="K1571" s="48"/>
      <c r="L1571" s="48"/>
      <c r="M1571" s="48"/>
      <c r="N1571" s="48"/>
      <c r="O1571" s="19"/>
      <c r="P1571" s="19"/>
      <c r="Q1571" s="19"/>
      <c r="R1571" s="19"/>
      <c r="S1571" s="19"/>
      <c r="T1571" s="19"/>
      <c r="U1571" s="19"/>
      <c r="V1571" s="19"/>
      <c r="W1571" s="19"/>
      <c r="X1571" s="19"/>
      <c r="Y1571" s="19"/>
      <c r="Z1571" s="19"/>
      <c r="AA1571" s="19"/>
      <c r="AB1571" s="19"/>
      <c r="FE1571" s="50"/>
    </row>
    <row r="1572" spans="1:161" s="18" customFormat="1">
      <c r="A1572" s="47"/>
      <c r="B1572" s="48"/>
      <c r="C1572" s="48"/>
      <c r="D1572" s="49"/>
      <c r="E1572" s="48"/>
      <c r="F1572" s="431"/>
      <c r="G1572" s="48"/>
      <c r="H1572" s="48"/>
      <c r="I1572" s="48"/>
      <c r="J1572" s="48"/>
      <c r="K1572" s="48"/>
      <c r="L1572" s="48"/>
      <c r="M1572" s="48"/>
      <c r="N1572" s="48"/>
      <c r="O1572" s="19"/>
      <c r="P1572" s="19"/>
      <c r="Q1572" s="19"/>
      <c r="R1572" s="19"/>
      <c r="S1572" s="19"/>
      <c r="T1572" s="19"/>
      <c r="U1572" s="19"/>
      <c r="V1572" s="19"/>
      <c r="W1572" s="19"/>
      <c r="X1572" s="19"/>
      <c r="Y1572" s="19"/>
      <c r="Z1572" s="19"/>
      <c r="AA1572" s="19"/>
      <c r="AB1572" s="19"/>
      <c r="FE1572" s="50"/>
    </row>
    <row r="1573" spans="1:161" s="18" customFormat="1">
      <c r="A1573" s="47"/>
      <c r="B1573" s="48"/>
      <c r="C1573" s="48"/>
      <c r="D1573" s="49"/>
      <c r="E1573" s="48"/>
      <c r="F1573" s="431"/>
      <c r="G1573" s="48"/>
      <c r="H1573" s="48"/>
      <c r="I1573" s="48"/>
      <c r="J1573" s="48"/>
      <c r="K1573" s="48"/>
      <c r="L1573" s="48"/>
      <c r="M1573" s="48"/>
      <c r="N1573" s="48"/>
      <c r="O1573" s="19"/>
      <c r="P1573" s="19"/>
      <c r="Q1573" s="19"/>
      <c r="R1573" s="19"/>
      <c r="S1573" s="19"/>
      <c r="T1573" s="19"/>
      <c r="U1573" s="19"/>
      <c r="V1573" s="19"/>
      <c r="W1573" s="19"/>
      <c r="X1573" s="19"/>
      <c r="Y1573" s="19"/>
      <c r="Z1573" s="19"/>
      <c r="AA1573" s="19"/>
      <c r="AB1573" s="19"/>
      <c r="FE1573" s="50"/>
    </row>
    <row r="1574" spans="1:161" s="18" customFormat="1">
      <c r="A1574" s="47"/>
      <c r="B1574" s="48"/>
      <c r="C1574" s="48"/>
      <c r="D1574" s="49"/>
      <c r="E1574" s="48"/>
      <c r="F1574" s="431"/>
      <c r="G1574" s="48"/>
      <c r="H1574" s="48"/>
      <c r="I1574" s="48"/>
      <c r="J1574" s="48"/>
      <c r="K1574" s="48"/>
      <c r="L1574" s="48"/>
      <c r="M1574" s="48"/>
      <c r="N1574" s="48"/>
      <c r="O1574" s="19"/>
      <c r="P1574" s="19"/>
      <c r="Q1574" s="19"/>
      <c r="R1574" s="19"/>
      <c r="S1574" s="19"/>
      <c r="T1574" s="19"/>
      <c r="U1574" s="19"/>
      <c r="V1574" s="19"/>
      <c r="W1574" s="19"/>
      <c r="X1574" s="19"/>
      <c r="Y1574" s="19"/>
      <c r="Z1574" s="19"/>
      <c r="AA1574" s="19"/>
      <c r="AB1574" s="19"/>
      <c r="FE1574" s="50"/>
    </row>
    <row r="1575" spans="1:161" s="18" customFormat="1">
      <c r="A1575" s="47"/>
      <c r="B1575" s="48"/>
      <c r="C1575" s="48"/>
      <c r="D1575" s="49"/>
      <c r="E1575" s="48"/>
      <c r="F1575" s="431"/>
      <c r="G1575" s="48"/>
      <c r="H1575" s="48"/>
      <c r="I1575" s="48"/>
      <c r="J1575" s="48"/>
      <c r="K1575" s="48"/>
      <c r="L1575" s="48"/>
      <c r="M1575" s="48"/>
      <c r="N1575" s="48"/>
      <c r="O1575" s="19"/>
      <c r="P1575" s="19"/>
      <c r="Q1575" s="19"/>
      <c r="R1575" s="19"/>
      <c r="S1575" s="19"/>
      <c r="T1575" s="19"/>
      <c r="U1575" s="19"/>
      <c r="V1575" s="19"/>
      <c r="W1575" s="19"/>
      <c r="X1575" s="19"/>
      <c r="Y1575" s="19"/>
      <c r="Z1575" s="19"/>
      <c r="AA1575" s="19"/>
      <c r="AB1575" s="19"/>
      <c r="FE1575" s="50"/>
    </row>
    <row r="1576" spans="1:161" s="18" customFormat="1">
      <c r="A1576" s="47"/>
      <c r="B1576" s="48"/>
      <c r="C1576" s="48"/>
      <c r="D1576" s="49"/>
      <c r="E1576" s="48"/>
      <c r="F1576" s="431"/>
      <c r="G1576" s="48"/>
      <c r="H1576" s="48"/>
      <c r="I1576" s="48"/>
      <c r="J1576" s="48"/>
      <c r="K1576" s="48"/>
      <c r="L1576" s="48"/>
      <c r="M1576" s="48"/>
      <c r="N1576" s="48"/>
      <c r="O1576" s="19"/>
      <c r="P1576" s="19"/>
      <c r="Q1576" s="19"/>
      <c r="R1576" s="19"/>
      <c r="S1576" s="19"/>
      <c r="T1576" s="19"/>
      <c r="U1576" s="19"/>
      <c r="V1576" s="19"/>
      <c r="W1576" s="19"/>
      <c r="X1576" s="19"/>
      <c r="Y1576" s="19"/>
      <c r="Z1576" s="19"/>
      <c r="AA1576" s="19"/>
      <c r="AB1576" s="19"/>
      <c r="FE1576" s="50"/>
    </row>
    <row r="1577" spans="1:161" s="18" customFormat="1">
      <c r="A1577" s="47"/>
      <c r="B1577" s="48"/>
      <c r="C1577" s="48"/>
      <c r="D1577" s="49"/>
      <c r="E1577" s="48"/>
      <c r="F1577" s="431"/>
      <c r="G1577" s="48"/>
      <c r="H1577" s="48"/>
      <c r="I1577" s="48"/>
      <c r="J1577" s="48"/>
      <c r="K1577" s="48"/>
      <c r="L1577" s="48"/>
      <c r="M1577" s="48"/>
      <c r="N1577" s="48"/>
      <c r="O1577" s="19"/>
      <c r="P1577" s="19"/>
      <c r="Q1577" s="19"/>
      <c r="R1577" s="19"/>
      <c r="S1577" s="19"/>
      <c r="T1577" s="19"/>
      <c r="U1577" s="19"/>
      <c r="V1577" s="19"/>
      <c r="W1577" s="19"/>
      <c r="X1577" s="19"/>
      <c r="Y1577" s="19"/>
      <c r="Z1577" s="19"/>
      <c r="AA1577" s="19"/>
      <c r="AB1577" s="19"/>
      <c r="FE1577" s="50"/>
    </row>
    <row r="1578" spans="1:161" s="18" customFormat="1">
      <c r="A1578" s="47"/>
      <c r="B1578" s="48"/>
      <c r="C1578" s="48"/>
      <c r="D1578" s="49"/>
      <c r="E1578" s="48"/>
      <c r="F1578" s="431"/>
      <c r="G1578" s="48"/>
      <c r="H1578" s="48"/>
      <c r="I1578" s="48"/>
      <c r="J1578" s="48"/>
      <c r="K1578" s="48"/>
      <c r="L1578" s="48"/>
      <c r="M1578" s="48"/>
      <c r="N1578" s="48"/>
      <c r="O1578" s="19"/>
      <c r="P1578" s="19"/>
      <c r="Q1578" s="19"/>
      <c r="R1578" s="19"/>
      <c r="S1578" s="19"/>
      <c r="T1578" s="19"/>
      <c r="U1578" s="19"/>
      <c r="V1578" s="19"/>
      <c r="W1578" s="19"/>
      <c r="X1578" s="19"/>
      <c r="Y1578" s="19"/>
      <c r="Z1578" s="19"/>
      <c r="AA1578" s="19"/>
      <c r="AB1578" s="19"/>
      <c r="FE1578" s="50"/>
    </row>
    <row r="1579" spans="1:161" s="18" customFormat="1">
      <c r="A1579" s="47"/>
      <c r="B1579" s="48"/>
      <c r="C1579" s="48"/>
      <c r="D1579" s="49"/>
      <c r="E1579" s="48"/>
      <c r="F1579" s="431"/>
      <c r="G1579" s="48"/>
      <c r="H1579" s="48"/>
      <c r="I1579" s="48"/>
      <c r="J1579" s="48"/>
      <c r="K1579" s="48"/>
      <c r="L1579" s="48"/>
      <c r="M1579" s="48"/>
      <c r="N1579" s="48"/>
      <c r="O1579" s="19"/>
      <c r="P1579" s="19"/>
      <c r="Q1579" s="19"/>
      <c r="R1579" s="19"/>
      <c r="S1579" s="19"/>
      <c r="T1579" s="19"/>
      <c r="U1579" s="19"/>
      <c r="V1579" s="19"/>
      <c r="W1579" s="19"/>
      <c r="X1579" s="19"/>
      <c r="Y1579" s="19"/>
      <c r="Z1579" s="19"/>
      <c r="AA1579" s="19"/>
      <c r="AB1579" s="19"/>
      <c r="FE1579" s="50"/>
    </row>
    <row r="1580" spans="1:161" s="18" customFormat="1">
      <c r="A1580" s="47"/>
      <c r="B1580" s="48"/>
      <c r="C1580" s="48"/>
      <c r="D1580" s="49"/>
      <c r="E1580" s="48"/>
      <c r="F1580" s="431"/>
      <c r="G1580" s="48"/>
      <c r="H1580" s="48"/>
      <c r="I1580" s="48"/>
      <c r="J1580" s="48"/>
      <c r="K1580" s="48"/>
      <c r="L1580" s="48"/>
      <c r="M1580" s="48"/>
      <c r="N1580" s="48"/>
      <c r="O1580" s="19"/>
      <c r="P1580" s="19"/>
      <c r="Q1580" s="19"/>
      <c r="R1580" s="19"/>
      <c r="S1580" s="19"/>
      <c r="T1580" s="19"/>
      <c r="U1580" s="19"/>
      <c r="V1580" s="19"/>
      <c r="W1580" s="19"/>
      <c r="X1580" s="19"/>
      <c r="Y1580" s="19"/>
      <c r="Z1580" s="19"/>
      <c r="AA1580" s="19"/>
      <c r="AB1580" s="19"/>
      <c r="FE1580" s="50"/>
    </row>
    <row r="1581" spans="1:161" s="18" customFormat="1">
      <c r="A1581" s="47"/>
      <c r="B1581" s="48"/>
      <c r="C1581" s="48"/>
      <c r="D1581" s="49"/>
      <c r="E1581" s="48"/>
      <c r="F1581" s="431"/>
      <c r="G1581" s="48"/>
      <c r="H1581" s="48"/>
      <c r="I1581" s="48"/>
      <c r="J1581" s="48"/>
      <c r="K1581" s="48"/>
      <c r="L1581" s="48"/>
      <c r="M1581" s="48"/>
      <c r="N1581" s="48"/>
      <c r="O1581" s="19"/>
      <c r="P1581" s="19"/>
      <c r="Q1581" s="19"/>
      <c r="R1581" s="19"/>
      <c r="S1581" s="19"/>
      <c r="T1581" s="19"/>
      <c r="U1581" s="19"/>
      <c r="V1581" s="19"/>
      <c r="W1581" s="19"/>
      <c r="X1581" s="19"/>
      <c r="Y1581" s="19"/>
      <c r="Z1581" s="19"/>
      <c r="AA1581" s="19"/>
      <c r="AB1581" s="19"/>
      <c r="FE1581" s="50"/>
    </row>
    <row r="1582" spans="1:161" s="18" customFormat="1">
      <c r="A1582" s="47"/>
      <c r="B1582" s="48"/>
      <c r="C1582" s="48"/>
      <c r="D1582" s="49"/>
      <c r="E1582" s="48"/>
      <c r="F1582" s="431"/>
      <c r="G1582" s="48"/>
      <c r="H1582" s="48"/>
      <c r="I1582" s="48"/>
      <c r="J1582" s="48"/>
      <c r="K1582" s="48"/>
      <c r="L1582" s="48"/>
      <c r="M1582" s="48"/>
      <c r="N1582" s="48"/>
      <c r="O1582" s="19"/>
      <c r="P1582" s="19"/>
      <c r="Q1582" s="19"/>
      <c r="R1582" s="19"/>
      <c r="S1582" s="19"/>
      <c r="T1582" s="19"/>
      <c r="U1582" s="19"/>
      <c r="V1582" s="19"/>
      <c r="W1582" s="19"/>
      <c r="X1582" s="19"/>
      <c r="Y1582" s="19"/>
      <c r="Z1582" s="19"/>
      <c r="AA1582" s="19"/>
      <c r="AB1582" s="19"/>
      <c r="FE1582" s="50"/>
    </row>
    <row r="1583" spans="1:161" s="18" customFormat="1">
      <c r="A1583" s="47"/>
      <c r="B1583" s="48"/>
      <c r="C1583" s="48"/>
      <c r="D1583" s="49"/>
      <c r="E1583" s="48"/>
      <c r="F1583" s="431"/>
      <c r="G1583" s="48"/>
      <c r="H1583" s="48"/>
      <c r="I1583" s="48"/>
      <c r="J1583" s="48"/>
      <c r="K1583" s="48"/>
      <c r="L1583" s="48"/>
      <c r="M1583" s="48"/>
      <c r="N1583" s="48"/>
      <c r="O1583" s="19"/>
      <c r="P1583" s="19"/>
      <c r="Q1583" s="19"/>
      <c r="R1583" s="19"/>
      <c r="S1583" s="19"/>
      <c r="T1583" s="19"/>
      <c r="U1583" s="19"/>
      <c r="V1583" s="19"/>
      <c r="W1583" s="19"/>
      <c r="X1583" s="19"/>
      <c r="Y1583" s="19"/>
      <c r="Z1583" s="19"/>
      <c r="AA1583" s="19"/>
      <c r="AB1583" s="19"/>
      <c r="FE1583" s="50"/>
    </row>
    <row r="1584" spans="1:161" s="18" customFormat="1">
      <c r="A1584" s="47"/>
      <c r="B1584" s="48"/>
      <c r="C1584" s="48"/>
      <c r="D1584" s="49"/>
      <c r="E1584" s="48"/>
      <c r="F1584" s="431"/>
      <c r="G1584" s="48"/>
      <c r="H1584" s="48"/>
      <c r="I1584" s="48"/>
      <c r="J1584" s="48"/>
      <c r="K1584" s="48"/>
      <c r="L1584" s="48"/>
      <c r="M1584" s="48"/>
      <c r="N1584" s="48"/>
      <c r="O1584" s="19"/>
      <c r="P1584" s="19"/>
      <c r="Q1584" s="19"/>
      <c r="R1584" s="19"/>
      <c r="S1584" s="19"/>
      <c r="T1584" s="19"/>
      <c r="U1584" s="19"/>
      <c r="V1584" s="19"/>
      <c r="W1584" s="19"/>
      <c r="X1584" s="19"/>
      <c r="Y1584" s="19"/>
      <c r="Z1584" s="19"/>
      <c r="AA1584" s="19"/>
      <c r="AB1584" s="19"/>
      <c r="FE1584" s="50"/>
    </row>
    <row r="1585" spans="1:161" s="18" customFormat="1">
      <c r="A1585" s="47"/>
      <c r="B1585" s="48"/>
      <c r="C1585" s="48"/>
      <c r="D1585" s="49"/>
      <c r="E1585" s="48"/>
      <c r="F1585" s="431"/>
      <c r="G1585" s="48"/>
      <c r="H1585" s="48"/>
      <c r="I1585" s="48"/>
      <c r="J1585" s="48"/>
      <c r="K1585" s="48"/>
      <c r="L1585" s="48"/>
      <c r="M1585" s="48"/>
      <c r="N1585" s="48"/>
      <c r="O1585" s="19"/>
      <c r="P1585" s="19"/>
      <c r="Q1585" s="19"/>
      <c r="R1585" s="19"/>
      <c r="S1585" s="19"/>
      <c r="T1585" s="19"/>
      <c r="U1585" s="19"/>
      <c r="V1585" s="19"/>
      <c r="W1585" s="19"/>
      <c r="X1585" s="19"/>
      <c r="Y1585" s="19"/>
      <c r="Z1585" s="19"/>
      <c r="AA1585" s="19"/>
      <c r="AB1585" s="19"/>
      <c r="FE1585" s="50"/>
    </row>
    <row r="1586" spans="1:161" s="18" customFormat="1">
      <c r="A1586" s="47"/>
      <c r="B1586" s="48"/>
      <c r="C1586" s="48"/>
      <c r="D1586" s="49"/>
      <c r="E1586" s="48"/>
      <c r="F1586" s="431"/>
      <c r="G1586" s="48"/>
      <c r="H1586" s="48"/>
      <c r="I1586" s="48"/>
      <c r="J1586" s="48"/>
      <c r="K1586" s="48"/>
      <c r="L1586" s="48"/>
      <c r="M1586" s="48"/>
      <c r="N1586" s="48"/>
      <c r="O1586" s="19"/>
      <c r="P1586" s="19"/>
      <c r="Q1586" s="19"/>
      <c r="R1586" s="19"/>
      <c r="S1586" s="19"/>
      <c r="T1586" s="19"/>
      <c r="U1586" s="19"/>
      <c r="V1586" s="19"/>
      <c r="W1586" s="19"/>
      <c r="X1586" s="19"/>
      <c r="Y1586" s="19"/>
      <c r="Z1586" s="19"/>
      <c r="AA1586" s="19"/>
      <c r="AB1586" s="19"/>
      <c r="FE1586" s="50"/>
    </row>
    <row r="1587" spans="1:161" s="18" customFormat="1">
      <c r="A1587" s="47"/>
      <c r="B1587" s="48"/>
      <c r="C1587" s="48"/>
      <c r="D1587" s="49"/>
      <c r="E1587" s="48"/>
      <c r="F1587" s="431"/>
      <c r="G1587" s="48"/>
      <c r="H1587" s="48"/>
      <c r="I1587" s="48"/>
      <c r="J1587" s="48"/>
      <c r="K1587" s="48"/>
      <c r="L1587" s="48"/>
      <c r="M1587" s="48"/>
      <c r="N1587" s="48"/>
      <c r="O1587" s="19"/>
      <c r="P1587" s="19"/>
      <c r="Q1587" s="19"/>
      <c r="R1587" s="19"/>
      <c r="S1587" s="19"/>
      <c r="T1587" s="19"/>
      <c r="U1587" s="19"/>
      <c r="V1587" s="19"/>
      <c r="W1587" s="19"/>
      <c r="X1587" s="19"/>
      <c r="Y1587" s="19"/>
      <c r="Z1587" s="19"/>
      <c r="AA1587" s="19"/>
      <c r="AB1587" s="19"/>
      <c r="FE1587" s="50"/>
    </row>
    <row r="1588" spans="1:161" s="18" customFormat="1">
      <c r="A1588" s="47"/>
      <c r="B1588" s="48"/>
      <c r="C1588" s="48"/>
      <c r="D1588" s="49"/>
      <c r="E1588" s="48"/>
      <c r="F1588" s="431"/>
      <c r="G1588" s="48"/>
      <c r="H1588" s="48"/>
      <c r="I1588" s="48"/>
      <c r="J1588" s="48"/>
      <c r="K1588" s="48"/>
      <c r="L1588" s="48"/>
      <c r="M1588" s="48"/>
      <c r="N1588" s="48"/>
      <c r="O1588" s="19"/>
      <c r="P1588" s="19"/>
      <c r="Q1588" s="19"/>
      <c r="R1588" s="19"/>
      <c r="S1588" s="19"/>
      <c r="T1588" s="19"/>
      <c r="U1588" s="19"/>
      <c r="V1588" s="19"/>
      <c r="W1588" s="19"/>
      <c r="X1588" s="19"/>
      <c r="Y1588" s="19"/>
      <c r="Z1588" s="19"/>
      <c r="AA1588" s="19"/>
      <c r="AB1588" s="19"/>
      <c r="FE1588" s="50"/>
    </row>
    <row r="1589" spans="1:161" s="18" customFormat="1">
      <c r="A1589" s="47"/>
      <c r="B1589" s="48"/>
      <c r="C1589" s="48"/>
      <c r="D1589" s="49"/>
      <c r="E1589" s="48"/>
      <c r="F1589" s="431"/>
      <c r="G1589" s="48"/>
      <c r="H1589" s="48"/>
      <c r="I1589" s="48"/>
      <c r="J1589" s="48"/>
      <c r="K1589" s="48"/>
      <c r="L1589" s="48"/>
      <c r="M1589" s="48"/>
      <c r="N1589" s="48"/>
      <c r="O1589" s="19"/>
      <c r="P1589" s="19"/>
      <c r="Q1589" s="19"/>
      <c r="R1589" s="19"/>
      <c r="S1589" s="19"/>
      <c r="T1589" s="19"/>
      <c r="U1589" s="19"/>
      <c r="V1589" s="19"/>
      <c r="W1589" s="19"/>
      <c r="X1589" s="19"/>
      <c r="Y1589" s="19"/>
      <c r="Z1589" s="19"/>
      <c r="AA1589" s="19"/>
      <c r="AB1589" s="19"/>
      <c r="FE1589" s="50"/>
    </row>
    <row r="1590" spans="1:161" s="18" customFormat="1">
      <c r="A1590" s="47"/>
      <c r="B1590" s="48"/>
      <c r="C1590" s="48"/>
      <c r="D1590" s="49"/>
      <c r="E1590" s="48"/>
      <c r="F1590" s="431"/>
      <c r="G1590" s="48"/>
      <c r="H1590" s="48"/>
      <c r="I1590" s="48"/>
      <c r="J1590" s="48"/>
      <c r="K1590" s="48"/>
      <c r="L1590" s="48"/>
      <c r="M1590" s="48"/>
      <c r="N1590" s="48"/>
      <c r="O1590" s="19"/>
      <c r="P1590" s="19"/>
      <c r="Q1590" s="19"/>
      <c r="R1590" s="19"/>
      <c r="S1590" s="19"/>
      <c r="T1590" s="19"/>
      <c r="U1590" s="19"/>
      <c r="V1590" s="19"/>
      <c r="W1590" s="19"/>
      <c r="X1590" s="19"/>
      <c r="Y1590" s="19"/>
      <c r="Z1590" s="19"/>
      <c r="AA1590" s="19"/>
      <c r="AB1590" s="19"/>
      <c r="FE1590" s="50"/>
    </row>
    <row r="1591" spans="1:161" s="18" customFormat="1">
      <c r="A1591" s="47"/>
      <c r="B1591" s="48"/>
      <c r="C1591" s="48"/>
      <c r="D1591" s="49"/>
      <c r="E1591" s="48"/>
      <c r="F1591" s="431"/>
      <c r="G1591" s="48"/>
      <c r="H1591" s="48"/>
      <c r="I1591" s="48"/>
      <c r="J1591" s="48"/>
      <c r="K1591" s="48"/>
      <c r="L1591" s="48"/>
      <c r="M1591" s="48"/>
      <c r="N1591" s="48"/>
      <c r="O1591" s="19"/>
      <c r="P1591" s="19"/>
      <c r="Q1591" s="19"/>
      <c r="R1591" s="19"/>
      <c r="S1591" s="19"/>
      <c r="T1591" s="19"/>
      <c r="U1591" s="19"/>
      <c r="V1591" s="19"/>
      <c r="W1591" s="19"/>
      <c r="X1591" s="19"/>
      <c r="Y1591" s="19"/>
      <c r="Z1591" s="19"/>
      <c r="AA1591" s="19"/>
      <c r="AB1591" s="19"/>
      <c r="FE1591" s="50"/>
    </row>
    <row r="1592" spans="1:161" s="18" customFormat="1">
      <c r="A1592" s="47"/>
      <c r="B1592" s="48"/>
      <c r="C1592" s="48"/>
      <c r="D1592" s="49"/>
      <c r="E1592" s="48"/>
      <c r="F1592" s="431"/>
      <c r="G1592" s="48"/>
      <c r="H1592" s="48"/>
      <c r="I1592" s="48"/>
      <c r="J1592" s="48"/>
      <c r="K1592" s="48"/>
      <c r="L1592" s="48"/>
      <c r="M1592" s="48"/>
      <c r="N1592" s="48"/>
      <c r="O1592" s="19"/>
      <c r="P1592" s="19"/>
      <c r="Q1592" s="19"/>
      <c r="R1592" s="19"/>
      <c r="S1592" s="19"/>
      <c r="T1592" s="19"/>
      <c r="U1592" s="19"/>
      <c r="V1592" s="19"/>
      <c r="W1592" s="19"/>
      <c r="X1592" s="19"/>
      <c r="Y1592" s="19"/>
      <c r="Z1592" s="19"/>
      <c r="AA1592" s="19"/>
      <c r="AB1592" s="19"/>
      <c r="FE1592" s="50"/>
    </row>
    <row r="1593" spans="1:161" s="18" customFormat="1">
      <c r="A1593" s="47"/>
      <c r="B1593" s="48"/>
      <c r="C1593" s="48"/>
      <c r="D1593" s="49"/>
      <c r="E1593" s="48"/>
      <c r="F1593" s="431"/>
      <c r="G1593" s="48"/>
      <c r="H1593" s="48"/>
      <c r="I1593" s="48"/>
      <c r="J1593" s="48"/>
      <c r="K1593" s="48"/>
      <c r="L1593" s="48"/>
      <c r="M1593" s="48"/>
      <c r="N1593" s="48"/>
      <c r="O1593" s="19"/>
      <c r="P1593" s="19"/>
      <c r="Q1593" s="19"/>
      <c r="R1593" s="19"/>
      <c r="S1593" s="19"/>
      <c r="T1593" s="19"/>
      <c r="U1593" s="19"/>
      <c r="V1593" s="19"/>
      <c r="W1593" s="19"/>
      <c r="X1593" s="19"/>
      <c r="Y1593" s="19"/>
      <c r="Z1593" s="19"/>
      <c r="AA1593" s="19"/>
      <c r="AB1593" s="19"/>
      <c r="FE1593" s="50"/>
    </row>
    <row r="1594" spans="1:161" s="18" customFormat="1">
      <c r="A1594" s="47"/>
      <c r="B1594" s="48"/>
      <c r="C1594" s="48"/>
      <c r="D1594" s="49"/>
      <c r="E1594" s="48"/>
      <c r="F1594" s="431"/>
      <c r="G1594" s="48"/>
      <c r="H1594" s="48"/>
      <c r="I1594" s="48"/>
      <c r="J1594" s="48"/>
      <c r="K1594" s="48"/>
      <c r="L1594" s="48"/>
      <c r="M1594" s="48"/>
      <c r="N1594" s="48"/>
      <c r="O1594" s="19"/>
      <c r="P1594" s="19"/>
      <c r="Q1594" s="19"/>
      <c r="R1594" s="19"/>
      <c r="S1594" s="19"/>
      <c r="T1594" s="19"/>
      <c r="U1594" s="19"/>
      <c r="V1594" s="19"/>
      <c r="W1594" s="19"/>
      <c r="X1594" s="19"/>
      <c r="Y1594" s="19"/>
      <c r="Z1594" s="19"/>
      <c r="AA1594" s="19"/>
      <c r="AB1594" s="19"/>
      <c r="FE1594" s="50"/>
    </row>
    <row r="1595" spans="1:161" s="18" customFormat="1">
      <c r="A1595" s="47"/>
      <c r="B1595" s="48"/>
      <c r="C1595" s="48"/>
      <c r="D1595" s="49"/>
      <c r="E1595" s="48"/>
      <c r="F1595" s="431"/>
      <c r="G1595" s="48"/>
      <c r="H1595" s="48"/>
      <c r="I1595" s="48"/>
      <c r="J1595" s="48"/>
      <c r="K1595" s="48"/>
      <c r="L1595" s="48"/>
      <c r="M1595" s="48"/>
      <c r="N1595" s="48"/>
      <c r="O1595" s="19"/>
      <c r="P1595" s="19"/>
      <c r="Q1595" s="19"/>
      <c r="R1595" s="19"/>
      <c r="S1595" s="19"/>
      <c r="T1595" s="19"/>
      <c r="U1595" s="19"/>
      <c r="V1595" s="19"/>
      <c r="W1595" s="19"/>
      <c r="X1595" s="19"/>
      <c r="Y1595" s="19"/>
      <c r="Z1595" s="19"/>
      <c r="AA1595" s="19"/>
      <c r="AB1595" s="19"/>
      <c r="FE1595" s="50"/>
    </row>
    <row r="1596" spans="1:161" s="18" customFormat="1">
      <c r="A1596" s="47"/>
      <c r="B1596" s="48"/>
      <c r="C1596" s="48"/>
      <c r="D1596" s="49"/>
      <c r="E1596" s="48"/>
      <c r="F1596" s="431"/>
      <c r="G1596" s="48"/>
      <c r="H1596" s="48"/>
      <c r="I1596" s="48"/>
      <c r="J1596" s="48"/>
      <c r="K1596" s="48"/>
      <c r="L1596" s="48"/>
      <c r="M1596" s="48"/>
      <c r="N1596" s="48"/>
      <c r="O1596" s="19"/>
      <c r="P1596" s="19"/>
      <c r="Q1596" s="19"/>
      <c r="R1596" s="19"/>
      <c r="S1596" s="19"/>
      <c r="T1596" s="19"/>
      <c r="U1596" s="19"/>
      <c r="V1596" s="19"/>
      <c r="W1596" s="19"/>
      <c r="X1596" s="19"/>
      <c r="Y1596" s="19"/>
      <c r="Z1596" s="19"/>
      <c r="AA1596" s="19"/>
      <c r="AB1596" s="19"/>
      <c r="FE1596" s="50"/>
    </row>
    <row r="1597" spans="1:161" s="18" customFormat="1">
      <c r="A1597" s="47"/>
      <c r="B1597" s="48"/>
      <c r="C1597" s="48"/>
      <c r="D1597" s="49"/>
      <c r="E1597" s="48"/>
      <c r="F1597" s="431"/>
      <c r="G1597" s="48"/>
      <c r="H1597" s="48"/>
      <c r="I1597" s="48"/>
      <c r="J1597" s="48"/>
      <c r="K1597" s="48"/>
      <c r="L1597" s="48"/>
      <c r="M1597" s="48"/>
      <c r="N1597" s="48"/>
      <c r="O1597" s="19"/>
      <c r="P1597" s="19"/>
      <c r="Q1597" s="19"/>
      <c r="R1597" s="19"/>
      <c r="S1597" s="19"/>
      <c r="T1597" s="19"/>
      <c r="U1597" s="19"/>
      <c r="V1597" s="19"/>
      <c r="W1597" s="19"/>
      <c r="X1597" s="19"/>
      <c r="Y1597" s="19"/>
      <c r="Z1597" s="19"/>
      <c r="AA1597" s="19"/>
      <c r="AB1597" s="19"/>
      <c r="FE1597" s="50"/>
    </row>
    <row r="1598" spans="1:161" s="18" customFormat="1">
      <c r="A1598" s="47"/>
      <c r="B1598" s="48"/>
      <c r="C1598" s="48"/>
      <c r="D1598" s="49"/>
      <c r="E1598" s="48"/>
      <c r="F1598" s="431"/>
      <c r="G1598" s="48"/>
      <c r="H1598" s="48"/>
      <c r="I1598" s="48"/>
      <c r="J1598" s="48"/>
      <c r="K1598" s="48"/>
      <c r="L1598" s="48"/>
      <c r="M1598" s="48"/>
      <c r="N1598" s="48"/>
      <c r="O1598" s="19"/>
      <c r="P1598" s="19"/>
      <c r="Q1598" s="19"/>
      <c r="R1598" s="19"/>
      <c r="S1598" s="19"/>
      <c r="T1598" s="19"/>
      <c r="U1598" s="19"/>
      <c r="V1598" s="19"/>
      <c r="W1598" s="19"/>
      <c r="X1598" s="19"/>
      <c r="Y1598" s="19"/>
      <c r="Z1598" s="19"/>
      <c r="AA1598" s="19"/>
      <c r="AB1598" s="19"/>
      <c r="FE1598" s="50"/>
    </row>
    <row r="1599" spans="1:161" s="18" customFormat="1">
      <c r="A1599" s="47"/>
      <c r="B1599" s="48"/>
      <c r="C1599" s="48"/>
      <c r="D1599" s="49"/>
      <c r="E1599" s="48"/>
      <c r="F1599" s="431"/>
      <c r="G1599" s="48"/>
      <c r="H1599" s="48"/>
      <c r="I1599" s="48"/>
      <c r="J1599" s="48"/>
      <c r="K1599" s="48"/>
      <c r="L1599" s="48"/>
      <c r="M1599" s="48"/>
      <c r="N1599" s="48"/>
      <c r="O1599" s="19"/>
      <c r="P1599" s="19"/>
      <c r="Q1599" s="19"/>
      <c r="R1599" s="19"/>
      <c r="S1599" s="19"/>
      <c r="T1599" s="19"/>
      <c r="U1599" s="19"/>
      <c r="V1599" s="19"/>
      <c r="W1599" s="19"/>
      <c r="X1599" s="19"/>
      <c r="Y1599" s="19"/>
      <c r="Z1599" s="19"/>
      <c r="AA1599" s="19"/>
      <c r="AB1599" s="19"/>
      <c r="FE1599" s="50"/>
    </row>
    <row r="1600" spans="1:161" s="18" customFormat="1">
      <c r="A1600" s="47"/>
      <c r="B1600" s="48"/>
      <c r="C1600" s="48"/>
      <c r="D1600" s="49"/>
      <c r="E1600" s="48"/>
      <c r="F1600" s="431"/>
      <c r="G1600" s="48"/>
      <c r="H1600" s="48"/>
      <c r="I1600" s="48"/>
      <c r="J1600" s="48"/>
      <c r="K1600" s="48"/>
      <c r="L1600" s="48"/>
      <c r="M1600" s="48"/>
      <c r="N1600" s="48"/>
      <c r="O1600" s="19"/>
      <c r="P1600" s="19"/>
      <c r="Q1600" s="19"/>
      <c r="R1600" s="19"/>
      <c r="S1600" s="19"/>
      <c r="T1600" s="19"/>
      <c r="U1600" s="19"/>
      <c r="V1600" s="19"/>
      <c r="W1600" s="19"/>
      <c r="X1600" s="19"/>
      <c r="Y1600" s="19"/>
      <c r="Z1600" s="19"/>
      <c r="AA1600" s="19"/>
      <c r="AB1600" s="19"/>
      <c r="FE1600" s="50"/>
    </row>
    <row r="1601" spans="1:161" s="18" customFormat="1">
      <c r="A1601" s="47"/>
      <c r="B1601" s="48"/>
      <c r="C1601" s="48"/>
      <c r="D1601" s="49"/>
      <c r="E1601" s="48"/>
      <c r="F1601" s="431"/>
      <c r="G1601" s="48"/>
      <c r="H1601" s="48"/>
      <c r="I1601" s="48"/>
      <c r="J1601" s="48"/>
      <c r="K1601" s="48"/>
      <c r="L1601" s="48"/>
      <c r="M1601" s="48"/>
      <c r="N1601" s="48"/>
      <c r="O1601" s="19"/>
      <c r="P1601" s="19"/>
      <c r="Q1601" s="19"/>
      <c r="R1601" s="19"/>
      <c r="S1601" s="19"/>
      <c r="T1601" s="19"/>
      <c r="U1601" s="19"/>
      <c r="V1601" s="19"/>
      <c r="W1601" s="19"/>
      <c r="X1601" s="19"/>
      <c r="Y1601" s="19"/>
      <c r="Z1601" s="19"/>
      <c r="AA1601" s="19"/>
      <c r="AB1601" s="19"/>
      <c r="FE1601" s="50"/>
    </row>
    <row r="1602" spans="1:161" s="18" customFormat="1">
      <c r="A1602" s="47"/>
      <c r="B1602" s="48"/>
      <c r="C1602" s="48"/>
      <c r="D1602" s="49"/>
      <c r="E1602" s="48"/>
      <c r="F1602" s="431"/>
      <c r="G1602" s="48"/>
      <c r="H1602" s="48"/>
      <c r="I1602" s="48"/>
      <c r="J1602" s="48"/>
      <c r="K1602" s="48"/>
      <c r="L1602" s="48"/>
      <c r="M1602" s="48"/>
      <c r="N1602" s="48"/>
      <c r="O1602" s="19"/>
      <c r="P1602" s="19"/>
      <c r="Q1602" s="19"/>
      <c r="R1602" s="19"/>
      <c r="S1602" s="19"/>
      <c r="T1602" s="19"/>
      <c r="U1602" s="19"/>
      <c r="V1602" s="19"/>
      <c r="W1602" s="19"/>
      <c r="X1602" s="19"/>
      <c r="Y1602" s="19"/>
      <c r="Z1602" s="19"/>
      <c r="AA1602" s="19"/>
      <c r="AB1602" s="19"/>
      <c r="FE1602" s="50"/>
    </row>
    <row r="1603" spans="1:161" s="18" customFormat="1">
      <c r="A1603" s="47"/>
      <c r="B1603" s="48"/>
      <c r="C1603" s="48"/>
      <c r="D1603" s="49"/>
      <c r="E1603" s="48"/>
      <c r="F1603" s="431"/>
      <c r="G1603" s="48"/>
      <c r="H1603" s="48"/>
      <c r="I1603" s="48"/>
      <c r="J1603" s="48"/>
      <c r="K1603" s="48"/>
      <c r="L1603" s="48"/>
      <c r="M1603" s="48"/>
      <c r="N1603" s="48"/>
      <c r="O1603" s="19"/>
      <c r="P1603" s="19"/>
      <c r="Q1603" s="19"/>
      <c r="R1603" s="19"/>
      <c r="S1603" s="19"/>
      <c r="T1603" s="19"/>
      <c r="U1603" s="19"/>
      <c r="V1603" s="19"/>
      <c r="W1603" s="19"/>
      <c r="X1603" s="19"/>
      <c r="Y1603" s="19"/>
      <c r="Z1603" s="19"/>
      <c r="AA1603" s="19"/>
      <c r="AB1603" s="19"/>
      <c r="FE1603" s="50"/>
    </row>
    <row r="1604" spans="1:161" s="18" customFormat="1">
      <c r="A1604" s="47"/>
      <c r="B1604" s="48"/>
      <c r="C1604" s="48"/>
      <c r="D1604" s="49"/>
      <c r="E1604" s="48"/>
      <c r="F1604" s="431"/>
      <c r="G1604" s="48"/>
      <c r="H1604" s="48"/>
      <c r="I1604" s="48"/>
      <c r="J1604" s="48"/>
      <c r="K1604" s="48"/>
      <c r="L1604" s="48"/>
      <c r="M1604" s="48"/>
      <c r="N1604" s="48"/>
      <c r="O1604" s="19"/>
      <c r="P1604" s="19"/>
      <c r="Q1604" s="19"/>
      <c r="R1604" s="19"/>
      <c r="S1604" s="19"/>
      <c r="T1604" s="19"/>
      <c r="U1604" s="19"/>
      <c r="V1604" s="19"/>
      <c r="W1604" s="19"/>
      <c r="X1604" s="19"/>
      <c r="Y1604" s="19"/>
      <c r="Z1604" s="19"/>
      <c r="AA1604" s="19"/>
      <c r="AB1604" s="19"/>
      <c r="FE1604" s="50"/>
    </row>
    <row r="1605" spans="1:161" s="18" customFormat="1">
      <c r="A1605" s="47"/>
      <c r="B1605" s="48"/>
      <c r="C1605" s="48"/>
      <c r="D1605" s="49"/>
      <c r="E1605" s="48"/>
      <c r="F1605" s="431"/>
      <c r="G1605" s="48"/>
      <c r="H1605" s="48"/>
      <c r="I1605" s="48"/>
      <c r="J1605" s="48"/>
      <c r="K1605" s="48"/>
      <c r="L1605" s="48"/>
      <c r="M1605" s="48"/>
      <c r="N1605" s="48"/>
      <c r="O1605" s="19"/>
      <c r="P1605" s="19"/>
      <c r="Q1605" s="19"/>
      <c r="R1605" s="19"/>
      <c r="S1605" s="19"/>
      <c r="T1605" s="19"/>
      <c r="U1605" s="19"/>
      <c r="V1605" s="19"/>
      <c r="W1605" s="19"/>
      <c r="X1605" s="19"/>
      <c r="Y1605" s="19"/>
      <c r="Z1605" s="19"/>
      <c r="AA1605" s="19"/>
      <c r="AB1605" s="19"/>
      <c r="FE1605" s="50"/>
    </row>
    <row r="1606" spans="1:161" s="18" customFormat="1">
      <c r="A1606" s="47"/>
      <c r="B1606" s="48"/>
      <c r="C1606" s="48"/>
      <c r="D1606" s="49"/>
      <c r="E1606" s="48"/>
      <c r="F1606" s="431"/>
      <c r="G1606" s="48"/>
      <c r="H1606" s="48"/>
      <c r="I1606" s="48"/>
      <c r="J1606" s="48"/>
      <c r="K1606" s="48"/>
      <c r="L1606" s="48"/>
      <c r="M1606" s="48"/>
      <c r="N1606" s="48"/>
      <c r="O1606" s="19"/>
      <c r="P1606" s="19"/>
      <c r="Q1606" s="19"/>
      <c r="R1606" s="19"/>
      <c r="S1606" s="19"/>
      <c r="T1606" s="19"/>
      <c r="U1606" s="19"/>
      <c r="V1606" s="19"/>
      <c r="W1606" s="19"/>
      <c r="X1606" s="19"/>
      <c r="Y1606" s="19"/>
      <c r="Z1606" s="19"/>
      <c r="AA1606" s="19"/>
      <c r="AB1606" s="19"/>
      <c r="FE1606" s="50"/>
    </row>
    <row r="1607" spans="1:161" s="18" customFormat="1">
      <c r="A1607" s="47"/>
      <c r="B1607" s="48"/>
      <c r="C1607" s="48"/>
      <c r="D1607" s="49"/>
      <c r="E1607" s="48"/>
      <c r="F1607" s="431"/>
      <c r="G1607" s="48"/>
      <c r="H1607" s="48"/>
      <c r="I1607" s="48"/>
      <c r="J1607" s="48"/>
      <c r="K1607" s="48"/>
      <c r="L1607" s="48"/>
      <c r="M1607" s="48"/>
      <c r="N1607" s="48"/>
      <c r="O1607" s="19"/>
      <c r="P1607" s="19"/>
      <c r="Q1607" s="19"/>
      <c r="R1607" s="19"/>
      <c r="S1607" s="19"/>
      <c r="T1607" s="19"/>
      <c r="U1607" s="19"/>
      <c r="V1607" s="19"/>
      <c r="W1607" s="19"/>
      <c r="X1607" s="19"/>
      <c r="Y1607" s="19"/>
      <c r="Z1607" s="19"/>
      <c r="AA1607" s="19"/>
      <c r="AB1607" s="19"/>
      <c r="FE1607" s="50"/>
    </row>
    <row r="1608" spans="1:161" s="18" customFormat="1">
      <c r="A1608" s="47"/>
      <c r="B1608" s="48"/>
      <c r="C1608" s="48"/>
      <c r="D1608" s="49"/>
      <c r="E1608" s="48"/>
      <c r="F1608" s="431"/>
      <c r="G1608" s="48"/>
      <c r="H1608" s="48"/>
      <c r="I1608" s="48"/>
      <c r="J1608" s="48"/>
      <c r="K1608" s="48"/>
      <c r="L1608" s="48"/>
      <c r="M1608" s="48"/>
      <c r="N1608" s="48"/>
      <c r="O1608" s="19"/>
      <c r="P1608" s="19"/>
      <c r="Q1608" s="19"/>
      <c r="R1608" s="19"/>
      <c r="S1608" s="19"/>
      <c r="T1608" s="19"/>
      <c r="U1608" s="19"/>
      <c r="V1608" s="19"/>
      <c r="W1608" s="19"/>
      <c r="X1608" s="19"/>
      <c r="Y1608" s="19"/>
      <c r="Z1608" s="19"/>
      <c r="AA1608" s="19"/>
      <c r="AB1608" s="19"/>
      <c r="FE1608" s="50"/>
    </row>
    <row r="1609" spans="1:161" s="18" customFormat="1">
      <c r="A1609" s="47"/>
      <c r="B1609" s="48"/>
      <c r="C1609" s="48"/>
      <c r="D1609" s="49"/>
      <c r="E1609" s="48"/>
      <c r="F1609" s="431"/>
      <c r="G1609" s="48"/>
      <c r="H1609" s="48"/>
      <c r="I1609" s="48"/>
      <c r="J1609" s="48"/>
      <c r="K1609" s="48"/>
      <c r="L1609" s="48"/>
      <c r="M1609" s="48"/>
      <c r="N1609" s="48"/>
      <c r="O1609" s="19"/>
      <c r="P1609" s="19"/>
      <c r="Q1609" s="19"/>
      <c r="R1609" s="19"/>
      <c r="S1609" s="19"/>
      <c r="T1609" s="19"/>
      <c r="U1609" s="19"/>
      <c r="V1609" s="19"/>
      <c r="W1609" s="19"/>
      <c r="X1609" s="19"/>
      <c r="Y1609" s="19"/>
      <c r="Z1609" s="19"/>
      <c r="AA1609" s="19"/>
      <c r="AB1609" s="19"/>
      <c r="FE1609" s="50"/>
    </row>
    <row r="1610" spans="1:161" s="18" customFormat="1">
      <c r="A1610" s="47"/>
      <c r="B1610" s="48"/>
      <c r="C1610" s="48"/>
      <c r="D1610" s="49"/>
      <c r="E1610" s="48"/>
      <c r="F1610" s="431"/>
      <c r="G1610" s="48"/>
      <c r="H1610" s="48"/>
      <c r="I1610" s="48"/>
      <c r="J1610" s="48"/>
      <c r="K1610" s="48"/>
      <c r="L1610" s="48"/>
      <c r="M1610" s="48"/>
      <c r="N1610" s="48"/>
      <c r="O1610" s="19"/>
      <c r="P1610" s="19"/>
      <c r="Q1610" s="19"/>
      <c r="R1610" s="19"/>
      <c r="S1610" s="19"/>
      <c r="T1610" s="19"/>
      <c r="U1610" s="19"/>
      <c r="V1610" s="19"/>
      <c r="W1610" s="19"/>
      <c r="X1610" s="19"/>
      <c r="Y1610" s="19"/>
      <c r="Z1610" s="19"/>
      <c r="AA1610" s="19"/>
      <c r="AB1610" s="19"/>
      <c r="FE1610" s="50"/>
    </row>
    <row r="1611" spans="1:161" s="18" customFormat="1">
      <c r="A1611" s="47"/>
      <c r="B1611" s="48"/>
      <c r="C1611" s="48"/>
      <c r="D1611" s="49"/>
      <c r="E1611" s="48"/>
      <c r="F1611" s="431"/>
      <c r="G1611" s="48"/>
      <c r="H1611" s="48"/>
      <c r="I1611" s="48"/>
      <c r="J1611" s="48"/>
      <c r="K1611" s="48"/>
      <c r="L1611" s="48"/>
      <c r="M1611" s="48"/>
      <c r="N1611" s="48"/>
      <c r="O1611" s="19"/>
      <c r="P1611" s="19"/>
      <c r="Q1611" s="19"/>
      <c r="R1611" s="19"/>
      <c r="S1611" s="19"/>
      <c r="T1611" s="19"/>
      <c r="U1611" s="19"/>
      <c r="V1611" s="19"/>
      <c r="W1611" s="19"/>
      <c r="X1611" s="19"/>
      <c r="Y1611" s="19"/>
      <c r="Z1611" s="19"/>
      <c r="AA1611" s="19"/>
      <c r="AB1611" s="19"/>
      <c r="FE1611" s="50"/>
    </row>
    <row r="1612" spans="1:161" s="18" customFormat="1">
      <c r="A1612" s="47"/>
      <c r="B1612" s="48"/>
      <c r="C1612" s="48"/>
      <c r="D1612" s="49"/>
      <c r="E1612" s="48"/>
      <c r="F1612" s="431"/>
      <c r="G1612" s="48"/>
      <c r="H1612" s="48"/>
      <c r="I1612" s="48"/>
      <c r="J1612" s="48"/>
      <c r="K1612" s="48"/>
      <c r="L1612" s="48"/>
      <c r="M1612" s="48"/>
      <c r="N1612" s="48"/>
      <c r="O1612" s="19"/>
      <c r="P1612" s="19"/>
      <c r="Q1612" s="19"/>
      <c r="R1612" s="19"/>
      <c r="S1612" s="19"/>
      <c r="T1612" s="19"/>
      <c r="U1612" s="19"/>
      <c r="V1612" s="19"/>
      <c r="W1612" s="19"/>
      <c r="X1612" s="19"/>
      <c r="Y1612" s="19"/>
      <c r="Z1612" s="19"/>
      <c r="AA1612" s="19"/>
      <c r="AB1612" s="19"/>
      <c r="FE1612" s="50"/>
    </row>
    <row r="1613" spans="1:161" s="18" customFormat="1">
      <c r="A1613" s="47"/>
      <c r="B1613" s="48"/>
      <c r="C1613" s="48"/>
      <c r="D1613" s="49"/>
      <c r="E1613" s="48"/>
      <c r="F1613" s="431"/>
      <c r="G1613" s="48"/>
      <c r="H1613" s="48"/>
      <c r="I1613" s="48"/>
      <c r="J1613" s="48"/>
      <c r="K1613" s="48"/>
      <c r="L1613" s="48"/>
      <c r="M1613" s="48"/>
      <c r="N1613" s="48"/>
      <c r="O1613" s="19"/>
      <c r="P1613" s="19"/>
      <c r="Q1613" s="19"/>
      <c r="R1613" s="19"/>
      <c r="S1613" s="19"/>
      <c r="T1613" s="19"/>
      <c r="U1613" s="19"/>
      <c r="V1613" s="19"/>
      <c r="W1613" s="19"/>
      <c r="X1613" s="19"/>
      <c r="Y1613" s="19"/>
      <c r="Z1613" s="19"/>
      <c r="AA1613" s="19"/>
      <c r="AB1613" s="19"/>
      <c r="FE1613" s="50"/>
    </row>
    <row r="1614" spans="1:161" s="18" customFormat="1">
      <c r="A1614" s="47"/>
      <c r="B1614" s="48"/>
      <c r="C1614" s="48"/>
      <c r="D1614" s="49"/>
      <c r="E1614" s="48"/>
      <c r="F1614" s="431"/>
      <c r="G1614" s="48"/>
      <c r="H1614" s="48"/>
      <c r="I1614" s="48"/>
      <c r="J1614" s="48"/>
      <c r="K1614" s="48"/>
      <c r="L1614" s="48"/>
      <c r="M1614" s="48"/>
      <c r="N1614" s="48"/>
      <c r="O1614" s="19"/>
      <c r="P1614" s="19"/>
      <c r="Q1614" s="19"/>
      <c r="R1614" s="19"/>
      <c r="S1614" s="19"/>
      <c r="T1614" s="19"/>
      <c r="U1614" s="19"/>
      <c r="V1614" s="19"/>
      <c r="W1614" s="19"/>
      <c r="X1614" s="19"/>
      <c r="Y1614" s="19"/>
      <c r="Z1614" s="19"/>
      <c r="AA1614" s="19"/>
      <c r="AB1614" s="19"/>
      <c r="FE1614" s="50"/>
    </row>
    <row r="1615" spans="1:161" s="18" customFormat="1">
      <c r="A1615" s="47"/>
      <c r="B1615" s="48"/>
      <c r="C1615" s="48"/>
      <c r="D1615" s="49"/>
      <c r="E1615" s="48"/>
      <c r="F1615" s="431"/>
      <c r="G1615" s="48"/>
      <c r="H1615" s="48"/>
      <c r="I1615" s="48"/>
      <c r="J1615" s="48"/>
      <c r="K1615" s="48"/>
      <c r="L1615" s="48"/>
      <c r="M1615" s="48"/>
      <c r="N1615" s="48"/>
      <c r="O1615" s="19"/>
      <c r="P1615" s="19"/>
      <c r="Q1615" s="19"/>
      <c r="R1615" s="19"/>
      <c r="S1615" s="19"/>
      <c r="T1615" s="19"/>
      <c r="U1615" s="19"/>
      <c r="V1615" s="19"/>
      <c r="W1615" s="19"/>
      <c r="X1615" s="19"/>
      <c r="Y1615" s="19"/>
      <c r="Z1615" s="19"/>
      <c r="AA1615" s="19"/>
      <c r="AB1615" s="19"/>
      <c r="FE1615" s="50"/>
    </row>
    <row r="1616" spans="1:161" s="18" customFormat="1">
      <c r="A1616" s="47"/>
      <c r="B1616" s="48"/>
      <c r="C1616" s="48"/>
      <c r="D1616" s="49"/>
      <c r="E1616" s="48"/>
      <c r="F1616" s="431"/>
      <c r="G1616" s="48"/>
      <c r="H1616" s="48"/>
      <c r="I1616" s="48"/>
      <c r="J1616" s="48"/>
      <c r="K1616" s="48"/>
      <c r="L1616" s="48"/>
      <c r="M1616" s="48"/>
      <c r="N1616" s="48"/>
      <c r="O1616" s="19"/>
      <c r="P1616" s="19"/>
      <c r="Q1616" s="19"/>
      <c r="R1616" s="19"/>
      <c r="S1616" s="19"/>
      <c r="T1616" s="19"/>
      <c r="U1616" s="19"/>
      <c r="V1616" s="19"/>
      <c r="W1616" s="19"/>
      <c r="X1616" s="19"/>
      <c r="Y1616" s="19"/>
      <c r="Z1616" s="19"/>
      <c r="AA1616" s="19"/>
      <c r="AB1616" s="19"/>
      <c r="FE1616" s="50"/>
    </row>
    <row r="1617" spans="1:161" s="18" customFormat="1">
      <c r="A1617" s="47"/>
      <c r="B1617" s="48"/>
      <c r="C1617" s="48"/>
      <c r="D1617" s="49"/>
      <c r="E1617" s="48"/>
      <c r="F1617" s="431"/>
      <c r="G1617" s="48"/>
      <c r="H1617" s="48"/>
      <c r="I1617" s="48"/>
      <c r="J1617" s="48"/>
      <c r="K1617" s="48"/>
      <c r="L1617" s="48"/>
      <c r="M1617" s="48"/>
      <c r="N1617" s="48"/>
      <c r="O1617" s="19"/>
      <c r="P1617" s="19"/>
      <c r="Q1617" s="19"/>
      <c r="R1617" s="19"/>
      <c r="S1617" s="19"/>
      <c r="T1617" s="19"/>
      <c r="U1617" s="19"/>
      <c r="V1617" s="19"/>
      <c r="W1617" s="19"/>
      <c r="X1617" s="19"/>
      <c r="Y1617" s="19"/>
      <c r="Z1617" s="19"/>
      <c r="AA1617" s="19"/>
      <c r="AB1617" s="19"/>
      <c r="FE1617" s="50"/>
    </row>
    <row r="1618" spans="1:161" s="18" customFormat="1">
      <c r="A1618" s="47"/>
      <c r="B1618" s="48"/>
      <c r="C1618" s="48"/>
      <c r="D1618" s="49"/>
      <c r="E1618" s="48"/>
      <c r="F1618" s="431"/>
      <c r="G1618" s="48"/>
      <c r="H1618" s="48"/>
      <c r="I1618" s="48"/>
      <c r="J1618" s="48"/>
      <c r="K1618" s="48"/>
      <c r="L1618" s="48"/>
      <c r="M1618" s="48"/>
      <c r="N1618" s="48"/>
      <c r="O1618" s="19"/>
      <c r="P1618" s="19"/>
      <c r="Q1618" s="19"/>
      <c r="R1618" s="19"/>
      <c r="S1618" s="19"/>
      <c r="T1618" s="19"/>
      <c r="U1618" s="19"/>
      <c r="V1618" s="19"/>
      <c r="W1618" s="19"/>
      <c r="X1618" s="19"/>
      <c r="Y1618" s="19"/>
      <c r="Z1618" s="19"/>
      <c r="AA1618" s="19"/>
      <c r="AB1618" s="19"/>
      <c r="FE1618" s="50"/>
    </row>
    <row r="1619" spans="1:161" s="18" customFormat="1">
      <c r="A1619" s="47"/>
      <c r="B1619" s="48"/>
      <c r="C1619" s="48"/>
      <c r="D1619" s="49"/>
      <c r="E1619" s="48"/>
      <c r="F1619" s="431"/>
      <c r="G1619" s="48"/>
      <c r="H1619" s="48"/>
      <c r="I1619" s="48"/>
      <c r="J1619" s="48"/>
      <c r="K1619" s="48"/>
      <c r="L1619" s="48"/>
      <c r="M1619" s="48"/>
      <c r="N1619" s="48"/>
      <c r="O1619" s="19"/>
      <c r="P1619" s="19"/>
      <c r="Q1619" s="19"/>
      <c r="R1619" s="19"/>
      <c r="S1619" s="19"/>
      <c r="T1619" s="19"/>
      <c r="U1619" s="19"/>
      <c r="V1619" s="19"/>
      <c r="W1619" s="19"/>
      <c r="X1619" s="19"/>
      <c r="Y1619" s="19"/>
      <c r="Z1619" s="19"/>
      <c r="AA1619" s="19"/>
      <c r="AB1619" s="19"/>
      <c r="FE1619" s="50"/>
    </row>
    <row r="1620" spans="1:161" s="18" customFormat="1">
      <c r="A1620" s="47"/>
      <c r="B1620" s="48"/>
      <c r="C1620" s="48"/>
      <c r="D1620" s="49"/>
      <c r="E1620" s="48"/>
      <c r="F1620" s="431"/>
      <c r="G1620" s="48"/>
      <c r="H1620" s="48"/>
      <c r="I1620" s="48"/>
      <c r="J1620" s="48"/>
      <c r="K1620" s="48"/>
      <c r="L1620" s="48"/>
      <c r="M1620" s="48"/>
      <c r="N1620" s="48"/>
      <c r="O1620" s="19"/>
      <c r="P1620" s="19"/>
      <c r="Q1620" s="19"/>
      <c r="R1620" s="19"/>
      <c r="S1620" s="19"/>
      <c r="T1620" s="19"/>
      <c r="U1620" s="19"/>
      <c r="V1620" s="19"/>
      <c r="W1620" s="19"/>
      <c r="X1620" s="19"/>
      <c r="Y1620" s="19"/>
      <c r="Z1620" s="19"/>
      <c r="AA1620" s="19"/>
      <c r="AB1620" s="19"/>
      <c r="FE1620" s="50"/>
    </row>
    <row r="1621" spans="1:161" s="18" customFormat="1">
      <c r="A1621" s="47"/>
      <c r="B1621" s="48"/>
      <c r="C1621" s="48"/>
      <c r="D1621" s="49"/>
      <c r="E1621" s="48"/>
      <c r="F1621" s="431"/>
      <c r="G1621" s="48"/>
      <c r="H1621" s="48"/>
      <c r="I1621" s="48"/>
      <c r="J1621" s="48"/>
      <c r="K1621" s="48"/>
      <c r="L1621" s="48"/>
      <c r="M1621" s="48"/>
      <c r="N1621" s="48"/>
      <c r="O1621" s="19"/>
      <c r="P1621" s="19"/>
      <c r="Q1621" s="19"/>
      <c r="R1621" s="19"/>
      <c r="S1621" s="19"/>
      <c r="T1621" s="19"/>
      <c r="U1621" s="19"/>
      <c r="V1621" s="19"/>
      <c r="W1621" s="19"/>
      <c r="X1621" s="19"/>
      <c r="Y1621" s="19"/>
      <c r="Z1621" s="19"/>
      <c r="AA1621" s="19"/>
      <c r="AB1621" s="19"/>
      <c r="FE1621" s="50"/>
    </row>
    <row r="1622" spans="1:161" s="18" customFormat="1">
      <c r="A1622" s="47"/>
      <c r="B1622" s="48"/>
      <c r="C1622" s="48"/>
      <c r="D1622" s="49"/>
      <c r="E1622" s="48"/>
      <c r="F1622" s="431"/>
      <c r="G1622" s="48"/>
      <c r="H1622" s="48"/>
      <c r="I1622" s="48"/>
      <c r="J1622" s="48"/>
      <c r="K1622" s="48"/>
      <c r="L1622" s="48"/>
      <c r="M1622" s="48"/>
      <c r="N1622" s="48"/>
      <c r="O1622" s="19"/>
      <c r="P1622" s="19"/>
      <c r="Q1622" s="19"/>
      <c r="R1622" s="19"/>
      <c r="S1622" s="19"/>
      <c r="T1622" s="19"/>
      <c r="U1622" s="19"/>
      <c r="V1622" s="19"/>
      <c r="W1622" s="19"/>
      <c r="X1622" s="19"/>
      <c r="Y1622" s="19"/>
      <c r="Z1622" s="19"/>
      <c r="AA1622" s="19"/>
      <c r="AB1622" s="19"/>
      <c r="FE1622" s="50"/>
    </row>
    <row r="1623" spans="1:161" s="18" customFormat="1">
      <c r="A1623" s="47"/>
      <c r="B1623" s="48"/>
      <c r="C1623" s="48"/>
      <c r="D1623" s="49"/>
      <c r="E1623" s="48"/>
      <c r="F1623" s="431"/>
      <c r="G1623" s="48"/>
      <c r="H1623" s="48"/>
      <c r="I1623" s="48"/>
      <c r="J1623" s="48"/>
      <c r="K1623" s="48"/>
      <c r="L1623" s="48"/>
      <c r="M1623" s="48"/>
      <c r="N1623" s="48"/>
      <c r="O1623" s="19"/>
      <c r="P1623" s="19"/>
      <c r="Q1623" s="19"/>
      <c r="R1623" s="19"/>
      <c r="S1623" s="19"/>
      <c r="T1623" s="19"/>
      <c r="U1623" s="19"/>
      <c r="V1623" s="19"/>
      <c r="W1623" s="19"/>
      <c r="X1623" s="19"/>
      <c r="Y1623" s="19"/>
      <c r="Z1623" s="19"/>
      <c r="AA1623" s="19"/>
      <c r="AB1623" s="19"/>
      <c r="FE1623" s="50"/>
    </row>
    <row r="1624" spans="1:161" s="18" customFormat="1">
      <c r="A1624" s="47"/>
      <c r="B1624" s="48"/>
      <c r="C1624" s="48"/>
      <c r="D1624" s="49"/>
      <c r="E1624" s="48"/>
      <c r="F1624" s="431"/>
      <c r="G1624" s="48"/>
      <c r="H1624" s="48"/>
      <c r="I1624" s="48"/>
      <c r="J1624" s="48"/>
      <c r="K1624" s="48"/>
      <c r="L1624" s="48"/>
      <c r="M1624" s="48"/>
      <c r="N1624" s="48"/>
      <c r="O1624" s="19"/>
      <c r="P1624" s="19"/>
      <c r="Q1624" s="19"/>
      <c r="R1624" s="19"/>
      <c r="S1624" s="19"/>
      <c r="T1624" s="19"/>
      <c r="U1624" s="19"/>
      <c r="V1624" s="19"/>
      <c r="W1624" s="19"/>
      <c r="X1624" s="19"/>
      <c r="Y1624" s="19"/>
      <c r="Z1624" s="19"/>
      <c r="AA1624" s="19"/>
      <c r="AB1624" s="19"/>
      <c r="FE1624" s="50"/>
    </row>
    <row r="1625" spans="1:161" s="18" customFormat="1">
      <c r="A1625" s="47"/>
      <c r="B1625" s="48"/>
      <c r="C1625" s="48"/>
      <c r="D1625" s="49"/>
      <c r="E1625" s="48"/>
      <c r="F1625" s="431"/>
      <c r="G1625" s="48"/>
      <c r="H1625" s="48"/>
      <c r="I1625" s="48"/>
      <c r="J1625" s="48"/>
      <c r="K1625" s="48"/>
      <c r="L1625" s="48"/>
      <c r="M1625" s="48"/>
      <c r="N1625" s="48"/>
      <c r="O1625" s="19"/>
      <c r="P1625" s="19"/>
      <c r="Q1625" s="19"/>
      <c r="R1625" s="19"/>
      <c r="S1625" s="19"/>
      <c r="T1625" s="19"/>
      <c r="U1625" s="19"/>
      <c r="V1625" s="19"/>
      <c r="W1625" s="19"/>
      <c r="X1625" s="19"/>
      <c r="Y1625" s="19"/>
      <c r="Z1625" s="19"/>
      <c r="AA1625" s="19"/>
      <c r="AB1625" s="19"/>
      <c r="FE1625" s="50"/>
    </row>
    <row r="1626" spans="1:161" s="18" customFormat="1">
      <c r="A1626" s="47"/>
      <c r="B1626" s="48"/>
      <c r="C1626" s="48"/>
      <c r="D1626" s="49"/>
      <c r="E1626" s="48"/>
      <c r="F1626" s="431"/>
      <c r="G1626" s="48"/>
      <c r="H1626" s="48"/>
      <c r="I1626" s="48"/>
      <c r="J1626" s="48"/>
      <c r="K1626" s="48"/>
      <c r="L1626" s="48"/>
      <c r="M1626" s="48"/>
      <c r="N1626" s="48"/>
      <c r="O1626" s="19"/>
      <c r="P1626" s="19"/>
      <c r="Q1626" s="19"/>
      <c r="R1626" s="19"/>
      <c r="S1626" s="19"/>
      <c r="T1626" s="19"/>
      <c r="U1626" s="19"/>
      <c r="V1626" s="19"/>
      <c r="W1626" s="19"/>
      <c r="X1626" s="19"/>
      <c r="Y1626" s="19"/>
      <c r="Z1626" s="19"/>
      <c r="AA1626" s="19"/>
      <c r="AB1626" s="19"/>
      <c r="FE1626" s="50"/>
    </row>
    <row r="1627" spans="1:161" s="18" customFormat="1">
      <c r="A1627" s="47"/>
      <c r="B1627" s="48"/>
      <c r="C1627" s="48"/>
      <c r="D1627" s="49"/>
      <c r="E1627" s="48"/>
      <c r="F1627" s="431"/>
      <c r="G1627" s="48"/>
      <c r="H1627" s="48"/>
      <c r="I1627" s="48"/>
      <c r="J1627" s="48"/>
      <c r="K1627" s="48"/>
      <c r="L1627" s="48"/>
      <c r="M1627" s="48"/>
      <c r="N1627" s="48"/>
      <c r="O1627" s="19"/>
      <c r="P1627" s="19"/>
      <c r="Q1627" s="19"/>
      <c r="R1627" s="19"/>
      <c r="S1627" s="19"/>
      <c r="T1627" s="19"/>
      <c r="U1627" s="19"/>
      <c r="V1627" s="19"/>
      <c r="W1627" s="19"/>
      <c r="X1627" s="19"/>
      <c r="Y1627" s="19"/>
      <c r="Z1627" s="19"/>
      <c r="AA1627" s="19"/>
      <c r="AB1627" s="19"/>
      <c r="FE1627" s="50"/>
    </row>
    <row r="1628" spans="1:161" s="18" customFormat="1">
      <c r="A1628" s="47"/>
      <c r="B1628" s="48"/>
      <c r="C1628" s="48"/>
      <c r="D1628" s="49"/>
      <c r="E1628" s="48"/>
      <c r="F1628" s="431"/>
      <c r="G1628" s="48"/>
      <c r="H1628" s="48"/>
      <c r="I1628" s="48"/>
      <c r="J1628" s="48"/>
      <c r="K1628" s="48"/>
      <c r="L1628" s="48"/>
      <c r="M1628" s="48"/>
      <c r="N1628" s="48"/>
      <c r="O1628" s="19"/>
      <c r="P1628" s="19"/>
      <c r="Q1628" s="19"/>
      <c r="R1628" s="19"/>
      <c r="S1628" s="19"/>
      <c r="T1628" s="19"/>
      <c r="U1628" s="19"/>
      <c r="V1628" s="19"/>
      <c r="W1628" s="19"/>
      <c r="X1628" s="19"/>
      <c r="Y1628" s="19"/>
      <c r="Z1628" s="19"/>
      <c r="AA1628" s="19"/>
      <c r="AB1628" s="19"/>
      <c r="FE1628" s="50"/>
    </row>
    <row r="1629" spans="1:161" s="18" customFormat="1">
      <c r="A1629" s="47"/>
      <c r="B1629" s="48"/>
      <c r="C1629" s="48"/>
      <c r="D1629" s="49"/>
      <c r="E1629" s="48"/>
      <c r="F1629" s="431"/>
      <c r="G1629" s="48"/>
      <c r="H1629" s="48"/>
      <c r="I1629" s="48"/>
      <c r="J1629" s="48"/>
      <c r="K1629" s="48"/>
      <c r="L1629" s="48"/>
      <c r="M1629" s="48"/>
      <c r="N1629" s="48"/>
      <c r="O1629" s="19"/>
      <c r="P1629" s="19"/>
      <c r="Q1629" s="19"/>
      <c r="R1629" s="19"/>
      <c r="S1629" s="19"/>
      <c r="T1629" s="19"/>
      <c r="U1629" s="19"/>
      <c r="V1629" s="19"/>
      <c r="W1629" s="19"/>
      <c r="X1629" s="19"/>
      <c r="Y1629" s="19"/>
      <c r="Z1629" s="19"/>
      <c r="AA1629" s="19"/>
      <c r="AB1629" s="19"/>
      <c r="FE1629" s="50"/>
    </row>
    <row r="1630" spans="1:161" s="18" customFormat="1">
      <c r="A1630" s="47"/>
      <c r="B1630" s="48"/>
      <c r="C1630" s="48"/>
      <c r="D1630" s="49"/>
      <c r="E1630" s="48"/>
      <c r="F1630" s="431"/>
      <c r="G1630" s="48"/>
      <c r="H1630" s="48"/>
      <c r="I1630" s="48"/>
      <c r="J1630" s="48"/>
      <c r="K1630" s="48"/>
      <c r="L1630" s="48"/>
      <c r="M1630" s="48"/>
      <c r="N1630" s="48"/>
      <c r="O1630" s="19"/>
      <c r="P1630" s="19"/>
      <c r="Q1630" s="19"/>
      <c r="R1630" s="19"/>
      <c r="S1630" s="19"/>
      <c r="T1630" s="19"/>
      <c r="U1630" s="19"/>
      <c r="V1630" s="19"/>
      <c r="W1630" s="19"/>
      <c r="X1630" s="19"/>
      <c r="Y1630" s="19"/>
      <c r="Z1630" s="19"/>
      <c r="AA1630" s="19"/>
      <c r="AB1630" s="19"/>
      <c r="FE1630" s="50"/>
    </row>
    <row r="1631" spans="1:161" s="18" customFormat="1">
      <c r="A1631" s="47"/>
      <c r="B1631" s="48"/>
      <c r="C1631" s="48"/>
      <c r="D1631" s="49"/>
      <c r="E1631" s="48"/>
      <c r="F1631" s="431"/>
      <c r="G1631" s="48"/>
      <c r="H1631" s="48"/>
      <c r="I1631" s="48"/>
      <c r="J1631" s="48"/>
      <c r="K1631" s="48"/>
      <c r="L1631" s="48"/>
      <c r="M1631" s="48"/>
      <c r="N1631" s="48"/>
      <c r="O1631" s="19"/>
      <c r="P1631" s="19"/>
      <c r="Q1631" s="19"/>
      <c r="R1631" s="19"/>
      <c r="S1631" s="19"/>
      <c r="T1631" s="19"/>
      <c r="U1631" s="19"/>
      <c r="V1631" s="19"/>
      <c r="W1631" s="19"/>
      <c r="X1631" s="19"/>
      <c r="Y1631" s="19"/>
      <c r="Z1631" s="19"/>
      <c r="AA1631" s="19"/>
      <c r="AB1631" s="19"/>
      <c r="FE1631" s="50"/>
    </row>
    <row r="1632" spans="1:161" s="18" customFormat="1">
      <c r="A1632" s="47"/>
      <c r="B1632" s="48"/>
      <c r="C1632" s="48"/>
      <c r="D1632" s="49"/>
      <c r="E1632" s="48"/>
      <c r="F1632" s="431"/>
      <c r="G1632" s="48"/>
      <c r="H1632" s="48"/>
      <c r="I1632" s="48"/>
      <c r="J1632" s="48"/>
      <c r="K1632" s="48"/>
      <c r="L1632" s="48"/>
      <c r="M1632" s="48"/>
      <c r="N1632" s="48"/>
      <c r="O1632" s="19"/>
      <c r="P1632" s="19"/>
      <c r="Q1632" s="19"/>
      <c r="R1632" s="19"/>
      <c r="S1632" s="19"/>
      <c r="T1632" s="19"/>
      <c r="U1632" s="19"/>
      <c r="V1632" s="19"/>
      <c r="W1632" s="19"/>
      <c r="X1632" s="19"/>
      <c r="Y1632" s="19"/>
      <c r="Z1632" s="19"/>
      <c r="AA1632" s="19"/>
      <c r="AB1632" s="19"/>
      <c r="FE1632" s="50"/>
    </row>
    <row r="1633" spans="1:161" s="18" customFormat="1">
      <c r="A1633" s="47"/>
      <c r="B1633" s="48"/>
      <c r="C1633" s="48"/>
      <c r="D1633" s="49"/>
      <c r="E1633" s="48"/>
      <c r="F1633" s="431"/>
      <c r="G1633" s="48"/>
      <c r="H1633" s="48"/>
      <c r="I1633" s="48"/>
      <c r="J1633" s="48"/>
      <c r="K1633" s="48"/>
      <c r="L1633" s="48"/>
      <c r="M1633" s="48"/>
      <c r="N1633" s="48"/>
      <c r="O1633" s="19"/>
      <c r="P1633" s="19"/>
      <c r="Q1633" s="19"/>
      <c r="R1633" s="19"/>
      <c r="S1633" s="19"/>
      <c r="T1633" s="19"/>
      <c r="U1633" s="19"/>
      <c r="V1633" s="19"/>
      <c r="W1633" s="19"/>
      <c r="X1633" s="19"/>
      <c r="Y1633" s="19"/>
      <c r="Z1633" s="19"/>
      <c r="AA1633" s="19"/>
      <c r="AB1633" s="19"/>
      <c r="FE1633" s="50"/>
    </row>
    <row r="1634" spans="1:161" s="18" customFormat="1">
      <c r="A1634" s="47"/>
      <c r="B1634" s="48"/>
      <c r="C1634" s="48"/>
      <c r="D1634" s="49"/>
      <c r="E1634" s="48"/>
      <c r="F1634" s="431"/>
      <c r="G1634" s="48"/>
      <c r="H1634" s="48"/>
      <c r="I1634" s="48"/>
      <c r="J1634" s="48"/>
      <c r="K1634" s="48"/>
      <c r="L1634" s="48"/>
      <c r="M1634" s="48"/>
      <c r="N1634" s="48"/>
      <c r="O1634" s="19"/>
      <c r="P1634" s="19"/>
      <c r="Q1634" s="19"/>
      <c r="R1634" s="19"/>
      <c r="S1634" s="19"/>
      <c r="T1634" s="19"/>
      <c r="U1634" s="19"/>
      <c r="V1634" s="19"/>
      <c r="W1634" s="19"/>
      <c r="X1634" s="19"/>
      <c r="Y1634" s="19"/>
      <c r="Z1634" s="19"/>
      <c r="AA1634" s="19"/>
      <c r="AB1634" s="19"/>
      <c r="FE1634" s="50"/>
    </row>
    <row r="1635" spans="1:161" s="18" customFormat="1">
      <c r="A1635" s="47"/>
      <c r="B1635" s="48"/>
      <c r="C1635" s="48"/>
      <c r="D1635" s="49"/>
      <c r="E1635" s="48"/>
      <c r="F1635" s="431"/>
      <c r="G1635" s="48"/>
      <c r="H1635" s="48"/>
      <c r="I1635" s="48"/>
      <c r="J1635" s="48"/>
      <c r="K1635" s="48"/>
      <c r="L1635" s="48"/>
      <c r="M1635" s="48"/>
      <c r="N1635" s="48"/>
      <c r="O1635" s="19"/>
      <c r="P1635" s="19"/>
      <c r="Q1635" s="19"/>
      <c r="R1635" s="19"/>
      <c r="S1635" s="19"/>
      <c r="T1635" s="19"/>
      <c r="U1635" s="19"/>
      <c r="V1635" s="19"/>
      <c r="W1635" s="19"/>
      <c r="X1635" s="19"/>
      <c r="Y1635" s="19"/>
      <c r="Z1635" s="19"/>
      <c r="AA1635" s="19"/>
      <c r="AB1635" s="19"/>
      <c r="FE1635" s="50"/>
    </row>
    <row r="1636" spans="1:161" s="18" customFormat="1">
      <c r="A1636" s="47"/>
      <c r="B1636" s="48"/>
      <c r="C1636" s="48"/>
      <c r="D1636" s="49"/>
      <c r="E1636" s="48"/>
      <c r="F1636" s="431"/>
      <c r="G1636" s="48"/>
      <c r="H1636" s="48"/>
      <c r="I1636" s="48"/>
      <c r="J1636" s="48"/>
      <c r="K1636" s="48"/>
      <c r="L1636" s="48"/>
      <c r="M1636" s="48"/>
      <c r="N1636" s="48"/>
      <c r="O1636" s="19"/>
      <c r="P1636" s="19"/>
      <c r="Q1636" s="19"/>
      <c r="R1636" s="19"/>
      <c r="S1636" s="19"/>
      <c r="T1636" s="19"/>
      <c r="U1636" s="19"/>
      <c r="V1636" s="19"/>
      <c r="W1636" s="19"/>
      <c r="X1636" s="19"/>
      <c r="Y1636" s="19"/>
      <c r="Z1636" s="19"/>
      <c r="AA1636" s="19"/>
      <c r="AB1636" s="19"/>
      <c r="FE1636" s="50"/>
    </row>
    <row r="1637" spans="1:161" s="18" customFormat="1">
      <c r="A1637" s="47"/>
      <c r="B1637" s="48"/>
      <c r="C1637" s="48"/>
      <c r="D1637" s="49"/>
      <c r="E1637" s="48"/>
      <c r="F1637" s="431"/>
      <c r="G1637" s="48"/>
      <c r="H1637" s="48"/>
      <c r="I1637" s="48"/>
      <c r="J1637" s="48"/>
      <c r="K1637" s="48"/>
      <c r="L1637" s="48"/>
      <c r="M1637" s="48"/>
      <c r="N1637" s="48"/>
      <c r="O1637" s="19"/>
      <c r="P1637" s="19"/>
      <c r="Q1637" s="19"/>
      <c r="R1637" s="19"/>
      <c r="S1637" s="19"/>
      <c r="T1637" s="19"/>
      <c r="U1637" s="19"/>
      <c r="V1637" s="19"/>
      <c r="W1637" s="19"/>
      <c r="X1637" s="19"/>
      <c r="Y1637" s="19"/>
      <c r="Z1637" s="19"/>
      <c r="AA1637" s="19"/>
      <c r="AB1637" s="19"/>
      <c r="FE1637" s="50"/>
    </row>
    <row r="1638" spans="1:161" s="18" customFormat="1">
      <c r="A1638" s="47"/>
      <c r="B1638" s="48"/>
      <c r="C1638" s="48"/>
      <c r="D1638" s="49"/>
      <c r="E1638" s="48"/>
      <c r="F1638" s="431"/>
      <c r="G1638" s="48"/>
      <c r="H1638" s="48"/>
      <c r="I1638" s="48"/>
      <c r="J1638" s="48"/>
      <c r="K1638" s="48"/>
      <c r="L1638" s="48"/>
      <c r="M1638" s="48"/>
      <c r="N1638" s="48"/>
      <c r="O1638" s="19"/>
      <c r="P1638" s="19"/>
      <c r="Q1638" s="19"/>
      <c r="R1638" s="19"/>
      <c r="S1638" s="19"/>
      <c r="T1638" s="19"/>
      <c r="U1638" s="19"/>
      <c r="V1638" s="19"/>
      <c r="W1638" s="19"/>
      <c r="X1638" s="19"/>
      <c r="Y1638" s="19"/>
      <c r="Z1638" s="19"/>
      <c r="AA1638" s="19"/>
      <c r="AB1638" s="19"/>
      <c r="FE1638" s="50"/>
    </row>
    <row r="1639" spans="1:161" s="18" customFormat="1">
      <c r="A1639" s="47"/>
      <c r="B1639" s="48"/>
      <c r="C1639" s="48"/>
      <c r="D1639" s="49"/>
      <c r="E1639" s="48"/>
      <c r="F1639" s="431"/>
      <c r="G1639" s="48"/>
      <c r="H1639" s="48"/>
      <c r="I1639" s="48"/>
      <c r="J1639" s="48"/>
      <c r="K1639" s="48"/>
      <c r="L1639" s="48"/>
      <c r="M1639" s="48"/>
      <c r="N1639" s="48"/>
      <c r="O1639" s="19"/>
      <c r="P1639" s="19"/>
      <c r="Q1639" s="19"/>
      <c r="R1639" s="19"/>
      <c r="S1639" s="19"/>
      <c r="T1639" s="19"/>
      <c r="U1639" s="19"/>
      <c r="V1639" s="19"/>
      <c r="W1639" s="19"/>
      <c r="X1639" s="19"/>
      <c r="Y1639" s="19"/>
      <c r="Z1639" s="19"/>
      <c r="AA1639" s="19"/>
      <c r="AB1639" s="19"/>
      <c r="FE1639" s="50"/>
    </row>
    <row r="1640" spans="1:161" s="18" customFormat="1">
      <c r="A1640" s="47"/>
      <c r="B1640" s="48"/>
      <c r="C1640" s="48"/>
      <c r="D1640" s="49"/>
      <c r="E1640" s="48"/>
      <c r="F1640" s="431"/>
      <c r="G1640" s="48"/>
      <c r="H1640" s="48"/>
      <c r="I1640" s="48"/>
      <c r="J1640" s="48"/>
      <c r="K1640" s="48"/>
      <c r="L1640" s="48"/>
      <c r="M1640" s="48"/>
      <c r="N1640" s="48"/>
      <c r="O1640" s="19"/>
      <c r="P1640" s="19"/>
      <c r="Q1640" s="19"/>
      <c r="R1640" s="19"/>
      <c r="S1640" s="19"/>
      <c r="T1640" s="19"/>
      <c r="U1640" s="19"/>
      <c r="V1640" s="19"/>
      <c r="W1640" s="19"/>
      <c r="X1640" s="19"/>
      <c r="Y1640" s="19"/>
      <c r="Z1640" s="19"/>
      <c r="AA1640" s="19"/>
      <c r="AB1640" s="19"/>
      <c r="FE1640" s="50"/>
    </row>
    <row r="1641" spans="1:161" s="18" customFormat="1">
      <c r="A1641" s="47"/>
      <c r="B1641" s="48"/>
      <c r="C1641" s="48"/>
      <c r="D1641" s="49"/>
      <c r="E1641" s="48"/>
      <c r="F1641" s="431"/>
      <c r="G1641" s="48"/>
      <c r="H1641" s="48"/>
      <c r="I1641" s="48"/>
      <c r="J1641" s="48"/>
      <c r="K1641" s="48"/>
      <c r="L1641" s="48"/>
      <c r="M1641" s="48"/>
      <c r="N1641" s="48"/>
      <c r="O1641" s="19"/>
      <c r="P1641" s="19"/>
      <c r="Q1641" s="19"/>
      <c r="R1641" s="19"/>
      <c r="S1641" s="19"/>
      <c r="T1641" s="19"/>
      <c r="U1641" s="19"/>
      <c r="V1641" s="19"/>
      <c r="W1641" s="19"/>
      <c r="X1641" s="19"/>
      <c r="Y1641" s="19"/>
      <c r="Z1641" s="19"/>
      <c r="AA1641" s="19"/>
      <c r="AB1641" s="19"/>
      <c r="FE1641" s="50"/>
    </row>
    <row r="1642" spans="1:161" s="18" customFormat="1">
      <c r="A1642" s="47"/>
      <c r="B1642" s="48"/>
      <c r="C1642" s="48"/>
      <c r="D1642" s="49"/>
      <c r="E1642" s="48"/>
      <c r="F1642" s="431"/>
      <c r="G1642" s="48"/>
      <c r="H1642" s="48"/>
      <c r="I1642" s="48"/>
      <c r="J1642" s="48"/>
      <c r="K1642" s="48"/>
      <c r="L1642" s="48"/>
      <c r="M1642" s="48"/>
      <c r="N1642" s="48"/>
      <c r="O1642" s="19"/>
      <c r="P1642" s="19"/>
      <c r="Q1642" s="19"/>
      <c r="R1642" s="19"/>
      <c r="S1642" s="19"/>
      <c r="T1642" s="19"/>
      <c r="U1642" s="19"/>
      <c r="V1642" s="19"/>
      <c r="W1642" s="19"/>
      <c r="X1642" s="19"/>
      <c r="Y1642" s="19"/>
      <c r="Z1642" s="19"/>
      <c r="AA1642" s="19"/>
      <c r="AB1642" s="19"/>
      <c r="FE1642" s="50"/>
    </row>
    <row r="1643" spans="1:161" s="18" customFormat="1">
      <c r="A1643" s="47"/>
      <c r="B1643" s="48"/>
      <c r="C1643" s="48"/>
      <c r="D1643" s="49"/>
      <c r="E1643" s="48"/>
      <c r="F1643" s="431"/>
      <c r="G1643" s="48"/>
      <c r="H1643" s="48"/>
      <c r="I1643" s="48"/>
      <c r="J1643" s="48"/>
      <c r="K1643" s="48"/>
      <c r="L1643" s="48"/>
      <c r="M1643" s="48"/>
      <c r="N1643" s="48"/>
      <c r="O1643" s="19"/>
      <c r="P1643" s="19"/>
      <c r="Q1643" s="19"/>
      <c r="R1643" s="19"/>
      <c r="S1643" s="19"/>
      <c r="T1643" s="19"/>
      <c r="U1643" s="19"/>
      <c r="V1643" s="19"/>
      <c r="W1643" s="19"/>
      <c r="X1643" s="19"/>
      <c r="Y1643" s="19"/>
      <c r="Z1643" s="19"/>
      <c r="AA1643" s="19"/>
      <c r="AB1643" s="19"/>
      <c r="FE1643" s="50"/>
    </row>
    <row r="1644" spans="1:161" s="18" customFormat="1">
      <c r="A1644" s="47"/>
      <c r="B1644" s="48"/>
      <c r="C1644" s="48"/>
      <c r="D1644" s="49"/>
      <c r="E1644" s="48"/>
      <c r="F1644" s="431"/>
      <c r="G1644" s="48"/>
      <c r="H1644" s="48"/>
      <c r="I1644" s="48"/>
      <c r="J1644" s="48"/>
      <c r="K1644" s="48"/>
      <c r="L1644" s="48"/>
      <c r="M1644" s="48"/>
      <c r="N1644" s="48"/>
      <c r="O1644" s="19"/>
      <c r="P1644" s="19"/>
      <c r="Q1644" s="19"/>
      <c r="R1644" s="19"/>
      <c r="S1644" s="19"/>
      <c r="T1644" s="19"/>
      <c r="U1644" s="19"/>
      <c r="V1644" s="19"/>
      <c r="W1644" s="19"/>
      <c r="X1644" s="19"/>
      <c r="Y1644" s="19"/>
      <c r="Z1644" s="19"/>
      <c r="AA1644" s="19"/>
      <c r="AB1644" s="19"/>
      <c r="FE1644" s="50"/>
    </row>
    <row r="1645" spans="1:161" s="18" customFormat="1">
      <c r="A1645" s="47"/>
      <c r="B1645" s="48"/>
      <c r="C1645" s="48"/>
      <c r="D1645" s="49"/>
      <c r="E1645" s="48"/>
      <c r="F1645" s="431"/>
      <c r="G1645" s="48"/>
      <c r="H1645" s="48"/>
      <c r="I1645" s="48"/>
      <c r="J1645" s="48"/>
      <c r="K1645" s="48"/>
      <c r="L1645" s="48"/>
      <c r="M1645" s="48"/>
      <c r="N1645" s="48"/>
      <c r="O1645" s="19"/>
      <c r="P1645" s="19"/>
      <c r="Q1645" s="19"/>
      <c r="R1645" s="19"/>
      <c r="S1645" s="19"/>
      <c r="T1645" s="19"/>
      <c r="U1645" s="19"/>
      <c r="V1645" s="19"/>
      <c r="W1645" s="19"/>
      <c r="X1645" s="19"/>
      <c r="Y1645" s="19"/>
      <c r="Z1645" s="19"/>
      <c r="AA1645" s="19"/>
      <c r="AB1645" s="19"/>
      <c r="FE1645" s="50"/>
    </row>
    <row r="1646" spans="1:161" s="18" customFormat="1">
      <c r="A1646" s="47"/>
      <c r="B1646" s="48"/>
      <c r="C1646" s="48"/>
      <c r="D1646" s="49"/>
      <c r="E1646" s="48"/>
      <c r="F1646" s="431"/>
      <c r="G1646" s="48"/>
      <c r="H1646" s="48"/>
      <c r="I1646" s="48"/>
      <c r="J1646" s="48"/>
      <c r="K1646" s="48"/>
      <c r="L1646" s="48"/>
      <c r="M1646" s="48"/>
      <c r="N1646" s="48"/>
      <c r="O1646" s="19"/>
      <c r="P1646" s="19"/>
      <c r="Q1646" s="19"/>
      <c r="R1646" s="19"/>
      <c r="S1646" s="19"/>
      <c r="T1646" s="19"/>
      <c r="U1646" s="19"/>
      <c r="V1646" s="19"/>
      <c r="W1646" s="19"/>
      <c r="X1646" s="19"/>
      <c r="Y1646" s="19"/>
      <c r="Z1646" s="19"/>
      <c r="AA1646" s="19"/>
      <c r="AB1646" s="19"/>
      <c r="FE1646" s="50"/>
    </row>
    <row r="1647" spans="1:161" s="18" customFormat="1">
      <c r="A1647" s="47"/>
      <c r="B1647" s="48"/>
      <c r="C1647" s="48"/>
      <c r="D1647" s="49"/>
      <c r="E1647" s="48"/>
      <c r="F1647" s="431"/>
      <c r="G1647" s="48"/>
      <c r="H1647" s="48"/>
      <c r="I1647" s="48"/>
      <c r="J1647" s="48"/>
      <c r="K1647" s="48"/>
      <c r="L1647" s="48"/>
      <c r="M1647" s="48"/>
      <c r="N1647" s="48"/>
      <c r="O1647" s="19"/>
      <c r="P1647" s="19"/>
      <c r="Q1647" s="19"/>
      <c r="R1647" s="19"/>
      <c r="S1647" s="19"/>
      <c r="T1647" s="19"/>
      <c r="U1647" s="19"/>
      <c r="V1647" s="19"/>
      <c r="W1647" s="19"/>
      <c r="X1647" s="19"/>
      <c r="Y1647" s="19"/>
      <c r="Z1647" s="19"/>
      <c r="AA1647" s="19"/>
      <c r="AB1647" s="19"/>
      <c r="FE1647" s="50"/>
    </row>
    <row r="1648" spans="1:161" s="18" customFormat="1">
      <c r="A1648" s="47"/>
      <c r="B1648" s="48"/>
      <c r="C1648" s="48"/>
      <c r="D1648" s="49"/>
      <c r="E1648" s="48"/>
      <c r="F1648" s="431"/>
      <c r="G1648" s="48"/>
      <c r="H1648" s="48"/>
      <c r="I1648" s="48"/>
      <c r="J1648" s="48"/>
      <c r="K1648" s="48"/>
      <c r="L1648" s="48"/>
      <c r="M1648" s="48"/>
      <c r="N1648" s="48"/>
      <c r="O1648" s="19"/>
      <c r="P1648" s="19"/>
      <c r="Q1648" s="19"/>
      <c r="R1648" s="19"/>
      <c r="S1648" s="19"/>
      <c r="T1648" s="19"/>
      <c r="U1648" s="19"/>
      <c r="V1648" s="19"/>
      <c r="W1648" s="19"/>
      <c r="X1648" s="19"/>
      <c r="Y1648" s="19"/>
      <c r="Z1648" s="19"/>
      <c r="AA1648" s="19"/>
      <c r="AB1648" s="19"/>
      <c r="FE1648" s="50"/>
    </row>
    <row r="1649" spans="1:161" s="18" customFormat="1">
      <c r="A1649" s="47"/>
      <c r="B1649" s="48"/>
      <c r="C1649" s="48"/>
      <c r="D1649" s="49"/>
      <c r="E1649" s="48"/>
      <c r="F1649" s="431"/>
      <c r="G1649" s="48"/>
      <c r="H1649" s="48"/>
      <c r="I1649" s="48"/>
      <c r="J1649" s="48"/>
      <c r="K1649" s="48"/>
      <c r="L1649" s="48"/>
      <c r="M1649" s="48"/>
      <c r="N1649" s="48"/>
      <c r="O1649" s="19"/>
      <c r="P1649" s="19"/>
      <c r="Q1649" s="19"/>
      <c r="R1649" s="19"/>
      <c r="S1649" s="19"/>
      <c r="T1649" s="19"/>
      <c r="U1649" s="19"/>
      <c r="V1649" s="19"/>
      <c r="W1649" s="19"/>
      <c r="X1649" s="19"/>
      <c r="Y1649" s="19"/>
      <c r="Z1649" s="19"/>
      <c r="AA1649" s="19"/>
      <c r="AB1649" s="19"/>
      <c r="FE1649" s="50"/>
    </row>
    <row r="1650" spans="1:161" s="18" customFormat="1">
      <c r="A1650" s="47"/>
      <c r="B1650" s="48"/>
      <c r="C1650" s="48"/>
      <c r="D1650" s="49"/>
      <c r="E1650" s="48"/>
      <c r="F1650" s="431"/>
      <c r="G1650" s="48"/>
      <c r="H1650" s="48"/>
      <c r="I1650" s="48"/>
      <c r="J1650" s="48"/>
      <c r="K1650" s="48"/>
      <c r="L1650" s="48"/>
      <c r="M1650" s="48"/>
      <c r="N1650" s="48"/>
      <c r="O1650" s="19"/>
      <c r="P1650" s="19"/>
      <c r="Q1650" s="19"/>
      <c r="R1650" s="19"/>
      <c r="S1650" s="19"/>
      <c r="T1650" s="19"/>
      <c r="U1650" s="19"/>
      <c r="V1650" s="19"/>
      <c r="W1650" s="19"/>
      <c r="X1650" s="19"/>
      <c r="Y1650" s="19"/>
      <c r="Z1650" s="19"/>
      <c r="AA1650" s="19"/>
      <c r="AB1650" s="19"/>
      <c r="FE1650" s="50"/>
    </row>
    <row r="1651" spans="1:161" s="18" customFormat="1">
      <c r="A1651" s="47"/>
      <c r="B1651" s="48"/>
      <c r="C1651" s="48"/>
      <c r="D1651" s="49"/>
      <c r="E1651" s="48"/>
      <c r="F1651" s="431"/>
      <c r="G1651" s="48"/>
      <c r="H1651" s="48"/>
      <c r="I1651" s="48"/>
      <c r="J1651" s="48"/>
      <c r="K1651" s="48"/>
      <c r="L1651" s="48"/>
      <c r="M1651" s="48"/>
      <c r="N1651" s="48"/>
      <c r="O1651" s="19"/>
      <c r="P1651" s="19"/>
      <c r="Q1651" s="19"/>
      <c r="R1651" s="19"/>
      <c r="S1651" s="19"/>
      <c r="T1651" s="19"/>
      <c r="U1651" s="19"/>
      <c r="V1651" s="19"/>
      <c r="W1651" s="19"/>
      <c r="X1651" s="19"/>
      <c r="Y1651" s="19"/>
      <c r="Z1651" s="19"/>
      <c r="AA1651" s="19"/>
      <c r="AB1651" s="19"/>
      <c r="FE1651" s="50"/>
    </row>
    <row r="1652" spans="1:161" s="18" customFormat="1">
      <c r="A1652" s="47"/>
      <c r="B1652" s="48"/>
      <c r="C1652" s="48"/>
      <c r="D1652" s="49"/>
      <c r="E1652" s="48"/>
      <c r="F1652" s="431"/>
      <c r="G1652" s="48"/>
      <c r="H1652" s="48"/>
      <c r="I1652" s="48"/>
      <c r="J1652" s="48"/>
      <c r="K1652" s="48"/>
      <c r="L1652" s="48"/>
      <c r="M1652" s="48"/>
      <c r="N1652" s="48"/>
      <c r="O1652" s="19"/>
      <c r="P1652" s="19"/>
      <c r="Q1652" s="19"/>
      <c r="R1652" s="19"/>
      <c r="S1652" s="19"/>
      <c r="T1652" s="19"/>
      <c r="U1652" s="19"/>
      <c r="V1652" s="19"/>
      <c r="W1652" s="19"/>
      <c r="X1652" s="19"/>
      <c r="Y1652" s="19"/>
      <c r="Z1652" s="19"/>
      <c r="AA1652" s="19"/>
      <c r="AB1652" s="19"/>
      <c r="FE1652" s="50"/>
    </row>
    <row r="1653" spans="1:161" s="18" customFormat="1">
      <c r="A1653" s="47"/>
      <c r="B1653" s="48"/>
      <c r="C1653" s="48"/>
      <c r="D1653" s="49"/>
      <c r="E1653" s="48"/>
      <c r="F1653" s="431"/>
      <c r="G1653" s="48"/>
      <c r="H1653" s="48"/>
      <c r="I1653" s="48"/>
      <c r="J1653" s="48"/>
      <c r="K1653" s="48"/>
      <c r="L1653" s="48"/>
      <c r="M1653" s="48"/>
      <c r="N1653" s="48"/>
      <c r="O1653" s="19"/>
      <c r="P1653" s="19"/>
      <c r="Q1653" s="19"/>
      <c r="R1653" s="19"/>
      <c r="S1653" s="19"/>
      <c r="T1653" s="19"/>
      <c r="U1653" s="19"/>
      <c r="V1653" s="19"/>
      <c r="W1653" s="19"/>
      <c r="X1653" s="19"/>
      <c r="Y1653" s="19"/>
      <c r="Z1653" s="19"/>
      <c r="AA1653" s="19"/>
      <c r="AB1653" s="19"/>
      <c r="FE1653" s="50"/>
    </row>
    <row r="1654" spans="1:161" s="18" customFormat="1">
      <c r="A1654" s="47"/>
      <c r="B1654" s="48"/>
      <c r="C1654" s="48"/>
      <c r="D1654" s="49"/>
      <c r="E1654" s="48"/>
      <c r="F1654" s="431"/>
      <c r="G1654" s="48"/>
      <c r="H1654" s="48"/>
      <c r="I1654" s="48"/>
      <c r="J1654" s="48"/>
      <c r="K1654" s="48"/>
      <c r="L1654" s="48"/>
      <c r="M1654" s="48"/>
      <c r="N1654" s="48"/>
      <c r="O1654" s="19"/>
      <c r="P1654" s="19"/>
      <c r="Q1654" s="19"/>
      <c r="R1654" s="19"/>
      <c r="S1654" s="19"/>
      <c r="T1654" s="19"/>
      <c r="U1654" s="19"/>
      <c r="V1654" s="19"/>
      <c r="W1654" s="19"/>
      <c r="X1654" s="19"/>
      <c r="Y1654" s="19"/>
      <c r="Z1654" s="19"/>
      <c r="AA1654" s="19"/>
      <c r="AB1654" s="19"/>
      <c r="FE1654" s="50"/>
    </row>
    <row r="1655" spans="1:161" s="18" customFormat="1">
      <c r="A1655" s="47"/>
      <c r="B1655" s="48"/>
      <c r="C1655" s="48"/>
      <c r="D1655" s="49"/>
      <c r="E1655" s="48"/>
      <c r="F1655" s="431"/>
      <c r="G1655" s="48"/>
      <c r="H1655" s="48"/>
      <c r="I1655" s="48"/>
      <c r="J1655" s="48"/>
      <c r="K1655" s="48"/>
      <c r="L1655" s="48"/>
      <c r="M1655" s="48"/>
      <c r="N1655" s="48"/>
      <c r="O1655" s="19"/>
      <c r="P1655" s="19"/>
      <c r="Q1655" s="19"/>
      <c r="R1655" s="19"/>
      <c r="S1655" s="19"/>
      <c r="T1655" s="19"/>
      <c r="U1655" s="19"/>
      <c r="V1655" s="19"/>
      <c r="W1655" s="19"/>
      <c r="X1655" s="19"/>
      <c r="Y1655" s="19"/>
      <c r="Z1655" s="19"/>
      <c r="AA1655" s="19"/>
      <c r="AB1655" s="19"/>
      <c r="FE1655" s="50"/>
    </row>
    <row r="1656" spans="1:161" s="18" customFormat="1">
      <c r="A1656" s="47"/>
      <c r="B1656" s="48"/>
      <c r="C1656" s="48"/>
      <c r="D1656" s="49"/>
      <c r="E1656" s="48"/>
      <c r="F1656" s="431"/>
      <c r="G1656" s="48"/>
      <c r="H1656" s="48"/>
      <c r="I1656" s="48"/>
      <c r="J1656" s="48"/>
      <c r="K1656" s="48"/>
      <c r="L1656" s="48"/>
      <c r="M1656" s="48"/>
      <c r="N1656" s="48"/>
      <c r="O1656" s="19"/>
      <c r="P1656" s="19"/>
      <c r="Q1656" s="19"/>
      <c r="R1656" s="19"/>
      <c r="S1656" s="19"/>
      <c r="T1656" s="19"/>
      <c r="U1656" s="19"/>
      <c r="V1656" s="19"/>
      <c r="W1656" s="19"/>
      <c r="X1656" s="19"/>
      <c r="Y1656" s="19"/>
      <c r="Z1656" s="19"/>
      <c r="AA1656" s="19"/>
      <c r="AB1656" s="19"/>
      <c r="FE1656" s="50"/>
    </row>
    <row r="1657" spans="1:161" s="18" customFormat="1">
      <c r="A1657" s="47"/>
      <c r="B1657" s="48"/>
      <c r="C1657" s="48"/>
      <c r="D1657" s="49"/>
      <c r="E1657" s="48"/>
      <c r="F1657" s="431"/>
      <c r="G1657" s="48"/>
      <c r="H1657" s="48"/>
      <c r="I1657" s="48"/>
      <c r="J1657" s="48"/>
      <c r="K1657" s="48"/>
      <c r="L1657" s="48"/>
      <c r="M1657" s="48"/>
      <c r="N1657" s="48"/>
      <c r="O1657" s="19"/>
      <c r="P1657" s="19"/>
      <c r="Q1657" s="19"/>
      <c r="R1657" s="19"/>
      <c r="S1657" s="19"/>
      <c r="T1657" s="19"/>
      <c r="U1657" s="19"/>
      <c r="V1657" s="19"/>
      <c r="W1657" s="19"/>
      <c r="X1657" s="19"/>
      <c r="Y1657" s="19"/>
      <c r="Z1657" s="19"/>
      <c r="AA1657" s="19"/>
      <c r="AB1657" s="19"/>
      <c r="FE1657" s="50"/>
    </row>
    <row r="1658" spans="1:161" s="18" customFormat="1">
      <c r="A1658" s="47"/>
      <c r="B1658" s="48"/>
      <c r="C1658" s="48"/>
      <c r="D1658" s="49"/>
      <c r="E1658" s="48"/>
      <c r="F1658" s="431"/>
      <c r="G1658" s="48"/>
      <c r="H1658" s="48"/>
      <c r="I1658" s="48"/>
      <c r="J1658" s="48"/>
      <c r="K1658" s="48"/>
      <c r="L1658" s="48"/>
      <c r="M1658" s="48"/>
      <c r="N1658" s="48"/>
      <c r="O1658" s="19"/>
      <c r="P1658" s="19"/>
      <c r="Q1658" s="19"/>
      <c r="R1658" s="19"/>
      <c r="S1658" s="19"/>
      <c r="T1658" s="19"/>
      <c r="U1658" s="19"/>
      <c r="V1658" s="19"/>
      <c r="W1658" s="19"/>
      <c r="X1658" s="19"/>
      <c r="Y1658" s="19"/>
      <c r="Z1658" s="19"/>
      <c r="AA1658" s="19"/>
      <c r="AB1658" s="19"/>
      <c r="FE1658" s="50"/>
    </row>
    <row r="1659" spans="1:161" s="18" customFormat="1">
      <c r="A1659" s="47"/>
      <c r="B1659" s="48"/>
      <c r="C1659" s="48"/>
      <c r="D1659" s="49"/>
      <c r="E1659" s="48"/>
      <c r="F1659" s="431"/>
      <c r="G1659" s="48"/>
      <c r="H1659" s="48"/>
      <c r="I1659" s="48"/>
      <c r="J1659" s="48"/>
      <c r="K1659" s="48"/>
      <c r="L1659" s="48"/>
      <c r="M1659" s="48"/>
      <c r="N1659" s="48"/>
      <c r="O1659" s="19"/>
      <c r="P1659" s="19"/>
      <c r="Q1659" s="19"/>
      <c r="R1659" s="19"/>
      <c r="S1659" s="19"/>
      <c r="T1659" s="19"/>
      <c r="U1659" s="19"/>
      <c r="V1659" s="19"/>
      <c r="W1659" s="19"/>
      <c r="X1659" s="19"/>
      <c r="Y1659" s="19"/>
      <c r="Z1659" s="19"/>
      <c r="AA1659" s="19"/>
      <c r="AB1659" s="19"/>
      <c r="FE1659" s="50"/>
    </row>
    <row r="1660" spans="1:161" s="18" customFormat="1">
      <c r="A1660" s="47"/>
      <c r="B1660" s="48"/>
      <c r="C1660" s="48"/>
      <c r="D1660" s="49"/>
      <c r="E1660" s="48"/>
      <c r="F1660" s="431"/>
      <c r="G1660" s="48"/>
      <c r="H1660" s="48"/>
      <c r="I1660" s="48"/>
      <c r="J1660" s="48"/>
      <c r="K1660" s="48"/>
      <c r="L1660" s="48"/>
      <c r="M1660" s="48"/>
      <c r="N1660" s="48"/>
      <c r="O1660" s="19"/>
      <c r="P1660" s="19"/>
      <c r="Q1660" s="19"/>
      <c r="R1660" s="19"/>
      <c r="S1660" s="19"/>
      <c r="T1660" s="19"/>
      <c r="U1660" s="19"/>
      <c r="V1660" s="19"/>
      <c r="W1660" s="19"/>
      <c r="X1660" s="19"/>
      <c r="Y1660" s="19"/>
      <c r="Z1660" s="19"/>
      <c r="AA1660" s="19"/>
      <c r="AB1660" s="19"/>
      <c r="FE1660" s="50"/>
    </row>
    <row r="1661" spans="1:161" s="18" customFormat="1">
      <c r="A1661" s="47"/>
      <c r="B1661" s="48"/>
      <c r="C1661" s="48"/>
      <c r="D1661" s="49"/>
      <c r="E1661" s="48"/>
      <c r="F1661" s="431"/>
      <c r="G1661" s="48"/>
      <c r="H1661" s="48"/>
      <c r="I1661" s="48"/>
      <c r="J1661" s="48"/>
      <c r="K1661" s="48"/>
      <c r="L1661" s="48"/>
      <c r="M1661" s="48"/>
      <c r="N1661" s="48"/>
      <c r="O1661" s="19"/>
      <c r="P1661" s="19"/>
      <c r="Q1661" s="19"/>
      <c r="R1661" s="19"/>
      <c r="S1661" s="19"/>
      <c r="T1661" s="19"/>
      <c r="U1661" s="19"/>
      <c r="V1661" s="19"/>
      <c r="W1661" s="19"/>
      <c r="X1661" s="19"/>
      <c r="Y1661" s="19"/>
      <c r="Z1661" s="19"/>
      <c r="AA1661" s="19"/>
      <c r="AB1661" s="19"/>
      <c r="FE1661" s="50"/>
    </row>
    <row r="1662" spans="1:161" s="18" customFormat="1">
      <c r="A1662" s="47"/>
      <c r="B1662" s="48"/>
      <c r="C1662" s="48"/>
      <c r="D1662" s="49"/>
      <c r="E1662" s="48"/>
      <c r="F1662" s="431"/>
      <c r="G1662" s="48"/>
      <c r="H1662" s="48"/>
      <c r="I1662" s="48"/>
      <c r="J1662" s="48"/>
      <c r="K1662" s="48"/>
      <c r="L1662" s="48"/>
      <c r="M1662" s="48"/>
      <c r="N1662" s="48"/>
      <c r="O1662" s="19"/>
      <c r="P1662" s="19"/>
      <c r="Q1662" s="19"/>
      <c r="R1662" s="19"/>
      <c r="S1662" s="19"/>
      <c r="T1662" s="19"/>
      <c r="U1662" s="19"/>
      <c r="V1662" s="19"/>
      <c r="W1662" s="19"/>
      <c r="X1662" s="19"/>
      <c r="Y1662" s="19"/>
      <c r="Z1662" s="19"/>
      <c r="AA1662" s="19"/>
      <c r="AB1662" s="19"/>
      <c r="FE1662" s="50"/>
    </row>
    <row r="1663" spans="1:161" s="18" customFormat="1">
      <c r="A1663" s="47"/>
      <c r="B1663" s="48"/>
      <c r="C1663" s="48"/>
      <c r="D1663" s="49"/>
      <c r="E1663" s="48"/>
      <c r="F1663" s="431"/>
      <c r="G1663" s="48"/>
      <c r="H1663" s="48"/>
      <c r="I1663" s="48"/>
      <c r="J1663" s="48"/>
      <c r="K1663" s="48"/>
      <c r="L1663" s="48"/>
      <c r="M1663" s="48"/>
      <c r="N1663" s="48"/>
      <c r="O1663" s="19"/>
      <c r="P1663" s="19"/>
      <c r="Q1663" s="19"/>
      <c r="R1663" s="19"/>
      <c r="S1663" s="19"/>
      <c r="T1663" s="19"/>
      <c r="U1663" s="19"/>
      <c r="V1663" s="19"/>
      <c r="W1663" s="19"/>
      <c r="X1663" s="19"/>
      <c r="Y1663" s="19"/>
      <c r="Z1663" s="19"/>
      <c r="AA1663" s="19"/>
      <c r="AB1663" s="19"/>
      <c r="FE1663" s="50"/>
    </row>
    <row r="1664" spans="1:161" s="18" customFormat="1">
      <c r="A1664" s="47"/>
      <c r="B1664" s="48"/>
      <c r="C1664" s="48"/>
      <c r="D1664" s="49"/>
      <c r="E1664" s="48"/>
      <c r="F1664" s="431"/>
      <c r="G1664" s="48"/>
      <c r="H1664" s="48"/>
      <c r="I1664" s="48"/>
      <c r="J1664" s="48"/>
      <c r="K1664" s="48"/>
      <c r="L1664" s="48"/>
      <c r="M1664" s="48"/>
      <c r="N1664" s="48"/>
      <c r="O1664" s="19"/>
      <c r="P1664" s="19"/>
      <c r="Q1664" s="19"/>
      <c r="R1664" s="19"/>
      <c r="S1664" s="19"/>
      <c r="T1664" s="19"/>
      <c r="U1664" s="19"/>
      <c r="V1664" s="19"/>
      <c r="W1664" s="19"/>
      <c r="X1664" s="19"/>
      <c r="Y1664" s="19"/>
      <c r="Z1664" s="19"/>
      <c r="AA1664" s="19"/>
      <c r="AB1664" s="19"/>
      <c r="FE1664" s="50"/>
    </row>
    <row r="1665" spans="1:161" s="18" customFormat="1">
      <c r="A1665" s="47"/>
      <c r="B1665" s="48"/>
      <c r="C1665" s="48"/>
      <c r="D1665" s="49"/>
      <c r="E1665" s="48"/>
      <c r="F1665" s="431"/>
      <c r="G1665" s="48"/>
      <c r="H1665" s="48"/>
      <c r="I1665" s="48"/>
      <c r="J1665" s="48"/>
      <c r="K1665" s="48"/>
      <c r="L1665" s="48"/>
      <c r="M1665" s="48"/>
      <c r="N1665" s="48"/>
      <c r="O1665" s="19"/>
      <c r="P1665" s="19"/>
      <c r="Q1665" s="19"/>
      <c r="R1665" s="19"/>
      <c r="S1665" s="19"/>
      <c r="T1665" s="19"/>
      <c r="U1665" s="19"/>
      <c r="V1665" s="19"/>
      <c r="W1665" s="19"/>
      <c r="X1665" s="19"/>
      <c r="Y1665" s="19"/>
      <c r="Z1665" s="19"/>
      <c r="AA1665" s="19"/>
      <c r="AB1665" s="19"/>
      <c r="FE1665" s="50"/>
    </row>
    <row r="1666" spans="1:161" s="18" customFormat="1">
      <c r="A1666" s="47"/>
      <c r="B1666" s="48"/>
      <c r="C1666" s="48"/>
      <c r="D1666" s="49"/>
      <c r="E1666" s="48"/>
      <c r="F1666" s="431"/>
      <c r="G1666" s="48"/>
      <c r="H1666" s="48"/>
      <c r="I1666" s="48"/>
      <c r="J1666" s="48"/>
      <c r="K1666" s="48"/>
      <c r="L1666" s="48"/>
      <c r="M1666" s="48"/>
      <c r="N1666" s="48"/>
      <c r="O1666" s="19"/>
      <c r="P1666" s="19"/>
      <c r="Q1666" s="19"/>
      <c r="R1666" s="19"/>
      <c r="S1666" s="19"/>
      <c r="T1666" s="19"/>
      <c r="U1666" s="19"/>
      <c r="V1666" s="19"/>
      <c r="W1666" s="19"/>
      <c r="X1666" s="19"/>
      <c r="Y1666" s="19"/>
      <c r="Z1666" s="19"/>
      <c r="AA1666" s="19"/>
      <c r="AB1666" s="19"/>
      <c r="FE1666" s="50"/>
    </row>
    <row r="1667" spans="1:161" s="18" customFormat="1">
      <c r="A1667" s="47"/>
      <c r="B1667" s="48"/>
      <c r="C1667" s="48"/>
      <c r="D1667" s="49"/>
      <c r="E1667" s="48"/>
      <c r="F1667" s="431"/>
      <c r="G1667" s="48"/>
      <c r="H1667" s="48"/>
      <c r="I1667" s="48"/>
      <c r="J1667" s="48"/>
      <c r="K1667" s="48"/>
      <c r="L1667" s="48"/>
      <c r="M1667" s="48"/>
      <c r="N1667" s="48"/>
      <c r="O1667" s="19"/>
      <c r="P1667" s="19"/>
      <c r="Q1667" s="19"/>
      <c r="R1667" s="19"/>
      <c r="S1667" s="19"/>
      <c r="T1667" s="19"/>
      <c r="U1667" s="19"/>
      <c r="V1667" s="19"/>
      <c r="W1667" s="19"/>
      <c r="X1667" s="19"/>
      <c r="Y1667" s="19"/>
      <c r="Z1667" s="19"/>
      <c r="AA1667" s="19"/>
      <c r="AB1667" s="19"/>
      <c r="FE1667" s="50"/>
    </row>
    <row r="1668" spans="1:161" s="18" customFormat="1">
      <c r="A1668" s="47"/>
      <c r="B1668" s="48"/>
      <c r="C1668" s="48"/>
      <c r="D1668" s="49"/>
      <c r="E1668" s="48"/>
      <c r="F1668" s="431"/>
      <c r="G1668" s="48"/>
      <c r="H1668" s="48"/>
      <c r="I1668" s="48"/>
      <c r="J1668" s="48"/>
      <c r="K1668" s="48"/>
      <c r="L1668" s="48"/>
      <c r="M1668" s="48"/>
      <c r="N1668" s="48"/>
      <c r="O1668" s="19"/>
      <c r="P1668" s="19"/>
      <c r="Q1668" s="19"/>
      <c r="R1668" s="19"/>
      <c r="S1668" s="19"/>
      <c r="T1668" s="19"/>
      <c r="U1668" s="19"/>
      <c r="V1668" s="19"/>
      <c r="W1668" s="19"/>
      <c r="X1668" s="19"/>
      <c r="Y1668" s="19"/>
      <c r="Z1668" s="19"/>
      <c r="AA1668" s="19"/>
      <c r="AB1668" s="19"/>
      <c r="FE1668" s="50"/>
    </row>
    <row r="1669" spans="1:161" s="18" customFormat="1">
      <c r="A1669" s="47"/>
      <c r="B1669" s="48"/>
      <c r="C1669" s="48"/>
      <c r="D1669" s="49"/>
      <c r="E1669" s="48"/>
      <c r="F1669" s="431"/>
      <c r="G1669" s="48"/>
      <c r="H1669" s="48"/>
      <c r="I1669" s="48"/>
      <c r="J1669" s="48"/>
      <c r="K1669" s="48"/>
      <c r="L1669" s="48"/>
      <c r="M1669" s="48"/>
      <c r="N1669" s="48"/>
      <c r="O1669" s="19"/>
      <c r="P1669" s="19"/>
      <c r="Q1669" s="19"/>
      <c r="R1669" s="19"/>
      <c r="S1669" s="19"/>
      <c r="T1669" s="19"/>
      <c r="U1669" s="19"/>
      <c r="V1669" s="19"/>
      <c r="W1669" s="19"/>
      <c r="X1669" s="19"/>
      <c r="Y1669" s="19"/>
      <c r="Z1669" s="19"/>
      <c r="AA1669" s="19"/>
      <c r="AB1669" s="19"/>
      <c r="FE1669" s="50"/>
    </row>
    <row r="1670" spans="1:161" s="18" customFormat="1">
      <c r="A1670" s="47"/>
      <c r="B1670" s="48"/>
      <c r="C1670" s="48"/>
      <c r="D1670" s="49"/>
      <c r="E1670" s="48"/>
      <c r="F1670" s="431"/>
      <c r="G1670" s="48"/>
      <c r="H1670" s="48"/>
      <c r="I1670" s="48"/>
      <c r="J1670" s="48"/>
      <c r="K1670" s="48"/>
      <c r="L1670" s="48"/>
      <c r="M1670" s="48"/>
      <c r="N1670" s="48"/>
      <c r="O1670" s="19"/>
      <c r="P1670" s="19"/>
      <c r="Q1670" s="19"/>
      <c r="R1670" s="19"/>
      <c r="S1670" s="19"/>
      <c r="T1670" s="19"/>
      <c r="U1670" s="19"/>
      <c r="V1670" s="19"/>
      <c r="W1670" s="19"/>
      <c r="X1670" s="19"/>
      <c r="Y1670" s="19"/>
      <c r="Z1670" s="19"/>
      <c r="AA1670" s="19"/>
      <c r="AB1670" s="19"/>
      <c r="FE1670" s="50"/>
    </row>
    <row r="1671" spans="1:161" s="18" customFormat="1">
      <c r="A1671" s="47"/>
      <c r="B1671" s="48"/>
      <c r="C1671" s="48"/>
      <c r="D1671" s="49"/>
      <c r="E1671" s="48"/>
      <c r="F1671" s="431"/>
      <c r="G1671" s="48"/>
      <c r="H1671" s="48"/>
      <c r="I1671" s="48"/>
      <c r="J1671" s="48"/>
      <c r="K1671" s="48"/>
      <c r="L1671" s="48"/>
      <c r="M1671" s="48"/>
      <c r="N1671" s="48"/>
      <c r="O1671" s="19"/>
      <c r="P1671" s="19"/>
      <c r="Q1671" s="19"/>
      <c r="R1671" s="19"/>
      <c r="S1671" s="19"/>
      <c r="T1671" s="19"/>
      <c r="U1671" s="19"/>
      <c r="V1671" s="19"/>
      <c r="W1671" s="19"/>
      <c r="X1671" s="19"/>
      <c r="Y1671" s="19"/>
      <c r="Z1671" s="19"/>
      <c r="AA1671" s="19"/>
      <c r="AB1671" s="19"/>
      <c r="FE1671" s="50"/>
    </row>
    <row r="1672" spans="1:161" s="18" customFormat="1">
      <c r="A1672" s="47"/>
      <c r="B1672" s="48"/>
      <c r="C1672" s="48"/>
      <c r="D1672" s="49"/>
      <c r="E1672" s="48"/>
      <c r="F1672" s="431"/>
      <c r="G1672" s="48"/>
      <c r="H1672" s="48"/>
      <c r="I1672" s="48"/>
      <c r="J1672" s="48"/>
      <c r="K1672" s="48"/>
      <c r="L1672" s="48"/>
      <c r="M1672" s="48"/>
      <c r="N1672" s="48"/>
      <c r="O1672" s="19"/>
      <c r="P1672" s="19"/>
      <c r="Q1672" s="19"/>
      <c r="R1672" s="19"/>
      <c r="S1672" s="19"/>
      <c r="T1672" s="19"/>
      <c r="U1672" s="19"/>
      <c r="V1672" s="19"/>
      <c r="W1672" s="19"/>
      <c r="X1672" s="19"/>
      <c r="Y1672" s="19"/>
      <c r="Z1672" s="19"/>
      <c r="AA1672" s="19"/>
      <c r="AB1672" s="19"/>
      <c r="FE1672" s="50"/>
    </row>
    <row r="1673" spans="1:161" s="18" customFormat="1">
      <c r="A1673" s="47"/>
      <c r="B1673" s="48"/>
      <c r="C1673" s="48"/>
      <c r="D1673" s="49"/>
      <c r="E1673" s="48"/>
      <c r="F1673" s="431"/>
      <c r="G1673" s="48"/>
      <c r="H1673" s="48"/>
      <c r="I1673" s="48"/>
      <c r="J1673" s="48"/>
      <c r="K1673" s="48"/>
      <c r="L1673" s="48"/>
      <c r="M1673" s="48"/>
      <c r="N1673" s="48"/>
      <c r="O1673" s="19"/>
      <c r="P1673" s="19"/>
      <c r="Q1673" s="19"/>
      <c r="R1673" s="19"/>
      <c r="S1673" s="19"/>
      <c r="T1673" s="19"/>
      <c r="U1673" s="19"/>
      <c r="V1673" s="19"/>
      <c r="W1673" s="19"/>
      <c r="X1673" s="19"/>
      <c r="Y1673" s="19"/>
      <c r="Z1673" s="19"/>
      <c r="AA1673" s="19"/>
      <c r="AB1673" s="19"/>
      <c r="FE1673" s="50"/>
    </row>
    <row r="1674" spans="1:161" s="18" customFormat="1">
      <c r="A1674" s="47"/>
      <c r="B1674" s="48"/>
      <c r="C1674" s="48"/>
      <c r="D1674" s="49"/>
      <c r="E1674" s="48"/>
      <c r="F1674" s="431"/>
      <c r="G1674" s="48"/>
      <c r="H1674" s="48"/>
      <c r="I1674" s="48"/>
      <c r="J1674" s="48"/>
      <c r="K1674" s="48"/>
      <c r="L1674" s="48"/>
      <c r="M1674" s="48"/>
      <c r="N1674" s="48"/>
      <c r="O1674" s="19"/>
      <c r="P1674" s="19"/>
      <c r="Q1674" s="19"/>
      <c r="R1674" s="19"/>
      <c r="S1674" s="19"/>
      <c r="T1674" s="19"/>
      <c r="U1674" s="19"/>
      <c r="V1674" s="19"/>
      <c r="W1674" s="19"/>
      <c r="X1674" s="19"/>
      <c r="Y1674" s="19"/>
      <c r="Z1674" s="19"/>
      <c r="AA1674" s="19"/>
      <c r="AB1674" s="19"/>
      <c r="FE1674" s="50"/>
    </row>
    <row r="1675" spans="1:161" s="18" customFormat="1">
      <c r="A1675" s="47"/>
      <c r="B1675" s="48"/>
      <c r="C1675" s="48"/>
      <c r="D1675" s="49"/>
      <c r="E1675" s="48"/>
      <c r="F1675" s="431"/>
      <c r="G1675" s="48"/>
      <c r="H1675" s="48"/>
      <c r="I1675" s="48"/>
      <c r="J1675" s="48"/>
      <c r="K1675" s="48"/>
      <c r="L1675" s="48"/>
      <c r="M1675" s="48"/>
      <c r="N1675" s="48"/>
      <c r="O1675" s="19"/>
      <c r="P1675" s="19"/>
      <c r="Q1675" s="19"/>
      <c r="R1675" s="19"/>
      <c r="S1675" s="19"/>
      <c r="T1675" s="19"/>
      <c r="U1675" s="19"/>
      <c r="V1675" s="19"/>
      <c r="W1675" s="19"/>
      <c r="X1675" s="19"/>
      <c r="Y1675" s="19"/>
      <c r="Z1675" s="19"/>
      <c r="AA1675" s="19"/>
      <c r="AB1675" s="19"/>
      <c r="FE1675" s="50"/>
    </row>
    <row r="1676" spans="1:161" s="18" customFormat="1">
      <c r="A1676" s="47"/>
      <c r="B1676" s="48"/>
      <c r="C1676" s="48"/>
      <c r="D1676" s="49"/>
      <c r="E1676" s="48"/>
      <c r="F1676" s="431"/>
      <c r="G1676" s="48"/>
      <c r="H1676" s="48"/>
      <c r="I1676" s="48"/>
      <c r="J1676" s="48"/>
      <c r="K1676" s="48"/>
      <c r="L1676" s="48"/>
      <c r="M1676" s="48"/>
      <c r="N1676" s="48"/>
      <c r="O1676" s="19"/>
      <c r="P1676" s="19"/>
      <c r="Q1676" s="19"/>
      <c r="R1676" s="19"/>
      <c r="S1676" s="19"/>
      <c r="T1676" s="19"/>
      <c r="U1676" s="19"/>
      <c r="V1676" s="19"/>
      <c r="W1676" s="19"/>
      <c r="X1676" s="19"/>
      <c r="Y1676" s="19"/>
      <c r="Z1676" s="19"/>
      <c r="AA1676" s="19"/>
      <c r="AB1676" s="19"/>
      <c r="FE1676" s="50"/>
    </row>
    <row r="1677" spans="1:161" s="18" customFormat="1">
      <c r="A1677" s="47"/>
      <c r="B1677" s="48"/>
      <c r="C1677" s="48"/>
      <c r="D1677" s="49"/>
      <c r="E1677" s="48"/>
      <c r="F1677" s="431"/>
      <c r="G1677" s="48"/>
      <c r="H1677" s="48"/>
      <c r="I1677" s="48"/>
      <c r="J1677" s="48"/>
      <c r="K1677" s="48"/>
      <c r="L1677" s="48"/>
      <c r="M1677" s="48"/>
      <c r="N1677" s="48"/>
      <c r="O1677" s="19"/>
      <c r="P1677" s="19"/>
      <c r="Q1677" s="19"/>
      <c r="R1677" s="19"/>
      <c r="S1677" s="19"/>
      <c r="T1677" s="19"/>
      <c r="U1677" s="19"/>
      <c r="V1677" s="19"/>
      <c r="W1677" s="19"/>
      <c r="X1677" s="19"/>
      <c r="Y1677" s="19"/>
      <c r="Z1677" s="19"/>
      <c r="AA1677" s="19"/>
      <c r="AB1677" s="19"/>
      <c r="FE1677" s="50"/>
    </row>
    <row r="1678" spans="1:161" s="18" customFormat="1">
      <c r="A1678" s="47"/>
      <c r="B1678" s="48"/>
      <c r="C1678" s="48"/>
      <c r="D1678" s="49"/>
      <c r="E1678" s="48"/>
      <c r="F1678" s="431"/>
      <c r="G1678" s="48"/>
      <c r="H1678" s="48"/>
      <c r="I1678" s="48"/>
      <c r="J1678" s="48"/>
      <c r="K1678" s="48"/>
      <c r="L1678" s="48"/>
      <c r="M1678" s="48"/>
      <c r="N1678" s="48"/>
      <c r="O1678" s="19"/>
      <c r="P1678" s="19"/>
      <c r="Q1678" s="19"/>
      <c r="R1678" s="19"/>
      <c r="S1678" s="19"/>
      <c r="T1678" s="19"/>
      <c r="U1678" s="19"/>
      <c r="V1678" s="19"/>
      <c r="W1678" s="19"/>
      <c r="X1678" s="19"/>
      <c r="Y1678" s="19"/>
      <c r="Z1678" s="19"/>
      <c r="AA1678" s="19"/>
      <c r="AB1678" s="19"/>
      <c r="FE1678" s="50"/>
    </row>
    <row r="1679" spans="1:161" s="18" customFormat="1">
      <c r="A1679" s="47"/>
      <c r="B1679" s="48"/>
      <c r="C1679" s="48"/>
      <c r="D1679" s="49"/>
      <c r="E1679" s="48"/>
      <c r="F1679" s="431"/>
      <c r="G1679" s="48"/>
      <c r="H1679" s="48"/>
      <c r="I1679" s="48"/>
      <c r="J1679" s="48"/>
      <c r="K1679" s="48"/>
      <c r="L1679" s="48"/>
      <c r="M1679" s="48"/>
      <c r="N1679" s="48"/>
      <c r="O1679" s="19"/>
      <c r="P1679" s="19"/>
      <c r="Q1679" s="19"/>
      <c r="R1679" s="19"/>
      <c r="S1679" s="19"/>
      <c r="T1679" s="19"/>
      <c r="U1679" s="19"/>
      <c r="V1679" s="19"/>
      <c r="W1679" s="19"/>
      <c r="X1679" s="19"/>
      <c r="Y1679" s="19"/>
      <c r="Z1679" s="19"/>
      <c r="AA1679" s="19"/>
      <c r="AB1679" s="19"/>
      <c r="FE1679" s="50"/>
    </row>
    <row r="1680" spans="1:161" s="18" customFormat="1">
      <c r="A1680" s="47"/>
      <c r="B1680" s="48"/>
      <c r="C1680" s="48"/>
      <c r="D1680" s="49"/>
      <c r="E1680" s="48"/>
      <c r="F1680" s="431"/>
      <c r="G1680" s="48"/>
      <c r="H1680" s="48"/>
      <c r="I1680" s="48"/>
      <c r="J1680" s="48"/>
      <c r="K1680" s="48"/>
      <c r="L1680" s="48"/>
      <c r="M1680" s="48"/>
      <c r="N1680" s="48"/>
      <c r="O1680" s="19"/>
      <c r="P1680" s="19"/>
      <c r="Q1680" s="19"/>
      <c r="R1680" s="19"/>
      <c r="S1680" s="19"/>
      <c r="T1680" s="19"/>
      <c r="U1680" s="19"/>
      <c r="V1680" s="19"/>
      <c r="W1680" s="19"/>
      <c r="X1680" s="19"/>
      <c r="Y1680" s="19"/>
      <c r="Z1680" s="19"/>
      <c r="AA1680" s="19"/>
      <c r="AB1680" s="19"/>
      <c r="FE1680" s="50"/>
    </row>
    <row r="1681" spans="1:161" s="18" customFormat="1">
      <c r="A1681" s="47"/>
      <c r="B1681" s="48"/>
      <c r="C1681" s="48"/>
      <c r="D1681" s="49"/>
      <c r="E1681" s="48"/>
      <c r="F1681" s="431"/>
      <c r="G1681" s="48"/>
      <c r="H1681" s="48"/>
      <c r="I1681" s="48"/>
      <c r="J1681" s="48"/>
      <c r="K1681" s="48"/>
      <c r="L1681" s="48"/>
      <c r="M1681" s="48"/>
      <c r="N1681" s="48"/>
      <c r="O1681" s="19"/>
      <c r="P1681" s="19"/>
      <c r="Q1681" s="19"/>
      <c r="R1681" s="19"/>
      <c r="S1681" s="19"/>
      <c r="T1681" s="19"/>
      <c r="U1681" s="19"/>
      <c r="V1681" s="19"/>
      <c r="W1681" s="19"/>
      <c r="X1681" s="19"/>
      <c r="Y1681" s="19"/>
      <c r="Z1681" s="19"/>
      <c r="AA1681" s="19"/>
      <c r="AB1681" s="19"/>
      <c r="FE1681" s="50"/>
    </row>
    <row r="1682" spans="1:161" s="18" customFormat="1">
      <c r="A1682" s="47"/>
      <c r="B1682" s="48"/>
      <c r="C1682" s="48"/>
      <c r="D1682" s="49"/>
      <c r="E1682" s="48"/>
      <c r="F1682" s="431"/>
      <c r="G1682" s="48"/>
      <c r="H1682" s="48"/>
      <c r="I1682" s="48"/>
      <c r="J1682" s="48"/>
      <c r="K1682" s="48"/>
      <c r="L1682" s="48"/>
      <c r="M1682" s="48"/>
      <c r="N1682" s="48"/>
      <c r="O1682" s="19"/>
      <c r="P1682" s="19"/>
      <c r="Q1682" s="19"/>
      <c r="R1682" s="19"/>
      <c r="S1682" s="19"/>
      <c r="T1682" s="19"/>
      <c r="U1682" s="19"/>
      <c r="V1682" s="19"/>
      <c r="W1682" s="19"/>
      <c r="X1682" s="19"/>
      <c r="Y1682" s="19"/>
      <c r="Z1682" s="19"/>
      <c r="AA1682" s="19"/>
      <c r="AB1682" s="19"/>
      <c r="FE1682" s="50"/>
    </row>
    <row r="1683" spans="1:161" s="18" customFormat="1">
      <c r="A1683" s="47"/>
      <c r="B1683" s="48"/>
      <c r="C1683" s="48"/>
      <c r="D1683" s="49"/>
      <c r="E1683" s="48"/>
      <c r="F1683" s="431"/>
      <c r="G1683" s="48"/>
      <c r="H1683" s="48"/>
      <c r="I1683" s="48"/>
      <c r="J1683" s="48"/>
      <c r="K1683" s="48"/>
      <c r="L1683" s="48"/>
      <c r="M1683" s="48"/>
      <c r="N1683" s="48"/>
      <c r="O1683" s="19"/>
      <c r="P1683" s="19"/>
      <c r="Q1683" s="19"/>
      <c r="R1683" s="19"/>
      <c r="S1683" s="19"/>
      <c r="T1683" s="19"/>
      <c r="U1683" s="19"/>
      <c r="V1683" s="19"/>
      <c r="W1683" s="19"/>
      <c r="X1683" s="19"/>
      <c r="Y1683" s="19"/>
      <c r="Z1683" s="19"/>
      <c r="AA1683" s="19"/>
      <c r="AB1683" s="19"/>
      <c r="FE1683" s="50"/>
    </row>
    <row r="1684" spans="1:161" s="18" customFormat="1">
      <c r="A1684" s="47"/>
      <c r="B1684" s="48"/>
      <c r="C1684" s="48"/>
      <c r="D1684" s="49"/>
      <c r="E1684" s="48"/>
      <c r="F1684" s="431"/>
      <c r="G1684" s="48"/>
      <c r="H1684" s="48"/>
      <c r="I1684" s="48"/>
      <c r="J1684" s="48"/>
      <c r="K1684" s="48"/>
      <c r="L1684" s="48"/>
      <c r="M1684" s="48"/>
      <c r="N1684" s="48"/>
      <c r="O1684" s="19"/>
      <c r="P1684" s="19"/>
      <c r="Q1684" s="19"/>
      <c r="R1684" s="19"/>
      <c r="S1684" s="19"/>
      <c r="T1684" s="19"/>
      <c r="U1684" s="19"/>
      <c r="V1684" s="19"/>
      <c r="W1684" s="19"/>
      <c r="X1684" s="19"/>
      <c r="Y1684" s="19"/>
      <c r="Z1684" s="19"/>
      <c r="AA1684" s="19"/>
      <c r="AB1684" s="19"/>
      <c r="FE1684" s="50"/>
    </row>
    <row r="1685" spans="1:161" s="18" customFormat="1">
      <c r="A1685" s="47"/>
      <c r="B1685" s="48"/>
      <c r="C1685" s="48"/>
      <c r="D1685" s="49"/>
      <c r="E1685" s="48"/>
      <c r="F1685" s="431"/>
      <c r="G1685" s="48"/>
      <c r="H1685" s="48"/>
      <c r="I1685" s="48"/>
      <c r="J1685" s="48"/>
      <c r="K1685" s="48"/>
      <c r="L1685" s="48"/>
      <c r="M1685" s="48"/>
      <c r="N1685" s="48"/>
      <c r="O1685" s="19"/>
      <c r="P1685" s="19"/>
      <c r="Q1685" s="19"/>
      <c r="R1685" s="19"/>
      <c r="S1685" s="19"/>
      <c r="T1685" s="19"/>
      <c r="U1685" s="19"/>
      <c r="V1685" s="19"/>
      <c r="W1685" s="19"/>
      <c r="X1685" s="19"/>
      <c r="Y1685" s="19"/>
      <c r="Z1685" s="19"/>
      <c r="AA1685" s="19"/>
      <c r="AB1685" s="19"/>
      <c r="FE1685" s="50"/>
    </row>
    <row r="1686" spans="1:161" s="18" customFormat="1">
      <c r="A1686" s="47"/>
      <c r="B1686" s="48"/>
      <c r="C1686" s="48"/>
      <c r="D1686" s="49"/>
      <c r="E1686" s="48"/>
      <c r="F1686" s="431"/>
      <c r="G1686" s="48"/>
      <c r="H1686" s="48"/>
      <c r="I1686" s="48"/>
      <c r="J1686" s="48"/>
      <c r="K1686" s="48"/>
      <c r="L1686" s="48"/>
      <c r="M1686" s="48"/>
      <c r="N1686" s="48"/>
      <c r="O1686" s="19"/>
      <c r="P1686" s="19"/>
      <c r="Q1686" s="19"/>
      <c r="R1686" s="19"/>
      <c r="S1686" s="19"/>
      <c r="T1686" s="19"/>
      <c r="U1686" s="19"/>
      <c r="V1686" s="19"/>
      <c r="W1686" s="19"/>
      <c r="X1686" s="19"/>
      <c r="Y1686" s="19"/>
      <c r="Z1686" s="19"/>
      <c r="AA1686" s="19"/>
      <c r="AB1686" s="19"/>
      <c r="FE1686" s="50"/>
    </row>
    <row r="1687" spans="1:161" s="18" customFormat="1">
      <c r="A1687" s="47"/>
      <c r="B1687" s="48"/>
      <c r="C1687" s="48"/>
      <c r="D1687" s="49"/>
      <c r="E1687" s="48"/>
      <c r="F1687" s="431"/>
      <c r="G1687" s="48"/>
      <c r="H1687" s="48"/>
      <c r="I1687" s="48"/>
      <c r="J1687" s="48"/>
      <c r="K1687" s="48"/>
      <c r="L1687" s="48"/>
      <c r="M1687" s="48"/>
      <c r="N1687" s="48"/>
      <c r="O1687" s="19"/>
      <c r="P1687" s="19"/>
      <c r="Q1687" s="19"/>
      <c r="R1687" s="19"/>
      <c r="S1687" s="19"/>
      <c r="T1687" s="19"/>
      <c r="U1687" s="19"/>
      <c r="V1687" s="19"/>
      <c r="W1687" s="19"/>
      <c r="X1687" s="19"/>
      <c r="Y1687" s="19"/>
      <c r="Z1687" s="19"/>
      <c r="AA1687" s="19"/>
      <c r="AB1687" s="19"/>
      <c r="FE1687" s="50"/>
    </row>
    <row r="1688" spans="1:161" s="18" customFormat="1">
      <c r="A1688" s="47"/>
      <c r="B1688" s="48"/>
      <c r="C1688" s="48"/>
      <c r="D1688" s="49"/>
      <c r="E1688" s="48"/>
      <c r="F1688" s="431"/>
      <c r="G1688" s="48"/>
      <c r="H1688" s="48"/>
      <c r="I1688" s="48"/>
      <c r="J1688" s="48"/>
      <c r="K1688" s="48"/>
      <c r="L1688" s="48"/>
      <c r="M1688" s="48"/>
      <c r="N1688" s="48"/>
      <c r="O1688" s="19"/>
      <c r="P1688" s="19"/>
      <c r="Q1688" s="19"/>
      <c r="R1688" s="19"/>
      <c r="S1688" s="19"/>
      <c r="T1688" s="19"/>
      <c r="U1688" s="19"/>
      <c r="V1688" s="19"/>
      <c r="W1688" s="19"/>
      <c r="X1688" s="19"/>
      <c r="Y1688" s="19"/>
      <c r="Z1688" s="19"/>
      <c r="AA1688" s="19"/>
      <c r="AB1688" s="19"/>
      <c r="FE1688" s="50"/>
    </row>
    <row r="1689" spans="1:161" s="18" customFormat="1">
      <c r="A1689" s="47"/>
      <c r="B1689" s="48"/>
      <c r="C1689" s="48"/>
      <c r="D1689" s="49"/>
      <c r="E1689" s="48"/>
      <c r="F1689" s="431"/>
      <c r="G1689" s="48"/>
      <c r="H1689" s="48"/>
      <c r="I1689" s="48"/>
      <c r="J1689" s="48"/>
      <c r="K1689" s="48"/>
      <c r="L1689" s="48"/>
      <c r="M1689" s="48"/>
      <c r="N1689" s="48"/>
      <c r="O1689" s="19"/>
      <c r="P1689" s="19"/>
      <c r="Q1689" s="19"/>
      <c r="R1689" s="19"/>
      <c r="S1689" s="19"/>
      <c r="T1689" s="19"/>
      <c r="U1689" s="19"/>
      <c r="V1689" s="19"/>
      <c r="W1689" s="19"/>
      <c r="X1689" s="19"/>
      <c r="Y1689" s="19"/>
      <c r="Z1689" s="19"/>
      <c r="AA1689" s="19"/>
      <c r="AB1689" s="19"/>
      <c r="FE1689" s="50"/>
    </row>
    <row r="1690" spans="1:161" s="18" customFormat="1">
      <c r="A1690" s="47"/>
      <c r="B1690" s="48"/>
      <c r="C1690" s="48"/>
      <c r="D1690" s="49"/>
      <c r="E1690" s="48"/>
      <c r="F1690" s="431"/>
      <c r="G1690" s="48"/>
      <c r="H1690" s="48"/>
      <c r="I1690" s="48"/>
      <c r="J1690" s="48"/>
      <c r="K1690" s="48"/>
      <c r="L1690" s="48"/>
      <c r="M1690" s="48"/>
      <c r="N1690" s="48"/>
      <c r="O1690" s="19"/>
      <c r="P1690" s="19"/>
      <c r="Q1690" s="19"/>
      <c r="R1690" s="19"/>
      <c r="S1690" s="19"/>
      <c r="T1690" s="19"/>
      <c r="U1690" s="19"/>
      <c r="V1690" s="19"/>
      <c r="W1690" s="19"/>
      <c r="X1690" s="19"/>
      <c r="Y1690" s="19"/>
      <c r="Z1690" s="19"/>
      <c r="AA1690" s="19"/>
      <c r="AB1690" s="19"/>
      <c r="FE1690" s="50"/>
    </row>
    <row r="1691" spans="1:161" s="18" customFormat="1">
      <c r="A1691" s="47"/>
      <c r="B1691" s="48"/>
      <c r="C1691" s="48"/>
      <c r="D1691" s="49"/>
      <c r="E1691" s="48"/>
      <c r="F1691" s="431"/>
      <c r="G1691" s="48"/>
      <c r="H1691" s="48"/>
      <c r="I1691" s="48"/>
      <c r="J1691" s="48"/>
      <c r="K1691" s="48"/>
      <c r="L1691" s="48"/>
      <c r="M1691" s="48"/>
      <c r="N1691" s="48"/>
      <c r="O1691" s="19"/>
      <c r="P1691" s="19"/>
      <c r="Q1691" s="19"/>
      <c r="R1691" s="19"/>
      <c r="S1691" s="19"/>
      <c r="T1691" s="19"/>
      <c r="U1691" s="19"/>
      <c r="V1691" s="19"/>
      <c r="W1691" s="19"/>
      <c r="X1691" s="19"/>
      <c r="Y1691" s="19"/>
      <c r="Z1691" s="19"/>
      <c r="AA1691" s="19"/>
      <c r="AB1691" s="19"/>
      <c r="FE1691" s="50"/>
    </row>
    <row r="1692" spans="1:161" s="18" customFormat="1">
      <c r="A1692" s="47"/>
      <c r="B1692" s="48"/>
      <c r="C1692" s="48"/>
      <c r="D1692" s="49"/>
      <c r="E1692" s="48"/>
      <c r="F1692" s="431"/>
      <c r="G1692" s="48"/>
      <c r="H1692" s="48"/>
      <c r="I1692" s="48"/>
      <c r="J1692" s="48"/>
      <c r="K1692" s="48"/>
      <c r="L1692" s="48"/>
      <c r="M1692" s="48"/>
      <c r="N1692" s="48"/>
      <c r="O1692" s="19"/>
      <c r="P1692" s="19"/>
      <c r="Q1692" s="19"/>
      <c r="R1692" s="19"/>
      <c r="S1692" s="19"/>
      <c r="T1692" s="19"/>
      <c r="U1692" s="19"/>
      <c r="V1692" s="19"/>
      <c r="W1692" s="19"/>
      <c r="X1692" s="19"/>
      <c r="Y1692" s="19"/>
      <c r="Z1692" s="19"/>
      <c r="AA1692" s="19"/>
      <c r="AB1692" s="19"/>
      <c r="FE1692" s="50"/>
    </row>
    <row r="1693" spans="1:161" s="18" customFormat="1">
      <c r="A1693" s="47"/>
      <c r="B1693" s="48"/>
      <c r="C1693" s="48"/>
      <c r="D1693" s="49"/>
      <c r="E1693" s="48"/>
      <c r="F1693" s="431"/>
      <c r="G1693" s="48"/>
      <c r="H1693" s="48"/>
      <c r="I1693" s="48"/>
      <c r="J1693" s="48"/>
      <c r="K1693" s="48"/>
      <c r="L1693" s="48"/>
      <c r="M1693" s="48"/>
      <c r="N1693" s="48"/>
      <c r="O1693" s="19"/>
      <c r="P1693" s="19"/>
      <c r="Q1693" s="19"/>
      <c r="R1693" s="19"/>
      <c r="S1693" s="19"/>
      <c r="T1693" s="19"/>
      <c r="U1693" s="19"/>
      <c r="V1693" s="19"/>
      <c r="W1693" s="19"/>
      <c r="X1693" s="19"/>
      <c r="Y1693" s="19"/>
      <c r="Z1693" s="19"/>
      <c r="AA1693" s="19"/>
      <c r="AB1693" s="19"/>
      <c r="FE1693" s="50"/>
    </row>
    <row r="1694" spans="1:161" s="18" customFormat="1">
      <c r="A1694" s="47"/>
      <c r="B1694" s="48"/>
      <c r="C1694" s="48"/>
      <c r="D1694" s="49"/>
      <c r="E1694" s="48"/>
      <c r="F1694" s="431"/>
      <c r="G1694" s="48"/>
      <c r="H1694" s="48"/>
      <c r="I1694" s="48"/>
      <c r="J1694" s="48"/>
      <c r="K1694" s="48"/>
      <c r="L1694" s="48"/>
      <c r="M1694" s="48"/>
      <c r="N1694" s="48"/>
      <c r="O1694" s="19"/>
      <c r="P1694" s="19"/>
      <c r="Q1694" s="19"/>
      <c r="R1694" s="19"/>
      <c r="S1694" s="19"/>
      <c r="T1694" s="19"/>
      <c r="U1694" s="19"/>
      <c r="V1694" s="19"/>
      <c r="W1694" s="19"/>
      <c r="X1694" s="19"/>
      <c r="Y1694" s="19"/>
      <c r="Z1694" s="19"/>
      <c r="AA1694" s="19"/>
      <c r="AB1694" s="19"/>
      <c r="FE1694" s="50"/>
    </row>
    <row r="1695" spans="1:161" s="18" customFormat="1">
      <c r="A1695" s="47"/>
      <c r="B1695" s="48"/>
      <c r="C1695" s="48"/>
      <c r="D1695" s="49"/>
      <c r="E1695" s="48"/>
      <c r="F1695" s="431"/>
      <c r="G1695" s="48"/>
      <c r="H1695" s="48"/>
      <c r="I1695" s="48"/>
      <c r="J1695" s="48"/>
      <c r="K1695" s="48"/>
      <c r="L1695" s="48"/>
      <c r="M1695" s="48"/>
      <c r="N1695" s="48"/>
      <c r="O1695" s="19"/>
      <c r="P1695" s="19"/>
      <c r="Q1695" s="19"/>
      <c r="R1695" s="19"/>
      <c r="S1695" s="19"/>
      <c r="T1695" s="19"/>
      <c r="U1695" s="19"/>
      <c r="V1695" s="19"/>
      <c r="W1695" s="19"/>
      <c r="X1695" s="19"/>
      <c r="Y1695" s="19"/>
      <c r="Z1695" s="19"/>
      <c r="AA1695" s="19"/>
      <c r="AB1695" s="19"/>
      <c r="FE1695" s="50"/>
    </row>
    <row r="1696" spans="1:161" s="18" customFormat="1">
      <c r="A1696" s="47"/>
      <c r="B1696" s="48"/>
      <c r="C1696" s="48"/>
      <c r="D1696" s="49"/>
      <c r="E1696" s="48"/>
      <c r="F1696" s="431"/>
      <c r="G1696" s="48"/>
      <c r="H1696" s="48"/>
      <c r="I1696" s="48"/>
      <c r="J1696" s="48"/>
      <c r="K1696" s="48"/>
      <c r="L1696" s="48"/>
      <c r="M1696" s="48"/>
      <c r="N1696" s="48"/>
      <c r="O1696" s="19"/>
      <c r="P1696" s="19"/>
      <c r="Q1696" s="19"/>
      <c r="R1696" s="19"/>
      <c r="S1696" s="19"/>
      <c r="T1696" s="19"/>
      <c r="U1696" s="19"/>
      <c r="V1696" s="19"/>
      <c r="W1696" s="19"/>
      <c r="X1696" s="19"/>
      <c r="Y1696" s="19"/>
      <c r="Z1696" s="19"/>
      <c r="AA1696" s="19"/>
      <c r="AB1696" s="19"/>
      <c r="FE1696" s="50"/>
    </row>
    <row r="1697" spans="1:161" s="18" customFormat="1">
      <c r="A1697" s="47"/>
      <c r="B1697" s="48"/>
      <c r="C1697" s="48"/>
      <c r="D1697" s="49"/>
      <c r="E1697" s="48"/>
      <c r="F1697" s="431"/>
      <c r="G1697" s="48"/>
      <c r="H1697" s="48"/>
      <c r="I1697" s="48"/>
      <c r="J1697" s="48"/>
      <c r="K1697" s="48"/>
      <c r="L1697" s="48"/>
      <c r="M1697" s="48"/>
      <c r="N1697" s="48"/>
      <c r="O1697" s="19"/>
      <c r="P1697" s="19"/>
      <c r="Q1697" s="19"/>
      <c r="R1697" s="19"/>
      <c r="S1697" s="19"/>
      <c r="T1697" s="19"/>
      <c r="U1697" s="19"/>
      <c r="V1697" s="19"/>
      <c r="W1697" s="19"/>
      <c r="X1697" s="19"/>
      <c r="Y1697" s="19"/>
      <c r="Z1697" s="19"/>
      <c r="AA1697" s="19"/>
      <c r="AB1697" s="19"/>
      <c r="FE1697" s="50"/>
    </row>
    <row r="1698" spans="1:161" s="18" customFormat="1">
      <c r="A1698" s="47"/>
      <c r="B1698" s="48"/>
      <c r="C1698" s="48"/>
      <c r="D1698" s="49"/>
      <c r="E1698" s="48"/>
      <c r="F1698" s="431"/>
      <c r="G1698" s="48"/>
      <c r="H1698" s="48"/>
      <c r="I1698" s="48"/>
      <c r="J1698" s="48"/>
      <c r="K1698" s="48"/>
      <c r="L1698" s="48"/>
      <c r="M1698" s="48"/>
      <c r="N1698" s="48"/>
      <c r="O1698" s="19"/>
      <c r="P1698" s="19"/>
      <c r="Q1698" s="19"/>
      <c r="R1698" s="19"/>
      <c r="S1698" s="19"/>
      <c r="T1698" s="19"/>
      <c r="U1698" s="19"/>
      <c r="V1698" s="19"/>
      <c r="W1698" s="19"/>
      <c r="X1698" s="19"/>
      <c r="Y1698" s="19"/>
      <c r="Z1698" s="19"/>
      <c r="AA1698" s="19"/>
      <c r="AB1698" s="19"/>
      <c r="FE1698" s="50"/>
    </row>
    <row r="1699" spans="1:161" s="18" customFormat="1">
      <c r="A1699" s="47"/>
      <c r="B1699" s="48"/>
      <c r="C1699" s="48"/>
      <c r="D1699" s="49"/>
      <c r="E1699" s="48"/>
      <c r="F1699" s="431"/>
      <c r="G1699" s="48"/>
      <c r="H1699" s="48"/>
      <c r="I1699" s="48"/>
      <c r="J1699" s="48"/>
      <c r="K1699" s="48"/>
      <c r="L1699" s="48"/>
      <c r="M1699" s="48"/>
      <c r="N1699" s="48"/>
      <c r="O1699" s="19"/>
      <c r="P1699" s="19"/>
      <c r="Q1699" s="19"/>
      <c r="R1699" s="19"/>
      <c r="S1699" s="19"/>
      <c r="T1699" s="19"/>
      <c r="U1699" s="19"/>
      <c r="V1699" s="19"/>
      <c r="W1699" s="19"/>
      <c r="X1699" s="19"/>
      <c r="Y1699" s="19"/>
      <c r="Z1699" s="19"/>
      <c r="AA1699" s="19"/>
      <c r="AB1699" s="19"/>
      <c r="FE1699" s="50"/>
    </row>
    <row r="1700" spans="1:161" s="18" customFormat="1">
      <c r="A1700" s="47"/>
      <c r="B1700" s="48"/>
      <c r="C1700" s="48"/>
      <c r="D1700" s="49"/>
      <c r="E1700" s="48"/>
      <c r="F1700" s="431"/>
      <c r="G1700" s="48"/>
      <c r="H1700" s="48"/>
      <c r="I1700" s="48"/>
      <c r="J1700" s="48"/>
      <c r="K1700" s="48"/>
      <c r="L1700" s="48"/>
      <c r="M1700" s="48"/>
      <c r="N1700" s="48"/>
      <c r="O1700" s="19"/>
      <c r="P1700" s="19"/>
      <c r="Q1700" s="19"/>
      <c r="R1700" s="19"/>
      <c r="S1700" s="19"/>
      <c r="T1700" s="19"/>
      <c r="U1700" s="19"/>
      <c r="V1700" s="19"/>
      <c r="W1700" s="19"/>
      <c r="X1700" s="19"/>
      <c r="Y1700" s="19"/>
      <c r="Z1700" s="19"/>
      <c r="AA1700" s="19"/>
      <c r="AB1700" s="19"/>
      <c r="FE1700" s="50"/>
    </row>
    <row r="1701" spans="1:161" s="18" customFormat="1">
      <c r="A1701" s="47"/>
      <c r="B1701" s="48"/>
      <c r="C1701" s="48"/>
      <c r="D1701" s="49"/>
      <c r="E1701" s="48"/>
      <c r="F1701" s="431"/>
      <c r="G1701" s="48"/>
      <c r="H1701" s="48"/>
      <c r="I1701" s="48"/>
      <c r="J1701" s="48"/>
      <c r="K1701" s="48"/>
      <c r="L1701" s="48"/>
      <c r="M1701" s="48"/>
      <c r="N1701" s="48"/>
      <c r="O1701" s="19"/>
      <c r="P1701" s="19"/>
      <c r="Q1701" s="19"/>
      <c r="R1701" s="19"/>
      <c r="S1701" s="19"/>
      <c r="T1701" s="19"/>
      <c r="U1701" s="19"/>
      <c r="V1701" s="19"/>
      <c r="W1701" s="19"/>
      <c r="X1701" s="19"/>
      <c r="Y1701" s="19"/>
      <c r="Z1701" s="19"/>
      <c r="AA1701" s="19"/>
      <c r="AB1701" s="19"/>
      <c r="FE1701" s="50"/>
    </row>
    <row r="1702" spans="1:161" s="18" customFormat="1">
      <c r="A1702" s="47"/>
      <c r="B1702" s="48"/>
      <c r="C1702" s="48"/>
      <c r="D1702" s="49"/>
      <c r="E1702" s="48"/>
      <c r="F1702" s="431"/>
      <c r="G1702" s="48"/>
      <c r="H1702" s="48"/>
      <c r="I1702" s="48"/>
      <c r="J1702" s="48"/>
      <c r="K1702" s="48"/>
      <c r="L1702" s="48"/>
      <c r="M1702" s="48"/>
      <c r="N1702" s="48"/>
      <c r="O1702" s="19"/>
      <c r="P1702" s="19"/>
      <c r="Q1702" s="19"/>
      <c r="R1702" s="19"/>
      <c r="S1702" s="19"/>
      <c r="T1702" s="19"/>
      <c r="U1702" s="19"/>
      <c r="V1702" s="19"/>
      <c r="W1702" s="19"/>
      <c r="X1702" s="19"/>
      <c r="Y1702" s="19"/>
      <c r="Z1702" s="19"/>
      <c r="AA1702" s="19"/>
      <c r="AB1702" s="19"/>
      <c r="FE1702" s="50"/>
    </row>
    <row r="1703" spans="1:161" s="18" customFormat="1">
      <c r="A1703" s="47"/>
      <c r="B1703" s="48"/>
      <c r="C1703" s="48"/>
      <c r="D1703" s="49"/>
      <c r="E1703" s="48"/>
      <c r="F1703" s="431"/>
      <c r="G1703" s="48"/>
      <c r="H1703" s="48"/>
      <c r="I1703" s="48"/>
      <c r="J1703" s="48"/>
      <c r="K1703" s="48"/>
      <c r="L1703" s="48"/>
      <c r="M1703" s="48"/>
      <c r="N1703" s="48"/>
      <c r="O1703" s="19"/>
      <c r="P1703" s="19"/>
      <c r="Q1703" s="19"/>
      <c r="R1703" s="19"/>
      <c r="S1703" s="19"/>
      <c r="T1703" s="19"/>
      <c r="U1703" s="19"/>
      <c r="V1703" s="19"/>
      <c r="W1703" s="19"/>
      <c r="X1703" s="19"/>
      <c r="Y1703" s="19"/>
      <c r="Z1703" s="19"/>
      <c r="AA1703" s="19"/>
      <c r="AB1703" s="19"/>
      <c r="FE1703" s="50"/>
    </row>
    <row r="1704" spans="1:161" s="18" customFormat="1">
      <c r="A1704" s="47"/>
      <c r="B1704" s="48"/>
      <c r="C1704" s="48"/>
      <c r="D1704" s="49"/>
      <c r="E1704" s="48"/>
      <c r="F1704" s="431"/>
      <c r="G1704" s="48"/>
      <c r="H1704" s="48"/>
      <c r="I1704" s="48"/>
      <c r="J1704" s="48"/>
      <c r="K1704" s="48"/>
      <c r="L1704" s="48"/>
      <c r="M1704" s="48"/>
      <c r="N1704" s="48"/>
      <c r="O1704" s="19"/>
      <c r="P1704" s="19"/>
      <c r="Q1704" s="19"/>
      <c r="R1704" s="19"/>
      <c r="S1704" s="19"/>
      <c r="T1704" s="19"/>
      <c r="U1704" s="19"/>
      <c r="V1704" s="19"/>
      <c r="W1704" s="19"/>
      <c r="X1704" s="19"/>
      <c r="Y1704" s="19"/>
      <c r="Z1704" s="19"/>
      <c r="AA1704" s="19"/>
      <c r="AB1704" s="19"/>
      <c r="FE1704" s="50"/>
    </row>
    <row r="1705" spans="1:161" s="18" customFormat="1">
      <c r="A1705" s="47"/>
      <c r="B1705" s="48"/>
      <c r="C1705" s="48"/>
      <c r="D1705" s="49"/>
      <c r="E1705" s="48"/>
      <c r="F1705" s="431"/>
      <c r="G1705" s="48"/>
      <c r="H1705" s="48"/>
      <c r="I1705" s="48"/>
      <c r="J1705" s="48"/>
      <c r="K1705" s="48"/>
      <c r="L1705" s="48"/>
      <c r="M1705" s="48"/>
      <c r="N1705" s="48"/>
      <c r="O1705" s="19"/>
      <c r="P1705" s="19"/>
      <c r="Q1705" s="19"/>
      <c r="R1705" s="19"/>
      <c r="S1705" s="19"/>
      <c r="T1705" s="19"/>
      <c r="U1705" s="19"/>
      <c r="V1705" s="19"/>
      <c r="W1705" s="19"/>
      <c r="X1705" s="19"/>
      <c r="Y1705" s="19"/>
      <c r="Z1705" s="19"/>
      <c r="AA1705" s="19"/>
      <c r="AB1705" s="19"/>
      <c r="FE1705" s="50"/>
    </row>
    <row r="1706" spans="1:161" s="18" customFormat="1">
      <c r="A1706" s="47"/>
      <c r="B1706" s="48"/>
      <c r="C1706" s="48"/>
      <c r="D1706" s="49"/>
      <c r="E1706" s="48"/>
      <c r="F1706" s="431"/>
      <c r="G1706" s="48"/>
      <c r="H1706" s="48"/>
      <c r="I1706" s="48"/>
      <c r="J1706" s="48"/>
      <c r="K1706" s="48"/>
      <c r="L1706" s="48"/>
      <c r="M1706" s="48"/>
      <c r="N1706" s="48"/>
      <c r="O1706" s="19"/>
      <c r="P1706" s="19"/>
      <c r="Q1706" s="19"/>
      <c r="R1706" s="19"/>
      <c r="S1706" s="19"/>
      <c r="T1706" s="19"/>
      <c r="U1706" s="19"/>
      <c r="V1706" s="19"/>
      <c r="W1706" s="19"/>
      <c r="X1706" s="19"/>
      <c r="Y1706" s="19"/>
      <c r="Z1706" s="19"/>
      <c r="AA1706" s="19"/>
      <c r="AB1706" s="19"/>
      <c r="FE1706" s="50"/>
    </row>
    <row r="1707" spans="1:161" s="18" customFormat="1">
      <c r="A1707" s="47"/>
      <c r="B1707" s="48"/>
      <c r="C1707" s="48"/>
      <c r="D1707" s="49"/>
      <c r="E1707" s="48"/>
      <c r="F1707" s="431"/>
      <c r="G1707" s="48"/>
      <c r="H1707" s="48"/>
      <c r="I1707" s="48"/>
      <c r="J1707" s="48"/>
      <c r="K1707" s="48"/>
      <c r="L1707" s="48"/>
      <c r="M1707" s="48"/>
      <c r="N1707" s="48"/>
      <c r="O1707" s="19"/>
      <c r="P1707" s="19"/>
      <c r="Q1707" s="19"/>
      <c r="R1707" s="19"/>
      <c r="S1707" s="19"/>
      <c r="T1707" s="19"/>
      <c r="U1707" s="19"/>
      <c r="V1707" s="19"/>
      <c r="W1707" s="19"/>
      <c r="X1707" s="19"/>
      <c r="Y1707" s="19"/>
      <c r="Z1707" s="19"/>
      <c r="AA1707" s="19"/>
      <c r="AB1707" s="19"/>
      <c r="FE1707" s="50"/>
    </row>
    <row r="1708" spans="1:161" s="18" customFormat="1">
      <c r="A1708" s="47"/>
      <c r="B1708" s="48"/>
      <c r="C1708" s="48"/>
      <c r="D1708" s="49"/>
      <c r="E1708" s="48"/>
      <c r="F1708" s="431"/>
      <c r="G1708" s="48"/>
      <c r="H1708" s="48"/>
      <c r="I1708" s="48"/>
      <c r="J1708" s="48"/>
      <c r="K1708" s="48"/>
      <c r="L1708" s="48"/>
      <c r="M1708" s="48"/>
      <c r="N1708" s="48"/>
      <c r="O1708" s="19"/>
      <c r="P1708" s="19"/>
      <c r="Q1708" s="19"/>
      <c r="R1708" s="19"/>
      <c r="S1708" s="19"/>
      <c r="T1708" s="19"/>
      <c r="U1708" s="19"/>
      <c r="V1708" s="19"/>
      <c r="W1708" s="19"/>
      <c r="X1708" s="19"/>
      <c r="Y1708" s="19"/>
      <c r="Z1708" s="19"/>
      <c r="AA1708" s="19"/>
      <c r="AB1708" s="19"/>
      <c r="FE1708" s="50"/>
    </row>
    <row r="1709" spans="1:161" s="18" customFormat="1">
      <c r="A1709" s="47"/>
      <c r="B1709" s="48"/>
      <c r="C1709" s="48"/>
      <c r="D1709" s="49"/>
      <c r="E1709" s="48"/>
      <c r="F1709" s="431"/>
      <c r="G1709" s="48"/>
      <c r="H1709" s="48"/>
      <c r="I1709" s="48"/>
      <c r="J1709" s="48"/>
      <c r="K1709" s="48"/>
      <c r="L1709" s="48"/>
      <c r="M1709" s="48"/>
      <c r="N1709" s="48"/>
      <c r="O1709" s="19"/>
      <c r="P1709" s="19"/>
      <c r="Q1709" s="19"/>
      <c r="R1709" s="19"/>
      <c r="S1709" s="19"/>
      <c r="T1709" s="19"/>
      <c r="U1709" s="19"/>
      <c r="V1709" s="19"/>
      <c r="W1709" s="19"/>
      <c r="X1709" s="19"/>
      <c r="Y1709" s="19"/>
      <c r="Z1709" s="19"/>
      <c r="AA1709" s="19"/>
      <c r="AB1709" s="19"/>
      <c r="FE1709" s="50"/>
    </row>
    <row r="1710" spans="1:161" s="18" customFormat="1">
      <c r="A1710" s="47"/>
      <c r="B1710" s="48"/>
      <c r="C1710" s="48"/>
      <c r="D1710" s="49"/>
      <c r="E1710" s="48"/>
      <c r="F1710" s="431"/>
      <c r="G1710" s="48"/>
      <c r="H1710" s="48"/>
      <c r="I1710" s="48"/>
      <c r="J1710" s="48"/>
      <c r="K1710" s="48"/>
      <c r="L1710" s="48"/>
      <c r="M1710" s="48"/>
      <c r="N1710" s="48"/>
      <c r="O1710" s="19"/>
      <c r="P1710" s="19"/>
      <c r="Q1710" s="19"/>
      <c r="R1710" s="19"/>
      <c r="S1710" s="19"/>
      <c r="T1710" s="19"/>
      <c r="U1710" s="19"/>
      <c r="V1710" s="19"/>
      <c r="W1710" s="19"/>
      <c r="X1710" s="19"/>
      <c r="Y1710" s="19"/>
      <c r="Z1710" s="19"/>
      <c r="AA1710" s="19"/>
      <c r="AB1710" s="19"/>
      <c r="FE1710" s="50"/>
    </row>
    <row r="1711" spans="1:161" s="18" customFormat="1">
      <c r="A1711" s="47"/>
      <c r="B1711" s="48"/>
      <c r="C1711" s="48"/>
      <c r="D1711" s="49"/>
      <c r="E1711" s="48"/>
      <c r="F1711" s="431"/>
      <c r="G1711" s="48"/>
      <c r="H1711" s="48"/>
      <c r="I1711" s="48"/>
      <c r="J1711" s="48"/>
      <c r="K1711" s="48"/>
      <c r="L1711" s="48"/>
      <c r="M1711" s="48"/>
      <c r="N1711" s="48"/>
      <c r="O1711" s="19"/>
      <c r="P1711" s="19"/>
      <c r="Q1711" s="19"/>
      <c r="R1711" s="19"/>
      <c r="S1711" s="19"/>
      <c r="T1711" s="19"/>
      <c r="U1711" s="19"/>
      <c r="V1711" s="19"/>
      <c r="W1711" s="19"/>
      <c r="X1711" s="19"/>
      <c r="Y1711" s="19"/>
      <c r="Z1711" s="19"/>
      <c r="AA1711" s="19"/>
      <c r="AB1711" s="19"/>
      <c r="FE1711" s="50"/>
    </row>
    <row r="1712" spans="1:161" s="18" customFormat="1">
      <c r="A1712" s="47"/>
      <c r="B1712" s="48"/>
      <c r="C1712" s="48"/>
      <c r="D1712" s="49"/>
      <c r="E1712" s="48"/>
      <c r="F1712" s="431"/>
      <c r="G1712" s="48"/>
      <c r="H1712" s="48"/>
      <c r="I1712" s="48"/>
      <c r="J1712" s="48"/>
      <c r="K1712" s="48"/>
      <c r="L1712" s="48"/>
      <c r="M1712" s="48"/>
      <c r="N1712" s="48"/>
      <c r="O1712" s="19"/>
      <c r="P1712" s="19"/>
      <c r="Q1712" s="19"/>
      <c r="R1712" s="19"/>
      <c r="S1712" s="19"/>
      <c r="T1712" s="19"/>
      <c r="U1712" s="19"/>
      <c r="V1712" s="19"/>
      <c r="W1712" s="19"/>
      <c r="X1712" s="19"/>
      <c r="Y1712" s="19"/>
      <c r="Z1712" s="19"/>
      <c r="AA1712" s="19"/>
      <c r="AB1712" s="19"/>
      <c r="FE1712" s="50"/>
    </row>
    <row r="1713" spans="1:161" s="18" customFormat="1">
      <c r="A1713" s="47"/>
      <c r="B1713" s="48"/>
      <c r="C1713" s="48"/>
      <c r="D1713" s="49"/>
      <c r="E1713" s="48"/>
      <c r="F1713" s="431"/>
      <c r="G1713" s="48"/>
      <c r="H1713" s="48"/>
      <c r="I1713" s="48"/>
      <c r="J1713" s="48"/>
      <c r="K1713" s="48"/>
      <c r="L1713" s="48"/>
      <c r="M1713" s="48"/>
      <c r="N1713" s="48"/>
      <c r="O1713" s="19"/>
      <c r="P1713" s="19"/>
      <c r="Q1713" s="19"/>
      <c r="R1713" s="19"/>
      <c r="S1713" s="19"/>
      <c r="T1713" s="19"/>
      <c r="U1713" s="19"/>
      <c r="V1713" s="19"/>
      <c r="W1713" s="19"/>
      <c r="X1713" s="19"/>
      <c r="Y1713" s="19"/>
      <c r="Z1713" s="19"/>
      <c r="AA1713" s="19"/>
      <c r="AB1713" s="19"/>
      <c r="FE1713" s="50"/>
    </row>
    <row r="1714" spans="1:161" s="18" customFormat="1">
      <c r="A1714" s="47"/>
      <c r="B1714" s="48"/>
      <c r="C1714" s="48"/>
      <c r="D1714" s="49"/>
      <c r="E1714" s="48"/>
      <c r="F1714" s="431"/>
      <c r="G1714" s="48"/>
      <c r="H1714" s="48"/>
      <c r="I1714" s="48"/>
      <c r="J1714" s="48"/>
      <c r="K1714" s="48"/>
      <c r="L1714" s="48"/>
      <c r="M1714" s="48"/>
      <c r="N1714" s="48"/>
      <c r="O1714" s="19"/>
      <c r="P1714" s="19"/>
      <c r="Q1714" s="19"/>
      <c r="R1714" s="19"/>
      <c r="S1714" s="19"/>
      <c r="T1714" s="19"/>
      <c r="U1714" s="19"/>
      <c r="V1714" s="19"/>
      <c r="W1714" s="19"/>
      <c r="X1714" s="19"/>
      <c r="Y1714" s="19"/>
      <c r="Z1714" s="19"/>
      <c r="AA1714" s="19"/>
      <c r="AB1714" s="19"/>
      <c r="FE1714" s="50"/>
    </row>
    <row r="1715" spans="1:161" s="18" customFormat="1">
      <c r="A1715" s="47"/>
      <c r="B1715" s="48"/>
      <c r="C1715" s="48"/>
      <c r="D1715" s="49"/>
      <c r="E1715" s="48"/>
      <c r="F1715" s="431"/>
      <c r="G1715" s="48"/>
      <c r="H1715" s="48"/>
      <c r="I1715" s="48"/>
      <c r="J1715" s="48"/>
      <c r="K1715" s="48"/>
      <c r="L1715" s="48"/>
      <c r="M1715" s="48"/>
      <c r="N1715" s="48"/>
      <c r="O1715" s="19"/>
      <c r="P1715" s="19"/>
      <c r="Q1715" s="19"/>
      <c r="R1715" s="19"/>
      <c r="S1715" s="19"/>
      <c r="T1715" s="19"/>
      <c r="U1715" s="19"/>
      <c r="V1715" s="19"/>
      <c r="W1715" s="19"/>
      <c r="X1715" s="19"/>
      <c r="Y1715" s="19"/>
      <c r="Z1715" s="19"/>
      <c r="AA1715" s="19"/>
      <c r="AB1715" s="19"/>
      <c r="FE1715" s="50"/>
    </row>
    <row r="1716" spans="1:161" s="18" customFormat="1">
      <c r="A1716" s="47"/>
      <c r="B1716" s="48"/>
      <c r="C1716" s="48"/>
      <c r="D1716" s="49"/>
      <c r="E1716" s="48"/>
      <c r="F1716" s="431"/>
      <c r="G1716" s="48"/>
      <c r="H1716" s="48"/>
      <c r="I1716" s="48"/>
      <c r="J1716" s="48"/>
      <c r="K1716" s="48"/>
      <c r="L1716" s="48"/>
      <c r="M1716" s="48"/>
      <c r="N1716" s="48"/>
      <c r="O1716" s="19"/>
      <c r="P1716" s="19"/>
      <c r="Q1716" s="19"/>
      <c r="R1716" s="19"/>
      <c r="S1716" s="19"/>
      <c r="T1716" s="19"/>
      <c r="U1716" s="19"/>
      <c r="V1716" s="19"/>
      <c r="W1716" s="19"/>
      <c r="X1716" s="19"/>
      <c r="Y1716" s="19"/>
      <c r="Z1716" s="19"/>
      <c r="AA1716" s="19"/>
      <c r="AB1716" s="19"/>
      <c r="FE1716" s="50"/>
    </row>
    <row r="1717" spans="1:161" s="18" customFormat="1">
      <c r="A1717" s="47"/>
      <c r="B1717" s="48"/>
      <c r="C1717" s="48"/>
      <c r="D1717" s="49"/>
      <c r="E1717" s="48"/>
      <c r="F1717" s="431"/>
      <c r="G1717" s="48"/>
      <c r="H1717" s="48"/>
      <c r="I1717" s="48"/>
      <c r="J1717" s="48"/>
      <c r="K1717" s="48"/>
      <c r="L1717" s="48"/>
      <c r="M1717" s="48"/>
      <c r="N1717" s="48"/>
      <c r="O1717" s="19"/>
      <c r="P1717" s="19"/>
      <c r="Q1717" s="19"/>
      <c r="R1717" s="19"/>
      <c r="S1717" s="19"/>
      <c r="T1717" s="19"/>
      <c r="U1717" s="19"/>
      <c r="V1717" s="19"/>
      <c r="W1717" s="19"/>
      <c r="X1717" s="19"/>
      <c r="Y1717" s="19"/>
      <c r="Z1717" s="19"/>
      <c r="AA1717" s="19"/>
      <c r="AB1717" s="19"/>
      <c r="FE1717" s="50"/>
    </row>
    <row r="1718" spans="1:161" s="18" customFormat="1">
      <c r="A1718" s="47"/>
      <c r="B1718" s="48"/>
      <c r="C1718" s="48"/>
      <c r="D1718" s="49"/>
      <c r="E1718" s="48"/>
      <c r="F1718" s="431"/>
      <c r="G1718" s="48"/>
      <c r="H1718" s="48"/>
      <c r="I1718" s="48"/>
      <c r="J1718" s="48"/>
      <c r="K1718" s="48"/>
      <c r="L1718" s="48"/>
      <c r="M1718" s="48"/>
      <c r="N1718" s="48"/>
      <c r="O1718" s="19"/>
      <c r="P1718" s="19"/>
      <c r="Q1718" s="19"/>
      <c r="R1718" s="19"/>
      <c r="S1718" s="19"/>
      <c r="T1718" s="19"/>
      <c r="U1718" s="19"/>
      <c r="V1718" s="19"/>
      <c r="W1718" s="19"/>
      <c r="X1718" s="19"/>
      <c r="Y1718" s="19"/>
      <c r="Z1718" s="19"/>
      <c r="AA1718" s="19"/>
      <c r="AB1718" s="19"/>
      <c r="FE1718" s="50"/>
    </row>
    <row r="1719" spans="1:161" s="18" customFormat="1">
      <c r="A1719" s="47"/>
      <c r="B1719" s="48"/>
      <c r="C1719" s="48"/>
      <c r="D1719" s="49"/>
      <c r="E1719" s="48"/>
      <c r="F1719" s="431"/>
      <c r="G1719" s="48"/>
      <c r="H1719" s="48"/>
      <c r="I1719" s="48"/>
      <c r="J1719" s="48"/>
      <c r="K1719" s="48"/>
      <c r="L1719" s="48"/>
      <c r="M1719" s="48"/>
      <c r="N1719" s="48"/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  <c r="Y1719" s="19"/>
      <c r="Z1719" s="19"/>
      <c r="AA1719" s="19"/>
      <c r="AB1719" s="19"/>
      <c r="FE1719" s="50"/>
    </row>
    <row r="1720" spans="1:161" s="18" customFormat="1">
      <c r="A1720" s="47"/>
      <c r="B1720" s="48"/>
      <c r="C1720" s="48"/>
      <c r="D1720" s="49"/>
      <c r="E1720" s="48"/>
      <c r="F1720" s="431"/>
      <c r="G1720" s="48"/>
      <c r="H1720" s="48"/>
      <c r="I1720" s="48"/>
      <c r="J1720" s="48"/>
      <c r="K1720" s="48"/>
      <c r="L1720" s="48"/>
      <c r="M1720" s="48"/>
      <c r="N1720" s="48"/>
      <c r="O1720" s="19"/>
      <c r="P1720" s="19"/>
      <c r="Q1720" s="19"/>
      <c r="R1720" s="19"/>
      <c r="S1720" s="19"/>
      <c r="T1720" s="19"/>
      <c r="U1720" s="19"/>
      <c r="V1720" s="19"/>
      <c r="W1720" s="19"/>
      <c r="X1720" s="19"/>
      <c r="Y1720" s="19"/>
      <c r="Z1720" s="19"/>
      <c r="AA1720" s="19"/>
      <c r="AB1720" s="19"/>
      <c r="FE1720" s="50"/>
    </row>
    <row r="1721" spans="1:161" s="18" customFormat="1">
      <c r="A1721" s="47"/>
      <c r="B1721" s="48"/>
      <c r="C1721" s="48"/>
      <c r="D1721" s="49"/>
      <c r="E1721" s="48"/>
      <c r="F1721" s="431"/>
      <c r="G1721" s="48"/>
      <c r="H1721" s="48"/>
      <c r="I1721" s="48"/>
      <c r="J1721" s="48"/>
      <c r="K1721" s="48"/>
      <c r="L1721" s="48"/>
      <c r="M1721" s="48"/>
      <c r="N1721" s="48"/>
      <c r="O1721" s="19"/>
      <c r="P1721" s="19"/>
      <c r="Q1721" s="19"/>
      <c r="R1721" s="19"/>
      <c r="S1721" s="19"/>
      <c r="T1721" s="19"/>
      <c r="U1721" s="19"/>
      <c r="V1721" s="19"/>
      <c r="W1721" s="19"/>
      <c r="X1721" s="19"/>
      <c r="Y1721" s="19"/>
      <c r="Z1721" s="19"/>
      <c r="AA1721" s="19"/>
      <c r="AB1721" s="19"/>
      <c r="FE1721" s="50"/>
    </row>
    <row r="1722" spans="1:161" s="18" customFormat="1">
      <c r="A1722" s="47"/>
      <c r="B1722" s="48"/>
      <c r="C1722" s="48"/>
      <c r="D1722" s="49"/>
      <c r="E1722" s="48"/>
      <c r="F1722" s="431"/>
      <c r="G1722" s="48"/>
      <c r="H1722" s="48"/>
      <c r="I1722" s="48"/>
      <c r="J1722" s="48"/>
      <c r="K1722" s="48"/>
      <c r="L1722" s="48"/>
      <c r="M1722" s="48"/>
      <c r="N1722" s="48"/>
      <c r="O1722" s="19"/>
      <c r="P1722" s="19"/>
      <c r="Q1722" s="19"/>
      <c r="R1722" s="19"/>
      <c r="S1722" s="19"/>
      <c r="T1722" s="19"/>
      <c r="U1722" s="19"/>
      <c r="V1722" s="19"/>
      <c r="W1722" s="19"/>
      <c r="X1722" s="19"/>
      <c r="Y1722" s="19"/>
      <c r="Z1722" s="19"/>
      <c r="AA1722" s="19"/>
      <c r="AB1722" s="19"/>
      <c r="FE1722" s="50"/>
    </row>
    <row r="1723" spans="1:161" s="18" customFormat="1">
      <c r="A1723" s="47"/>
      <c r="B1723" s="48"/>
      <c r="C1723" s="48"/>
      <c r="D1723" s="49"/>
      <c r="E1723" s="48"/>
      <c r="F1723" s="431"/>
      <c r="G1723" s="48"/>
      <c r="H1723" s="48"/>
      <c r="I1723" s="48"/>
      <c r="J1723" s="48"/>
      <c r="K1723" s="48"/>
      <c r="L1723" s="48"/>
      <c r="M1723" s="48"/>
      <c r="N1723" s="48"/>
      <c r="O1723" s="19"/>
      <c r="P1723" s="19"/>
      <c r="Q1723" s="19"/>
      <c r="R1723" s="19"/>
      <c r="S1723" s="19"/>
      <c r="T1723" s="19"/>
      <c r="U1723" s="19"/>
      <c r="V1723" s="19"/>
      <c r="W1723" s="19"/>
      <c r="X1723" s="19"/>
      <c r="Y1723" s="19"/>
      <c r="Z1723" s="19"/>
      <c r="AA1723" s="19"/>
      <c r="AB1723" s="19"/>
      <c r="FE1723" s="50"/>
    </row>
    <row r="1724" spans="1:161" s="18" customFormat="1">
      <c r="A1724" s="47"/>
      <c r="B1724" s="48"/>
      <c r="C1724" s="48"/>
      <c r="D1724" s="49"/>
      <c r="E1724" s="48"/>
      <c r="F1724" s="431"/>
      <c r="G1724" s="48"/>
      <c r="H1724" s="48"/>
      <c r="I1724" s="48"/>
      <c r="J1724" s="48"/>
      <c r="K1724" s="48"/>
      <c r="L1724" s="48"/>
      <c r="M1724" s="48"/>
      <c r="N1724" s="48"/>
      <c r="O1724" s="19"/>
      <c r="P1724" s="19"/>
      <c r="Q1724" s="19"/>
      <c r="R1724" s="19"/>
      <c r="S1724" s="19"/>
      <c r="T1724" s="19"/>
      <c r="U1724" s="19"/>
      <c r="V1724" s="19"/>
      <c r="W1724" s="19"/>
      <c r="X1724" s="19"/>
      <c r="Y1724" s="19"/>
      <c r="Z1724" s="19"/>
      <c r="AA1724" s="19"/>
      <c r="AB1724" s="19"/>
      <c r="FE1724" s="50"/>
    </row>
    <row r="1725" spans="1:161" s="18" customFormat="1">
      <c r="A1725" s="47"/>
      <c r="B1725" s="48"/>
      <c r="C1725" s="48"/>
      <c r="D1725" s="49"/>
      <c r="E1725" s="48"/>
      <c r="F1725" s="431"/>
      <c r="G1725" s="48"/>
      <c r="H1725" s="48"/>
      <c r="I1725" s="48"/>
      <c r="J1725" s="48"/>
      <c r="K1725" s="48"/>
      <c r="L1725" s="48"/>
      <c r="M1725" s="48"/>
      <c r="N1725" s="48"/>
      <c r="O1725" s="19"/>
      <c r="P1725" s="19"/>
      <c r="Q1725" s="19"/>
      <c r="R1725" s="19"/>
      <c r="S1725" s="19"/>
      <c r="T1725" s="19"/>
      <c r="U1725" s="19"/>
      <c r="V1725" s="19"/>
      <c r="W1725" s="19"/>
      <c r="X1725" s="19"/>
      <c r="Y1725" s="19"/>
      <c r="Z1725" s="19"/>
      <c r="AA1725" s="19"/>
      <c r="AB1725" s="19"/>
      <c r="FE1725" s="50"/>
    </row>
    <row r="1726" spans="1:161" s="18" customFormat="1">
      <c r="A1726" s="47"/>
      <c r="B1726" s="48"/>
      <c r="C1726" s="48"/>
      <c r="D1726" s="49"/>
      <c r="E1726" s="48"/>
      <c r="F1726" s="431"/>
      <c r="G1726" s="48"/>
      <c r="H1726" s="48"/>
      <c r="I1726" s="48"/>
      <c r="J1726" s="48"/>
      <c r="K1726" s="48"/>
      <c r="L1726" s="48"/>
      <c r="M1726" s="48"/>
      <c r="N1726" s="48"/>
      <c r="O1726" s="19"/>
      <c r="P1726" s="19"/>
      <c r="Q1726" s="19"/>
      <c r="R1726" s="19"/>
      <c r="S1726" s="19"/>
      <c r="T1726" s="19"/>
      <c r="U1726" s="19"/>
      <c r="V1726" s="19"/>
      <c r="W1726" s="19"/>
      <c r="X1726" s="19"/>
      <c r="Y1726" s="19"/>
      <c r="Z1726" s="19"/>
      <c r="AA1726" s="19"/>
      <c r="AB1726" s="19"/>
      <c r="FE1726" s="50"/>
    </row>
    <row r="1727" spans="1:161" s="18" customFormat="1">
      <c r="A1727" s="47"/>
      <c r="B1727" s="48"/>
      <c r="C1727" s="48"/>
      <c r="D1727" s="49"/>
      <c r="E1727" s="48"/>
      <c r="F1727" s="431"/>
      <c r="G1727" s="48"/>
      <c r="H1727" s="48"/>
      <c r="I1727" s="48"/>
      <c r="J1727" s="48"/>
      <c r="K1727" s="48"/>
      <c r="L1727" s="48"/>
      <c r="M1727" s="48"/>
      <c r="N1727" s="48"/>
      <c r="O1727" s="19"/>
      <c r="P1727" s="19"/>
      <c r="Q1727" s="19"/>
      <c r="R1727" s="19"/>
      <c r="S1727" s="19"/>
      <c r="T1727" s="19"/>
      <c r="U1727" s="19"/>
      <c r="V1727" s="19"/>
      <c r="W1727" s="19"/>
      <c r="X1727" s="19"/>
      <c r="Y1727" s="19"/>
      <c r="Z1727" s="19"/>
      <c r="AA1727" s="19"/>
      <c r="AB1727" s="19"/>
      <c r="FE1727" s="50"/>
    </row>
    <row r="1728" spans="1:161" s="18" customFormat="1">
      <c r="A1728" s="47"/>
      <c r="B1728" s="48"/>
      <c r="C1728" s="48"/>
      <c r="D1728" s="49"/>
      <c r="E1728" s="48"/>
      <c r="F1728" s="431"/>
      <c r="G1728" s="48"/>
      <c r="H1728" s="48"/>
      <c r="I1728" s="48"/>
      <c r="J1728" s="48"/>
      <c r="K1728" s="48"/>
      <c r="L1728" s="48"/>
      <c r="M1728" s="48"/>
      <c r="N1728" s="48"/>
      <c r="O1728" s="19"/>
      <c r="P1728" s="19"/>
      <c r="Q1728" s="19"/>
      <c r="R1728" s="19"/>
      <c r="S1728" s="19"/>
      <c r="T1728" s="19"/>
      <c r="U1728" s="19"/>
      <c r="V1728" s="19"/>
      <c r="W1728" s="19"/>
      <c r="X1728" s="19"/>
      <c r="Y1728" s="19"/>
      <c r="Z1728" s="19"/>
      <c r="AA1728" s="19"/>
      <c r="AB1728" s="19"/>
      <c r="FE1728" s="50"/>
    </row>
    <row r="1729" spans="1:161" s="18" customFormat="1">
      <c r="A1729" s="47"/>
      <c r="B1729" s="48"/>
      <c r="C1729" s="48"/>
      <c r="D1729" s="49"/>
      <c r="E1729" s="48"/>
      <c r="F1729" s="431"/>
      <c r="G1729" s="48"/>
      <c r="H1729" s="48"/>
      <c r="I1729" s="48"/>
      <c r="J1729" s="48"/>
      <c r="K1729" s="48"/>
      <c r="L1729" s="48"/>
      <c r="M1729" s="48"/>
      <c r="N1729" s="48"/>
      <c r="O1729" s="19"/>
      <c r="P1729" s="19"/>
      <c r="Q1729" s="19"/>
      <c r="R1729" s="19"/>
      <c r="S1729" s="19"/>
      <c r="T1729" s="19"/>
      <c r="U1729" s="19"/>
      <c r="V1729" s="19"/>
      <c r="W1729" s="19"/>
      <c r="X1729" s="19"/>
      <c r="Y1729" s="19"/>
      <c r="Z1729" s="19"/>
      <c r="AA1729" s="19"/>
      <c r="AB1729" s="19"/>
      <c r="FE1729" s="50"/>
    </row>
    <row r="1730" spans="1:161" s="18" customFormat="1">
      <c r="A1730" s="47"/>
      <c r="B1730" s="48"/>
      <c r="C1730" s="48"/>
      <c r="D1730" s="49"/>
      <c r="E1730" s="48"/>
      <c r="F1730" s="431"/>
      <c r="G1730" s="48"/>
      <c r="H1730" s="48"/>
      <c r="I1730" s="48"/>
      <c r="J1730" s="48"/>
      <c r="K1730" s="48"/>
      <c r="L1730" s="48"/>
      <c r="M1730" s="48"/>
      <c r="N1730" s="48"/>
      <c r="O1730" s="19"/>
      <c r="P1730" s="19"/>
      <c r="Q1730" s="19"/>
      <c r="R1730" s="19"/>
      <c r="S1730" s="19"/>
      <c r="T1730" s="19"/>
      <c r="U1730" s="19"/>
      <c r="V1730" s="19"/>
      <c r="W1730" s="19"/>
      <c r="X1730" s="19"/>
      <c r="Y1730" s="19"/>
      <c r="Z1730" s="19"/>
      <c r="AA1730" s="19"/>
      <c r="AB1730" s="19"/>
      <c r="FE1730" s="50"/>
    </row>
    <row r="1731" spans="1:161" s="18" customFormat="1">
      <c r="A1731" s="47"/>
      <c r="B1731" s="48"/>
      <c r="C1731" s="48"/>
      <c r="D1731" s="49"/>
      <c r="E1731" s="48"/>
      <c r="F1731" s="431"/>
      <c r="G1731" s="48"/>
      <c r="H1731" s="48"/>
      <c r="I1731" s="48"/>
      <c r="J1731" s="48"/>
      <c r="K1731" s="48"/>
      <c r="L1731" s="48"/>
      <c r="M1731" s="48"/>
      <c r="N1731" s="48"/>
      <c r="O1731" s="19"/>
      <c r="P1731" s="19"/>
      <c r="Q1731" s="19"/>
      <c r="R1731" s="19"/>
      <c r="S1731" s="19"/>
      <c r="T1731" s="19"/>
      <c r="U1731" s="19"/>
      <c r="V1731" s="19"/>
      <c r="W1731" s="19"/>
      <c r="X1731" s="19"/>
      <c r="Y1731" s="19"/>
      <c r="Z1731" s="19"/>
      <c r="AA1731" s="19"/>
      <c r="AB1731" s="19"/>
      <c r="FE1731" s="50"/>
    </row>
    <row r="1732" spans="1:161" s="18" customFormat="1">
      <c r="A1732" s="47"/>
      <c r="B1732" s="48"/>
      <c r="C1732" s="48"/>
      <c r="D1732" s="49"/>
      <c r="E1732" s="48"/>
      <c r="F1732" s="431"/>
      <c r="G1732" s="48"/>
      <c r="H1732" s="48"/>
      <c r="I1732" s="48"/>
      <c r="J1732" s="48"/>
      <c r="K1732" s="48"/>
      <c r="L1732" s="48"/>
      <c r="M1732" s="48"/>
      <c r="N1732" s="48"/>
      <c r="O1732" s="19"/>
      <c r="P1732" s="19"/>
      <c r="Q1732" s="19"/>
      <c r="R1732" s="19"/>
      <c r="S1732" s="19"/>
      <c r="T1732" s="19"/>
      <c r="U1732" s="19"/>
      <c r="V1732" s="19"/>
      <c r="W1732" s="19"/>
      <c r="X1732" s="19"/>
      <c r="Y1732" s="19"/>
      <c r="Z1732" s="19"/>
      <c r="AA1732" s="19"/>
      <c r="AB1732" s="19"/>
      <c r="FE1732" s="50"/>
    </row>
    <row r="1733" spans="1:161" s="18" customFormat="1">
      <c r="A1733" s="47"/>
      <c r="B1733" s="48"/>
      <c r="C1733" s="48"/>
      <c r="D1733" s="49"/>
      <c r="E1733" s="48"/>
      <c r="F1733" s="431"/>
      <c r="G1733" s="48"/>
      <c r="H1733" s="48"/>
      <c r="I1733" s="48"/>
      <c r="J1733" s="48"/>
      <c r="K1733" s="48"/>
      <c r="L1733" s="48"/>
      <c r="M1733" s="48"/>
      <c r="N1733" s="48"/>
      <c r="O1733" s="19"/>
      <c r="P1733" s="19"/>
      <c r="Q1733" s="19"/>
      <c r="R1733" s="19"/>
      <c r="S1733" s="19"/>
      <c r="T1733" s="19"/>
      <c r="U1733" s="19"/>
      <c r="V1733" s="19"/>
      <c r="W1733" s="19"/>
      <c r="X1733" s="19"/>
      <c r="Y1733" s="19"/>
      <c r="Z1733" s="19"/>
      <c r="AA1733" s="19"/>
      <c r="AB1733" s="19"/>
      <c r="FE1733" s="50"/>
    </row>
    <row r="1734" spans="1:161" s="18" customFormat="1">
      <c r="A1734" s="47"/>
      <c r="B1734" s="48"/>
      <c r="C1734" s="48"/>
      <c r="D1734" s="49"/>
      <c r="E1734" s="48"/>
      <c r="F1734" s="431"/>
      <c r="G1734" s="48"/>
      <c r="H1734" s="48"/>
      <c r="I1734" s="48"/>
      <c r="J1734" s="48"/>
      <c r="K1734" s="48"/>
      <c r="L1734" s="48"/>
      <c r="M1734" s="48"/>
      <c r="N1734" s="48"/>
      <c r="O1734" s="19"/>
      <c r="P1734" s="19"/>
      <c r="Q1734" s="19"/>
      <c r="R1734" s="19"/>
      <c r="S1734" s="19"/>
      <c r="T1734" s="19"/>
      <c r="U1734" s="19"/>
      <c r="V1734" s="19"/>
      <c r="W1734" s="19"/>
      <c r="X1734" s="19"/>
      <c r="Y1734" s="19"/>
      <c r="Z1734" s="19"/>
      <c r="AA1734" s="19"/>
      <c r="AB1734" s="19"/>
      <c r="FE1734" s="50"/>
    </row>
    <row r="1735" spans="1:161" s="18" customFormat="1">
      <c r="A1735" s="47"/>
      <c r="B1735" s="48"/>
      <c r="C1735" s="48"/>
      <c r="D1735" s="49"/>
      <c r="E1735" s="48"/>
      <c r="F1735" s="431"/>
      <c r="G1735" s="48"/>
      <c r="H1735" s="48"/>
      <c r="I1735" s="48"/>
      <c r="J1735" s="48"/>
      <c r="K1735" s="48"/>
      <c r="L1735" s="48"/>
      <c r="M1735" s="48"/>
      <c r="N1735" s="48"/>
      <c r="O1735" s="19"/>
      <c r="P1735" s="19"/>
      <c r="Q1735" s="19"/>
      <c r="R1735" s="19"/>
      <c r="S1735" s="19"/>
      <c r="T1735" s="19"/>
      <c r="U1735" s="19"/>
      <c r="V1735" s="19"/>
      <c r="W1735" s="19"/>
      <c r="X1735" s="19"/>
      <c r="Y1735" s="19"/>
      <c r="Z1735" s="19"/>
      <c r="AA1735" s="19"/>
      <c r="AB1735" s="19"/>
      <c r="FE1735" s="50"/>
    </row>
    <row r="1736" spans="1:161" s="18" customFormat="1">
      <c r="A1736" s="47"/>
      <c r="B1736" s="48"/>
      <c r="C1736" s="48"/>
      <c r="D1736" s="49"/>
      <c r="E1736" s="48"/>
      <c r="F1736" s="431"/>
      <c r="G1736" s="48"/>
      <c r="H1736" s="48"/>
      <c r="I1736" s="48"/>
      <c r="J1736" s="48"/>
      <c r="K1736" s="48"/>
      <c r="L1736" s="48"/>
      <c r="M1736" s="48"/>
      <c r="N1736" s="48"/>
      <c r="O1736" s="19"/>
      <c r="P1736" s="19"/>
      <c r="Q1736" s="19"/>
      <c r="R1736" s="19"/>
      <c r="S1736" s="19"/>
      <c r="T1736" s="19"/>
      <c r="U1736" s="19"/>
      <c r="V1736" s="19"/>
      <c r="W1736" s="19"/>
      <c r="X1736" s="19"/>
      <c r="Y1736" s="19"/>
      <c r="Z1736" s="19"/>
      <c r="AA1736" s="19"/>
      <c r="AB1736" s="19"/>
      <c r="FE1736" s="50"/>
    </row>
    <row r="1737" spans="1:161" s="18" customFormat="1">
      <c r="A1737" s="47"/>
      <c r="B1737" s="48"/>
      <c r="C1737" s="48"/>
      <c r="D1737" s="49"/>
      <c r="E1737" s="48"/>
      <c r="F1737" s="431"/>
      <c r="G1737" s="48"/>
      <c r="H1737" s="48"/>
      <c r="I1737" s="48"/>
      <c r="J1737" s="48"/>
      <c r="K1737" s="48"/>
      <c r="L1737" s="48"/>
      <c r="M1737" s="48"/>
      <c r="N1737" s="48"/>
      <c r="O1737" s="19"/>
      <c r="P1737" s="19"/>
      <c r="Q1737" s="19"/>
      <c r="R1737" s="19"/>
      <c r="S1737" s="19"/>
      <c r="T1737" s="19"/>
      <c r="U1737" s="19"/>
      <c r="V1737" s="19"/>
      <c r="W1737" s="19"/>
      <c r="X1737" s="19"/>
      <c r="Y1737" s="19"/>
      <c r="Z1737" s="19"/>
      <c r="AA1737" s="19"/>
      <c r="AB1737" s="19"/>
      <c r="FE1737" s="50"/>
    </row>
    <row r="1738" spans="1:161" s="18" customFormat="1">
      <c r="A1738" s="47"/>
      <c r="B1738" s="48"/>
      <c r="C1738" s="48"/>
      <c r="D1738" s="49"/>
      <c r="E1738" s="48"/>
      <c r="F1738" s="431"/>
      <c r="G1738" s="48"/>
      <c r="H1738" s="48"/>
      <c r="I1738" s="48"/>
      <c r="J1738" s="48"/>
      <c r="K1738" s="48"/>
      <c r="L1738" s="48"/>
      <c r="M1738" s="48"/>
      <c r="N1738" s="48"/>
      <c r="O1738" s="19"/>
      <c r="P1738" s="19"/>
      <c r="Q1738" s="19"/>
      <c r="R1738" s="19"/>
      <c r="S1738" s="19"/>
      <c r="T1738" s="19"/>
      <c r="U1738" s="19"/>
      <c r="V1738" s="19"/>
      <c r="W1738" s="19"/>
      <c r="X1738" s="19"/>
      <c r="Y1738" s="19"/>
      <c r="Z1738" s="19"/>
      <c r="AA1738" s="19"/>
      <c r="AB1738" s="19"/>
      <c r="FE1738" s="50"/>
    </row>
    <row r="1739" spans="1:161" s="18" customFormat="1">
      <c r="A1739" s="47"/>
      <c r="B1739" s="48"/>
      <c r="C1739" s="48"/>
      <c r="D1739" s="49"/>
      <c r="E1739" s="48"/>
      <c r="F1739" s="431"/>
      <c r="G1739" s="48"/>
      <c r="H1739" s="48"/>
      <c r="I1739" s="48"/>
      <c r="J1739" s="48"/>
      <c r="K1739" s="48"/>
      <c r="L1739" s="48"/>
      <c r="M1739" s="48"/>
      <c r="N1739" s="48"/>
      <c r="O1739" s="19"/>
      <c r="P1739" s="19"/>
      <c r="Q1739" s="19"/>
      <c r="R1739" s="19"/>
      <c r="S1739" s="19"/>
      <c r="T1739" s="19"/>
      <c r="U1739" s="19"/>
      <c r="V1739" s="19"/>
      <c r="W1739" s="19"/>
      <c r="X1739" s="19"/>
      <c r="Y1739" s="19"/>
      <c r="Z1739" s="19"/>
      <c r="AA1739" s="19"/>
      <c r="AB1739" s="19"/>
      <c r="FE1739" s="50"/>
    </row>
    <row r="1740" spans="1:161" s="18" customFormat="1">
      <c r="A1740" s="47"/>
      <c r="B1740" s="48"/>
      <c r="C1740" s="48"/>
      <c r="D1740" s="49"/>
      <c r="E1740" s="48"/>
      <c r="F1740" s="431"/>
      <c r="G1740" s="48"/>
      <c r="H1740" s="48"/>
      <c r="I1740" s="48"/>
      <c r="J1740" s="48"/>
      <c r="K1740" s="48"/>
      <c r="L1740" s="48"/>
      <c r="M1740" s="48"/>
      <c r="N1740" s="48"/>
      <c r="O1740" s="19"/>
      <c r="P1740" s="19"/>
      <c r="Q1740" s="19"/>
      <c r="R1740" s="19"/>
      <c r="S1740" s="19"/>
      <c r="T1740" s="19"/>
      <c r="U1740" s="19"/>
      <c r="V1740" s="19"/>
      <c r="W1740" s="19"/>
      <c r="X1740" s="19"/>
      <c r="Y1740" s="19"/>
      <c r="Z1740" s="19"/>
      <c r="AA1740" s="19"/>
      <c r="AB1740" s="19"/>
      <c r="FE1740" s="50"/>
    </row>
    <row r="1741" spans="1:161" s="18" customFormat="1">
      <c r="A1741" s="47"/>
      <c r="B1741" s="48"/>
      <c r="C1741" s="48"/>
      <c r="D1741" s="49"/>
      <c r="E1741" s="48"/>
      <c r="F1741" s="431"/>
      <c r="G1741" s="48"/>
      <c r="H1741" s="48"/>
      <c r="I1741" s="48"/>
      <c r="J1741" s="48"/>
      <c r="K1741" s="48"/>
      <c r="L1741" s="48"/>
      <c r="M1741" s="48"/>
      <c r="N1741" s="48"/>
      <c r="O1741" s="19"/>
      <c r="P1741" s="19"/>
      <c r="Q1741" s="19"/>
      <c r="R1741" s="19"/>
      <c r="S1741" s="19"/>
      <c r="T1741" s="19"/>
      <c r="U1741" s="19"/>
      <c r="V1741" s="19"/>
      <c r="W1741" s="19"/>
      <c r="X1741" s="19"/>
      <c r="Y1741" s="19"/>
      <c r="Z1741" s="19"/>
      <c r="AA1741" s="19"/>
      <c r="AB1741" s="19"/>
      <c r="FE1741" s="50"/>
    </row>
    <row r="1742" spans="1:161" s="18" customFormat="1">
      <c r="A1742" s="47"/>
      <c r="B1742" s="48"/>
      <c r="C1742" s="48"/>
      <c r="D1742" s="49"/>
      <c r="E1742" s="48"/>
      <c r="F1742" s="431"/>
      <c r="G1742" s="48"/>
      <c r="H1742" s="48"/>
      <c r="I1742" s="48"/>
      <c r="J1742" s="48"/>
      <c r="K1742" s="48"/>
      <c r="L1742" s="48"/>
      <c r="M1742" s="48"/>
      <c r="N1742" s="48"/>
      <c r="O1742" s="19"/>
      <c r="P1742" s="19"/>
      <c r="Q1742" s="19"/>
      <c r="R1742" s="19"/>
      <c r="S1742" s="19"/>
      <c r="T1742" s="19"/>
      <c r="U1742" s="19"/>
      <c r="V1742" s="19"/>
      <c r="W1742" s="19"/>
      <c r="X1742" s="19"/>
      <c r="Y1742" s="19"/>
      <c r="Z1742" s="19"/>
      <c r="AA1742" s="19"/>
      <c r="AB1742" s="19"/>
      <c r="FE1742" s="50"/>
    </row>
    <row r="1743" spans="1:161" s="18" customFormat="1">
      <c r="A1743" s="47"/>
      <c r="B1743" s="48"/>
      <c r="C1743" s="48"/>
      <c r="D1743" s="49" t="s">
        <v>11</v>
      </c>
      <c r="E1743" s="48"/>
      <c r="F1743" s="431"/>
      <c r="G1743" s="48"/>
      <c r="H1743" s="48"/>
      <c r="I1743" s="48"/>
      <c r="J1743" s="48"/>
      <c r="K1743" s="48"/>
      <c r="L1743" s="48"/>
      <c r="M1743" s="48"/>
      <c r="N1743" s="48"/>
      <c r="O1743" s="19"/>
      <c r="P1743" s="19"/>
      <c r="Q1743" s="19"/>
      <c r="R1743" s="19"/>
      <c r="S1743" s="19"/>
      <c r="T1743" s="19"/>
      <c r="U1743" s="19"/>
      <c r="V1743" s="19"/>
      <c r="W1743" s="19"/>
      <c r="X1743" s="19"/>
      <c r="Y1743" s="19"/>
      <c r="Z1743" s="19"/>
      <c r="AA1743" s="19"/>
      <c r="AB1743" s="19"/>
      <c r="FE1743" s="50"/>
    </row>
  </sheetData>
  <sheetProtection insertRows="0"/>
  <mergeCells count="5">
    <mergeCell ref="F2:N2"/>
    <mergeCell ref="B2:B3"/>
    <mergeCell ref="C2:C3"/>
    <mergeCell ref="D2:D3"/>
    <mergeCell ref="E2:E3"/>
  </mergeCells>
  <conditionalFormatting sqref="B13:B14 B9 B21:B29">
    <cfRule type="expression" dxfId="63" priority="267" stopIfTrue="1">
      <formula>$C9="SI"</formula>
    </cfRule>
  </conditionalFormatting>
  <conditionalFormatting sqref="C21:C29 C39:C41 C35:C37 C31:C33">
    <cfRule type="expression" dxfId="62" priority="227" stopIfTrue="1">
      <formula>OR($C21="SI",$C21="T&amp;A")</formula>
    </cfRule>
  </conditionalFormatting>
  <conditionalFormatting sqref="B15:B17">
    <cfRule type="expression" dxfId="61" priority="204" stopIfTrue="1">
      <formula>$C15="SI"</formula>
    </cfRule>
  </conditionalFormatting>
  <conditionalFormatting sqref="C19">
    <cfRule type="expression" dxfId="60" priority="165" stopIfTrue="1">
      <formula>OR($C19="SI",$C19="T&amp;A")</formula>
    </cfRule>
  </conditionalFormatting>
  <conditionalFormatting sqref="C19">
    <cfRule type="expression" dxfId="59" priority="164" stopIfTrue="1">
      <formula>OR($C19="SI",$C19="T&amp;A")</formula>
    </cfRule>
  </conditionalFormatting>
  <conditionalFormatting sqref="C18">
    <cfRule type="expression" dxfId="58" priority="163" stopIfTrue="1">
      <formula>OR($C18="SI",$C18="T&amp;A")</formula>
    </cfRule>
  </conditionalFormatting>
  <conditionalFormatting sqref="C18">
    <cfRule type="expression" dxfId="57" priority="162" stopIfTrue="1">
      <formula>OR($C18="SI",$C18="T&amp;A")</formula>
    </cfRule>
  </conditionalFormatting>
  <conditionalFormatting sqref="C15">
    <cfRule type="expression" dxfId="56" priority="161" stopIfTrue="1">
      <formula>OR($C15="SI",$C15="T&amp;A")</formula>
    </cfRule>
  </conditionalFormatting>
  <conditionalFormatting sqref="C15">
    <cfRule type="expression" dxfId="55" priority="160" stopIfTrue="1">
      <formula>OR($C15="SI",$C15="T&amp;A")</formula>
    </cfRule>
  </conditionalFormatting>
  <conditionalFormatting sqref="C14">
    <cfRule type="expression" dxfId="54" priority="159" stopIfTrue="1">
      <formula>OR($C14="SI",$C14="T&amp;A")</formula>
    </cfRule>
  </conditionalFormatting>
  <conditionalFormatting sqref="C14">
    <cfRule type="expression" dxfId="53" priority="158" stopIfTrue="1">
      <formula>OR($C14="SI",$C14="T&amp;A")</formula>
    </cfRule>
  </conditionalFormatting>
  <conditionalFormatting sqref="C8">
    <cfRule type="expression" dxfId="52" priority="157" stopIfTrue="1">
      <formula>OR($C8="SI",$C8="T&amp;A")</formula>
    </cfRule>
  </conditionalFormatting>
  <conditionalFormatting sqref="C8">
    <cfRule type="expression" dxfId="51" priority="156" stopIfTrue="1">
      <formula>OR($C8="SI",$C8="T&amp;A")</formula>
    </cfRule>
  </conditionalFormatting>
  <conditionalFormatting sqref="C13">
    <cfRule type="expression" dxfId="50" priority="155" stopIfTrue="1">
      <formula>OR($C13="SI",$C13="T&amp;A")</formula>
    </cfRule>
  </conditionalFormatting>
  <conditionalFormatting sqref="C13">
    <cfRule type="expression" dxfId="49" priority="154" stopIfTrue="1">
      <formula>OR($C13="SI",$C13="T&amp;A")</formula>
    </cfRule>
  </conditionalFormatting>
  <conditionalFormatting sqref="C16">
    <cfRule type="expression" dxfId="48" priority="153" stopIfTrue="1">
      <formula>OR($C16="SI",$C16="T&amp;A")</formula>
    </cfRule>
  </conditionalFormatting>
  <conditionalFormatting sqref="C16">
    <cfRule type="expression" dxfId="47" priority="152" stopIfTrue="1">
      <formula>OR($C16="SI",$C16="T&amp;A")</formula>
    </cfRule>
  </conditionalFormatting>
  <conditionalFormatting sqref="C17">
    <cfRule type="expression" dxfId="46" priority="151" stopIfTrue="1">
      <formula>OR($C17="SI",$C17="T&amp;A")</formula>
    </cfRule>
  </conditionalFormatting>
  <conditionalFormatting sqref="C17">
    <cfRule type="expression" dxfId="45" priority="150" stopIfTrue="1">
      <formula>OR($C17="SI",$C17="T&amp;A")</formula>
    </cfRule>
  </conditionalFormatting>
  <conditionalFormatting sqref="C20">
    <cfRule type="expression" dxfId="44" priority="147" stopIfTrue="1">
      <formula>OR($C20="SI",$C20="T&amp;A")</formula>
    </cfRule>
  </conditionalFormatting>
  <conditionalFormatting sqref="C20">
    <cfRule type="expression" dxfId="43" priority="146" stopIfTrue="1">
      <formula>OR($C20="SI",$C20="T&amp;A")</formula>
    </cfRule>
  </conditionalFormatting>
  <conditionalFormatting sqref="C12">
    <cfRule type="expression" dxfId="42" priority="135" stopIfTrue="1">
      <formula>OR($C12="SI",$C12="T&amp;A")</formula>
    </cfRule>
  </conditionalFormatting>
  <conditionalFormatting sqref="C12">
    <cfRule type="expression" dxfId="41" priority="134" stopIfTrue="1">
      <formula>OR($C12="SI",$C12="T&amp;A")</formula>
    </cfRule>
  </conditionalFormatting>
  <conditionalFormatting sqref="B10:B11">
    <cfRule type="expression" dxfId="40" priority="119" stopIfTrue="1">
      <formula>$C12="SI"</formula>
    </cfRule>
  </conditionalFormatting>
  <conditionalFormatting sqref="B12">
    <cfRule type="expression" dxfId="39" priority="118" stopIfTrue="1">
      <formula>$C13="SI"</formula>
    </cfRule>
  </conditionalFormatting>
  <conditionalFormatting sqref="B4">
    <cfRule type="expression" dxfId="38" priority="117" stopIfTrue="1">
      <formula>$C4="SI"</formula>
    </cfRule>
  </conditionalFormatting>
  <conditionalFormatting sqref="B4">
    <cfRule type="expression" dxfId="37" priority="116" stopIfTrue="1">
      <formula>$C4="SI"</formula>
    </cfRule>
  </conditionalFormatting>
  <conditionalFormatting sqref="C9">
    <cfRule type="expression" dxfId="36" priority="83" stopIfTrue="1">
      <formula>OR($C9="SI",$C9="T&amp;A")</formula>
    </cfRule>
  </conditionalFormatting>
  <conditionalFormatting sqref="C9">
    <cfRule type="expression" dxfId="35" priority="82" stopIfTrue="1">
      <formula>OR($C9="SI",$C9="T&amp;A")</formula>
    </cfRule>
  </conditionalFormatting>
  <conditionalFormatting sqref="C10:C11">
    <cfRule type="expression" dxfId="34" priority="79" stopIfTrue="1">
      <formula>OR($C10="SI",$C10="T&amp;A")</formula>
    </cfRule>
  </conditionalFormatting>
  <conditionalFormatting sqref="C10:C11">
    <cfRule type="expression" dxfId="33" priority="78" stopIfTrue="1">
      <formula>OR($C10="SI",$C10="T&amp;A")</formula>
    </cfRule>
  </conditionalFormatting>
  <conditionalFormatting sqref="B31:B33 B39:B41 B35:B37">
    <cfRule type="expression" dxfId="32" priority="43" stopIfTrue="1">
      <formula>$C31="SI"</formula>
    </cfRule>
  </conditionalFormatting>
  <conditionalFormatting sqref="C30">
    <cfRule type="expression" dxfId="31" priority="21" stopIfTrue="1">
      <formula>OR($C30="SI",$C30="T&amp;A")</formula>
    </cfRule>
  </conditionalFormatting>
  <conditionalFormatting sqref="C30">
    <cfRule type="expression" dxfId="30" priority="20" stopIfTrue="1">
      <formula>OR($C30="SI",$C30="T&amp;A")</formula>
    </cfRule>
  </conditionalFormatting>
  <conditionalFormatting sqref="G30">
    <cfRule type="expression" dxfId="29" priority="15" stopIfTrue="1">
      <formula>OR($C30="SI",$C30="T&amp;A")</formula>
    </cfRule>
  </conditionalFormatting>
  <conditionalFormatting sqref="G30">
    <cfRule type="expression" dxfId="28" priority="14" stopIfTrue="1">
      <formula>OR($C30="SI",$C30="T&amp;A")</formula>
    </cfRule>
  </conditionalFormatting>
  <conditionalFormatting sqref="D31:D33 D21 D39:D41 D35:D37 D28:D29">
    <cfRule type="expression" dxfId="27" priority="1" stopIfTrue="1">
      <formula>$D21="SI"</formula>
    </cfRule>
  </conditionalFormatting>
  <dataValidations count="4">
    <dataValidation type="whole" allowBlank="1" showInputMessage="1" showErrorMessage="1" errorTitle="DFL DATA" error="Whole number &gt;=0" sqref="E15:G15 E4:F4 E12:F14 I12:M15 F5:F6 E7:F9 E17:F29 G17:G27 I17:M29 G5:G7 J4:M9">
      <formula1>0</formula1>
      <formula2>500000</formula2>
    </dataValidation>
    <dataValidation type="list" allowBlank="1" showInputMessage="1" showErrorMessage="1" errorTitle="WELL NAME" error="You have entered a well that is not on the master well list.  Please select the well name from the dropdown." sqref="B13:B15 B17:B29 B4:B11">
      <formula1>WELL_NAME</formula1>
    </dataValidation>
    <dataValidation type="list" allowBlank="1" showInputMessage="1" showErrorMessage="1" sqref="C4:C41">
      <formula1>ZONE</formula1>
    </dataValidation>
    <dataValidation type="list" allowBlank="1" showInputMessage="1" showErrorMessage="1" errorTitle="DFL DATA" error="Whole number &gt;=0" sqref="D4:D41">
      <formula1>WELL_STATUS</formula1>
    </dataValidation>
  </dataValidations>
  <printOptions horizontalCentered="1"/>
  <pageMargins left="0.43307086614173201" right="0.43307086614173201" top="0.55118110236220497" bottom="0.55118110236220497" header="0.23622047244094499" footer="0.23622047244094499"/>
  <pageSetup paperSize="9" scale="65" orientation="landscape" horizontalDpi="300" verticalDpi="300" r:id="rId1"/>
  <headerFooter alignWithMargins="0">
    <oddHeader>&amp;C&amp;"Verdana,Bold"&amp;12DAILY PRODUCTION REPORT - RAZZAK FIELDS</oddHeader>
    <oddFooter>&amp;CPage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FM4062"/>
  <sheetViews>
    <sheetView workbookViewId="0">
      <selection activeCell="B21" sqref="B21"/>
    </sheetView>
  </sheetViews>
  <sheetFormatPr defaultRowHeight="12.75" customHeight="1"/>
  <cols>
    <col min="1" max="1" width="2.5703125" customWidth="1"/>
    <col min="2" max="2" width="33.42578125" style="80" customWidth="1"/>
    <col min="3" max="3" width="23" customWidth="1"/>
    <col min="4" max="4" width="15.140625" customWidth="1"/>
    <col min="5" max="5" width="19.5703125" style="80" customWidth="1"/>
    <col min="6" max="6" width="21" customWidth="1"/>
    <col min="7" max="7" width="10" customWidth="1"/>
    <col min="8" max="8" width="40.42578125" customWidth="1"/>
    <col min="9" max="9" width="20.5703125" customWidth="1"/>
    <col min="10" max="10" width="27" style="80" customWidth="1"/>
    <col min="11" max="11" width="17.5703125" customWidth="1"/>
    <col min="12" max="12" width="18.5703125" customWidth="1"/>
    <col min="13" max="13" width="19.5703125" customWidth="1"/>
    <col min="14" max="15" width="19.42578125" customWidth="1"/>
    <col min="16" max="16" width="19.5703125" customWidth="1"/>
    <col min="17" max="17" width="29.5703125" bestFit="1" customWidth="1"/>
  </cols>
  <sheetData>
    <row r="1" spans="1:36" s="7" customFormat="1" ht="30" customHeight="1">
      <c r="A1" s="28"/>
      <c r="B1" s="474" t="s">
        <v>35</v>
      </c>
      <c r="C1" s="5"/>
      <c r="D1" s="458"/>
      <c r="E1" s="126"/>
      <c r="F1" s="5"/>
      <c r="G1" s="5"/>
      <c r="H1" s="46"/>
      <c r="J1" s="478">
        <f>REPDATE</f>
        <v>46285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</row>
    <row r="2" spans="1:36" s="18" customFormat="1" ht="45" customHeight="1">
      <c r="A2" s="19"/>
      <c r="B2" s="680" t="s">
        <v>5</v>
      </c>
      <c r="C2" s="681" t="s">
        <v>1060</v>
      </c>
      <c r="D2" s="681" t="s">
        <v>1061</v>
      </c>
      <c r="E2" s="682" t="s">
        <v>44</v>
      </c>
      <c r="F2" s="682" t="s">
        <v>1063</v>
      </c>
      <c r="G2" s="681" t="s">
        <v>1062</v>
      </c>
      <c r="H2" s="682" t="s">
        <v>1009</v>
      </c>
      <c r="I2" s="682" t="s">
        <v>1010</v>
      </c>
      <c r="J2" s="683" t="s">
        <v>30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</row>
    <row r="3" spans="1:36" s="31" customFormat="1" ht="16.5" customHeight="1">
      <c r="A3" s="30"/>
      <c r="B3" s="475" t="s">
        <v>243</v>
      </c>
      <c r="C3" s="755"/>
      <c r="D3" s="733">
        <v>0.4375</v>
      </c>
      <c r="E3" s="475">
        <v>92</v>
      </c>
      <c r="F3" s="461"/>
      <c r="G3" s="464"/>
      <c r="H3" s="22"/>
      <c r="I3" s="464"/>
      <c r="J3" s="22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</row>
    <row r="4" spans="1:36" s="31" customFormat="1" ht="16.5" customHeight="1">
      <c r="A4" s="30"/>
      <c r="B4" s="475" t="s">
        <v>2060</v>
      </c>
      <c r="C4" s="755"/>
      <c r="D4" s="733">
        <v>0.4375</v>
      </c>
      <c r="E4" s="475">
        <v>93.5</v>
      </c>
      <c r="F4" s="461"/>
      <c r="G4" s="464"/>
      <c r="H4" s="22"/>
      <c r="I4" s="464"/>
      <c r="J4" s="22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</row>
    <row r="5" spans="1:36" s="31" customFormat="1" ht="19.5" customHeight="1">
      <c r="A5" s="30"/>
      <c r="B5" s="475" t="s">
        <v>242</v>
      </c>
      <c r="C5" s="755"/>
      <c r="D5" s="733" t="s">
        <v>2010</v>
      </c>
      <c r="E5" s="475">
        <v>97.2</v>
      </c>
      <c r="F5" s="461"/>
      <c r="G5" s="464"/>
      <c r="H5" s="463"/>
      <c r="I5" s="464"/>
      <c r="J5" s="463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</row>
    <row r="6" spans="1:36" s="31" customFormat="1" ht="16.5" customHeight="1">
      <c r="A6" s="30"/>
      <c r="B6" s="475" t="s">
        <v>242</v>
      </c>
      <c r="C6" s="755"/>
      <c r="D6" s="733" t="s">
        <v>2063</v>
      </c>
      <c r="E6" s="475">
        <v>96.5</v>
      </c>
      <c r="F6" s="461"/>
      <c r="G6" s="464"/>
      <c r="H6" s="22"/>
      <c r="I6" s="464"/>
      <c r="J6" s="22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spans="1:36" s="31" customFormat="1" ht="20.25" customHeight="1">
      <c r="A7" s="30"/>
      <c r="B7" s="475" t="s">
        <v>242</v>
      </c>
      <c r="C7" s="755"/>
      <c r="D7" s="733" t="s">
        <v>2007</v>
      </c>
      <c r="E7" s="475">
        <v>96</v>
      </c>
      <c r="F7" s="461"/>
      <c r="G7" s="464"/>
      <c r="H7" s="464"/>
      <c r="I7" s="464"/>
      <c r="J7" s="464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spans="1:36" s="31" customFormat="1" ht="16.5" customHeight="1">
      <c r="A8" s="30"/>
      <c r="B8" s="475" t="s">
        <v>2061</v>
      </c>
      <c r="C8" s="755"/>
      <c r="D8" s="733" t="s">
        <v>2009</v>
      </c>
      <c r="E8" s="475">
        <v>90.4</v>
      </c>
      <c r="F8" s="461"/>
      <c r="G8" s="464"/>
      <c r="H8" s="464"/>
      <c r="I8" s="464"/>
      <c r="J8" s="464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spans="1:36" s="31" customFormat="1" ht="16.5" customHeight="1">
      <c r="A9" s="30"/>
      <c r="B9" s="475" t="s">
        <v>1549</v>
      </c>
      <c r="C9" s="755"/>
      <c r="D9" s="733" t="s">
        <v>2009</v>
      </c>
      <c r="E9" s="475">
        <v>82</v>
      </c>
      <c r="F9" s="461"/>
      <c r="G9" s="464"/>
      <c r="H9" s="481"/>
      <c r="I9" s="464"/>
      <c r="J9" s="464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spans="1:36" s="31" customFormat="1" ht="16.5" customHeight="1">
      <c r="A10" s="30"/>
      <c r="B10" s="475" t="s">
        <v>1549</v>
      </c>
      <c r="C10" s="755"/>
      <c r="D10" s="733" t="s">
        <v>2009</v>
      </c>
      <c r="E10" s="475">
        <v>82.4</v>
      </c>
      <c r="F10" s="514"/>
      <c r="G10" s="464"/>
      <c r="H10" s="481"/>
      <c r="I10" s="464"/>
      <c r="J10" s="464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spans="1:36" s="31" customFormat="1" ht="16.5" customHeight="1">
      <c r="A11" s="30"/>
      <c r="B11" s="475" t="s">
        <v>1570</v>
      </c>
      <c r="C11" s="755"/>
      <c r="D11" s="733" t="s">
        <v>2009</v>
      </c>
      <c r="E11" s="475">
        <v>92.8</v>
      </c>
      <c r="F11" s="511"/>
      <c r="G11" s="511"/>
      <c r="H11" s="511"/>
      <c r="I11" s="511"/>
      <c r="J11" s="464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spans="1:36" s="31" customFormat="1" ht="16.5" customHeight="1">
      <c r="A12" s="30"/>
      <c r="B12" s="475" t="s">
        <v>1570</v>
      </c>
      <c r="C12" s="755"/>
      <c r="D12" s="733" t="s">
        <v>2009</v>
      </c>
      <c r="E12" s="475">
        <v>94</v>
      </c>
      <c r="F12" s="511"/>
      <c r="G12" s="511"/>
      <c r="H12" s="511"/>
      <c r="I12" s="464"/>
      <c r="J12" s="464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spans="1:36" s="31" customFormat="1" ht="16.5" customHeight="1">
      <c r="A13" s="30"/>
      <c r="B13" s="475" t="s">
        <v>1268</v>
      </c>
      <c r="C13" s="755"/>
      <c r="D13" s="733" t="s">
        <v>2009</v>
      </c>
      <c r="E13" s="475">
        <v>45.8</v>
      </c>
      <c r="F13" s="511"/>
      <c r="G13" s="511"/>
      <c r="H13" s="511"/>
      <c r="I13" s="464"/>
      <c r="J13" s="464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spans="1:36" s="31" customFormat="1" ht="16.5" customHeight="1">
      <c r="A14" s="30"/>
      <c r="B14" s="475" t="s">
        <v>2062</v>
      </c>
      <c r="C14" s="755"/>
      <c r="D14" s="733" t="s">
        <v>2009</v>
      </c>
      <c r="E14" s="475">
        <v>40</v>
      </c>
      <c r="F14" s="463"/>
      <c r="G14" s="463"/>
      <c r="H14" s="463"/>
      <c r="I14" s="464"/>
      <c r="J14" s="464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spans="1:36" s="31" customFormat="1" ht="17.25" customHeight="1">
      <c r="A15" s="30"/>
      <c r="B15" s="475" t="s">
        <v>1084</v>
      </c>
      <c r="C15" s="755"/>
      <c r="D15" s="733" t="s">
        <v>2007</v>
      </c>
      <c r="E15" s="475">
        <v>89.2</v>
      </c>
      <c r="F15" s="463"/>
      <c r="G15" s="463"/>
      <c r="H15" s="463"/>
      <c r="I15" s="464"/>
      <c r="J15" s="464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spans="1:36" s="31" customFormat="1" ht="16.5" customHeight="1">
      <c r="A16" s="30"/>
      <c r="B16" s="475" t="s">
        <v>1084</v>
      </c>
      <c r="C16" s="755"/>
      <c r="D16" s="733">
        <v>0.375</v>
      </c>
      <c r="E16" s="475">
        <v>88.8</v>
      </c>
      <c r="F16" s="512"/>
      <c r="G16" s="464"/>
      <c r="H16" s="463"/>
      <c r="I16" s="464"/>
      <c r="J16" s="464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spans="1:169" s="31" customFormat="1" ht="16.5" customHeight="1">
      <c r="A17" s="30"/>
      <c r="B17" s="475" t="s">
        <v>1084</v>
      </c>
      <c r="C17" s="755"/>
      <c r="D17" s="733">
        <v>0.41666666666666669</v>
      </c>
      <c r="E17" s="475">
        <v>88.5</v>
      </c>
      <c r="F17" s="512"/>
      <c r="G17" s="513"/>
      <c r="H17" s="463"/>
      <c r="I17" s="464"/>
      <c r="J17" s="464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spans="1:169" s="31" customFormat="1" ht="16.5" customHeight="1">
      <c r="A18" s="30"/>
      <c r="B18" s="475"/>
      <c r="C18" s="755"/>
      <c r="D18" s="733"/>
      <c r="E18" s="475"/>
      <c r="F18" s="512"/>
      <c r="G18" s="513"/>
      <c r="H18" s="463"/>
      <c r="I18" s="464"/>
      <c r="J18" s="464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spans="1:169" s="18" customFormat="1" ht="16.5" customHeight="1">
      <c r="A19" s="47"/>
      <c r="B19" s="475"/>
      <c r="C19" s="755"/>
      <c r="D19" s="733"/>
      <c r="E19" s="475"/>
      <c r="F19" s="512"/>
      <c r="G19" s="513"/>
      <c r="H19" s="463"/>
      <c r="I19" s="464"/>
      <c r="J19" s="464"/>
      <c r="K19" s="30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FM19" s="50"/>
    </row>
    <row r="20" spans="1:169" s="31" customFormat="1" ht="16.5" customHeight="1">
      <c r="A20" s="30"/>
      <c r="B20" s="475"/>
      <c r="C20" s="755"/>
      <c r="D20" s="733"/>
      <c r="E20" s="475"/>
      <c r="F20" s="512"/>
      <c r="G20" s="522"/>
      <c r="H20" s="511"/>
      <c r="I20" s="464"/>
      <c r="J20" s="464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spans="1:169" s="31" customFormat="1" ht="16.5" customHeight="1">
      <c r="A21" s="30"/>
      <c r="B21" s="475"/>
      <c r="C21" s="755"/>
      <c r="D21" s="733"/>
      <c r="E21" s="475"/>
      <c r="F21" s="512"/>
      <c r="G21" s="522"/>
      <c r="H21" s="511"/>
      <c r="I21" s="464"/>
      <c r="J21" s="464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spans="1:169" s="31" customFormat="1" ht="16.5" customHeight="1">
      <c r="A22" s="30"/>
      <c r="B22" s="475"/>
      <c r="C22" s="755"/>
      <c r="D22" s="733"/>
      <c r="E22" s="475"/>
      <c r="F22" s="512"/>
      <c r="G22" s="522"/>
      <c r="H22" s="463"/>
      <c r="I22" s="464"/>
      <c r="J22" s="464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spans="1:169" s="31" customFormat="1" ht="16.5" customHeight="1">
      <c r="A23" s="30"/>
      <c r="B23" s="475"/>
      <c r="C23" s="755"/>
      <c r="D23" s="733"/>
      <c r="E23" s="475"/>
      <c r="F23" s="512"/>
      <c r="G23" s="522"/>
      <c r="H23" s="463"/>
      <c r="I23" s="486"/>
      <c r="J23" s="651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spans="1:169" s="31" customFormat="1" ht="16.5" customHeight="1">
      <c r="A24" s="30"/>
      <c r="B24" s="475"/>
      <c r="C24" s="755"/>
      <c r="D24" s="733"/>
      <c r="E24" s="475"/>
      <c r="F24" s="512"/>
      <c r="G24" s="522"/>
      <c r="H24" s="463"/>
      <c r="I24" s="486"/>
      <c r="J24" s="651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spans="1:169" s="31" customFormat="1" ht="16.5" customHeight="1">
      <c r="A25" s="30"/>
      <c r="B25" s="475"/>
      <c r="C25" s="755"/>
      <c r="D25" s="733"/>
      <c r="E25" s="475"/>
      <c r="F25" s="512"/>
      <c r="G25" s="522"/>
      <c r="H25" s="463"/>
      <c r="I25" s="486"/>
      <c r="J25" s="651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spans="1:169" s="31" customFormat="1" ht="16.5" customHeight="1">
      <c r="A26" s="30"/>
      <c r="B26" s="475"/>
      <c r="C26" s="755"/>
      <c r="D26" s="733"/>
      <c r="E26" s="475"/>
      <c r="F26" s="512"/>
      <c r="G26" s="522"/>
      <c r="H26" s="463"/>
      <c r="I26" s="487"/>
      <c r="J26" s="651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spans="1:169" s="31" customFormat="1" ht="16.5" customHeight="1">
      <c r="A27" s="30"/>
      <c r="B27" s="475"/>
      <c r="C27" s="755"/>
      <c r="D27" s="733"/>
      <c r="E27" s="475"/>
      <c r="F27" s="512"/>
      <c r="G27" s="522"/>
      <c r="H27" s="463"/>
      <c r="I27" s="486"/>
      <c r="J27" s="651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spans="1:169" s="31" customFormat="1" ht="16.5" customHeight="1">
      <c r="A28" s="30"/>
      <c r="B28" s="475"/>
      <c r="C28" s="755"/>
      <c r="D28" s="733"/>
      <c r="E28" s="475"/>
      <c r="F28" s="512"/>
      <c r="G28" s="650"/>
      <c r="H28" s="463"/>
      <c r="I28" s="486"/>
      <c r="J28" s="651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spans="1:169" s="31" customFormat="1" ht="16.5" customHeight="1">
      <c r="A29" s="30"/>
      <c r="B29" s="475"/>
      <c r="C29" s="755"/>
      <c r="D29" s="733"/>
      <c r="E29" s="475"/>
      <c r="F29" s="512"/>
      <c r="G29" s="650"/>
      <c r="H29" s="463"/>
      <c r="I29" s="486"/>
      <c r="J29" s="651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spans="1:169" s="31" customFormat="1" ht="16.5" customHeight="1">
      <c r="A30" s="30"/>
      <c r="B30" s="475"/>
      <c r="C30" s="755"/>
      <c r="D30" s="733"/>
      <c r="E30" s="475"/>
      <c r="F30" s="512"/>
      <c r="G30" s="650"/>
      <c r="H30" s="463"/>
      <c r="I30" s="486"/>
      <c r="J30" s="651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spans="1:169" s="31" customFormat="1" ht="16.5" customHeight="1">
      <c r="A31" s="30"/>
      <c r="B31" s="475"/>
      <c r="C31" s="755"/>
      <c r="D31" s="733"/>
      <c r="E31" s="475"/>
      <c r="F31" s="512"/>
      <c r="G31" s="650"/>
      <c r="H31" s="463"/>
      <c r="I31" s="486"/>
      <c r="J31" s="651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spans="1:169" s="31" customFormat="1" ht="16.5" customHeight="1">
      <c r="A32" s="30"/>
      <c r="B32" s="475"/>
      <c r="C32" s="755"/>
      <c r="D32" s="733"/>
      <c r="E32" s="475"/>
      <c r="F32" s="512"/>
      <c r="G32" s="650"/>
      <c r="H32" s="463"/>
      <c r="I32" s="486"/>
      <c r="J32" s="651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spans="1:169" s="31" customFormat="1" ht="16.5" customHeight="1">
      <c r="A33" s="30"/>
      <c r="B33" s="475"/>
      <c r="C33" s="512"/>
      <c r="D33" s="816"/>
      <c r="E33" s="475"/>
      <c r="F33" s="512"/>
      <c r="G33" s="650"/>
      <c r="H33" s="463"/>
      <c r="I33" s="486"/>
      <c r="J33" s="651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spans="1:169" s="31" customFormat="1" ht="16.5" customHeight="1">
      <c r="A34" s="30"/>
      <c r="B34" s="475"/>
      <c r="C34" s="475"/>
      <c r="D34" s="733"/>
      <c r="E34" s="475"/>
      <c r="F34" s="512"/>
      <c r="G34" s="650"/>
      <c r="H34" s="463"/>
      <c r="I34" s="486"/>
      <c r="J34" s="651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spans="1:169" s="31" customFormat="1" ht="16.5" customHeight="1">
      <c r="A35" s="30"/>
      <c r="B35" s="475"/>
      <c r="C35" s="475"/>
      <c r="D35" s="475"/>
      <c r="E35" s="475"/>
      <c r="F35" s="512"/>
      <c r="G35" s="650"/>
      <c r="H35" s="463"/>
      <c r="I35" s="486"/>
      <c r="J35" s="651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spans="1:169" s="31" customFormat="1" ht="16.5" customHeight="1">
      <c r="A36" s="30"/>
      <c r="B36" s="475"/>
      <c r="C36" s="475"/>
      <c r="D36" s="733"/>
      <c r="E36" s="475"/>
      <c r="F36" s="512"/>
      <c r="G36" s="650"/>
      <c r="H36" s="463"/>
      <c r="I36" s="486"/>
      <c r="J36" s="651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spans="1:169" s="31" customFormat="1" ht="16.5" customHeight="1">
      <c r="A37" s="30"/>
      <c r="B37" s="475"/>
      <c r="C37" s="475"/>
      <c r="D37" s="812"/>
      <c r="E37" s="475"/>
      <c r="F37" s="512"/>
      <c r="G37" s="513"/>
      <c r="H37" s="463"/>
      <c r="I37" s="487"/>
      <c r="J37" s="651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spans="1:169" s="31" customFormat="1" ht="16.5" customHeight="1">
      <c r="A38" s="30"/>
      <c r="B38" s="475"/>
      <c r="C38" s="475"/>
      <c r="D38" s="475"/>
      <c r="E38" s="475"/>
      <c r="F38" s="512"/>
      <c r="G38" s="513"/>
      <c r="H38" s="463"/>
      <c r="I38" s="487"/>
      <c r="J38" s="652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spans="1:169" s="18" customFormat="1" ht="16.5" customHeight="1">
      <c r="A39" s="47"/>
      <c r="B39" s="521" t="s">
        <v>1306</v>
      </c>
      <c r="C39" s="656"/>
      <c r="D39" s="521"/>
      <c r="E39" s="521"/>
      <c r="F39" s="512"/>
      <c r="G39" s="513"/>
      <c r="H39" s="463"/>
      <c r="I39" s="487"/>
      <c r="J39" s="652"/>
      <c r="K39" s="30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FM39" s="50"/>
    </row>
    <row r="40" spans="1:169" s="18" customFormat="1" ht="16.5" customHeight="1">
      <c r="A40" s="47"/>
      <c r="B40" s="523"/>
      <c r="C40" s="521"/>
      <c r="D40" s="522"/>
      <c r="E40" s="521"/>
      <c r="F40" s="522"/>
      <c r="G40" s="513"/>
      <c r="H40" s="463"/>
      <c r="I40" s="487"/>
      <c r="J40" s="652"/>
      <c r="K40" s="30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FM40" s="50"/>
    </row>
    <row r="41" spans="1:169" s="18" customFormat="1" ht="16.5" customHeight="1">
      <c r="A41" s="47"/>
      <c r="B41" s="523"/>
      <c r="C41" s="521"/>
      <c r="D41" s="522"/>
      <c r="E41" s="521"/>
      <c r="F41" s="522"/>
      <c r="G41" s="512"/>
      <c r="H41" s="463"/>
      <c r="I41" s="487"/>
      <c r="J41" s="652"/>
      <c r="K41" s="30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FM41" s="50"/>
    </row>
    <row r="42" spans="1:169" s="18" customFormat="1" ht="16.5" customHeight="1">
      <c r="A42" s="47"/>
      <c r="B42" s="523" t="s">
        <v>1555</v>
      </c>
      <c r="C42" s="521"/>
      <c r="D42" s="522"/>
      <c r="E42" s="521"/>
      <c r="F42" s="522"/>
      <c r="G42" s="512"/>
      <c r="H42" s="463"/>
      <c r="I42" s="482"/>
      <c r="J42" s="652"/>
      <c r="K42" s="30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FM42" s="50"/>
    </row>
    <row r="43" spans="1:169" s="18" customFormat="1" ht="16.5" customHeight="1">
      <c r="A43" s="47"/>
      <c r="B43" s="523" t="s">
        <v>1556</v>
      </c>
      <c r="C43" s="521"/>
      <c r="D43" s="521"/>
      <c r="E43" s="521"/>
      <c r="F43" s="522"/>
      <c r="G43" s="512"/>
      <c r="H43" s="463"/>
      <c r="I43" s="482"/>
      <c r="J43" s="652"/>
      <c r="K43" s="30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FM43" s="50"/>
    </row>
    <row r="44" spans="1:169" s="18" customFormat="1" ht="16.5" customHeight="1">
      <c r="A44" s="47"/>
      <c r="B44" s="475" t="s">
        <v>1366</v>
      </c>
      <c r="C44" s="521"/>
      <c r="D44" s="521"/>
      <c r="E44" s="521"/>
      <c r="F44" s="512"/>
      <c r="G44" s="512"/>
      <c r="H44" s="463"/>
      <c r="I44" s="482"/>
      <c r="J44" s="652"/>
      <c r="K44" s="30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FM44" s="50"/>
    </row>
    <row r="45" spans="1:169" s="18" customFormat="1" ht="16.5" customHeight="1">
      <c r="A45" s="47"/>
      <c r="B45" s="475" t="s">
        <v>1495</v>
      </c>
      <c r="C45" s="521"/>
      <c r="D45" s="521"/>
      <c r="E45" s="521"/>
      <c r="F45" s="524"/>
      <c r="G45" s="462"/>
      <c r="H45" s="463"/>
      <c r="I45" s="482"/>
      <c r="J45" s="652"/>
      <c r="K45" s="30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FM45" s="50"/>
    </row>
    <row r="46" spans="1:169" s="18" customFormat="1" ht="16.5" customHeight="1">
      <c r="A46" s="47"/>
      <c r="B46" s="475" t="s">
        <v>1496</v>
      </c>
      <c r="C46" s="521"/>
      <c r="D46" s="521"/>
      <c r="E46" s="521"/>
      <c r="F46" s="524"/>
      <c r="G46" s="462"/>
      <c r="H46" s="463"/>
      <c r="I46" s="482"/>
      <c r="J46" s="652"/>
      <c r="K46" s="30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FM46" s="50"/>
    </row>
    <row r="47" spans="1:169" s="18" customFormat="1" ht="16.5" customHeight="1">
      <c r="A47" s="47"/>
      <c r="B47" s="475" t="s">
        <v>1497</v>
      </c>
      <c r="C47" s="521"/>
      <c r="D47" s="521"/>
      <c r="E47" s="521"/>
      <c r="F47" s="524"/>
      <c r="G47" s="462"/>
      <c r="H47" s="463"/>
      <c r="I47" s="482"/>
      <c r="J47" s="652"/>
      <c r="K47" s="30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FM47" s="50"/>
    </row>
    <row r="48" spans="1:169" s="18" customFormat="1" ht="16.5" customHeight="1">
      <c r="A48" s="47"/>
      <c r="B48" s="475" t="s">
        <v>1498</v>
      </c>
      <c r="C48" s="521"/>
      <c r="D48" s="521"/>
      <c r="E48" s="521"/>
      <c r="F48" s="524"/>
      <c r="G48" s="462"/>
      <c r="H48" s="463"/>
      <c r="I48" s="482"/>
      <c r="J48" s="652"/>
      <c r="K48" s="30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FM48" s="50"/>
    </row>
    <row r="49" spans="1:169" s="18" customFormat="1" ht="16.5" customHeight="1">
      <c r="A49" s="47"/>
      <c r="B49" s="475"/>
      <c r="C49" s="521"/>
      <c r="D49" s="521"/>
      <c r="E49" s="521"/>
      <c r="F49" s="524"/>
      <c r="G49" s="462"/>
      <c r="H49" s="463"/>
      <c r="I49" s="482"/>
      <c r="J49" s="652"/>
      <c r="K49" s="30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FM49" s="50"/>
    </row>
    <row r="50" spans="1:169" s="18" customFormat="1" ht="16.5" customHeight="1">
      <c r="A50" s="47"/>
      <c r="B50" s="475"/>
      <c r="C50" s="521"/>
      <c r="D50" s="521"/>
      <c r="E50" s="521"/>
      <c r="F50" s="524"/>
      <c r="G50" s="462"/>
      <c r="H50" s="463"/>
      <c r="I50" s="482"/>
      <c r="J50" s="652"/>
      <c r="K50" s="30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FM50" s="50"/>
    </row>
    <row r="51" spans="1:169" s="18" customFormat="1" ht="16.5" customHeight="1">
      <c r="A51" s="47"/>
      <c r="B51" s="475"/>
      <c r="C51" s="521"/>
      <c r="D51" s="521"/>
      <c r="E51" s="521"/>
      <c r="F51" s="524"/>
      <c r="G51" s="462"/>
      <c r="H51" s="463"/>
      <c r="I51" s="482"/>
      <c r="J51" s="651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FM51" s="50"/>
    </row>
    <row r="52" spans="1:169" s="18" customFormat="1" ht="16.5" customHeight="1">
      <c r="A52" s="47"/>
      <c r="B52" s="475"/>
      <c r="C52" s="521"/>
      <c r="D52" s="521"/>
      <c r="E52" s="521"/>
      <c r="F52" s="461"/>
      <c r="G52" s="462"/>
      <c r="H52" s="463"/>
      <c r="I52" s="482"/>
      <c r="J52" s="651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FM52" s="50"/>
    </row>
    <row r="53" spans="1:169" s="18" customFormat="1" ht="21" customHeight="1">
      <c r="A53" s="47"/>
      <c r="B53" s="525" t="s">
        <v>1123</v>
      </c>
      <c r="C53" s="526"/>
      <c r="D53" s="520">
        <v>948</v>
      </c>
      <c r="E53"/>
      <c r="F53" s="461"/>
      <c r="G53" s="462"/>
      <c r="H53" s="463"/>
      <c r="I53" s="482"/>
      <c r="J53" s="652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FM53" s="50"/>
    </row>
    <row r="54" spans="1:169" s="18" customFormat="1" ht="20.25" customHeight="1">
      <c r="A54" s="47"/>
      <c r="B54" s="525" t="s">
        <v>1125</v>
      </c>
      <c r="C54" s="526"/>
      <c r="D54" s="520">
        <v>1030</v>
      </c>
      <c r="E54" s="773"/>
      <c r="F54" s="461"/>
      <c r="G54" s="462"/>
      <c r="H54" s="463"/>
      <c r="I54" s="482"/>
      <c r="J54" s="652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FM54" s="50"/>
    </row>
    <row r="55" spans="1:169" s="18" customFormat="1" ht="21" customHeight="1">
      <c r="A55" s="47"/>
      <c r="B55" s="525"/>
      <c r="C55" s="526"/>
      <c r="D55" s="520"/>
      <c r="E55" s="527"/>
      <c r="F55" s="467"/>
      <c r="G55" s="468"/>
      <c r="H55" s="469"/>
      <c r="I55" s="596"/>
      <c r="J55" s="651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FM55" s="50"/>
    </row>
    <row r="56" spans="1:169" s="18" customFormat="1" ht="21" customHeight="1">
      <c r="A56" s="47"/>
      <c r="B56" s="528"/>
      <c r="C56" s="449"/>
      <c r="D56" s="591"/>
      <c r="E56" s="454"/>
      <c r="F56" s="592"/>
      <c r="G56" s="593"/>
      <c r="H56" s="594"/>
      <c r="I56" s="594"/>
      <c r="J56" s="595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FM56" s="50"/>
    </row>
    <row r="57" spans="1:169" s="18" customFormat="1" ht="21" customHeight="1">
      <c r="A57" s="47"/>
      <c r="B57" s="528"/>
      <c r="C57" s="449"/>
      <c r="D57" s="591"/>
      <c r="E57" s="454"/>
      <c r="F57" s="592"/>
      <c r="G57" s="593"/>
      <c r="H57" s="594"/>
      <c r="I57" s="594"/>
      <c r="J57" s="595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FM57" s="50"/>
    </row>
    <row r="58" spans="1:169" s="18" customFormat="1" ht="37.5" customHeight="1">
      <c r="A58" s="47"/>
      <c r="B58" s="930" t="s">
        <v>1358</v>
      </c>
      <c r="C58" s="930"/>
      <c r="D58" s="930"/>
      <c r="E58" s="930"/>
      <c r="F58" s="930"/>
      <c r="G58" s="930"/>
      <c r="H58" s="930"/>
      <c r="I58" s="930"/>
      <c r="J58" s="550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FM58" s="50"/>
    </row>
    <row r="59" spans="1:169" s="18" customFormat="1" ht="20.100000000000001" customHeight="1" thickBot="1">
      <c r="A59" s="47"/>
      <c r="B59" s="47"/>
      <c r="C59" s="528"/>
      <c r="D59"/>
      <c r="E59"/>
      <c r="F59" s="529"/>
      <c r="G59" s="529"/>
      <c r="H59" s="529"/>
      <c r="I59" s="529"/>
      <c r="J59" s="529"/>
      <c r="K59" s="52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FM59" s="50"/>
    </row>
    <row r="60" spans="1:169" s="18" customFormat="1" ht="24" customHeight="1" thickBot="1">
      <c r="A60" s="47"/>
      <c r="B60" s="589" t="s">
        <v>1357</v>
      </c>
      <c r="C60" s="590">
        <f>TRANSPOSE(REPORTDATE)</f>
        <v>46285</v>
      </c>
      <c r="E60" s="530"/>
      <c r="F60" s="531"/>
      <c r="J60" s="529"/>
      <c r="K60" s="52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FM60" s="50"/>
    </row>
    <row r="61" spans="1:169" s="18" customFormat="1" ht="21" customHeight="1" thickBot="1">
      <c r="A61" s="47"/>
      <c r="B61" s="47"/>
      <c r="C61" s="560"/>
      <c r="D61"/>
      <c r="E61"/>
      <c r="F61"/>
      <c r="G61"/>
      <c r="H61"/>
      <c r="I61"/>
      <c r="J61"/>
      <c r="K61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FM61" s="50"/>
    </row>
    <row r="62" spans="1:169" s="18" customFormat="1" ht="26.25" customHeight="1" thickTop="1" thickBot="1">
      <c r="A62" s="47"/>
      <c r="B62" s="930" t="s">
        <v>1322</v>
      </c>
      <c r="C62" s="930"/>
      <c r="D62" s="930" t="s">
        <v>1323</v>
      </c>
      <c r="E62" s="930"/>
      <c r="F62" s="930" t="s">
        <v>1324</v>
      </c>
      <c r="G62" s="930" t="s">
        <v>969</v>
      </c>
      <c r="H62" s="930"/>
      <c r="I62" s="930" t="s">
        <v>1325</v>
      </c>
      <c r="J62" s="930" t="s">
        <v>1354</v>
      </c>
      <c r="K62" s="930" t="s">
        <v>0</v>
      </c>
      <c r="L62" s="930" t="s">
        <v>1359</v>
      </c>
      <c r="M62" s="930" t="s">
        <v>1360</v>
      </c>
      <c r="N62" s="930" t="s">
        <v>1361</v>
      </c>
      <c r="O62" s="930" t="s">
        <v>1362</v>
      </c>
      <c r="P62" s="930" t="s">
        <v>1363</v>
      </c>
      <c r="Q62" s="930" t="s">
        <v>1439</v>
      </c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FM62" s="50"/>
    </row>
    <row r="63" spans="1:169" s="18" customFormat="1" ht="22.5" customHeight="1" thickTop="1" thickBot="1">
      <c r="A63" s="47"/>
      <c r="B63" s="930"/>
      <c r="C63" s="930"/>
      <c r="D63" s="532" t="s">
        <v>1326</v>
      </c>
      <c r="E63" s="533" t="s">
        <v>1327</v>
      </c>
      <c r="F63" s="930"/>
      <c r="G63" s="930"/>
      <c r="H63" s="930"/>
      <c r="I63" s="930"/>
      <c r="J63" s="930"/>
      <c r="K63" s="930"/>
      <c r="L63" s="930"/>
      <c r="M63" s="930"/>
      <c r="N63" s="930"/>
      <c r="O63" s="930"/>
      <c r="P63" s="930"/>
      <c r="Q63" s="930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FM63" s="50"/>
    </row>
    <row r="64" spans="1:169" s="18" customFormat="1" ht="22.5" customHeight="1" thickTop="1" thickBot="1">
      <c r="A64" s="47"/>
      <c r="B64" s="930"/>
      <c r="C64" s="930"/>
      <c r="D64" s="534" t="s">
        <v>1328</v>
      </c>
      <c r="E64" s="535" t="s">
        <v>1328</v>
      </c>
      <c r="F64" s="930"/>
      <c r="G64" s="930"/>
      <c r="H64" s="930"/>
      <c r="I64" s="930"/>
      <c r="J64" s="930"/>
      <c r="K64" s="930"/>
      <c r="L64" s="930"/>
      <c r="M64" s="930"/>
      <c r="N64" s="930"/>
      <c r="O64" s="930"/>
      <c r="P64" s="930"/>
      <c r="Q64" s="930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FM64" s="50"/>
    </row>
    <row r="65" spans="1:169" s="18" customFormat="1" ht="22.5" customHeight="1" thickTop="1" thickBot="1">
      <c r="A65" s="47"/>
      <c r="B65" s="930" t="s">
        <v>1329</v>
      </c>
      <c r="C65" s="536" t="s">
        <v>1330</v>
      </c>
      <c r="D65" s="599">
        <v>4</v>
      </c>
      <c r="E65" s="600"/>
      <c r="F65" s="601" t="s">
        <v>1331</v>
      </c>
      <c r="G65" s="602"/>
      <c r="H65" s="603"/>
      <c r="I65" s="930">
        <f>TRANSPOSE(P66)</f>
        <v>5155.7540460169876</v>
      </c>
      <c r="J65" s="588">
        <f>TRANSPOSE('WELL DATA'!B4)</f>
        <v>0</v>
      </c>
      <c r="K65" s="583" t="e">
        <f>TRANSPOSE('WELL DATA'!AK4)/24*'WELL DATA'!F4</f>
        <v>#VALUE!</v>
      </c>
      <c r="L65" s="587" t="e">
        <f>SUM(K65:K78)</f>
        <v>#VALUE!</v>
      </c>
      <c r="M65" s="585" t="e">
        <f>SUM(K79:K108)</f>
        <v>#REF!</v>
      </c>
      <c r="N65" s="585">
        <f>SUM(K109:K127)</f>
        <v>39223.458333333328</v>
      </c>
      <c r="O65" s="585" t="e">
        <f>SUM(K128:K181)</f>
        <v>#REF!</v>
      </c>
      <c r="P65" s="585">
        <f>SUM(K182:K199)</f>
        <v>7029</v>
      </c>
      <c r="Q65" s="930" t="s">
        <v>1440</v>
      </c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FM65" s="50"/>
    </row>
    <row r="66" spans="1:169" s="18" customFormat="1" ht="22.5" customHeight="1" thickTop="1" thickBot="1">
      <c r="A66" s="47"/>
      <c r="B66" s="930"/>
      <c r="C66" s="537" t="s">
        <v>1332</v>
      </c>
      <c r="D66" s="604">
        <v>0</v>
      </c>
      <c r="E66" s="605"/>
      <c r="F66" s="606" t="s">
        <v>1333</v>
      </c>
      <c r="G66" s="930" t="s">
        <v>1334</v>
      </c>
      <c r="H66" s="930"/>
      <c r="I66" s="930"/>
      <c r="J66" s="588" t="str">
        <f>TRANSPOSE('WELL DATA'!B5)</f>
        <v>ERZK-17</v>
      </c>
      <c r="K66" s="583">
        <f>TRANSPOSE('WELL DATA'!AK5)/24*'WELL DATA'!F5</f>
        <v>0</v>
      </c>
      <c r="L66" s="930" t="s">
        <v>1355</v>
      </c>
      <c r="M66" s="930"/>
      <c r="N66" s="930"/>
      <c r="O66" s="930"/>
      <c r="P66" s="586">
        <f>'WELL DATA'!AN148</f>
        <v>5155.7540460169876</v>
      </c>
      <c r="Q66" s="930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FM66" s="50"/>
    </row>
    <row r="67" spans="1:169" s="18" customFormat="1" ht="22.5" customHeight="1" thickTop="1" thickBot="1">
      <c r="A67" s="47"/>
      <c r="B67" s="930"/>
      <c r="C67" s="537" t="s">
        <v>1335</v>
      </c>
      <c r="D67" s="604">
        <v>7</v>
      </c>
      <c r="E67" s="605"/>
      <c r="F67" s="607" t="s">
        <v>1331</v>
      </c>
      <c r="G67" s="608"/>
      <c r="H67" s="609"/>
      <c r="I67" s="930"/>
      <c r="J67" s="588" t="str">
        <f>TRANSPOSE('WELL DATA'!B6)</f>
        <v>ERZK-18</v>
      </c>
      <c r="K67" s="583">
        <f>TRANSPOSE('WELL DATA'!AK6)/24*'WELL DATA'!F6</f>
        <v>0</v>
      </c>
      <c r="L67" s="930" t="s">
        <v>1356</v>
      </c>
      <c r="M67" s="930"/>
      <c r="N67" s="930"/>
      <c r="O67" s="930"/>
      <c r="P67" s="586">
        <f>P66+SUM('WELL DATA'!AI123:AI147)</f>
        <v>5789.6944460169871</v>
      </c>
      <c r="Q67" s="930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FM67" s="50"/>
    </row>
    <row r="68" spans="1:169" s="18" customFormat="1" ht="22.5" customHeight="1" thickTop="1">
      <c r="A68" s="47"/>
      <c r="B68" s="930"/>
      <c r="C68" s="537" t="s">
        <v>1336</v>
      </c>
      <c r="D68" s="610">
        <v>0</v>
      </c>
      <c r="E68" s="611"/>
      <c r="F68" s="607" t="s">
        <v>1331</v>
      </c>
      <c r="G68" s="612" t="s">
        <v>1390</v>
      </c>
      <c r="H68" s="613" t="s">
        <v>1391</v>
      </c>
      <c r="I68" s="930"/>
      <c r="J68" s="588" t="str">
        <f>TRANSPOSE('WELL DATA'!B7)</f>
        <v>ERZK-21</v>
      </c>
      <c r="K68" s="583">
        <f>TRANSPOSE('WELL DATA'!AK7)/24*'WELL DATA'!F7</f>
        <v>1919</v>
      </c>
      <c r="L68" s="930"/>
      <c r="M68" s="930"/>
      <c r="N68" s="930"/>
      <c r="O68" s="930"/>
      <c r="P68" s="584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FM68" s="50"/>
    </row>
    <row r="69" spans="1:169" s="18" customFormat="1" ht="22.5" customHeight="1">
      <c r="A69" s="47"/>
      <c r="B69" s="930"/>
      <c r="C69" s="632"/>
      <c r="D69" s="610"/>
      <c r="E69" s="611"/>
      <c r="F69" s="607"/>
      <c r="G69" s="612"/>
      <c r="H69" s="613"/>
      <c r="I69" s="930"/>
      <c r="J69" s="588" t="e">
        <f>TRANSPOSE('WELL DATA'!#REF!)</f>
        <v>#REF!</v>
      </c>
      <c r="K69" s="583" t="e">
        <f>TRANSPOSE('WELL DATA'!#REF!)/24*'WELL DATA'!#REF!</f>
        <v>#REF!</v>
      </c>
      <c r="L69" s="633"/>
      <c r="M69" s="633"/>
      <c r="N69" s="633"/>
      <c r="O69" s="633"/>
      <c r="P69" s="634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FM69" s="50"/>
    </row>
    <row r="70" spans="1:169" s="18" customFormat="1" ht="22.5" customHeight="1">
      <c r="A70" s="47"/>
      <c r="B70" s="930"/>
      <c r="C70" s="538" t="s">
        <v>1337</v>
      </c>
      <c r="D70" s="561">
        <f>SUM(D65:H68)</f>
        <v>11</v>
      </c>
      <c r="E70" s="562"/>
      <c r="F70" s="563"/>
      <c r="G70" s="571"/>
      <c r="H70" s="572"/>
      <c r="I70" s="930"/>
      <c r="J70" s="588" t="str">
        <f>TRANSPOSE('WELL DATA'!B8)</f>
        <v>ERZK-110</v>
      </c>
      <c r="K70" s="583">
        <f>TRANSPOSE('WELL DATA'!AK8)/24*'WELL DATA'!F8</f>
        <v>0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FM70" s="50"/>
    </row>
    <row r="71" spans="1:169" s="18" customFormat="1" ht="22.5" customHeight="1" thickBot="1">
      <c r="A71" s="47"/>
      <c r="B71" s="930"/>
      <c r="C71" s="539" t="s">
        <v>1338</v>
      </c>
      <c r="D71" s="566">
        <f>(D70*1000000)/(42*I65)</f>
        <v>50.798536851674122</v>
      </c>
      <c r="E71" s="567"/>
      <c r="F71" s="568"/>
      <c r="G71" s="573"/>
      <c r="H71" s="574"/>
      <c r="I71" s="930"/>
      <c r="J71" s="588" t="str">
        <f>TRANSPOSE('WELL DATA'!B9)</f>
        <v>ERZK-111</v>
      </c>
      <c r="K71" s="583">
        <f>TRANSPOSE('WELL DATA'!AK9)/24*'WELL DATA'!F9</f>
        <v>1501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FM71" s="50"/>
    </row>
    <row r="72" spans="1:169" s="18" customFormat="1" ht="22.5" customHeight="1" thickTop="1">
      <c r="A72" s="47"/>
      <c r="B72" s="930" t="s">
        <v>1339</v>
      </c>
      <c r="C72" s="536" t="s">
        <v>219</v>
      </c>
      <c r="D72" s="614">
        <v>0</v>
      </c>
      <c r="E72" s="615"/>
      <c r="F72" s="606" t="s">
        <v>1333</v>
      </c>
      <c r="G72" s="616"/>
      <c r="H72" s="617"/>
      <c r="I72" s="930" t="e">
        <f>TRANSPOSE(M65)</f>
        <v>#REF!</v>
      </c>
      <c r="J72" s="588" t="e">
        <f>TRANSPOSE('WELL DATA'!#REF!)</f>
        <v>#REF!</v>
      </c>
      <c r="K72" s="583" t="e">
        <f>TRANSPOSE('WELL DATA'!#REF!)/24*'WELL DATA'!#REF!</f>
        <v>#REF!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FM72" s="50"/>
    </row>
    <row r="73" spans="1:169" s="18" customFormat="1" ht="22.5" customHeight="1">
      <c r="A73" s="47"/>
      <c r="B73" s="930"/>
      <c r="C73" s="537" t="s">
        <v>837</v>
      </c>
      <c r="D73" s="604">
        <v>0</v>
      </c>
      <c r="E73" s="605"/>
      <c r="F73" s="606" t="s">
        <v>1333</v>
      </c>
      <c r="G73" s="930" t="s">
        <v>1370</v>
      </c>
      <c r="H73" s="930"/>
      <c r="I73" s="930"/>
      <c r="J73" s="588" t="str">
        <f>TRANSPOSE('WELL DATA'!B10)</f>
        <v>ERZK-127</v>
      </c>
      <c r="K73" s="583">
        <f>TRANSPOSE('WELL DATA'!AK10)/24*'WELL DATA'!F10</f>
        <v>2618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FM73" s="50"/>
    </row>
    <row r="74" spans="1:169" s="18" customFormat="1" ht="22.5" customHeight="1">
      <c r="A74" s="47"/>
      <c r="B74" s="930"/>
      <c r="C74" s="537" t="s">
        <v>917</v>
      </c>
      <c r="D74" s="604">
        <v>0</v>
      </c>
      <c r="E74" s="605"/>
      <c r="F74" s="606" t="s">
        <v>1333</v>
      </c>
      <c r="G74" s="930"/>
      <c r="H74" s="930"/>
      <c r="I74" s="930"/>
      <c r="J74" s="588" t="str">
        <f>TRANSPOSE('WELL DATA'!B11)</f>
        <v>ERZK-129</v>
      </c>
      <c r="K74" s="583">
        <f>TRANSPOSE('WELL DATA'!AK11)/24*'WELL DATA'!F11</f>
        <v>616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FM74" s="50"/>
    </row>
    <row r="75" spans="1:169" s="18" customFormat="1" ht="22.5" customHeight="1">
      <c r="A75" s="47"/>
      <c r="B75" s="930"/>
      <c r="C75" s="537" t="s">
        <v>1059</v>
      </c>
      <c r="D75" s="610">
        <v>0</v>
      </c>
      <c r="E75" s="611"/>
      <c r="F75" s="606" t="s">
        <v>1333</v>
      </c>
      <c r="G75" s="618"/>
      <c r="H75" s="619" t="s">
        <v>1386</v>
      </c>
      <c r="I75" s="930"/>
      <c r="J75" s="588" t="str">
        <f>TRANSPOSE('WELL DATA'!B12)</f>
        <v>ERZK-130</v>
      </c>
      <c r="K75" s="583">
        <f>TRANSPOSE('WELL DATA'!AK12)/24*'WELL DATA'!F12</f>
        <v>465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FM75" s="50"/>
    </row>
    <row r="76" spans="1:169" s="18" customFormat="1" ht="22.5" customHeight="1">
      <c r="A76" s="47"/>
      <c r="B76" s="930"/>
      <c r="C76" s="538" t="s">
        <v>1337</v>
      </c>
      <c r="D76" s="561">
        <f>SUM(D72,D73,D74,D75)</f>
        <v>0</v>
      </c>
      <c r="E76" s="562"/>
      <c r="F76" s="563"/>
      <c r="G76" s="564"/>
      <c r="H76" s="565"/>
      <c r="I76" s="930"/>
      <c r="J76" s="588" t="str">
        <f>TRANSPOSE('WELL DATA'!B13)</f>
        <v>ERZK-153</v>
      </c>
      <c r="K76" s="583">
        <f>TRANSPOSE('WELL DATA'!AK13)/24*'WELL DATA'!F13</f>
        <v>528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FM76" s="50"/>
    </row>
    <row r="77" spans="1:169" s="18" customFormat="1" ht="21" customHeight="1" thickBot="1">
      <c r="A77" s="47"/>
      <c r="B77" s="930"/>
      <c r="C77" s="540" t="s">
        <v>1338</v>
      </c>
      <c r="D77" s="566" t="e">
        <f>(1000000*D76)/(42*I72)</f>
        <v>#REF!</v>
      </c>
      <c r="E77" s="567"/>
      <c r="F77" s="568"/>
      <c r="G77" s="569"/>
      <c r="H77" s="570"/>
      <c r="I77" s="930"/>
      <c r="J77" s="588" t="str">
        <f>TRANSPOSE('WELL DATA'!B15)</f>
        <v>ERZK-180</v>
      </c>
      <c r="K77" s="583">
        <f>TRANSPOSE('WELL DATA'!AK15)/24*'WELL DATA'!F15</f>
        <v>0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FM77" s="50"/>
    </row>
    <row r="78" spans="1:169" s="18" customFormat="1" ht="21" customHeight="1" thickTop="1" thickBot="1">
      <c r="A78" s="47"/>
      <c r="B78" s="930" t="s">
        <v>1340</v>
      </c>
      <c r="C78" s="536" t="s">
        <v>1367</v>
      </c>
      <c r="D78" s="614">
        <v>0</v>
      </c>
      <c r="E78" s="615"/>
      <c r="F78" s="606" t="s">
        <v>1333</v>
      </c>
      <c r="G78" s="620"/>
      <c r="H78" s="621"/>
      <c r="I78" s="598"/>
      <c r="J78" s="588" t="str">
        <f>TRANSPOSE('WELL DATA'!B16)</f>
        <v>ERZK-199</v>
      </c>
      <c r="K78" s="583">
        <f>TRANSPOSE('WELL DATA'!AK16)/24*'WELL DATA'!F16</f>
        <v>515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FM78" s="50"/>
    </row>
    <row r="79" spans="1:169" s="18" customFormat="1" ht="21" customHeight="1" thickTop="1">
      <c r="A79" s="47"/>
      <c r="B79" s="930"/>
      <c r="C79" s="597" t="s">
        <v>962</v>
      </c>
      <c r="D79" s="622">
        <v>4</v>
      </c>
      <c r="E79" s="623"/>
      <c r="F79" s="607" t="s">
        <v>1331</v>
      </c>
      <c r="G79" s="930" t="s">
        <v>1368</v>
      </c>
      <c r="H79" s="930"/>
      <c r="I79" s="930" t="e">
        <f>TRANSPOSE(L65)</f>
        <v>#VALUE!</v>
      </c>
      <c r="J79" s="588" t="e">
        <f>TRANSPOSE('WELL DATA'!#REF!)</f>
        <v>#REF!</v>
      </c>
      <c r="K79" s="583" t="e">
        <f>TRANSPOSE('WELL DATA'!#REF!)/24*'WELL DATA'!#REF!</f>
        <v>#REF!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FM79" s="50"/>
    </row>
    <row r="80" spans="1:169" s="18" customFormat="1" ht="20.25" customHeight="1">
      <c r="A80" s="47"/>
      <c r="B80" s="930"/>
      <c r="C80" s="538" t="s">
        <v>1337</v>
      </c>
      <c r="D80" s="561">
        <f>SUM(D79)</f>
        <v>4</v>
      </c>
      <c r="E80" s="562"/>
      <c r="F80" s="563"/>
      <c r="G80" s="575"/>
      <c r="H80" s="576"/>
      <c r="I80" s="930"/>
      <c r="J80" s="588" t="str">
        <f>TRANSPOSE('WELL DATA'!B26)</f>
        <v>MRZK-07</v>
      </c>
      <c r="K80" s="583">
        <f>TRANSPOSE('WELL DATA'!AK26)/24*'WELL DATA'!F26</f>
        <v>3444.8333333333335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FM80" s="50"/>
    </row>
    <row r="81" spans="1:169" s="18" customFormat="1" ht="21" customHeight="1" thickBot="1">
      <c r="A81" s="47"/>
      <c r="B81" s="930"/>
      <c r="C81" s="539" t="s">
        <v>1338</v>
      </c>
      <c r="D81" s="566" t="e">
        <f>(1000000*D80)/(42*I79)</f>
        <v>#VALUE!</v>
      </c>
      <c r="E81" s="567"/>
      <c r="F81" s="568"/>
      <c r="G81" s="577"/>
      <c r="H81" s="578"/>
      <c r="I81" s="930"/>
      <c r="J81" s="588" t="str">
        <f>TRANSPOSE('WELL DATA'!B27)</f>
        <v>MRZK-28A</v>
      </c>
      <c r="K81" s="583">
        <f>TRANSPOSE('WELL DATA'!AK27)/24*'WELL DATA'!F27</f>
        <v>752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FM81" s="50"/>
    </row>
    <row r="82" spans="1:169" s="18" customFormat="1" ht="21.75" customHeight="1" thickTop="1">
      <c r="A82" s="47"/>
      <c r="B82" s="930" t="s">
        <v>1341</v>
      </c>
      <c r="C82" s="536" t="s">
        <v>910</v>
      </c>
      <c r="D82" s="624">
        <v>5</v>
      </c>
      <c r="E82" s="625"/>
      <c r="F82" s="626" t="s">
        <v>1331</v>
      </c>
      <c r="G82" s="930"/>
      <c r="H82" s="930"/>
      <c r="I82" s="930">
        <f>TRANSPOSE(N65)</f>
        <v>39223.458333333328</v>
      </c>
      <c r="J82" s="588" t="str">
        <f>TRANSPOSE('WELL DATA'!B28)</f>
        <v>MRZK-29</v>
      </c>
      <c r="K82" s="583">
        <f>TRANSPOSE('WELL DATA'!AK28)/24*'WELL DATA'!F28</f>
        <v>58.5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FM82" s="50"/>
    </row>
    <row r="83" spans="1:169" s="18" customFormat="1" ht="21.75" customHeight="1">
      <c r="A83" s="47"/>
      <c r="B83" s="930"/>
      <c r="C83" s="537" t="s">
        <v>1342</v>
      </c>
      <c r="D83" s="610">
        <v>2</v>
      </c>
      <c r="E83" s="611"/>
      <c r="F83" s="627" t="s">
        <v>1331</v>
      </c>
      <c r="G83" s="930"/>
      <c r="H83" s="930"/>
      <c r="I83" s="930"/>
      <c r="J83" s="588" t="str">
        <f>TRANSPOSE('WELL DATA'!B29)</f>
        <v>MRZK-44</v>
      </c>
      <c r="K83" s="583">
        <f>TRANSPOSE('WELL DATA'!AK29)/24*'WELL DATA'!F29</f>
        <v>5608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FM83" s="50"/>
    </row>
    <row r="84" spans="1:169" s="18" customFormat="1" ht="21" customHeight="1">
      <c r="A84" s="47"/>
      <c r="B84" s="930"/>
      <c r="C84" s="537" t="s">
        <v>901</v>
      </c>
      <c r="D84" s="610">
        <v>2</v>
      </c>
      <c r="E84" s="611"/>
      <c r="F84" s="627" t="s">
        <v>1331</v>
      </c>
      <c r="G84" s="930"/>
      <c r="H84" s="930"/>
      <c r="I84" s="930"/>
      <c r="J84" s="588" t="str">
        <f>TRANSPOSE('WELL DATA'!B30)</f>
        <v>MRZK-52</v>
      </c>
      <c r="K84" s="583">
        <f>TRANSPOSE('WELL DATA'!AK30)/24*'WELL DATA'!F30</f>
        <v>125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FM84" s="50"/>
    </row>
    <row r="85" spans="1:169" s="18" customFormat="1" ht="20.25" customHeight="1">
      <c r="A85" s="47"/>
      <c r="B85" s="930"/>
      <c r="C85" s="538" t="s">
        <v>1337</v>
      </c>
      <c r="D85" s="561">
        <f>SUM(D82,D83,D84)</f>
        <v>9</v>
      </c>
      <c r="E85" s="562"/>
      <c r="F85" s="563"/>
      <c r="G85" s="930"/>
      <c r="H85" s="930"/>
      <c r="I85" s="930"/>
      <c r="J85" s="588" t="str">
        <f>TRANSPOSE('WELL DATA'!B31)</f>
        <v>MRZK-75</v>
      </c>
      <c r="K85" s="583">
        <f>TRANSPOSE('WELL DATA'!AK31)/24*'WELL DATA'!F31</f>
        <v>463.83333333333337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FM85" s="50"/>
    </row>
    <row r="86" spans="1:169" s="18" customFormat="1" ht="21" customHeight="1" thickBot="1">
      <c r="A86" s="47"/>
      <c r="B86" s="930"/>
      <c r="C86" s="540" t="s">
        <v>1338</v>
      </c>
      <c r="D86" s="566">
        <f>(1000000*D85)/(42*I82)</f>
        <v>5.4632029757459595</v>
      </c>
      <c r="E86" s="567"/>
      <c r="F86" s="568"/>
      <c r="G86" s="930"/>
      <c r="H86" s="930"/>
      <c r="I86" s="930"/>
      <c r="J86" s="588" t="str">
        <f>TRANSPOSE('WELL DATA'!B32)</f>
        <v>MRZK-76</v>
      </c>
      <c r="K86" s="583">
        <f>TRANSPOSE('WELL DATA'!AK32)/24*'WELL DATA'!F32</f>
        <v>1081.6666666666665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FM86" s="50"/>
    </row>
    <row r="87" spans="1:169" s="18" customFormat="1" ht="21.75" customHeight="1" thickTop="1" thickBot="1">
      <c r="A87" s="47"/>
      <c r="B87" s="930" t="s">
        <v>1343</v>
      </c>
      <c r="C87" s="536" t="s">
        <v>236</v>
      </c>
      <c r="D87" s="599">
        <v>0</v>
      </c>
      <c r="E87" s="600"/>
      <c r="F87" s="628" t="s">
        <v>1333</v>
      </c>
      <c r="G87" s="930" t="s">
        <v>1344</v>
      </c>
      <c r="H87" s="930"/>
      <c r="I87" s="930" t="e">
        <f>TRANSPOSE(O65)</f>
        <v>#REF!</v>
      </c>
      <c r="J87" s="588" t="e">
        <f>TRANSPOSE('WELL DATA'!#REF!)</f>
        <v>#REF!</v>
      </c>
      <c r="K87" s="583" t="e">
        <f>TRANSPOSE('WELL DATA'!#REF!)/24*'WELL DATA'!#REF!</f>
        <v>#REF!</v>
      </c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FM87" s="50"/>
    </row>
    <row r="88" spans="1:169" s="18" customFormat="1" ht="21" customHeight="1" thickTop="1">
      <c r="A88" s="47"/>
      <c r="B88" s="930"/>
      <c r="C88" s="537" t="s">
        <v>238</v>
      </c>
      <c r="D88" s="604">
        <v>0</v>
      </c>
      <c r="E88" s="605"/>
      <c r="F88" s="628" t="s">
        <v>1333</v>
      </c>
      <c r="G88" s="930" t="s">
        <v>1382</v>
      </c>
      <c r="H88" s="930"/>
      <c r="I88" s="930"/>
      <c r="J88" s="588" t="str">
        <f>TRANSPOSE('WELL DATA'!B33)</f>
        <v>MRZK-97</v>
      </c>
      <c r="K88" s="583">
        <f>TRANSPOSE('WELL DATA'!AK33)/24*'WELL DATA'!F33</f>
        <v>276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FM88" s="50"/>
    </row>
    <row r="89" spans="1:169" s="18" customFormat="1" ht="20.25" customHeight="1" thickBot="1">
      <c r="A89" s="47"/>
      <c r="B89" s="930"/>
      <c r="C89" s="537" t="s">
        <v>244</v>
      </c>
      <c r="D89" s="610">
        <v>2</v>
      </c>
      <c r="E89" s="611"/>
      <c r="F89" s="627" t="s">
        <v>1331</v>
      </c>
      <c r="G89" s="930"/>
      <c r="H89" s="930"/>
      <c r="I89" s="930"/>
      <c r="J89" s="588" t="str">
        <f>TRANSPOSE('WELL DATA'!B34)</f>
        <v>MRZK-102H</v>
      </c>
      <c r="K89" s="583">
        <f>TRANSPOSE('WELL DATA'!AK34)/24*'WELL DATA'!F34</f>
        <v>2007</v>
      </c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FM89" s="50"/>
    </row>
    <row r="90" spans="1:169" s="18" customFormat="1" ht="20.25" customHeight="1" thickTop="1" thickBot="1">
      <c r="A90" s="47"/>
      <c r="B90" s="930"/>
      <c r="C90" s="537" t="s">
        <v>251</v>
      </c>
      <c r="D90" s="610">
        <v>0</v>
      </c>
      <c r="E90" s="611"/>
      <c r="F90" s="628" t="s">
        <v>1333</v>
      </c>
      <c r="G90" s="930" t="s">
        <v>1385</v>
      </c>
      <c r="H90" s="930"/>
      <c r="I90" s="930"/>
      <c r="J90" s="588" t="str">
        <f>TRANSPOSE('WELL DATA'!B35)</f>
        <v>MRZK-103</v>
      </c>
      <c r="K90" s="583">
        <f>TRANSPOSE('WELL DATA'!AK35)/24*'WELL DATA'!F35</f>
        <v>405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FM90" s="50"/>
    </row>
    <row r="91" spans="1:169" s="18" customFormat="1" ht="20.25" customHeight="1" thickTop="1">
      <c r="A91" s="47"/>
      <c r="B91" s="930"/>
      <c r="C91" s="537" t="s">
        <v>828</v>
      </c>
      <c r="D91" s="610">
        <v>0</v>
      </c>
      <c r="E91" s="611"/>
      <c r="F91" s="628" t="s">
        <v>1333</v>
      </c>
      <c r="G91" s="930" t="s">
        <v>1382</v>
      </c>
      <c r="H91" s="930"/>
      <c r="I91" s="930"/>
      <c r="J91" s="588" t="str">
        <f>TRANSPOSE('WELL DATA'!B36)</f>
        <v>MRZK-104</v>
      </c>
      <c r="K91" s="583">
        <f>TRANSPOSE('WELL DATA'!AK36)/24*'WELL DATA'!F36</f>
        <v>353</v>
      </c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FM91" s="50"/>
    </row>
    <row r="92" spans="1:169" s="18" customFormat="1" ht="20.25" customHeight="1">
      <c r="A92" s="47"/>
      <c r="B92" s="930"/>
      <c r="C92" s="537" t="s">
        <v>1369</v>
      </c>
      <c r="D92" s="629">
        <v>2</v>
      </c>
      <c r="E92" s="630"/>
      <c r="F92" s="627" t="s">
        <v>1331</v>
      </c>
      <c r="G92" s="930"/>
      <c r="H92" s="930"/>
      <c r="I92" s="930"/>
      <c r="J92" s="588" t="str">
        <f>TRANSPOSE('WELL DATA'!B37)</f>
        <v>MRZK-105</v>
      </c>
      <c r="K92" s="583">
        <f>TRANSPOSE('WELL DATA'!AK37)/24*'WELL DATA'!F37</f>
        <v>767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FM92" s="50"/>
    </row>
    <row r="93" spans="1:169" s="18" customFormat="1" ht="20.25" customHeight="1">
      <c r="A93" s="47"/>
      <c r="B93" s="930"/>
      <c r="C93" s="537" t="s">
        <v>1345</v>
      </c>
      <c r="D93" s="629">
        <v>7</v>
      </c>
      <c r="E93" s="630"/>
      <c r="F93" s="627" t="s">
        <v>1331</v>
      </c>
      <c r="G93" s="930"/>
      <c r="H93" s="930"/>
      <c r="I93" s="930"/>
      <c r="J93" s="588" t="str">
        <f>TRANSPOSE('WELL DATA'!B38)</f>
        <v>MRZK-131</v>
      </c>
      <c r="K93" s="583">
        <f>TRANSPOSE('WELL DATA'!AK38)/24*'WELL DATA'!F38</f>
        <v>0</v>
      </c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FM93" s="50"/>
    </row>
    <row r="94" spans="1:169" s="18" customFormat="1" ht="20.25" customHeight="1">
      <c r="A94" s="47"/>
      <c r="B94" s="930"/>
      <c r="C94" s="538" t="s">
        <v>1337</v>
      </c>
      <c r="D94" s="561">
        <f>SUM(D87:E93)</f>
        <v>11</v>
      </c>
      <c r="E94" s="562"/>
      <c r="F94" s="563"/>
      <c r="G94" s="930"/>
      <c r="H94" s="930"/>
      <c r="I94" s="930"/>
      <c r="J94" s="588" t="str">
        <f>TRANSPOSE('WELL DATA'!B39)</f>
        <v>MRZK-133</v>
      </c>
      <c r="K94" s="583">
        <f>TRANSPOSE('WELL DATA'!AK39)/24*'WELL DATA'!F39</f>
        <v>453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FM94" s="50"/>
    </row>
    <row r="95" spans="1:169" s="18" customFormat="1" ht="21" customHeight="1" thickBot="1">
      <c r="A95" s="47"/>
      <c r="B95" s="930"/>
      <c r="C95" s="541" t="s">
        <v>1338</v>
      </c>
      <c r="D95" s="579" t="e">
        <f>(1000000*D94)/(42*I87)</f>
        <v>#REF!</v>
      </c>
      <c r="E95" s="580"/>
      <c r="F95" s="581"/>
      <c r="G95" s="930"/>
      <c r="H95" s="930"/>
      <c r="I95" s="930"/>
      <c r="J95" s="588" t="str">
        <f>TRANSPOSE('WELL DATA'!B40)</f>
        <v>MRZK-135B</v>
      </c>
      <c r="K95" s="583">
        <f>TRANSPOSE('WELL DATA'!AK40)/24*'WELL DATA'!F40</f>
        <v>2241</v>
      </c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FM95" s="50"/>
    </row>
    <row r="96" spans="1:169" s="18" customFormat="1" ht="21" thickTop="1">
      <c r="A96" s="47"/>
      <c r="B96" s="930" t="s">
        <v>1346</v>
      </c>
      <c r="C96" s="930"/>
      <c r="D96" s="542">
        <f>SUM(D94,D85,D80,D76,D70)</f>
        <v>35</v>
      </c>
      <c r="E96" s="543"/>
      <c r="F96" s="551"/>
      <c r="G96" s="552"/>
      <c r="H96" s="553"/>
      <c r="I96" s="930">
        <f>TRANSPOSE(I65)</f>
        <v>5155.7540460169876</v>
      </c>
      <c r="J96" s="588" t="str">
        <f>TRANSPOSE('WELL DATA'!B41)</f>
        <v>MRZK-136</v>
      </c>
      <c r="K96" s="583">
        <f>TRANSPOSE('WELL DATA'!AK41)/24*'WELL DATA'!F41</f>
        <v>2183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FM96" s="50"/>
    </row>
    <row r="97" spans="1:169" s="18" customFormat="1" ht="21" thickBot="1">
      <c r="A97" s="47"/>
      <c r="B97" s="930" t="s">
        <v>1347</v>
      </c>
      <c r="C97" s="930"/>
      <c r="D97" s="544">
        <f>(1000000*D96)/(I96*42)</f>
        <v>161.63170816441766</v>
      </c>
      <c r="E97" s="545"/>
      <c r="F97" s="554"/>
      <c r="G97" s="555"/>
      <c r="H97" s="556"/>
      <c r="I97" s="930"/>
      <c r="J97" s="588" t="e">
        <f>TRANSPOSE('WELL DATA'!#REF!)</f>
        <v>#REF!</v>
      </c>
      <c r="K97" s="583" t="e">
        <f>TRANSPOSE('WELL DATA'!#REF!)/24*'WELL DATA'!#REF!</f>
        <v>#REF!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FM97" s="50"/>
    </row>
    <row r="98" spans="1:169" s="18" customFormat="1" ht="21" customHeight="1" thickTop="1">
      <c r="A98" s="47"/>
      <c r="B98" s="930" t="s">
        <v>1348</v>
      </c>
      <c r="C98" s="536" t="s">
        <v>833</v>
      </c>
      <c r="D98" s="614"/>
      <c r="E98" s="614">
        <v>3</v>
      </c>
      <c r="F98" s="626" t="s">
        <v>1331</v>
      </c>
      <c r="G98" s="930"/>
      <c r="H98" s="930"/>
      <c r="I98" s="930">
        <f>TRANSPOSE(P65)</f>
        <v>7029</v>
      </c>
      <c r="J98" s="588" t="str">
        <f>TRANSPOSE('WELL DATA'!B42)</f>
        <v>MRZK-146</v>
      </c>
      <c r="K98" s="583">
        <f>TRANSPOSE('WELL DATA'!AK42)/24*'WELL DATA'!F42</f>
        <v>1038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FM98" s="50"/>
    </row>
    <row r="99" spans="1:169" s="18" customFormat="1" ht="20.25" customHeight="1">
      <c r="A99" s="47"/>
      <c r="B99" s="930"/>
      <c r="C99" s="537" t="s">
        <v>1029</v>
      </c>
      <c r="D99" s="610"/>
      <c r="E99" s="610">
        <v>2</v>
      </c>
      <c r="F99" s="627" t="s">
        <v>1331</v>
      </c>
      <c r="G99" s="930"/>
      <c r="H99" s="930"/>
      <c r="I99" s="930"/>
      <c r="J99" s="588" t="str">
        <f>TRANSPOSE('WELL DATA'!B43)</f>
        <v>MRZK-155</v>
      </c>
      <c r="K99" s="583">
        <f>TRANSPOSE('WELL DATA'!AK43)/24*'WELL DATA'!F43</f>
        <v>0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FM99" s="50"/>
    </row>
    <row r="100" spans="1:169" s="18" customFormat="1" ht="20.25" customHeight="1">
      <c r="A100" s="47"/>
      <c r="B100" s="930"/>
      <c r="C100" s="537" t="s">
        <v>1349</v>
      </c>
      <c r="D100" s="610"/>
      <c r="E100" s="610">
        <v>5</v>
      </c>
      <c r="F100" s="627" t="s">
        <v>1331</v>
      </c>
      <c r="G100" s="930"/>
      <c r="H100" s="930"/>
      <c r="I100" s="930"/>
      <c r="J100" s="588" t="e">
        <f>TRANSPOSE('WELL DATA'!#REF!)</f>
        <v>#REF!</v>
      </c>
      <c r="K100" s="583" t="e">
        <f>TRANSPOSE('WELL DATA'!#REF!)/24*'WELL DATA'!#REF!</f>
        <v>#REF!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FM100" s="50"/>
    </row>
    <row r="101" spans="1:169" s="18" customFormat="1" ht="20.25" customHeight="1">
      <c r="A101" s="47"/>
      <c r="B101" s="930"/>
      <c r="C101" s="537" t="s">
        <v>1350</v>
      </c>
      <c r="D101" s="604"/>
      <c r="E101" s="604">
        <v>0</v>
      </c>
      <c r="F101" s="606" t="s">
        <v>1333</v>
      </c>
      <c r="G101" s="930" t="s">
        <v>1351</v>
      </c>
      <c r="H101" s="930"/>
      <c r="I101" s="930"/>
      <c r="J101" s="588" t="str">
        <f>TRANSPOSE('WELL DATA'!B44)</f>
        <v>MRZK-165</v>
      </c>
      <c r="K101" s="583">
        <f>TRANSPOSE('WELL DATA'!AK44)/24*'WELL DATA'!F44</f>
        <v>1035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FM101" s="50"/>
    </row>
    <row r="102" spans="1:169" s="18" customFormat="1" ht="20.25" customHeight="1">
      <c r="A102" s="47"/>
      <c r="B102" s="930"/>
      <c r="C102" s="538" t="s">
        <v>1337</v>
      </c>
      <c r="D102" s="561"/>
      <c r="E102" s="561">
        <f>SUM(E98,E99,E100,E101)</f>
        <v>10</v>
      </c>
      <c r="F102" s="582"/>
      <c r="G102" s="930"/>
      <c r="H102" s="930"/>
      <c r="I102" s="930"/>
      <c r="J102" s="588" t="str">
        <f>TRANSPOSE('WELL DATA'!B45)</f>
        <v>MRZK-166</v>
      </c>
      <c r="K102" s="583">
        <f>TRANSPOSE('WELL DATA'!AK45)/24*'WELL DATA'!F45</f>
        <v>101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FM102" s="50"/>
    </row>
    <row r="103" spans="1:169" s="18" customFormat="1" ht="21" customHeight="1" thickBot="1">
      <c r="A103" s="47"/>
      <c r="B103" s="930"/>
      <c r="C103" s="540" t="s">
        <v>1338</v>
      </c>
      <c r="D103" s="566"/>
      <c r="E103" s="566">
        <f>(1000000*E102)/(42*I98)</f>
        <v>33.87327330989303</v>
      </c>
      <c r="F103" s="568"/>
      <c r="G103" s="930"/>
      <c r="H103" s="930"/>
      <c r="I103" s="930"/>
      <c r="J103" s="588" t="str">
        <f>TRANSPOSE('WELL DATA'!B46)</f>
        <v>MRZK-182</v>
      </c>
      <c r="K103" s="583">
        <f>TRANSPOSE('WELL DATA'!AK46)/24*'WELL DATA'!F46</f>
        <v>0</v>
      </c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FM103" s="50"/>
    </row>
    <row r="104" spans="1:169" s="18" customFormat="1" ht="21.75" thickTop="1" thickBot="1">
      <c r="A104" s="47"/>
      <c r="B104" s="930" t="s">
        <v>1352</v>
      </c>
      <c r="C104" s="930"/>
      <c r="D104" s="546">
        <f>SUM(E102,D94,D85,D80,D76,D70)</f>
        <v>45</v>
      </c>
      <c r="E104" s="547"/>
      <c r="F104" s="551"/>
      <c r="G104" s="552"/>
      <c r="H104" s="553"/>
      <c r="I104" s="930">
        <f>TRANSPOSE(P67)</f>
        <v>5789.6944460169871</v>
      </c>
      <c r="J104" s="588" t="str">
        <f>TRANSPOSE('WELL DATA'!B47)</f>
        <v>MRZK-183</v>
      </c>
      <c r="K104" s="583">
        <f>TRANSPOSE('WELL DATA'!AK47)/24*'WELL DATA'!F47</f>
        <v>0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FM104" s="50"/>
    </row>
    <row r="105" spans="1:169" s="18" customFormat="1" ht="21.75" thickTop="1" thickBot="1">
      <c r="A105" s="47"/>
      <c r="B105" s="930" t="s">
        <v>1353</v>
      </c>
      <c r="C105" s="930"/>
      <c r="D105" s="548">
        <f>(1000000*D104)/(I104*42)</f>
        <v>185.0578785147564</v>
      </c>
      <c r="E105" s="549"/>
      <c r="F105" s="557"/>
      <c r="G105" s="558"/>
      <c r="H105" s="559"/>
      <c r="I105" s="930"/>
      <c r="J105" s="588" t="str">
        <f>TRANSPOSE('WELL DATA'!B48)</f>
        <v>MRZK-186</v>
      </c>
      <c r="K105" s="583">
        <f>TRANSPOSE('WELL DATA'!AK48)/24*'WELL DATA'!F48</f>
        <v>928.58333333333337</v>
      </c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FM105" s="50"/>
    </row>
    <row r="106" spans="1:169" s="18" customFormat="1" ht="18.75" thickTop="1">
      <c r="A106" s="47"/>
      <c r="B106" s="47"/>
      <c r="C106" s="475"/>
      <c r="D106"/>
      <c r="E106"/>
      <c r="F106"/>
      <c r="G106"/>
      <c r="H106"/>
      <c r="I106"/>
      <c r="J106" s="588" t="str">
        <f>TRANSPOSE('WELL DATA'!B49)</f>
        <v>MRZK-187</v>
      </c>
      <c r="K106" s="583">
        <f>TRANSPOSE('WELL DATA'!AK49)/24*'WELL DATA'!F49</f>
        <v>6766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FM106" s="50"/>
    </row>
    <row r="107" spans="1:169" s="18" customFormat="1" ht="18">
      <c r="A107" s="47"/>
      <c r="B107" s="47"/>
      <c r="C107" s="475"/>
      <c r="D107"/>
      <c r="E107"/>
      <c r="F107"/>
      <c r="G107"/>
      <c r="H107"/>
      <c r="I107"/>
      <c r="J107" s="588" t="str">
        <f>TRANSPOSE('WELL DATA'!B50)</f>
        <v>MRZK-188ST2</v>
      </c>
      <c r="K107" s="583">
        <f>TRANSPOSE('WELL DATA'!AK50)/24*'WELL DATA'!F50</f>
        <v>0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FM107" s="50"/>
    </row>
    <row r="108" spans="1:169" s="18" customFormat="1" ht="18">
      <c r="A108" s="47"/>
      <c r="B108" s="47"/>
      <c r="C108" s="475"/>
      <c r="D108"/>
      <c r="E108"/>
      <c r="F108"/>
      <c r="G108"/>
      <c r="H108"/>
      <c r="I108"/>
      <c r="J108" s="588" t="e">
        <f>TRANSPOSE('WELL DATA'!#REF!)</f>
        <v>#REF!</v>
      </c>
      <c r="K108" s="583" t="e">
        <f>TRANSPOSE('WELL DATA'!#REF!)/24*'WELL DATA'!#REF!</f>
        <v>#REF!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FM108" s="50"/>
    </row>
    <row r="109" spans="1:169" s="18" customFormat="1" ht="18">
      <c r="A109" s="47"/>
      <c r="B109" s="475"/>
      <c r="C109" s="460"/>
      <c r="D109" s="459"/>
      <c r="E109" s="464"/>
      <c r="F109" s="461"/>
      <c r="G109" s="462"/>
      <c r="H109" s="463"/>
      <c r="I109" s="482"/>
      <c r="J109" s="588" t="str">
        <f>TRANSPOSE('WELL DATA'!B57)</f>
        <v>NRZK-01</v>
      </c>
      <c r="K109" s="583">
        <f>TRANSPOSE('WELL DATA'!AK57)/24*'WELL DATA'!F57</f>
        <v>0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FM109" s="50"/>
    </row>
    <row r="110" spans="1:169" s="18" customFormat="1" ht="18">
      <c r="A110" s="47"/>
      <c r="B110" s="475"/>
      <c r="C110" s="460"/>
      <c r="D110" s="459"/>
      <c r="E110" s="464"/>
      <c r="F110" s="461"/>
      <c r="G110" s="462"/>
      <c r="H110" s="463"/>
      <c r="I110" s="482"/>
      <c r="J110" s="588" t="str">
        <f>TRANSPOSE('WELL DATA'!B58)</f>
        <v>NRZK-02</v>
      </c>
      <c r="K110" s="583">
        <f>TRANSPOSE('WELL DATA'!AK58)/24*'WELL DATA'!F58</f>
        <v>6358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FM110" s="50"/>
    </row>
    <row r="111" spans="1:169" s="18" customFormat="1" ht="18">
      <c r="A111" s="47"/>
      <c r="B111" s="475"/>
      <c r="C111" s="460"/>
      <c r="D111" s="459"/>
      <c r="E111" s="464"/>
      <c r="F111" s="461"/>
      <c r="G111" s="462"/>
      <c r="H111" s="463"/>
      <c r="I111" s="482"/>
      <c r="J111" s="588" t="str">
        <f>TRANSPOSE('WELL DATA'!B59)</f>
        <v>NRZK-03</v>
      </c>
      <c r="K111" s="583">
        <f>TRANSPOSE('WELL DATA'!AK59)/24*'WELL DATA'!F59</f>
        <v>0</v>
      </c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FM111" s="50"/>
    </row>
    <row r="112" spans="1:169" s="18" customFormat="1" ht="18">
      <c r="A112" s="47"/>
      <c r="B112" s="475"/>
      <c r="C112" s="460"/>
      <c r="D112" s="459"/>
      <c r="E112" s="464"/>
      <c r="F112" s="461"/>
      <c r="G112" s="462"/>
      <c r="H112" s="463"/>
      <c r="I112" s="482"/>
      <c r="J112" s="588" t="str">
        <f>TRANSPOSE('WELL DATA'!B60)</f>
        <v>NRZK-04</v>
      </c>
      <c r="K112" s="583">
        <f>TRANSPOSE('WELL DATA'!AK60)/24*'WELL DATA'!F60</f>
        <v>7065</v>
      </c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FM112" s="50"/>
    </row>
    <row r="113" spans="1:169" s="18" customFormat="1" ht="18">
      <c r="A113" s="47"/>
      <c r="B113" s="475"/>
      <c r="C113" s="460"/>
      <c r="D113" s="459"/>
      <c r="E113" s="464"/>
      <c r="F113" s="461"/>
      <c r="G113" s="462"/>
      <c r="H113" s="463"/>
      <c r="I113" s="482"/>
      <c r="J113" s="588" t="str">
        <f>TRANSPOSE('WELL DATA'!B61)</f>
        <v>NRZK-07ST1</v>
      </c>
      <c r="K113" s="583">
        <f>TRANSPOSE('WELL DATA'!AK61)/24*'WELL DATA'!F61</f>
        <v>0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FM113" s="50"/>
    </row>
    <row r="114" spans="1:169" s="18" customFormat="1" ht="18">
      <c r="A114" s="47"/>
      <c r="B114" s="475"/>
      <c r="C114" s="460"/>
      <c r="D114" s="459"/>
      <c r="E114" s="464"/>
      <c r="F114" s="461"/>
      <c r="G114" s="462"/>
      <c r="H114" s="463"/>
      <c r="I114" s="482"/>
      <c r="J114" s="588" t="str">
        <f>TRANSPOSE('WELL DATA'!B62)</f>
        <v>NRZK-09</v>
      </c>
      <c r="K114" s="583">
        <f>TRANSPOSE('WELL DATA'!AK62)/24*'WELL DATA'!F62</f>
        <v>0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FM114" s="50"/>
    </row>
    <row r="115" spans="1:169" s="18" customFormat="1" ht="18">
      <c r="A115" s="47"/>
      <c r="B115" s="475"/>
      <c r="C115" s="460"/>
      <c r="D115" s="459"/>
      <c r="E115" s="464"/>
      <c r="F115" s="461"/>
      <c r="G115" s="462"/>
      <c r="H115" s="463"/>
      <c r="I115" s="482"/>
      <c r="J115" s="588" t="str">
        <f>TRANSPOSE('WELL DATA'!B63)</f>
        <v>NRZK-10</v>
      </c>
      <c r="K115" s="583">
        <f>TRANSPOSE('WELL DATA'!AK63)/24*'WELL DATA'!F63</f>
        <v>6118</v>
      </c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FM115" s="50"/>
    </row>
    <row r="116" spans="1:169" s="18" customFormat="1" ht="18">
      <c r="A116" s="47"/>
      <c r="B116" s="475"/>
      <c r="C116" s="460"/>
      <c r="D116" s="459"/>
      <c r="E116" s="464"/>
      <c r="F116" s="461"/>
      <c r="G116" s="462"/>
      <c r="H116" s="463"/>
      <c r="I116" s="482"/>
      <c r="J116" s="588" t="str">
        <f>TRANSPOSE('WELL DATA'!B64)</f>
        <v>NRZK-11</v>
      </c>
      <c r="K116" s="583">
        <f>TRANSPOSE('WELL DATA'!AK64)/24*'WELL DATA'!F64</f>
        <v>5038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FM116" s="50"/>
    </row>
    <row r="117" spans="1:169" s="18" customFormat="1" ht="18">
      <c r="A117" s="47"/>
      <c r="B117" s="475"/>
      <c r="C117" s="460"/>
      <c r="D117" s="459"/>
      <c r="E117" s="464"/>
      <c r="F117" s="461"/>
      <c r="G117" s="462"/>
      <c r="H117" s="463"/>
      <c r="I117" s="482"/>
      <c r="J117" s="588" t="str">
        <f>TRANSPOSE('WELL DATA'!B65)</f>
        <v>NRZK-12</v>
      </c>
      <c r="K117" s="583">
        <f>TRANSPOSE('WELL DATA'!AK65)/24*'WELL DATA'!F65</f>
        <v>0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FM117" s="50"/>
    </row>
    <row r="118" spans="1:169" s="18" customFormat="1" ht="18">
      <c r="A118" s="47"/>
      <c r="B118" s="475"/>
      <c r="C118" s="460"/>
      <c r="D118" s="459"/>
      <c r="E118" s="464"/>
      <c r="F118" s="461"/>
      <c r="G118" s="462"/>
      <c r="H118" s="463"/>
      <c r="I118" s="482"/>
      <c r="J118" s="588" t="str">
        <f>TRANSPOSE('WELL DATA'!B66)</f>
        <v>NRZK-14</v>
      </c>
      <c r="K118" s="583">
        <f>TRANSPOSE('WELL DATA'!AK66)/24*'WELL DATA'!F66</f>
        <v>0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FM118" s="50"/>
    </row>
    <row r="119" spans="1:169" s="18" customFormat="1" ht="18">
      <c r="A119" s="47"/>
      <c r="B119" s="475"/>
      <c r="C119" s="460"/>
      <c r="D119" s="459"/>
      <c r="E119" s="464"/>
      <c r="F119" s="461"/>
      <c r="G119" s="462"/>
      <c r="H119" s="463"/>
      <c r="I119" s="482"/>
      <c r="J119" s="588" t="str">
        <f>TRANSPOSE('WELL DATA'!B67)</f>
        <v>NRZK-15</v>
      </c>
      <c r="K119" s="583">
        <f>TRANSPOSE('WELL DATA'!AK67)/24*'WELL DATA'!F67</f>
        <v>5665</v>
      </c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FM119" s="50"/>
    </row>
    <row r="120" spans="1:169" s="18" customFormat="1" ht="18">
      <c r="A120" s="47"/>
      <c r="B120" s="475"/>
      <c r="C120" s="460"/>
      <c r="D120" s="459"/>
      <c r="E120" s="464"/>
      <c r="F120" s="461"/>
      <c r="G120" s="462"/>
      <c r="H120" s="463"/>
      <c r="I120" s="482"/>
      <c r="J120" s="588" t="str">
        <f>TRANSPOSE('WELL DATA'!B68)</f>
        <v>NRZK-16</v>
      </c>
      <c r="K120" s="583">
        <f>TRANSPOSE('WELL DATA'!AK68)/24*'WELL DATA'!F68</f>
        <v>0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FM120" s="50"/>
    </row>
    <row r="121" spans="1:169" s="18" customFormat="1" ht="18">
      <c r="A121" s="47"/>
      <c r="B121" s="475"/>
      <c r="C121" s="460"/>
      <c r="D121" s="459"/>
      <c r="E121" s="464"/>
      <c r="F121" s="461"/>
      <c r="G121" s="462"/>
      <c r="H121" s="463"/>
      <c r="I121" s="482"/>
      <c r="J121" s="588" t="str">
        <f>TRANSPOSE('WELL DATA'!B69)</f>
        <v>NRZK-18ST</v>
      </c>
      <c r="K121" s="583">
        <f>TRANSPOSE('WELL DATA'!AK69)/24*'WELL DATA'!F69</f>
        <v>58.458333333333329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FM121" s="50"/>
    </row>
    <row r="122" spans="1:169" s="18" customFormat="1" ht="18">
      <c r="A122" s="47"/>
      <c r="B122" s="475"/>
      <c r="C122" s="460"/>
      <c r="D122" s="459"/>
      <c r="E122" s="464"/>
      <c r="F122" s="461"/>
      <c r="G122" s="462"/>
      <c r="H122" s="463"/>
      <c r="I122" s="482"/>
      <c r="J122" s="588" t="str">
        <f>TRANSPOSE('WELL DATA'!B71)</f>
        <v>NRZK-23</v>
      </c>
      <c r="K122" s="583">
        <f>TRANSPOSE('WELL DATA'!AK71)/24*'WELL DATA'!F71</f>
        <v>0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FM122" s="50"/>
    </row>
    <row r="123" spans="1:169" s="18" customFormat="1" ht="18">
      <c r="A123" s="47"/>
      <c r="B123" s="475"/>
      <c r="C123" s="460"/>
      <c r="D123" s="459"/>
      <c r="E123" s="464"/>
      <c r="F123" s="461"/>
      <c r="G123" s="462"/>
      <c r="H123" s="463"/>
      <c r="I123" s="482"/>
      <c r="J123" s="588" t="str">
        <f>TRANSPOSE('WELL DATA'!B72)</f>
        <v>NRZK-25</v>
      </c>
      <c r="K123" s="583">
        <f>TRANSPOSE('WELL DATA'!AK72)/24*'WELL DATA'!F72</f>
        <v>0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FM123" s="50"/>
    </row>
    <row r="124" spans="1:169" s="18" customFormat="1" ht="18">
      <c r="A124" s="47"/>
      <c r="B124" s="475"/>
      <c r="C124" s="460"/>
      <c r="D124" s="459"/>
      <c r="E124" s="464"/>
      <c r="F124" s="461"/>
      <c r="G124" s="462"/>
      <c r="H124" s="463"/>
      <c r="I124" s="482"/>
      <c r="J124" s="588" t="str">
        <f>TRANSPOSE('WELL DATA'!B73)</f>
        <v>NRZK-26</v>
      </c>
      <c r="K124" s="583">
        <f>TRANSPOSE('WELL DATA'!AK73)/24*'WELL DATA'!F73</f>
        <v>5767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FM124" s="50"/>
    </row>
    <row r="125" spans="1:169" s="18" customFormat="1" ht="18">
      <c r="A125" s="47"/>
      <c r="B125" s="475"/>
      <c r="C125" s="460"/>
      <c r="D125" s="459"/>
      <c r="E125" s="464"/>
      <c r="F125" s="461"/>
      <c r="G125" s="462"/>
      <c r="H125" s="463"/>
      <c r="I125" s="482"/>
      <c r="J125" s="588" t="str">
        <f>TRANSPOSE('WELL DATA'!B74)</f>
        <v>NRZK-28</v>
      </c>
      <c r="K125" s="583">
        <f>TRANSPOSE('WELL DATA'!AK74)/24*'WELL DATA'!F74</f>
        <v>3154</v>
      </c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FM125" s="50"/>
    </row>
    <row r="126" spans="1:169" s="18" customFormat="1" ht="18">
      <c r="A126" s="47"/>
      <c r="B126" s="475"/>
      <c r="C126" s="460"/>
      <c r="D126" s="459"/>
      <c r="E126" s="464"/>
      <c r="F126" s="461"/>
      <c r="G126" s="462"/>
      <c r="H126" s="463"/>
      <c r="I126" s="482"/>
      <c r="J126" s="588" t="str">
        <f>TRANSPOSE('WELL DATA'!B75)</f>
        <v>NRZK-29ST1</v>
      </c>
      <c r="K126" s="583">
        <f>TRANSPOSE('WELL DATA'!AK75)/24*'WELL DATA'!F75</f>
        <v>0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FM126" s="50"/>
    </row>
    <row r="127" spans="1:169" s="18" customFormat="1" ht="18">
      <c r="A127" s="47"/>
      <c r="B127" s="475"/>
      <c r="C127" s="460"/>
      <c r="D127" s="459"/>
      <c r="E127" s="464"/>
      <c r="F127" s="461"/>
      <c r="G127" s="462"/>
      <c r="H127" s="463"/>
      <c r="I127" s="482"/>
      <c r="J127" s="588" t="str">
        <f>TRANSPOSE('WELL DATA'!B76)</f>
        <v>NRZK-31</v>
      </c>
      <c r="K127" s="583">
        <f>TRANSPOSE('WELL DATA'!AK76)/24*'WELL DATA'!F76</f>
        <v>0</v>
      </c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FM127" s="50"/>
    </row>
    <row r="128" spans="1:169" s="18" customFormat="1" ht="18">
      <c r="A128" s="47"/>
      <c r="B128" s="475"/>
      <c r="C128" s="460"/>
      <c r="D128" s="459"/>
      <c r="E128" s="464"/>
      <c r="F128" s="461"/>
      <c r="G128" s="462"/>
      <c r="H128" s="463"/>
      <c r="I128" s="482"/>
      <c r="J128" s="588" t="str">
        <f>TRANSPOSE('WELL DATA'!B78)</f>
        <v>WRZK-27</v>
      </c>
      <c r="K128" s="583">
        <f>TRANSPOSE('WELL DATA'!AK78)/24*'WELL DATA'!F78</f>
        <v>721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FM128" s="50"/>
    </row>
    <row r="129" spans="1:169" s="18" customFormat="1" ht="18">
      <c r="A129" s="47"/>
      <c r="B129" s="475"/>
      <c r="C129" s="460"/>
      <c r="D129" s="459"/>
      <c r="E129" s="464"/>
      <c r="F129" s="461"/>
      <c r="G129" s="462"/>
      <c r="H129" s="463"/>
      <c r="I129" s="482"/>
      <c r="J129" s="588" t="str">
        <f>TRANSPOSE('WELL DATA'!B79)</f>
        <v>WRZK-32</v>
      </c>
      <c r="K129" s="583">
        <f>TRANSPOSE('WELL DATA'!AK79)/24*'WELL DATA'!F79</f>
        <v>1300</v>
      </c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FM129" s="50"/>
    </row>
    <row r="130" spans="1:169" s="18" customFormat="1" ht="18">
      <c r="A130" s="47"/>
      <c r="B130" s="475"/>
      <c r="C130" s="460"/>
      <c r="D130" s="459"/>
      <c r="E130" s="464"/>
      <c r="F130" s="461"/>
      <c r="G130" s="462"/>
      <c r="H130" s="463"/>
      <c r="I130" s="482"/>
      <c r="J130" s="588" t="e">
        <f>TRANSPOSE('WELL DATA'!#REF!)</f>
        <v>#REF!</v>
      </c>
      <c r="K130" s="583" t="e">
        <f>TRANSPOSE('WELL DATA'!#REF!)/24*'WELL DATA'!#REF!</f>
        <v>#REF!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FM130" s="50"/>
    </row>
    <row r="131" spans="1:169" s="18" customFormat="1" ht="18">
      <c r="A131" s="47"/>
      <c r="B131" s="475"/>
      <c r="C131" s="460"/>
      <c r="D131" s="459"/>
      <c r="E131" s="464"/>
      <c r="F131" s="461"/>
      <c r="G131" s="462"/>
      <c r="H131" s="463"/>
      <c r="I131" s="482"/>
      <c r="J131" s="588" t="str">
        <f>TRANSPOSE('WELL DATA'!B80)</f>
        <v>WRZK-39ST1</v>
      </c>
      <c r="K131" s="583">
        <f>TRANSPOSE('WELL DATA'!AK80)/24*'WELL DATA'!F80</f>
        <v>177</v>
      </c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FM131" s="50"/>
    </row>
    <row r="132" spans="1:169" s="18" customFormat="1" ht="18">
      <c r="A132" s="47"/>
      <c r="B132" s="475"/>
      <c r="C132" s="460"/>
      <c r="D132" s="459"/>
      <c r="E132" s="464"/>
      <c r="F132" s="461"/>
      <c r="G132" s="462"/>
      <c r="H132" s="463"/>
      <c r="I132" s="482"/>
      <c r="J132" s="588" t="str">
        <f>TRANSPOSE('WELL DATA'!B81)</f>
        <v>WRZK-40</v>
      </c>
      <c r="K132" s="583">
        <f>TRANSPOSE('WELL DATA'!AK81)/24*'WELL DATA'!F81</f>
        <v>833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FM132" s="50"/>
    </row>
    <row r="133" spans="1:169" s="18" customFormat="1" ht="18">
      <c r="A133" s="47"/>
      <c r="B133" s="475"/>
      <c r="C133" s="460"/>
      <c r="D133" s="459"/>
      <c r="E133" s="464"/>
      <c r="F133" s="461"/>
      <c r="G133" s="462"/>
      <c r="H133" s="463"/>
      <c r="I133" s="482"/>
      <c r="J133" s="588" t="str">
        <f>TRANSPOSE('WELL DATA'!B82)</f>
        <v>WRZK-41</v>
      </c>
      <c r="K133" s="583">
        <f>TRANSPOSE('WELL DATA'!AK82)/24*'WELL DATA'!F82</f>
        <v>124.66666666666667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FM133" s="50"/>
    </row>
    <row r="134" spans="1:169" s="18" customFormat="1" ht="18">
      <c r="A134" s="47"/>
      <c r="B134" s="475"/>
      <c r="C134" s="460"/>
      <c r="D134" s="459"/>
      <c r="E134" s="464"/>
      <c r="F134" s="461"/>
      <c r="G134" s="462"/>
      <c r="H134" s="463"/>
      <c r="I134" s="482"/>
      <c r="J134" s="588" t="str">
        <f>TRANSPOSE('WELL DATA'!B83)</f>
        <v>WRZK-42</v>
      </c>
      <c r="K134" s="583">
        <f>TRANSPOSE('WELL DATA'!AK83)/24*'WELL DATA'!F83</f>
        <v>981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FM134" s="50"/>
    </row>
    <row r="135" spans="1:169" s="18" customFormat="1" ht="18">
      <c r="A135" s="47"/>
      <c r="B135" s="475"/>
      <c r="C135" s="460"/>
      <c r="D135" s="459"/>
      <c r="E135" s="464"/>
      <c r="F135" s="461"/>
      <c r="G135" s="462"/>
      <c r="H135" s="463"/>
      <c r="I135" s="482"/>
      <c r="J135" s="588" t="str">
        <f>TRANSPOSE('WELL DATA'!B84)</f>
        <v>WRZK-43</v>
      </c>
      <c r="K135" s="583">
        <f>TRANSPOSE('WELL DATA'!AK84)/24*'WELL DATA'!F84</f>
        <v>1389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FM135" s="50"/>
    </row>
    <row r="136" spans="1:169" s="18" customFormat="1" ht="18">
      <c r="A136" s="47"/>
      <c r="B136" s="475"/>
      <c r="C136" s="460"/>
      <c r="D136" s="459"/>
      <c r="E136" s="464"/>
      <c r="F136" s="461"/>
      <c r="G136" s="462"/>
      <c r="H136" s="463"/>
      <c r="I136" s="482"/>
      <c r="J136" s="588" t="str">
        <f>TRANSPOSE('WELL DATA'!B85)</f>
        <v>WRZK-46</v>
      </c>
      <c r="K136" s="583">
        <f>TRANSPOSE('WELL DATA'!AK85)/24*'WELL DATA'!F85</f>
        <v>677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FM136" s="50"/>
    </row>
    <row r="137" spans="1:169" s="18" customFormat="1" ht="18">
      <c r="A137" s="47"/>
      <c r="B137" s="475"/>
      <c r="C137" s="460"/>
      <c r="D137" s="459"/>
      <c r="E137" s="464"/>
      <c r="F137" s="461"/>
      <c r="G137" s="462"/>
      <c r="H137" s="463"/>
      <c r="I137" s="482"/>
      <c r="J137" s="588" t="str">
        <f>TRANSPOSE('WELL DATA'!B86)</f>
        <v>WRZK-47</v>
      </c>
      <c r="K137" s="583">
        <f>TRANSPOSE('WELL DATA'!AK86)/24*'WELL DATA'!F86</f>
        <v>0</v>
      </c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FM137" s="50"/>
    </row>
    <row r="138" spans="1:169" s="18" customFormat="1" ht="18">
      <c r="A138" s="47"/>
      <c r="B138" s="475"/>
      <c r="C138" s="460"/>
      <c r="D138" s="459"/>
      <c r="E138" s="464"/>
      <c r="F138" s="461"/>
      <c r="G138" s="462"/>
      <c r="H138" s="463"/>
      <c r="I138" s="482"/>
      <c r="J138" s="588" t="str">
        <f>TRANSPOSE('WELL DATA'!B87)</f>
        <v>WRZK-49</v>
      </c>
      <c r="K138" s="583">
        <f>TRANSPOSE('WELL DATA'!AK87)/24*'WELL DATA'!F87</f>
        <v>2219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FM138" s="50"/>
    </row>
    <row r="139" spans="1:169" s="18" customFormat="1" ht="18">
      <c r="A139" s="47"/>
      <c r="B139" s="475"/>
      <c r="C139" s="460"/>
      <c r="D139" s="459"/>
      <c r="E139" s="464"/>
      <c r="F139" s="461"/>
      <c r="G139" s="462"/>
      <c r="H139" s="463"/>
      <c r="I139" s="482"/>
      <c r="J139" s="588" t="str">
        <f>TRANSPOSE('WELL DATA'!B88)</f>
        <v>WRZK-50</v>
      </c>
      <c r="K139" s="583">
        <f>TRANSPOSE('WELL DATA'!AK88)/24*'WELL DATA'!F88</f>
        <v>1733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FM139" s="50"/>
    </row>
    <row r="140" spans="1:169" s="18" customFormat="1" ht="18">
      <c r="A140" s="47"/>
      <c r="B140" s="475"/>
      <c r="C140" s="460"/>
      <c r="D140" s="459"/>
      <c r="E140" s="464"/>
      <c r="F140" s="461"/>
      <c r="G140" s="462"/>
      <c r="H140" s="463"/>
      <c r="I140" s="482"/>
      <c r="J140" s="588" t="str">
        <f>TRANSPOSE('WELL DATA'!B89)</f>
        <v>WRZK-55ST1</v>
      </c>
      <c r="K140" s="583">
        <f>TRANSPOSE('WELL DATA'!AK89)/24*'WELL DATA'!F89</f>
        <v>871.75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FM140" s="50"/>
    </row>
    <row r="141" spans="1:169" s="18" customFormat="1" ht="18">
      <c r="A141" s="47"/>
      <c r="B141" s="475"/>
      <c r="C141" s="460"/>
      <c r="D141" s="459"/>
      <c r="E141" s="464"/>
      <c r="F141" s="461"/>
      <c r="G141" s="462"/>
      <c r="H141" s="463"/>
      <c r="I141" s="482"/>
      <c r="J141" s="588" t="str">
        <f>TRANSPOSE('WELL DATA'!B90)</f>
        <v>WRZK-56A</v>
      </c>
      <c r="K141" s="583">
        <f>TRANSPOSE('WELL DATA'!AK90)/24*'WELL DATA'!F90</f>
        <v>1382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FM141" s="50"/>
    </row>
    <row r="142" spans="1:169" s="18" customFormat="1" ht="18">
      <c r="A142" s="47"/>
      <c r="B142" s="475"/>
      <c r="C142" s="460"/>
      <c r="D142" s="459"/>
      <c r="E142" s="464"/>
      <c r="F142" s="461"/>
      <c r="G142" s="462"/>
      <c r="H142" s="463"/>
      <c r="I142" s="482"/>
      <c r="J142" s="588" t="e">
        <f>TRANSPOSE('WELL DATA'!#REF!)</f>
        <v>#REF!</v>
      </c>
      <c r="K142" s="583" t="e">
        <f>TRANSPOSE('WELL DATA'!#REF!)/24*'WELL DATA'!#REF!</f>
        <v>#REF!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FM142" s="50"/>
    </row>
    <row r="143" spans="1:169" s="18" customFormat="1" ht="18">
      <c r="A143" s="47"/>
      <c r="B143" s="475"/>
      <c r="C143" s="460"/>
      <c r="D143" s="459"/>
      <c r="E143" s="464"/>
      <c r="F143" s="461"/>
      <c r="G143" s="462"/>
      <c r="H143" s="463"/>
      <c r="I143" s="482"/>
      <c r="J143" s="588" t="str">
        <f>TRANSPOSE('WELL DATA'!B91)</f>
        <v>WRZK-59</v>
      </c>
      <c r="K143" s="583">
        <f>TRANSPOSE('WELL DATA'!AK91)/24*'WELL DATA'!F91</f>
        <v>1637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FM143" s="50"/>
    </row>
    <row r="144" spans="1:169" s="18" customFormat="1" ht="18">
      <c r="A144" s="47"/>
      <c r="B144" s="475"/>
      <c r="C144" s="460"/>
      <c r="D144" s="459"/>
      <c r="E144" s="464"/>
      <c r="F144" s="461"/>
      <c r="G144" s="462"/>
      <c r="H144" s="463"/>
      <c r="I144" s="482"/>
      <c r="J144" s="588" t="str">
        <f>TRANSPOSE('WELL DATA'!B92)</f>
        <v>WRZK-60</v>
      </c>
      <c r="K144" s="583">
        <f>TRANSPOSE('WELL DATA'!AK92)/24*'WELL DATA'!F92</f>
        <v>0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FM144" s="50"/>
    </row>
    <row r="145" spans="1:169" s="18" customFormat="1" ht="18">
      <c r="A145" s="47"/>
      <c r="B145" s="475"/>
      <c r="C145" s="460"/>
      <c r="D145" s="459"/>
      <c r="E145" s="464"/>
      <c r="F145" s="461"/>
      <c r="G145" s="462"/>
      <c r="H145" s="463"/>
      <c r="I145" s="482"/>
      <c r="J145" s="588" t="e">
        <f>TRANSPOSE('WELL DATA'!#REF!)</f>
        <v>#REF!</v>
      </c>
      <c r="K145" s="583" t="e">
        <f>TRANSPOSE('WELL DATA'!#REF!)/24*'WELL DATA'!#REF!</f>
        <v>#REF!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FM145" s="50"/>
    </row>
    <row r="146" spans="1:169" s="18" customFormat="1" ht="18">
      <c r="A146" s="47"/>
      <c r="B146" s="475"/>
      <c r="C146" s="460"/>
      <c r="D146" s="459"/>
      <c r="E146" s="464"/>
      <c r="F146" s="461"/>
      <c r="G146" s="462"/>
      <c r="H146" s="463"/>
      <c r="I146" s="482"/>
      <c r="J146" s="588" t="str">
        <f>TRANSPOSE('WELL DATA'!B93)</f>
        <v>WRZK-65</v>
      </c>
      <c r="K146" s="583">
        <f>TRANSPOSE('WELL DATA'!AK93)/24*'WELL DATA'!F93</f>
        <v>0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FM146" s="50"/>
    </row>
    <row r="147" spans="1:169" s="18" customFormat="1" ht="18">
      <c r="A147" s="47"/>
      <c r="B147" s="475"/>
      <c r="C147" s="460"/>
      <c r="D147" s="459"/>
      <c r="E147" s="464"/>
      <c r="F147" s="461"/>
      <c r="G147" s="462"/>
      <c r="H147" s="463"/>
      <c r="I147" s="482"/>
      <c r="J147" s="588" t="str">
        <f>TRANSPOSE('WELL DATA'!B94)</f>
        <v>WRZK-66</v>
      </c>
      <c r="K147" s="583">
        <f>TRANSPOSE('WELL DATA'!AK94)/24*'WELL DATA'!F94</f>
        <v>336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FM147" s="50"/>
    </row>
    <row r="148" spans="1:169" s="18" customFormat="1" ht="18">
      <c r="A148" s="47"/>
      <c r="B148" s="475"/>
      <c r="C148" s="460"/>
      <c r="D148" s="459"/>
      <c r="E148" s="464"/>
      <c r="F148" s="461"/>
      <c r="G148" s="462"/>
      <c r="H148" s="463"/>
      <c r="I148" s="482"/>
      <c r="J148" s="588" t="str">
        <f>TRANSPOSE('WELL DATA'!B95)</f>
        <v>WRZK-67</v>
      </c>
      <c r="K148" s="583">
        <f>TRANSPOSE('WELL DATA'!AK95)/24*'WELL DATA'!F95</f>
        <v>0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FM148" s="50"/>
    </row>
    <row r="149" spans="1:169" s="18" customFormat="1" ht="18">
      <c r="A149" s="47"/>
      <c r="B149" s="475"/>
      <c r="C149" s="460"/>
      <c r="D149" s="459"/>
      <c r="E149" s="464"/>
      <c r="F149" s="461"/>
      <c r="G149" s="462"/>
      <c r="H149" s="463"/>
      <c r="I149" s="482"/>
      <c r="J149" s="588" t="str">
        <f>TRANSPOSE('WELL DATA'!B96)</f>
        <v>WRZK-71</v>
      </c>
      <c r="K149" s="583">
        <f>TRANSPOSE('WELL DATA'!AK96)/24*'WELL DATA'!F96</f>
        <v>464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FM149" s="50"/>
    </row>
    <row r="150" spans="1:169" s="18" customFormat="1" ht="18">
      <c r="A150" s="47"/>
      <c r="B150" s="475"/>
      <c r="C150" s="460"/>
      <c r="D150" s="459"/>
      <c r="E150" s="464"/>
      <c r="F150" s="461"/>
      <c r="G150" s="462"/>
      <c r="H150" s="463"/>
      <c r="I150" s="482"/>
      <c r="J150" s="588" t="e">
        <f>TRANSPOSE('WELL DATA'!#REF!)</f>
        <v>#REF!</v>
      </c>
      <c r="K150" s="583" t="e">
        <f>TRANSPOSE('WELL DATA'!#REF!)/24*'WELL DATA'!#REF!</f>
        <v>#REF!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FM150" s="50"/>
    </row>
    <row r="151" spans="1:169" s="18" customFormat="1" ht="18">
      <c r="A151" s="47"/>
      <c r="B151" s="475"/>
      <c r="C151" s="460"/>
      <c r="D151" s="459"/>
      <c r="E151" s="464"/>
      <c r="F151" s="461"/>
      <c r="G151" s="462"/>
      <c r="H151" s="463"/>
      <c r="I151" s="482"/>
      <c r="J151" s="588" t="str">
        <f>TRANSPOSE('WELL DATA'!B97)</f>
        <v>WRZK-81</v>
      </c>
      <c r="K151" s="583">
        <f>TRANSPOSE('WELL DATA'!AK97)/24*'WELL DATA'!F97</f>
        <v>591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FM151" s="50"/>
    </row>
    <row r="152" spans="1:169" s="18" customFormat="1" ht="18">
      <c r="A152" s="47"/>
      <c r="B152" s="475"/>
      <c r="C152" s="460"/>
      <c r="D152" s="459"/>
      <c r="E152" s="464"/>
      <c r="F152" s="461"/>
      <c r="G152" s="462"/>
      <c r="H152" s="463"/>
      <c r="I152" s="482"/>
      <c r="J152" s="588" t="str">
        <f>TRANSPOSE('WELL DATA'!B98)</f>
        <v>WRZK-82</v>
      </c>
      <c r="K152" s="583">
        <f>TRANSPOSE('WELL DATA'!AK98)/24*'WELL DATA'!F98</f>
        <v>675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FM152" s="50"/>
    </row>
    <row r="153" spans="1:169" s="18" customFormat="1" ht="18">
      <c r="A153" s="47"/>
      <c r="B153" s="475"/>
      <c r="C153" s="460"/>
      <c r="D153" s="459"/>
      <c r="E153" s="464"/>
      <c r="F153" s="461"/>
      <c r="G153" s="462"/>
      <c r="H153" s="463"/>
      <c r="I153" s="482"/>
      <c r="J153" s="588" t="str">
        <f>TRANSPOSE('WELL DATA'!B99)</f>
        <v>WRZK-83</v>
      </c>
      <c r="K153" s="583">
        <f>TRANSPOSE('WELL DATA'!AK99)/24*'WELL DATA'!F99</f>
        <v>606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FM153" s="50"/>
    </row>
    <row r="154" spans="1:169" s="18" customFormat="1" ht="18">
      <c r="A154" s="47"/>
      <c r="B154" s="475"/>
      <c r="C154" s="460"/>
      <c r="D154" s="459"/>
      <c r="E154" s="464"/>
      <c r="F154" s="461"/>
      <c r="G154" s="462"/>
      <c r="H154" s="463"/>
      <c r="I154" s="482"/>
      <c r="J154" s="588" t="e">
        <f>TRANSPOSE('WELL DATA'!#REF!)</f>
        <v>#REF!</v>
      </c>
      <c r="K154" s="583" t="e">
        <f>TRANSPOSE('WELL DATA'!#REF!)/24*'WELL DATA'!#REF!</f>
        <v>#REF!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FM154" s="50"/>
    </row>
    <row r="155" spans="1:169" s="18" customFormat="1" ht="18">
      <c r="A155" s="47"/>
      <c r="B155" s="475"/>
      <c r="C155" s="460"/>
      <c r="D155" s="459"/>
      <c r="E155" s="464"/>
      <c r="F155" s="461"/>
      <c r="G155" s="462"/>
      <c r="H155" s="463"/>
      <c r="I155" s="482"/>
      <c r="J155" s="588" t="str">
        <f>TRANSPOSE('WELL DATA'!B100)</f>
        <v>WRZK-95</v>
      </c>
      <c r="K155" s="583">
        <f>TRANSPOSE('WELL DATA'!AK100)/24*'WELL DATA'!F100</f>
        <v>398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FM155" s="50"/>
    </row>
    <row r="156" spans="1:169" s="18" customFormat="1" ht="18">
      <c r="A156" s="47"/>
      <c r="B156" s="475"/>
      <c r="C156" s="460"/>
      <c r="D156" s="459"/>
      <c r="E156" s="464"/>
      <c r="F156" s="461"/>
      <c r="G156" s="462"/>
      <c r="H156" s="463"/>
      <c r="I156" s="482"/>
      <c r="J156" s="588" t="str">
        <f>TRANSPOSE('WELL DATA'!B101)</f>
        <v>WRZK-115</v>
      </c>
      <c r="K156" s="583">
        <f>TRANSPOSE('WELL DATA'!AK101)/24*'WELL DATA'!F101</f>
        <v>225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FM156" s="50"/>
    </row>
    <row r="157" spans="1:169" s="18" customFormat="1" ht="18">
      <c r="A157" s="47"/>
      <c r="B157" s="475"/>
      <c r="C157" s="460"/>
      <c r="D157" s="459"/>
      <c r="E157" s="464"/>
      <c r="F157" s="461"/>
      <c r="G157" s="462"/>
      <c r="H157" s="463"/>
      <c r="I157" s="482"/>
      <c r="J157" s="588" t="e">
        <f>TRANSPOSE('WELL DATA'!#REF!)</f>
        <v>#REF!</v>
      </c>
      <c r="K157" s="583" t="e">
        <f>TRANSPOSE('WELL DATA'!#REF!)/24*'WELL DATA'!#REF!</f>
        <v>#REF!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FM157" s="50"/>
    </row>
    <row r="158" spans="1:169" s="18" customFormat="1" ht="18">
      <c r="A158" s="47"/>
      <c r="B158" s="475"/>
      <c r="C158" s="460"/>
      <c r="D158" s="459"/>
      <c r="E158" s="464"/>
      <c r="F158" s="461"/>
      <c r="G158" s="462"/>
      <c r="H158" s="463"/>
      <c r="I158" s="482"/>
      <c r="J158" s="588" t="str">
        <f>TRANSPOSE('WELL DATA'!B102)</f>
        <v>WRZK-117</v>
      </c>
      <c r="K158" s="583">
        <f>TRANSPOSE('WELL DATA'!AK102)/24*'WELL DATA'!F102</f>
        <v>3951</v>
      </c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FM158" s="50"/>
    </row>
    <row r="159" spans="1:169" s="18" customFormat="1" ht="18">
      <c r="A159" s="47"/>
      <c r="B159" s="475"/>
      <c r="C159" s="460"/>
      <c r="D159" s="459"/>
      <c r="E159" s="464"/>
      <c r="F159" s="461"/>
      <c r="G159" s="462"/>
      <c r="H159" s="463"/>
      <c r="I159" s="482"/>
      <c r="J159" s="588" t="e">
        <f>TRANSPOSE('WELL DATA'!#REF!)</f>
        <v>#REF!</v>
      </c>
      <c r="K159" s="583" t="e">
        <f>TRANSPOSE('WELL DATA'!#REF!)/24*'WELL DATA'!#REF!</f>
        <v>#REF!</v>
      </c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FM159" s="50"/>
    </row>
    <row r="160" spans="1:169" s="18" customFormat="1" ht="18">
      <c r="A160" s="47"/>
      <c r="B160" s="475"/>
      <c r="C160" s="460"/>
      <c r="D160" s="459"/>
      <c r="E160" s="464"/>
      <c r="F160" s="461"/>
      <c r="G160" s="462"/>
      <c r="H160" s="463"/>
      <c r="I160" s="482"/>
      <c r="J160" s="588" t="str">
        <f>TRANSPOSE('WELL DATA'!B103)</f>
        <v>WRZK-119</v>
      </c>
      <c r="K160" s="583">
        <f>TRANSPOSE('WELL DATA'!AK103)/24*'WELL DATA'!F103</f>
        <v>934.08333333333337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FM160" s="50"/>
    </row>
    <row r="161" spans="1:169" s="18" customFormat="1" ht="18">
      <c r="A161" s="47"/>
      <c r="B161" s="475"/>
      <c r="C161" s="460"/>
      <c r="D161" s="459"/>
      <c r="E161" s="464"/>
      <c r="F161" s="461"/>
      <c r="G161" s="462"/>
      <c r="H161" s="463"/>
      <c r="I161" s="482"/>
      <c r="J161" s="588" t="e">
        <f>TRANSPOSE('WELL DATA'!#REF!)</f>
        <v>#REF!</v>
      </c>
      <c r="K161" s="583" t="e">
        <f>TRANSPOSE('WELL DATA'!#REF!)/24*'WELL DATA'!#REF!</f>
        <v>#REF!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FM161" s="50"/>
    </row>
    <row r="162" spans="1:169" s="18" customFormat="1" ht="18">
      <c r="A162" s="47"/>
      <c r="B162" s="475"/>
      <c r="C162" s="460"/>
      <c r="D162" s="459"/>
      <c r="E162" s="464"/>
      <c r="F162" s="461"/>
      <c r="G162" s="462"/>
      <c r="H162" s="463"/>
      <c r="I162" s="482"/>
      <c r="J162" s="588" t="str">
        <f>TRANSPOSE('WELL DATA'!B104)</f>
        <v>WRZK-139</v>
      </c>
      <c r="K162" s="583">
        <f>TRANSPOSE('WELL DATA'!AK104)/24*'WELL DATA'!F104</f>
        <v>390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FM162" s="50"/>
    </row>
    <row r="163" spans="1:169" s="18" customFormat="1" ht="18">
      <c r="A163" s="47"/>
      <c r="B163" s="475"/>
      <c r="C163" s="460"/>
      <c r="D163" s="459"/>
      <c r="E163" s="464"/>
      <c r="F163" s="461"/>
      <c r="G163" s="462"/>
      <c r="H163" s="463"/>
      <c r="I163" s="482"/>
      <c r="J163" s="588" t="str">
        <f>TRANSPOSE('WELL DATA'!B105)</f>
        <v>WRZK-140</v>
      </c>
      <c r="K163" s="583">
        <f>TRANSPOSE('WELL DATA'!AK105)/24*'WELL DATA'!F105</f>
        <v>0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FM163" s="50"/>
    </row>
    <row r="164" spans="1:169" s="18" customFormat="1" ht="18">
      <c r="A164" s="47"/>
      <c r="B164" s="475"/>
      <c r="C164" s="460"/>
      <c r="D164" s="459"/>
      <c r="E164" s="464"/>
      <c r="F164" s="461"/>
      <c r="G164" s="462"/>
      <c r="H164" s="463"/>
      <c r="I164" s="482"/>
      <c r="J164" s="588" t="str">
        <f>TRANSPOSE('WELL DATA'!B106)</f>
        <v>WRZK-148</v>
      </c>
      <c r="K164" s="583">
        <f>TRANSPOSE('WELL DATA'!AK106)/24*'WELL DATA'!F106</f>
        <v>64.208333333333329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FM164" s="50"/>
    </row>
    <row r="165" spans="1:169" s="18" customFormat="1" ht="18">
      <c r="A165" s="47"/>
      <c r="B165" s="475"/>
      <c r="C165" s="460"/>
      <c r="D165" s="459"/>
      <c r="E165" s="464"/>
      <c r="F165" s="461"/>
      <c r="G165" s="462"/>
      <c r="H165" s="463"/>
      <c r="I165" s="482"/>
      <c r="J165" s="588" t="str">
        <f>TRANSPOSE('WELL DATA'!B107)</f>
        <v>WRZK-149</v>
      </c>
      <c r="K165" s="583">
        <f>TRANSPOSE('WELL DATA'!AK107)/24*'WELL DATA'!F107</f>
        <v>0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FM165" s="50"/>
    </row>
    <row r="166" spans="1:169" s="18" customFormat="1" ht="18">
      <c r="A166" s="47"/>
      <c r="B166" s="475"/>
      <c r="C166" s="460"/>
      <c r="D166" s="459"/>
      <c r="E166" s="464"/>
      <c r="F166" s="461"/>
      <c r="G166" s="462"/>
      <c r="H166" s="463"/>
      <c r="I166" s="482"/>
      <c r="J166" s="588" t="str">
        <f>TRANSPOSE('WELL DATA'!B108)</f>
        <v>WRZK-167</v>
      </c>
      <c r="K166" s="583">
        <f>TRANSPOSE('WELL DATA'!AK108)/24*'WELL DATA'!F108</f>
        <v>1168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FM166" s="50"/>
    </row>
    <row r="167" spans="1:169" s="18" customFormat="1" ht="18">
      <c r="A167" s="47"/>
      <c r="B167" s="475"/>
      <c r="C167" s="460"/>
      <c r="D167" s="459"/>
      <c r="E167" s="464"/>
      <c r="F167" s="461"/>
      <c r="G167" s="462"/>
      <c r="H167" s="463"/>
      <c r="I167" s="482"/>
      <c r="J167" s="588" t="str">
        <f>TRANSPOSE('WELL DATA'!B109)</f>
        <v>WRZK-168</v>
      </c>
      <c r="K167" s="583">
        <f>TRANSPOSE('WELL DATA'!AK109)/24*'WELL DATA'!F109</f>
        <v>6079</v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FM167" s="50"/>
    </row>
    <row r="168" spans="1:169" s="18" customFormat="1" ht="18">
      <c r="A168" s="47"/>
      <c r="B168" s="475"/>
      <c r="C168" s="460"/>
      <c r="D168" s="459"/>
      <c r="E168" s="464"/>
      <c r="F168" s="461"/>
      <c r="G168" s="462"/>
      <c r="H168" s="463"/>
      <c r="I168" s="482"/>
      <c r="J168" s="588" t="str">
        <f>TRANSPOSE('WELL DATA'!B110)</f>
        <v>WRZK-169</v>
      </c>
      <c r="K168" s="583">
        <f>TRANSPOSE('WELL DATA'!AK110)/24*'WELL DATA'!F110</f>
        <v>109.25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FM168" s="50"/>
    </row>
    <row r="169" spans="1:169" s="18" customFormat="1" ht="18">
      <c r="A169" s="47"/>
      <c r="B169" s="475"/>
      <c r="C169" s="460"/>
      <c r="D169" s="459"/>
      <c r="E169" s="464"/>
      <c r="F169" s="461"/>
      <c r="G169" s="462"/>
      <c r="H169" s="463"/>
      <c r="I169" s="482"/>
      <c r="J169" s="588" t="str">
        <f>TRANSPOSE('WELL DATA'!B111)</f>
        <v>WRZK-170</v>
      </c>
      <c r="K169" s="583">
        <f>TRANSPOSE('WELL DATA'!AK111)/24*'WELL DATA'!F111</f>
        <v>1314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FM169" s="50"/>
    </row>
    <row r="170" spans="1:169" s="18" customFormat="1" ht="18">
      <c r="A170" s="47"/>
      <c r="B170" s="475"/>
      <c r="C170" s="460"/>
      <c r="D170" s="459"/>
      <c r="E170" s="464"/>
      <c r="F170" s="461"/>
      <c r="G170" s="462"/>
      <c r="H170" s="463"/>
      <c r="I170" s="482"/>
      <c r="J170" s="588" t="str">
        <f>TRANSPOSE('WELL DATA'!B112)</f>
        <v>WRZK-173</v>
      </c>
      <c r="K170" s="583">
        <f>TRANSPOSE('WELL DATA'!AK112)/24*'WELL DATA'!F112</f>
        <v>303</v>
      </c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FM170" s="50"/>
    </row>
    <row r="171" spans="1:169" s="18" customFormat="1" ht="18">
      <c r="A171" s="47"/>
      <c r="B171" s="475"/>
      <c r="C171" s="460"/>
      <c r="D171" s="459"/>
      <c r="E171" s="464"/>
      <c r="F171" s="461"/>
      <c r="G171" s="462"/>
      <c r="H171" s="463"/>
      <c r="I171" s="482"/>
      <c r="J171" s="588" t="e">
        <f>TRANSPOSE('WELL DATA'!#REF!)</f>
        <v>#REF!</v>
      </c>
      <c r="K171" s="583" t="e">
        <f>TRANSPOSE('WELL DATA'!#REF!)/24*'WELL DATA'!#REF!</f>
        <v>#REF!</v>
      </c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FM171" s="50"/>
    </row>
    <row r="172" spans="1:169" s="18" customFormat="1" ht="18">
      <c r="A172" s="47"/>
      <c r="B172" s="475"/>
      <c r="C172" s="460"/>
      <c r="D172" s="459"/>
      <c r="E172" s="464"/>
      <c r="F172" s="461"/>
      <c r="G172" s="462"/>
      <c r="H172" s="463"/>
      <c r="I172" s="482"/>
      <c r="J172" s="588" t="str">
        <f>TRANSPOSE('WELL DATA'!B113)</f>
        <v>WRZK-176</v>
      </c>
      <c r="K172" s="583">
        <f>TRANSPOSE('WELL DATA'!AK113)/24*'WELL DATA'!F113</f>
        <v>1752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FM172" s="50"/>
    </row>
    <row r="173" spans="1:169" s="18" customFormat="1" ht="18">
      <c r="A173" s="47"/>
      <c r="B173" s="475"/>
      <c r="C173" s="460"/>
      <c r="D173" s="459"/>
      <c r="E173" s="464"/>
      <c r="F173" s="461"/>
      <c r="G173" s="462"/>
      <c r="H173" s="463"/>
      <c r="I173" s="482"/>
      <c r="J173" s="588" t="str">
        <f>TRANSPOSE('WELL DATA'!B114)</f>
        <v>WRZK-177</v>
      </c>
      <c r="K173" s="583">
        <f>TRANSPOSE('WELL DATA'!AK114)/24*'WELL DATA'!F114</f>
        <v>0</v>
      </c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FM173" s="50"/>
    </row>
    <row r="174" spans="1:169" s="18" customFormat="1" ht="18">
      <c r="A174" s="47"/>
      <c r="B174" s="475"/>
      <c r="C174" s="460"/>
      <c r="D174" s="459"/>
      <c r="E174" s="464"/>
      <c r="F174" s="461"/>
      <c r="G174" s="462"/>
      <c r="H174" s="463"/>
      <c r="I174" s="482"/>
      <c r="J174" s="588" t="str">
        <f>TRANSPOSE('WELL DATA'!B115)</f>
        <v>WRZK-179</v>
      </c>
      <c r="K174" s="583">
        <f>TRANSPOSE('WELL DATA'!AK115)/24*'WELL DATA'!F115</f>
        <v>334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FM174" s="50"/>
    </row>
    <row r="175" spans="1:169" s="18" customFormat="1" ht="18">
      <c r="A175" s="47"/>
      <c r="B175" s="475"/>
      <c r="C175" s="460"/>
      <c r="D175" s="459"/>
      <c r="E175" s="464"/>
      <c r="F175" s="461"/>
      <c r="G175" s="462"/>
      <c r="H175" s="463"/>
      <c r="I175" s="482"/>
      <c r="J175" s="588" t="str">
        <f>TRANSPOSE('WELL DATA'!B116)</f>
        <v>WRZK-190</v>
      </c>
      <c r="K175" s="583">
        <f>TRANSPOSE('WELL DATA'!AK116)/24*'WELL DATA'!F116</f>
        <v>611.29166666666674</v>
      </c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FM175" s="50"/>
    </row>
    <row r="176" spans="1:169" s="18" customFormat="1" ht="18">
      <c r="A176" s="47"/>
      <c r="B176" s="475"/>
      <c r="C176" s="460"/>
      <c r="D176" s="459"/>
      <c r="E176" s="464"/>
      <c r="F176" s="461"/>
      <c r="G176" s="462"/>
      <c r="H176" s="463"/>
      <c r="I176" s="482"/>
      <c r="J176" s="588" t="str">
        <f>TRANSPOSE('WELL DATA'!B117)</f>
        <v>WRZK-191</v>
      </c>
      <c r="K176" s="583">
        <f>TRANSPOSE('WELL DATA'!AK117)/24*'WELL DATA'!F117</f>
        <v>0</v>
      </c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FM176" s="50"/>
    </row>
    <row r="177" spans="1:169" s="18" customFormat="1" ht="18">
      <c r="A177" s="47"/>
      <c r="B177" s="475"/>
      <c r="C177" s="460"/>
      <c r="D177" s="459"/>
      <c r="E177" s="464"/>
      <c r="F177" s="461"/>
      <c r="G177" s="462"/>
      <c r="H177" s="463"/>
      <c r="I177" s="482"/>
      <c r="J177" s="588" t="str">
        <f>TRANSPOSE('WELL DATA'!B118)</f>
        <v>WRZK-192</v>
      </c>
      <c r="K177" s="583">
        <f>TRANSPOSE('WELL DATA'!AK118)/24*'WELL DATA'!F118</f>
        <v>152.375</v>
      </c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FM177" s="50"/>
    </row>
    <row r="178" spans="1:169" s="18" customFormat="1" ht="18">
      <c r="A178" s="47"/>
      <c r="B178" s="475"/>
      <c r="C178" s="460"/>
      <c r="D178" s="459"/>
      <c r="E178" s="464"/>
      <c r="F178" s="461"/>
      <c r="G178" s="462"/>
      <c r="H178" s="463"/>
      <c r="I178" s="482"/>
      <c r="J178" s="588" t="str">
        <f>TRANSPOSE('WELL DATA'!B119)</f>
        <v>WRZK-193</v>
      </c>
      <c r="K178" s="583">
        <f>TRANSPOSE('WELL DATA'!AK119)/24*'WELL DATA'!F119</f>
        <v>115.95833333333334</v>
      </c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FM178" s="50"/>
    </row>
    <row r="179" spans="1:169" s="18" customFormat="1" ht="18">
      <c r="A179" s="47"/>
      <c r="B179" s="475"/>
      <c r="C179" s="460"/>
      <c r="D179" s="459"/>
      <c r="E179" s="464"/>
      <c r="F179" s="461"/>
      <c r="G179" s="462"/>
      <c r="H179" s="463"/>
      <c r="I179" s="482"/>
      <c r="J179" s="588" t="str">
        <f>TRANSPOSE('WELL DATA'!B120)</f>
        <v>WRZK-194</v>
      </c>
      <c r="K179" s="583">
        <f>TRANSPOSE('WELL DATA'!AK120)/24*'WELL DATA'!F120</f>
        <v>234.79166666666669</v>
      </c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FM179" s="50"/>
    </row>
    <row r="180" spans="1:169" s="18" customFormat="1" ht="18">
      <c r="A180" s="47"/>
      <c r="B180" s="475"/>
      <c r="C180" s="460"/>
      <c r="D180" s="459"/>
      <c r="E180" s="464"/>
      <c r="F180" s="461"/>
      <c r="G180" s="462"/>
      <c r="H180" s="463"/>
      <c r="I180" s="482"/>
      <c r="J180" s="588" t="str">
        <f>TRANSPOSE('WELL DATA'!B121)</f>
        <v>WRZK-197</v>
      </c>
      <c r="K180" s="583">
        <f>TRANSPOSE('WELL DATA'!AK121)/24*'WELL DATA'!F121</f>
        <v>111</v>
      </c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FM180" s="50"/>
    </row>
    <row r="181" spans="1:169" s="18" customFormat="1" ht="18">
      <c r="A181" s="47"/>
      <c r="B181" s="475"/>
      <c r="C181" s="460"/>
      <c r="D181" s="459"/>
      <c r="E181" s="464"/>
      <c r="F181" s="461"/>
      <c r="G181" s="462"/>
      <c r="H181" s="463"/>
      <c r="I181" s="482"/>
      <c r="J181" s="588" t="str">
        <f>TRANSPOSE('WELL DATA'!B122)</f>
        <v>WRZK-198</v>
      </c>
      <c r="K181" s="583">
        <f>TRANSPOSE('WELL DATA'!AK122)/24*'WELL DATA'!F122</f>
        <v>0</v>
      </c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FM181" s="50"/>
    </row>
    <row r="182" spans="1:169" s="18" customFormat="1" ht="18">
      <c r="A182" s="47"/>
      <c r="B182" s="475"/>
      <c r="C182" s="460"/>
      <c r="D182" s="459"/>
      <c r="E182" s="464"/>
      <c r="F182" s="461"/>
      <c r="G182" s="462"/>
      <c r="H182" s="463"/>
      <c r="I182" s="482"/>
      <c r="J182" s="588" t="str">
        <f>TRANSPOSE('WELL DATA'!B123)</f>
        <v>NRQ-2551</v>
      </c>
      <c r="K182" s="583">
        <f>TRANSPOSE('WELL DATA'!AK123)/24*'WELL DATA'!F123</f>
        <v>1246</v>
      </c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FM182" s="50"/>
    </row>
    <row r="183" spans="1:169" s="18" customFormat="1" ht="18">
      <c r="A183" s="47"/>
      <c r="B183" s="475"/>
      <c r="C183" s="460"/>
      <c r="D183" s="459"/>
      <c r="E183" s="464"/>
      <c r="F183" s="461"/>
      <c r="G183" s="462"/>
      <c r="H183" s="463"/>
      <c r="I183" s="482"/>
      <c r="J183" s="588" t="str">
        <f>TRANSPOSE('WELL DATA'!B124)</f>
        <v>NRQ-2552</v>
      </c>
      <c r="K183" s="583">
        <f>TRANSPOSE('WELL DATA'!AK124)/24*'WELL DATA'!F124</f>
        <v>367</v>
      </c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FM183" s="50"/>
    </row>
    <row r="184" spans="1:169" s="18" customFormat="1" ht="18">
      <c r="A184" s="47"/>
      <c r="B184" s="475"/>
      <c r="C184" s="460"/>
      <c r="D184" s="459"/>
      <c r="E184" s="464"/>
      <c r="F184" s="461"/>
      <c r="G184" s="462"/>
      <c r="H184" s="463"/>
      <c r="I184" s="482"/>
      <c r="J184" s="588" t="str">
        <f>TRANSPOSE('WELL DATA'!B125)</f>
        <v>NRQ-2553</v>
      </c>
      <c r="K184" s="583">
        <f>TRANSPOSE('WELL DATA'!AK125)/24*'WELL DATA'!F125</f>
        <v>0</v>
      </c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FM184" s="50"/>
    </row>
    <row r="185" spans="1:169" s="18" customFormat="1" ht="18">
      <c r="A185" s="47"/>
      <c r="B185" s="475"/>
      <c r="C185" s="460"/>
      <c r="D185" s="459"/>
      <c r="E185" s="464"/>
      <c r="F185" s="461"/>
      <c r="G185" s="462"/>
      <c r="H185" s="463"/>
      <c r="I185" s="482"/>
      <c r="J185" s="588" t="str">
        <f>TRANSPOSE('WELL DATA'!B126)</f>
        <v>NRQ-2554A</v>
      </c>
      <c r="K185" s="583">
        <f>TRANSPOSE('WELL DATA'!AK126)/24*'WELL DATA'!F126</f>
        <v>354</v>
      </c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FM185" s="50"/>
    </row>
    <row r="186" spans="1:169" s="18" customFormat="1" ht="18">
      <c r="A186" s="47"/>
      <c r="B186" s="475"/>
      <c r="C186" s="460"/>
      <c r="D186" s="459"/>
      <c r="E186" s="464"/>
      <c r="F186" s="461"/>
      <c r="G186" s="462"/>
      <c r="H186" s="463"/>
      <c r="I186" s="482"/>
      <c r="J186" s="588" t="str">
        <f>TRANSPOSE('WELL DATA'!B127)</f>
        <v>NRQ-2556H</v>
      </c>
      <c r="K186" s="583">
        <f>TRANSPOSE('WELL DATA'!AK127)/24*'WELL DATA'!F127</f>
        <v>978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FM186" s="50"/>
    </row>
    <row r="187" spans="1:169" s="18" customFormat="1" ht="18">
      <c r="A187" s="47"/>
      <c r="B187" s="475"/>
      <c r="C187" s="460"/>
      <c r="D187" s="459"/>
      <c r="E187" s="464"/>
      <c r="F187" s="461"/>
      <c r="G187" s="462"/>
      <c r="H187" s="463"/>
      <c r="I187" s="482"/>
      <c r="J187" s="588" t="str">
        <f>TRANSPOSE('WELL DATA'!B128)</f>
        <v>NRQ-2558</v>
      </c>
      <c r="K187" s="583">
        <f>TRANSPOSE('WELL DATA'!AK128)/24*'WELL DATA'!F128</f>
        <v>937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FM187" s="50"/>
    </row>
    <row r="188" spans="1:169" s="18" customFormat="1" ht="18">
      <c r="A188" s="47"/>
      <c r="B188" s="475"/>
      <c r="C188" s="460"/>
      <c r="D188" s="459"/>
      <c r="E188" s="464"/>
      <c r="F188" s="461"/>
      <c r="G188" s="462"/>
      <c r="H188" s="463"/>
      <c r="I188" s="482"/>
      <c r="J188" s="588" t="str">
        <f>TRANSPOSE('WELL DATA'!B130)</f>
        <v>NRQ-09</v>
      </c>
      <c r="K188" s="583">
        <f>TRANSPOSE('WELL DATA'!AK130)/24*'WELL DATA'!F130</f>
        <v>735</v>
      </c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FM188" s="50"/>
    </row>
    <row r="189" spans="1:169" s="18" customFormat="1" ht="18">
      <c r="A189" s="47"/>
      <c r="B189" s="475"/>
      <c r="C189" s="460"/>
      <c r="D189" s="459"/>
      <c r="E189" s="464"/>
      <c r="F189" s="461"/>
      <c r="G189" s="462"/>
      <c r="H189" s="463"/>
      <c r="I189" s="482"/>
      <c r="J189" s="588" t="str">
        <f>TRANSPOSE('WELL DATA'!B131)</f>
        <v>NRQ-09-02</v>
      </c>
      <c r="K189" s="583">
        <f>TRANSPOSE('WELL DATA'!AK131)/24*'WELL DATA'!F131</f>
        <v>0</v>
      </c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FM189" s="50"/>
    </row>
    <row r="190" spans="1:169" s="18" customFormat="1" ht="18">
      <c r="A190" s="47"/>
      <c r="B190" s="475"/>
      <c r="C190" s="460"/>
      <c r="D190" s="459"/>
      <c r="E190" s="464"/>
      <c r="F190" s="461"/>
      <c r="G190" s="462"/>
      <c r="H190" s="463"/>
      <c r="I190" s="482"/>
      <c r="J190" s="588" t="str">
        <f>TRANSPOSE('WELL DATA'!B132)</f>
        <v>NRQ-09-04</v>
      </c>
      <c r="K190" s="583">
        <f>TRANSPOSE('WELL DATA'!AK132)/24*'WELL DATA'!F132</f>
        <v>0</v>
      </c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FM190" s="50"/>
    </row>
    <row r="191" spans="1:169" s="18" customFormat="1" ht="18">
      <c r="A191" s="47"/>
      <c r="B191" s="475"/>
      <c r="C191" s="460"/>
      <c r="D191" s="459"/>
      <c r="E191" s="464"/>
      <c r="F191" s="461"/>
      <c r="G191" s="462"/>
      <c r="H191" s="463"/>
      <c r="I191" s="482"/>
      <c r="J191" s="588" t="str">
        <f>TRANSPOSE('WELL DATA'!B134)</f>
        <v>NRQ-09-07</v>
      </c>
      <c r="K191" s="583">
        <f>TRANSPOSE('WELL DATA'!AK134)/24*'WELL DATA'!F134</f>
        <v>0</v>
      </c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FM191" s="50"/>
    </row>
    <row r="192" spans="1:169" s="18" customFormat="1" ht="18">
      <c r="A192" s="47"/>
      <c r="B192" s="475"/>
      <c r="C192" s="460"/>
      <c r="D192" s="459"/>
      <c r="E192" s="464"/>
      <c r="F192" s="461"/>
      <c r="G192" s="462"/>
      <c r="H192" s="463"/>
      <c r="I192" s="482"/>
      <c r="J192" s="588" t="str">
        <f>TRANSPOSE('WELL DATA'!B136)</f>
        <v>NRQ-11</v>
      </c>
      <c r="K192" s="583">
        <f>TRANSPOSE('WELL DATA'!AK136)/24*'WELL DATA'!F136</f>
        <v>491</v>
      </c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FM192" s="50"/>
    </row>
    <row r="193" spans="1:169" s="18" customFormat="1" ht="18">
      <c r="A193" s="47"/>
      <c r="B193" s="475"/>
      <c r="C193" s="460"/>
      <c r="D193" s="459"/>
      <c r="E193" s="464"/>
      <c r="F193" s="461"/>
      <c r="G193" s="462"/>
      <c r="H193" s="463"/>
      <c r="I193" s="482"/>
      <c r="J193" s="588" t="str">
        <f>TRANSPOSE('WELL DATA'!B137)</f>
        <v>NRQ-11-02</v>
      </c>
      <c r="K193" s="583">
        <f>TRANSPOSE('WELL DATA'!AK137)/24*'WELL DATA'!F137</f>
        <v>835</v>
      </c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FM193" s="50"/>
    </row>
    <row r="194" spans="1:169" s="18" customFormat="1" ht="18">
      <c r="A194" s="47"/>
      <c r="B194" s="475"/>
      <c r="C194" s="460"/>
      <c r="D194" s="459"/>
      <c r="E194" s="464"/>
      <c r="F194" s="461"/>
      <c r="G194" s="462"/>
      <c r="H194" s="463"/>
      <c r="I194" s="482"/>
      <c r="J194" s="588" t="str">
        <f>TRANSPOSE('WELL DATA'!B138)</f>
        <v>NRQ-11-03</v>
      </c>
      <c r="K194" s="583">
        <f>TRANSPOSE('WELL DATA'!AK138)/24*'WELL DATA'!F138</f>
        <v>0</v>
      </c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FM194" s="50"/>
    </row>
    <row r="195" spans="1:169" s="18" customFormat="1" ht="18">
      <c r="A195" s="47"/>
      <c r="B195" s="475"/>
      <c r="C195" s="460"/>
      <c r="D195" s="459"/>
      <c r="E195" s="464"/>
      <c r="F195" s="461"/>
      <c r="G195" s="462"/>
      <c r="H195" s="463"/>
      <c r="I195" s="482"/>
      <c r="J195" s="588" t="str">
        <f>TRANSPOSE('WELL DATA'!B139)</f>
        <v>NRQ-12X</v>
      </c>
      <c r="K195" s="583">
        <f>TRANSPOSE('WELL DATA'!AK139)/24*'WELL DATA'!F139</f>
        <v>0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FM195" s="50"/>
    </row>
    <row r="196" spans="1:169" s="18" customFormat="1" ht="18">
      <c r="A196" s="47"/>
      <c r="B196" s="475"/>
      <c r="C196" s="460"/>
      <c r="D196" s="459"/>
      <c r="E196" s="464"/>
      <c r="F196" s="461"/>
      <c r="G196" s="462"/>
      <c r="H196" s="463"/>
      <c r="I196" s="482"/>
      <c r="J196" s="588" t="str">
        <f>TRANSPOSE('WELL DATA'!B140)</f>
        <v>NRQ-12-02</v>
      </c>
      <c r="K196" s="583">
        <f>TRANSPOSE('WELL DATA'!AK140)/24*'WELL DATA'!F140</f>
        <v>352</v>
      </c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FM196" s="50"/>
    </row>
    <row r="197" spans="1:169" s="18" customFormat="1" ht="18">
      <c r="A197" s="47"/>
      <c r="B197" s="475"/>
      <c r="C197" s="460"/>
      <c r="D197" s="459"/>
      <c r="E197" s="464"/>
      <c r="F197" s="461"/>
      <c r="G197" s="462"/>
      <c r="H197" s="463"/>
      <c r="I197" s="482"/>
      <c r="J197" s="588" t="str">
        <f>TRANSPOSE('WELL DATA'!B144)</f>
        <v>NRQ-25516</v>
      </c>
      <c r="K197" s="583">
        <f>TRANSPOSE('WELL DATA'!AK144)/24*'WELL DATA'!F144</f>
        <v>100</v>
      </c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FM197" s="50"/>
    </row>
    <row r="198" spans="1:169" s="18" customFormat="1" ht="18">
      <c r="A198" s="47"/>
      <c r="B198" s="475"/>
      <c r="C198" s="460"/>
      <c r="D198" s="459"/>
      <c r="E198" s="464"/>
      <c r="F198" s="461"/>
      <c r="G198" s="462"/>
      <c r="H198" s="463"/>
      <c r="I198" s="463"/>
      <c r="J198" s="588" t="str">
        <f>TRANSPOSE('WELL DATA'!B145)</f>
        <v>NRQ-25518</v>
      </c>
      <c r="K198" s="583">
        <f>TRANSPOSE('WELL DATA'!AK145)/24*'WELL DATA'!F145</f>
        <v>634</v>
      </c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FM198" s="50"/>
    </row>
    <row r="199" spans="1:169" s="18" customFormat="1" ht="18">
      <c r="A199" s="47"/>
      <c r="B199" s="475"/>
      <c r="C199" s="460"/>
      <c r="D199" s="459"/>
      <c r="E199" s="464"/>
      <c r="F199" s="461"/>
      <c r="G199" s="462"/>
      <c r="H199" s="463"/>
      <c r="I199" s="463"/>
      <c r="J199" s="588" t="str">
        <f>TRANSPOSE('WELL DATA'!B147)</f>
        <v>NRQ-3151ST2</v>
      </c>
      <c r="K199" s="583">
        <f>TRANSPOSE('WELL DATA'!AK147)/24*'WELL DATA'!F147</f>
        <v>0</v>
      </c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FM199" s="50"/>
    </row>
    <row r="200" spans="1:169" s="18" customFormat="1">
      <c r="A200" s="47"/>
      <c r="B200" s="475"/>
      <c r="C200" s="460"/>
      <c r="D200" s="459"/>
      <c r="E200" s="464"/>
      <c r="F200" s="461"/>
      <c r="G200" s="462"/>
      <c r="H200" s="463"/>
      <c r="I200" s="463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FM200" s="50"/>
    </row>
    <row r="201" spans="1:169" s="18" customFormat="1">
      <c r="A201" s="47"/>
      <c r="B201" s="475"/>
      <c r="C201" s="460"/>
      <c r="D201" s="459"/>
      <c r="E201" s="464"/>
      <c r="F201" s="461"/>
      <c r="G201" s="462"/>
      <c r="H201" s="463"/>
      <c r="I201" s="463"/>
      <c r="J201" s="47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FM201" s="50"/>
    </row>
    <row r="202" spans="1:169" s="18" customFormat="1">
      <c r="A202" s="47"/>
      <c r="B202" s="475"/>
      <c r="C202" s="460"/>
      <c r="D202" s="459"/>
      <c r="E202" s="464"/>
      <c r="F202" s="461"/>
      <c r="G202" s="462"/>
      <c r="H202" s="463"/>
      <c r="I202" s="463"/>
      <c r="J202" s="47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FM202" s="50"/>
    </row>
    <row r="203" spans="1:169" s="18" customFormat="1">
      <c r="A203" s="47"/>
      <c r="B203" s="475"/>
      <c r="C203" s="460"/>
      <c r="D203" s="459"/>
      <c r="E203" s="464"/>
      <c r="F203" s="461"/>
      <c r="G203" s="462"/>
      <c r="H203" s="463"/>
      <c r="I203" s="463"/>
      <c r="J203" s="47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FM203" s="50"/>
    </row>
    <row r="204" spans="1:169" s="18" customFormat="1">
      <c r="A204" s="47"/>
      <c r="B204" s="475"/>
      <c r="C204" s="460"/>
      <c r="D204" s="459"/>
      <c r="E204" s="464"/>
      <c r="F204" s="461"/>
      <c r="G204" s="462"/>
      <c r="H204" s="463"/>
      <c r="I204" s="463"/>
      <c r="J204" s="47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FM204" s="50"/>
    </row>
    <row r="205" spans="1:169" s="18" customFormat="1">
      <c r="A205" s="47"/>
      <c r="B205" s="475"/>
      <c r="C205" s="460"/>
      <c r="D205" s="459"/>
      <c r="E205" s="464"/>
      <c r="F205" s="461"/>
      <c r="G205" s="462"/>
      <c r="H205" s="463"/>
      <c r="I205" s="463"/>
      <c r="J205" s="47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FM205" s="50"/>
    </row>
    <row r="206" spans="1:169" s="18" customFormat="1">
      <c r="A206" s="47"/>
      <c r="B206" s="475"/>
      <c r="C206" s="460"/>
      <c r="D206" s="459"/>
      <c r="E206" s="464"/>
      <c r="F206" s="461"/>
      <c r="G206" s="462"/>
      <c r="H206" s="463"/>
      <c r="I206" s="463"/>
      <c r="J206" s="47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FM206" s="50"/>
    </row>
    <row r="207" spans="1:169" s="18" customFormat="1">
      <c r="A207" s="47"/>
      <c r="B207" s="475"/>
      <c r="C207" s="460"/>
      <c r="D207" s="459"/>
      <c r="E207" s="464"/>
      <c r="F207" s="461"/>
      <c r="G207" s="462"/>
      <c r="H207" s="463"/>
      <c r="I207" s="463"/>
      <c r="J207" s="47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FM207" s="50"/>
    </row>
    <row r="208" spans="1:169" s="18" customFormat="1">
      <c r="A208" s="47"/>
      <c r="B208" s="475"/>
      <c r="C208" s="460"/>
      <c r="D208" s="459"/>
      <c r="E208" s="464"/>
      <c r="F208" s="461"/>
      <c r="G208" s="462"/>
      <c r="H208" s="463"/>
      <c r="I208" s="463"/>
      <c r="J208" s="47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FM208" s="50"/>
    </row>
    <row r="209" spans="1:169" s="18" customFormat="1">
      <c r="A209" s="47"/>
      <c r="B209" s="475"/>
      <c r="C209" s="460"/>
      <c r="D209" s="459"/>
      <c r="E209" s="464"/>
      <c r="F209" s="461"/>
      <c r="G209" s="462"/>
      <c r="H209" s="463"/>
      <c r="I209" s="463"/>
      <c r="J209" s="47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FM209" s="50"/>
    </row>
    <row r="210" spans="1:169" s="18" customFormat="1">
      <c r="A210" s="47"/>
      <c r="B210" s="475"/>
      <c r="C210" s="460"/>
      <c r="D210" s="459"/>
      <c r="E210" s="464"/>
      <c r="F210" s="461"/>
      <c r="G210" s="462"/>
      <c r="H210" s="463"/>
      <c r="I210" s="463"/>
      <c r="J210" s="47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FM210" s="50"/>
    </row>
    <row r="211" spans="1:169" s="18" customFormat="1">
      <c r="A211" s="47"/>
      <c r="B211" s="475"/>
      <c r="C211" s="460"/>
      <c r="D211" s="459"/>
      <c r="E211" s="464"/>
      <c r="F211" s="461"/>
      <c r="G211" s="462"/>
      <c r="H211" s="463"/>
      <c r="I211" s="463"/>
      <c r="J211" s="47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FM211" s="50"/>
    </row>
    <row r="212" spans="1:169" s="18" customFormat="1">
      <c r="A212" s="47"/>
      <c r="B212" s="475"/>
      <c r="C212" s="460"/>
      <c r="D212" s="459"/>
      <c r="E212" s="464"/>
      <c r="F212" s="461"/>
      <c r="G212" s="462"/>
      <c r="H212" s="463"/>
      <c r="I212" s="463"/>
      <c r="J212" s="47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FM212" s="50"/>
    </row>
    <row r="213" spans="1:169" s="18" customFormat="1">
      <c r="A213" s="47"/>
      <c r="B213" s="475"/>
      <c r="C213" s="460"/>
      <c r="D213" s="459"/>
      <c r="E213" s="464"/>
      <c r="F213" s="461"/>
      <c r="G213" s="462"/>
      <c r="H213" s="463"/>
      <c r="I213" s="463"/>
      <c r="J213" s="47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FM213" s="50"/>
    </row>
    <row r="214" spans="1:169" s="18" customFormat="1">
      <c r="A214" s="47"/>
      <c r="B214" s="475"/>
      <c r="C214" s="460"/>
      <c r="D214" s="459"/>
      <c r="E214" s="464"/>
      <c r="F214" s="461"/>
      <c r="G214" s="462"/>
      <c r="H214" s="463"/>
      <c r="I214" s="463"/>
      <c r="J214" s="47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FM214" s="50"/>
    </row>
    <row r="215" spans="1:169" s="18" customFormat="1">
      <c r="A215" s="47"/>
      <c r="B215" s="475"/>
      <c r="C215" s="460"/>
      <c r="D215" s="459"/>
      <c r="E215" s="464"/>
      <c r="F215" s="461"/>
      <c r="G215" s="462"/>
      <c r="H215" s="463"/>
      <c r="I215" s="463"/>
      <c r="J215" s="47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FM215" s="50"/>
    </row>
    <row r="216" spans="1:169" s="18" customFormat="1">
      <c r="A216" s="47"/>
      <c r="B216" s="475"/>
      <c r="C216" s="460"/>
      <c r="D216" s="459"/>
      <c r="E216" s="464"/>
      <c r="F216" s="461"/>
      <c r="G216" s="462"/>
      <c r="H216" s="463"/>
      <c r="I216" s="463"/>
      <c r="J216" s="47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FM216" s="50"/>
    </row>
    <row r="217" spans="1:169" s="18" customFormat="1">
      <c r="A217" s="47"/>
      <c r="B217" s="475"/>
      <c r="C217" s="460"/>
      <c r="D217" s="459"/>
      <c r="E217" s="464"/>
      <c r="F217" s="461"/>
      <c r="G217" s="462"/>
      <c r="H217" s="463"/>
      <c r="I217" s="463"/>
      <c r="J217" s="47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FM217" s="50"/>
    </row>
    <row r="218" spans="1:169" s="18" customFormat="1">
      <c r="A218" s="47"/>
      <c r="B218" s="475"/>
      <c r="C218" s="460"/>
      <c r="D218" s="459"/>
      <c r="E218" s="464"/>
      <c r="F218" s="461"/>
      <c r="G218" s="462"/>
      <c r="H218" s="463"/>
      <c r="I218" s="463"/>
      <c r="J218" s="47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FM218" s="50"/>
    </row>
    <row r="219" spans="1:169" s="18" customFormat="1">
      <c r="A219" s="47"/>
      <c r="B219" s="475"/>
      <c r="C219" s="460"/>
      <c r="D219" s="459"/>
      <c r="E219" s="464"/>
      <c r="F219" s="461"/>
      <c r="G219" s="462"/>
      <c r="H219" s="463"/>
      <c r="I219" s="463"/>
      <c r="J219" s="47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FM219" s="50"/>
    </row>
    <row r="220" spans="1:169" s="18" customFormat="1">
      <c r="A220" s="47"/>
      <c r="B220" s="475"/>
      <c r="C220" s="460"/>
      <c r="D220" s="459"/>
      <c r="E220" s="464"/>
      <c r="F220" s="461"/>
      <c r="G220" s="462"/>
      <c r="H220" s="463"/>
      <c r="I220" s="463"/>
      <c r="J220" s="47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FM220" s="50"/>
    </row>
    <row r="221" spans="1:169" s="18" customFormat="1">
      <c r="A221" s="47"/>
      <c r="B221" s="475"/>
      <c r="C221" s="460"/>
      <c r="D221" s="459"/>
      <c r="E221" s="464"/>
      <c r="F221" s="461"/>
      <c r="G221" s="462"/>
      <c r="H221" s="463"/>
      <c r="I221" s="463"/>
      <c r="J221" s="47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FM221" s="50"/>
    </row>
    <row r="222" spans="1:169" s="18" customFormat="1">
      <c r="A222" s="47"/>
      <c r="B222" s="475"/>
      <c r="C222" s="460"/>
      <c r="D222" s="459"/>
      <c r="E222" s="464"/>
      <c r="F222" s="461"/>
      <c r="G222" s="462"/>
      <c r="H222" s="463"/>
      <c r="I222" s="463"/>
      <c r="J222" s="47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FM222" s="50"/>
    </row>
    <row r="223" spans="1:169" s="18" customFormat="1">
      <c r="A223" s="47"/>
      <c r="B223" s="475"/>
      <c r="C223" s="460"/>
      <c r="D223" s="459"/>
      <c r="E223" s="464"/>
      <c r="F223" s="461"/>
      <c r="G223" s="462"/>
      <c r="H223" s="463"/>
      <c r="I223" s="463"/>
      <c r="J223" s="47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FM223" s="50"/>
    </row>
    <row r="224" spans="1:169" s="18" customFormat="1">
      <c r="A224" s="47"/>
      <c r="B224" s="475"/>
      <c r="C224" s="460"/>
      <c r="D224" s="459"/>
      <c r="E224" s="464"/>
      <c r="F224" s="461"/>
      <c r="G224" s="462"/>
      <c r="H224" s="463"/>
      <c r="I224" s="463"/>
      <c r="J224" s="47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FM224" s="50"/>
    </row>
    <row r="225" spans="1:169" s="18" customFormat="1">
      <c r="A225" s="47"/>
      <c r="B225" s="475"/>
      <c r="C225" s="460"/>
      <c r="D225" s="459"/>
      <c r="E225" s="464"/>
      <c r="F225" s="461"/>
      <c r="G225" s="462"/>
      <c r="H225" s="463"/>
      <c r="I225" s="463"/>
      <c r="J225" s="47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FM225" s="50"/>
    </row>
    <row r="226" spans="1:169" s="18" customFormat="1">
      <c r="A226" s="47"/>
      <c r="B226" s="475"/>
      <c r="C226" s="460"/>
      <c r="D226" s="459"/>
      <c r="E226" s="464"/>
      <c r="F226" s="461"/>
      <c r="G226" s="462"/>
      <c r="H226" s="463"/>
      <c r="I226" s="463"/>
      <c r="J226" s="47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FM226" s="50"/>
    </row>
    <row r="227" spans="1:169" s="18" customFormat="1">
      <c r="A227" s="47"/>
      <c r="B227" s="475"/>
      <c r="C227" s="460"/>
      <c r="D227" s="459"/>
      <c r="E227" s="464"/>
      <c r="F227" s="461"/>
      <c r="G227" s="462"/>
      <c r="H227" s="463"/>
      <c r="I227" s="463"/>
      <c r="J227" s="47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FM227" s="50"/>
    </row>
    <row r="228" spans="1:169" s="18" customFormat="1">
      <c r="A228" s="47"/>
      <c r="B228" s="475"/>
      <c r="C228" s="460"/>
      <c r="D228" s="459"/>
      <c r="E228" s="464"/>
      <c r="F228" s="461"/>
      <c r="G228" s="462"/>
      <c r="H228" s="463"/>
      <c r="I228" s="463"/>
      <c r="J228" s="47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FM228" s="50"/>
    </row>
    <row r="229" spans="1:169" s="18" customFormat="1">
      <c r="A229" s="47"/>
      <c r="B229" s="475"/>
      <c r="C229" s="460"/>
      <c r="D229" s="459"/>
      <c r="E229" s="464"/>
      <c r="F229" s="461"/>
      <c r="G229" s="462"/>
      <c r="H229" s="463"/>
      <c r="I229" s="463"/>
      <c r="J229" s="47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FM229" s="50"/>
    </row>
    <row r="230" spans="1:169" s="18" customFormat="1">
      <c r="A230" s="47"/>
      <c r="B230" s="475"/>
      <c r="C230" s="460"/>
      <c r="D230" s="459"/>
      <c r="E230" s="464"/>
      <c r="F230" s="461"/>
      <c r="G230" s="462"/>
      <c r="H230" s="463"/>
      <c r="I230" s="463"/>
      <c r="J230" s="47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FM230" s="50"/>
    </row>
    <row r="231" spans="1:169" s="18" customFormat="1">
      <c r="A231" s="47"/>
      <c r="B231" s="475"/>
      <c r="C231" s="460"/>
      <c r="D231" s="459"/>
      <c r="E231" s="464"/>
      <c r="F231" s="461"/>
      <c r="G231" s="462"/>
      <c r="H231" s="463"/>
      <c r="I231" s="463"/>
      <c r="J231" s="47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FM231" s="50"/>
    </row>
    <row r="232" spans="1:169" s="18" customFormat="1">
      <c r="A232" s="47"/>
      <c r="B232" s="475"/>
      <c r="C232" s="460"/>
      <c r="D232" s="459"/>
      <c r="E232" s="464"/>
      <c r="F232" s="461"/>
      <c r="G232" s="462"/>
      <c r="H232" s="463"/>
      <c r="I232" s="463"/>
      <c r="J232" s="47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FM232" s="50"/>
    </row>
    <row r="233" spans="1:169" s="18" customFormat="1">
      <c r="A233" s="47"/>
      <c r="B233" s="475"/>
      <c r="C233" s="460"/>
      <c r="D233" s="459"/>
      <c r="E233" s="464"/>
      <c r="F233" s="461"/>
      <c r="G233" s="462"/>
      <c r="H233" s="463"/>
      <c r="I233" s="463"/>
      <c r="J233" s="47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FM233" s="50"/>
    </row>
    <row r="234" spans="1:169" s="18" customFormat="1">
      <c r="A234" s="47"/>
      <c r="B234" s="475"/>
      <c r="C234" s="460"/>
      <c r="D234" s="459"/>
      <c r="E234" s="464"/>
      <c r="F234" s="461"/>
      <c r="G234" s="462"/>
      <c r="H234" s="463"/>
      <c r="I234" s="463"/>
      <c r="J234" s="47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FM234" s="50"/>
    </row>
    <row r="235" spans="1:169" s="18" customFormat="1">
      <c r="A235" s="47"/>
      <c r="B235" s="475"/>
      <c r="C235" s="460"/>
      <c r="D235" s="459"/>
      <c r="E235" s="464"/>
      <c r="F235" s="461"/>
      <c r="G235" s="462"/>
      <c r="H235" s="463"/>
      <c r="I235" s="463"/>
      <c r="J235" s="47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FM235" s="50"/>
    </row>
    <row r="236" spans="1:169" s="18" customFormat="1">
      <c r="A236" s="47"/>
      <c r="B236" s="475"/>
      <c r="C236" s="460"/>
      <c r="D236" s="459"/>
      <c r="E236" s="464"/>
      <c r="F236" s="461"/>
      <c r="G236" s="462"/>
      <c r="H236" s="463"/>
      <c r="I236" s="463"/>
      <c r="J236" s="47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FM236" s="50"/>
    </row>
    <row r="237" spans="1:169" s="18" customFormat="1">
      <c r="A237" s="47"/>
      <c r="B237" s="475"/>
      <c r="C237" s="460"/>
      <c r="D237" s="459"/>
      <c r="E237" s="464"/>
      <c r="F237" s="461"/>
      <c r="G237" s="462"/>
      <c r="H237" s="463"/>
      <c r="I237" s="463"/>
      <c r="J237" s="47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FM237" s="50"/>
    </row>
    <row r="238" spans="1:169" s="18" customFormat="1">
      <c r="A238" s="47"/>
      <c r="B238" s="475"/>
      <c r="C238" s="460"/>
      <c r="D238" s="459"/>
      <c r="E238" s="464"/>
      <c r="F238" s="461"/>
      <c r="G238" s="462"/>
      <c r="H238" s="463"/>
      <c r="I238" s="463"/>
      <c r="J238" s="47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FM238" s="50"/>
    </row>
    <row r="239" spans="1:169" s="18" customFormat="1">
      <c r="A239" s="47"/>
      <c r="B239" s="475"/>
      <c r="C239" s="460"/>
      <c r="D239" s="459"/>
      <c r="E239" s="464"/>
      <c r="F239" s="461"/>
      <c r="G239" s="462"/>
      <c r="H239" s="463"/>
      <c r="I239" s="463"/>
      <c r="J239" s="47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FM239" s="50"/>
    </row>
    <row r="240" spans="1:169" s="18" customFormat="1">
      <c r="A240" s="47"/>
      <c r="B240" s="475"/>
      <c r="C240" s="460"/>
      <c r="D240" s="459"/>
      <c r="E240" s="464"/>
      <c r="F240" s="461"/>
      <c r="G240" s="462"/>
      <c r="H240" s="463"/>
      <c r="I240" s="463"/>
      <c r="J240" s="47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FM240" s="50"/>
    </row>
    <row r="241" spans="1:169" s="18" customFormat="1">
      <c r="A241" s="47"/>
      <c r="B241" s="475"/>
      <c r="C241" s="460"/>
      <c r="D241" s="459"/>
      <c r="E241" s="464"/>
      <c r="F241" s="461"/>
      <c r="G241" s="462"/>
      <c r="H241" s="463"/>
      <c r="I241" s="463"/>
      <c r="J241" s="47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FM241" s="50"/>
    </row>
    <row r="242" spans="1:169" s="18" customFormat="1">
      <c r="A242" s="47"/>
      <c r="B242" s="475"/>
      <c r="C242" s="460"/>
      <c r="D242" s="459"/>
      <c r="E242" s="464"/>
      <c r="F242" s="461"/>
      <c r="G242" s="462"/>
      <c r="H242" s="463"/>
      <c r="I242" s="463"/>
      <c r="J242" s="47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FM242" s="50"/>
    </row>
    <row r="243" spans="1:169" s="18" customFormat="1">
      <c r="A243" s="47"/>
      <c r="B243" s="475"/>
      <c r="C243" s="460"/>
      <c r="D243" s="459"/>
      <c r="E243" s="464"/>
      <c r="F243" s="461"/>
      <c r="G243" s="462"/>
      <c r="H243" s="463"/>
      <c r="I243" s="463"/>
      <c r="J243" s="47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FM243" s="50"/>
    </row>
    <row r="244" spans="1:169" s="18" customFormat="1">
      <c r="A244" s="47"/>
      <c r="B244" s="475"/>
      <c r="C244" s="460"/>
      <c r="D244" s="459"/>
      <c r="E244" s="464"/>
      <c r="F244" s="461"/>
      <c r="G244" s="462"/>
      <c r="H244" s="463"/>
      <c r="I244" s="463"/>
      <c r="J244" s="47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FM244" s="50"/>
    </row>
    <row r="245" spans="1:169" s="18" customFormat="1">
      <c r="A245" s="47"/>
      <c r="B245" s="475"/>
      <c r="C245" s="460"/>
      <c r="D245" s="459"/>
      <c r="E245" s="464"/>
      <c r="F245" s="461"/>
      <c r="G245" s="462"/>
      <c r="H245" s="463"/>
      <c r="I245" s="463"/>
      <c r="J245" s="47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FM245" s="50"/>
    </row>
    <row r="246" spans="1:169" s="18" customFormat="1">
      <c r="A246" s="47"/>
      <c r="B246" s="475"/>
      <c r="C246" s="460"/>
      <c r="D246" s="459"/>
      <c r="E246" s="464"/>
      <c r="F246" s="461"/>
      <c r="G246" s="462"/>
      <c r="H246" s="463"/>
      <c r="I246" s="463"/>
      <c r="J246" s="47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FM246" s="50"/>
    </row>
    <row r="247" spans="1:169" s="18" customFormat="1">
      <c r="A247" s="47"/>
      <c r="B247" s="475"/>
      <c r="C247" s="460"/>
      <c r="D247" s="459"/>
      <c r="E247" s="464"/>
      <c r="F247" s="461"/>
      <c r="G247" s="462"/>
      <c r="H247" s="463"/>
      <c r="I247" s="463"/>
      <c r="J247" s="47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FM247" s="50"/>
    </row>
    <row r="248" spans="1:169" s="18" customFormat="1">
      <c r="A248" s="47"/>
      <c r="B248" s="475"/>
      <c r="C248" s="460"/>
      <c r="D248" s="459"/>
      <c r="E248" s="464"/>
      <c r="F248" s="461"/>
      <c r="G248" s="462"/>
      <c r="H248" s="463"/>
      <c r="I248" s="463"/>
      <c r="J248" s="47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FM248" s="50"/>
    </row>
    <row r="249" spans="1:169" s="18" customFormat="1">
      <c r="A249" s="47"/>
      <c r="B249" s="475"/>
      <c r="C249" s="460"/>
      <c r="D249" s="459"/>
      <c r="E249" s="464"/>
      <c r="F249" s="461"/>
      <c r="G249" s="462"/>
      <c r="H249" s="463"/>
      <c r="I249" s="463"/>
      <c r="J249" s="47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FM249" s="50"/>
    </row>
    <row r="250" spans="1:169" s="18" customFormat="1">
      <c r="A250" s="47"/>
      <c r="B250" s="475"/>
      <c r="C250" s="460"/>
      <c r="D250" s="459"/>
      <c r="E250" s="464"/>
      <c r="F250" s="461"/>
      <c r="G250" s="462"/>
      <c r="H250" s="463"/>
      <c r="I250" s="463"/>
      <c r="J250" s="47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FM250" s="50"/>
    </row>
    <row r="251" spans="1:169" s="18" customFormat="1">
      <c r="A251" s="47"/>
      <c r="B251" s="475"/>
      <c r="C251" s="460"/>
      <c r="D251" s="459"/>
      <c r="E251" s="464"/>
      <c r="F251" s="461"/>
      <c r="G251" s="462"/>
      <c r="H251" s="463"/>
      <c r="I251" s="463"/>
      <c r="J251" s="47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FM251" s="50"/>
    </row>
    <row r="252" spans="1:169" s="18" customFormat="1">
      <c r="A252" s="47"/>
      <c r="B252" s="475"/>
      <c r="C252" s="460"/>
      <c r="D252" s="459"/>
      <c r="E252" s="464"/>
      <c r="F252" s="461"/>
      <c r="G252" s="462"/>
      <c r="H252" s="463"/>
      <c r="I252" s="463"/>
      <c r="J252" s="47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FM252" s="50"/>
    </row>
    <row r="253" spans="1:169" s="18" customFormat="1">
      <c r="A253" s="47"/>
      <c r="B253" s="475"/>
      <c r="C253" s="460"/>
      <c r="D253" s="459"/>
      <c r="E253" s="464"/>
      <c r="F253" s="461"/>
      <c r="G253" s="462"/>
      <c r="H253" s="463"/>
      <c r="I253" s="463"/>
      <c r="J253" s="47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FM253" s="50"/>
    </row>
    <row r="254" spans="1:169" s="18" customFormat="1">
      <c r="A254" s="47"/>
      <c r="B254" s="475"/>
      <c r="C254" s="460"/>
      <c r="D254" s="459"/>
      <c r="E254" s="464"/>
      <c r="F254" s="461"/>
      <c r="G254" s="462"/>
      <c r="H254" s="463"/>
      <c r="I254" s="463"/>
      <c r="J254" s="47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FM254" s="50"/>
    </row>
    <row r="255" spans="1:169" s="18" customFormat="1">
      <c r="A255" s="47"/>
      <c r="B255" s="475"/>
      <c r="C255" s="460"/>
      <c r="D255" s="459"/>
      <c r="E255" s="464"/>
      <c r="F255" s="461"/>
      <c r="G255" s="462"/>
      <c r="H255" s="463"/>
      <c r="I255" s="463"/>
      <c r="J255" s="47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FM255" s="50"/>
    </row>
    <row r="256" spans="1:169" s="18" customFormat="1">
      <c r="A256" s="47"/>
      <c r="B256" s="475"/>
      <c r="C256" s="460"/>
      <c r="D256" s="459"/>
      <c r="E256" s="464"/>
      <c r="F256" s="461"/>
      <c r="G256" s="462"/>
      <c r="H256" s="463"/>
      <c r="I256" s="463"/>
      <c r="J256" s="47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FM256" s="50"/>
    </row>
    <row r="257" spans="1:169" s="18" customFormat="1">
      <c r="A257" s="47"/>
      <c r="B257" s="475"/>
      <c r="C257" s="460"/>
      <c r="D257" s="459"/>
      <c r="E257" s="464"/>
      <c r="F257" s="461"/>
      <c r="G257" s="462"/>
      <c r="H257" s="463"/>
      <c r="I257" s="463"/>
      <c r="J257" s="47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FM257" s="50"/>
    </row>
    <row r="258" spans="1:169" s="18" customFormat="1">
      <c r="A258" s="47"/>
      <c r="B258" s="475"/>
      <c r="C258" s="460"/>
      <c r="D258" s="459"/>
      <c r="E258" s="464"/>
      <c r="F258" s="461"/>
      <c r="G258" s="462"/>
      <c r="H258" s="463"/>
      <c r="I258" s="463"/>
      <c r="J258" s="47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FM258" s="50"/>
    </row>
    <row r="259" spans="1:169" s="18" customFormat="1">
      <c r="A259" s="47"/>
      <c r="B259" s="475"/>
      <c r="C259" s="460"/>
      <c r="D259" s="459"/>
      <c r="E259" s="464"/>
      <c r="F259" s="461"/>
      <c r="G259" s="462"/>
      <c r="H259" s="463"/>
      <c r="I259" s="463"/>
      <c r="J259" s="47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FM259" s="50"/>
    </row>
    <row r="260" spans="1:169" s="18" customFormat="1">
      <c r="A260" s="47"/>
      <c r="B260" s="475"/>
      <c r="C260" s="460"/>
      <c r="D260" s="459"/>
      <c r="E260" s="464"/>
      <c r="F260" s="461"/>
      <c r="G260" s="462"/>
      <c r="H260" s="463"/>
      <c r="I260" s="463"/>
      <c r="J260" s="47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FM260" s="50"/>
    </row>
    <row r="261" spans="1:169" s="18" customFormat="1">
      <c r="A261" s="47"/>
      <c r="B261" s="475"/>
      <c r="C261" s="460"/>
      <c r="D261" s="459"/>
      <c r="E261" s="464"/>
      <c r="F261" s="461"/>
      <c r="G261" s="462"/>
      <c r="H261" s="463"/>
      <c r="I261" s="463"/>
      <c r="J261" s="47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FM261" s="50"/>
    </row>
    <row r="262" spans="1:169" s="18" customFormat="1">
      <c r="A262" s="47"/>
      <c r="B262" s="475"/>
      <c r="C262" s="460"/>
      <c r="D262" s="459"/>
      <c r="E262" s="464"/>
      <c r="F262" s="461"/>
      <c r="G262" s="462"/>
      <c r="H262" s="463"/>
      <c r="I262" s="463"/>
      <c r="J262" s="47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FM262" s="50"/>
    </row>
    <row r="263" spans="1:169" s="18" customFormat="1">
      <c r="A263" s="47"/>
      <c r="B263" s="475"/>
      <c r="C263" s="460"/>
      <c r="D263" s="459"/>
      <c r="E263" s="464"/>
      <c r="F263" s="461"/>
      <c r="G263" s="462"/>
      <c r="H263" s="463"/>
      <c r="I263" s="463"/>
      <c r="J263" s="47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FM263" s="50"/>
    </row>
    <row r="264" spans="1:169" s="18" customFormat="1">
      <c r="A264" s="47"/>
      <c r="B264" s="475"/>
      <c r="C264" s="460"/>
      <c r="D264" s="459"/>
      <c r="E264" s="464"/>
      <c r="F264" s="461"/>
      <c r="G264" s="462"/>
      <c r="H264" s="463"/>
      <c r="I264" s="463"/>
      <c r="J264" s="47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FM264" s="50"/>
    </row>
    <row r="265" spans="1:169" s="18" customFormat="1">
      <c r="A265" s="47"/>
      <c r="B265" s="475"/>
      <c r="C265" s="460"/>
      <c r="D265" s="459"/>
      <c r="E265" s="464"/>
      <c r="F265" s="461"/>
      <c r="G265" s="462"/>
      <c r="H265" s="463"/>
      <c r="I265" s="463"/>
      <c r="J265" s="47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FM265" s="50"/>
    </row>
    <row r="266" spans="1:169" s="18" customFormat="1">
      <c r="A266" s="47"/>
      <c r="B266" s="475"/>
      <c r="C266" s="460"/>
      <c r="D266" s="459"/>
      <c r="E266" s="464"/>
      <c r="F266" s="461"/>
      <c r="G266" s="462"/>
      <c r="H266" s="463"/>
      <c r="I266" s="463"/>
      <c r="J266" s="47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FM266" s="50"/>
    </row>
    <row r="267" spans="1:169" s="18" customFormat="1">
      <c r="A267" s="47"/>
      <c r="B267" s="475"/>
      <c r="C267" s="460"/>
      <c r="D267" s="459"/>
      <c r="E267" s="464"/>
      <c r="F267" s="461"/>
      <c r="G267" s="462"/>
      <c r="H267" s="463"/>
      <c r="I267" s="463"/>
      <c r="J267" s="47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FM267" s="50"/>
    </row>
    <row r="268" spans="1:169" s="18" customFormat="1">
      <c r="A268" s="47"/>
      <c r="B268" s="475"/>
      <c r="C268" s="460"/>
      <c r="D268" s="459"/>
      <c r="E268" s="464"/>
      <c r="F268" s="461"/>
      <c r="G268" s="462"/>
      <c r="H268" s="463"/>
      <c r="I268" s="463"/>
      <c r="J268" s="47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FM268" s="50"/>
    </row>
    <row r="269" spans="1:169" s="18" customFormat="1">
      <c r="A269" s="47"/>
      <c r="B269" s="475"/>
      <c r="C269" s="460"/>
      <c r="D269" s="459"/>
      <c r="E269" s="464"/>
      <c r="F269" s="461"/>
      <c r="G269" s="462"/>
      <c r="H269" s="463"/>
      <c r="I269" s="463"/>
      <c r="J269" s="47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FM269" s="50"/>
    </row>
    <row r="270" spans="1:169" s="18" customFormat="1">
      <c r="A270" s="47"/>
      <c r="B270" s="475"/>
      <c r="C270" s="460"/>
      <c r="D270" s="459"/>
      <c r="E270" s="464"/>
      <c r="F270" s="461"/>
      <c r="G270" s="462"/>
      <c r="H270" s="463"/>
      <c r="I270" s="463"/>
      <c r="J270" s="47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FM270" s="50"/>
    </row>
    <row r="271" spans="1:169" s="18" customFormat="1">
      <c r="A271" s="47"/>
      <c r="B271" s="475"/>
      <c r="C271" s="460"/>
      <c r="D271" s="459"/>
      <c r="E271" s="464"/>
      <c r="F271" s="461"/>
      <c r="G271" s="462"/>
      <c r="H271" s="463"/>
      <c r="I271" s="463"/>
      <c r="J271" s="47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FM271" s="50"/>
    </row>
    <row r="272" spans="1:169" s="18" customFormat="1">
      <c r="A272" s="47"/>
      <c r="B272" s="475"/>
      <c r="C272" s="460"/>
      <c r="D272" s="459"/>
      <c r="E272" s="464"/>
      <c r="F272" s="461"/>
      <c r="G272" s="462"/>
      <c r="H272" s="463"/>
      <c r="I272" s="463"/>
      <c r="J272" s="47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FM272" s="50"/>
    </row>
    <row r="273" spans="1:169" s="18" customFormat="1">
      <c r="A273" s="47"/>
      <c r="B273" s="475"/>
      <c r="C273" s="460"/>
      <c r="D273" s="459"/>
      <c r="E273" s="464"/>
      <c r="F273" s="461"/>
      <c r="G273" s="462"/>
      <c r="H273" s="463"/>
      <c r="I273" s="463"/>
      <c r="J273" s="47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FM273" s="50"/>
    </row>
    <row r="274" spans="1:169" s="18" customFormat="1">
      <c r="A274" s="47"/>
      <c r="B274" s="475"/>
      <c r="C274" s="460"/>
      <c r="D274" s="459"/>
      <c r="E274" s="464"/>
      <c r="F274" s="461"/>
      <c r="G274" s="462"/>
      <c r="H274" s="463"/>
      <c r="I274" s="463"/>
      <c r="J274" s="47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FM274" s="50"/>
    </row>
    <row r="275" spans="1:169" s="18" customFormat="1">
      <c r="A275" s="47"/>
      <c r="B275" s="475"/>
      <c r="C275" s="460"/>
      <c r="D275" s="459"/>
      <c r="E275" s="464"/>
      <c r="F275" s="461"/>
      <c r="G275" s="462"/>
      <c r="H275" s="463"/>
      <c r="I275" s="463"/>
      <c r="J275" s="47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FM275" s="50"/>
    </row>
    <row r="276" spans="1:169" s="18" customFormat="1">
      <c r="A276" s="47"/>
      <c r="B276" s="475"/>
      <c r="C276" s="460"/>
      <c r="D276" s="459"/>
      <c r="E276" s="464"/>
      <c r="F276" s="461"/>
      <c r="G276" s="462"/>
      <c r="H276" s="463"/>
      <c r="I276" s="463"/>
      <c r="J276" s="47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FM276" s="50"/>
    </row>
    <row r="277" spans="1:169" s="18" customFormat="1">
      <c r="A277" s="47"/>
      <c r="B277" s="475"/>
      <c r="C277" s="460"/>
      <c r="D277" s="459"/>
      <c r="E277" s="464"/>
      <c r="F277" s="461"/>
      <c r="G277" s="462"/>
      <c r="H277" s="463"/>
      <c r="I277" s="463"/>
      <c r="J277" s="47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FM277" s="50"/>
    </row>
    <row r="278" spans="1:169" s="18" customFormat="1">
      <c r="A278" s="47"/>
      <c r="B278" s="475"/>
      <c r="C278" s="460"/>
      <c r="D278" s="459"/>
      <c r="E278" s="464"/>
      <c r="F278" s="461"/>
      <c r="G278" s="462"/>
      <c r="H278" s="463"/>
      <c r="I278" s="463"/>
      <c r="J278" s="47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FM278" s="50"/>
    </row>
    <row r="279" spans="1:169" s="18" customFormat="1">
      <c r="A279" s="47"/>
      <c r="B279" s="475"/>
      <c r="C279" s="460"/>
      <c r="D279" s="459"/>
      <c r="E279" s="464"/>
      <c r="F279" s="461"/>
      <c r="G279" s="462"/>
      <c r="H279" s="463"/>
      <c r="I279" s="463"/>
      <c r="J279" s="47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FM279" s="50"/>
    </row>
    <row r="280" spans="1:169" s="18" customFormat="1">
      <c r="A280" s="47"/>
      <c r="B280" s="475"/>
      <c r="C280" s="460"/>
      <c r="D280" s="459"/>
      <c r="E280" s="464"/>
      <c r="F280" s="461"/>
      <c r="G280" s="462"/>
      <c r="H280" s="463"/>
      <c r="I280" s="463"/>
      <c r="J280" s="47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FM280" s="50"/>
    </row>
    <row r="281" spans="1:169" s="18" customFormat="1">
      <c r="A281" s="47"/>
      <c r="B281" s="476"/>
      <c r="C281" s="460"/>
      <c r="D281" s="459"/>
      <c r="E281" s="464"/>
      <c r="F281" s="461"/>
      <c r="G281" s="462"/>
      <c r="H281" s="463"/>
      <c r="I281" s="463"/>
      <c r="J281" s="47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FM281" s="50"/>
    </row>
    <row r="282" spans="1:169" s="18" customFormat="1">
      <c r="A282" s="47"/>
      <c r="B282" s="477"/>
      <c r="C282" s="460"/>
      <c r="D282" s="459"/>
      <c r="E282" s="464"/>
      <c r="F282" s="461"/>
      <c r="G282" s="462"/>
      <c r="H282" s="463"/>
      <c r="I282" s="463"/>
      <c r="J282" s="47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FM282" s="50"/>
    </row>
    <row r="283" spans="1:169" s="18" customFormat="1">
      <c r="A283" s="47"/>
      <c r="B283" s="477"/>
      <c r="C283" s="460"/>
      <c r="D283" s="459"/>
      <c r="E283" s="464"/>
      <c r="F283" s="461"/>
      <c r="G283" s="462"/>
      <c r="H283" s="463"/>
      <c r="I283" s="463"/>
      <c r="J283" s="47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FM283" s="50"/>
    </row>
    <row r="284" spans="1:169" s="18" customFormat="1">
      <c r="A284" s="47"/>
      <c r="B284" s="477"/>
      <c r="C284" s="465"/>
      <c r="D284" s="466"/>
      <c r="E284" s="492"/>
      <c r="F284" s="467"/>
      <c r="G284" s="468"/>
      <c r="H284" s="469"/>
      <c r="I284" s="469"/>
      <c r="J284" s="480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FM284" s="50"/>
    </row>
    <row r="285" spans="1:169" s="18" customFormat="1">
      <c r="A285" s="47"/>
      <c r="B285" s="477"/>
      <c r="C285" s="48"/>
      <c r="D285" s="48"/>
      <c r="E285" s="477"/>
      <c r="F285" s="48"/>
      <c r="G285" s="48"/>
      <c r="H285" s="49"/>
      <c r="I285" s="48"/>
      <c r="J285" s="477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FM285" s="50"/>
    </row>
    <row r="286" spans="1:169" s="18" customFormat="1">
      <c r="A286" s="47"/>
      <c r="B286" s="477"/>
      <c r="C286" s="48"/>
      <c r="D286" s="48"/>
      <c r="E286" s="477"/>
      <c r="F286" s="48"/>
      <c r="G286" s="48"/>
      <c r="H286" s="49"/>
      <c r="I286" s="48"/>
      <c r="J286" s="477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FM286" s="50"/>
    </row>
    <row r="287" spans="1:169" s="18" customFormat="1">
      <c r="A287" s="47"/>
      <c r="B287" s="477"/>
      <c r="C287" s="48"/>
      <c r="D287" s="48"/>
      <c r="E287" s="477"/>
      <c r="F287" s="48"/>
      <c r="G287" s="48"/>
      <c r="H287" s="49"/>
      <c r="I287" s="48"/>
      <c r="J287" s="477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FM287" s="50"/>
    </row>
    <row r="288" spans="1:169" s="18" customFormat="1">
      <c r="A288" s="47"/>
      <c r="B288" s="477"/>
      <c r="C288" s="48"/>
      <c r="D288" s="48"/>
      <c r="E288" s="477"/>
      <c r="F288" s="48"/>
      <c r="G288" s="48"/>
      <c r="H288" s="49"/>
      <c r="I288" s="48"/>
      <c r="J288" s="477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FM288" s="50"/>
    </row>
    <row r="289" spans="1:169" s="18" customFormat="1">
      <c r="A289" s="47"/>
      <c r="B289" s="477"/>
      <c r="C289" s="48"/>
      <c r="D289" s="48"/>
      <c r="E289" s="477"/>
      <c r="F289" s="48"/>
      <c r="G289" s="48"/>
      <c r="H289" s="49"/>
      <c r="I289" s="48"/>
      <c r="J289" s="477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FM289" s="50"/>
    </row>
    <row r="290" spans="1:169" s="18" customFormat="1">
      <c r="A290" s="47"/>
      <c r="B290" s="477"/>
      <c r="C290" s="48"/>
      <c r="D290" s="48"/>
      <c r="E290" s="477"/>
      <c r="F290" s="48"/>
      <c r="G290" s="48"/>
      <c r="H290" s="49"/>
      <c r="I290" s="48"/>
      <c r="J290" s="477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FM290" s="50"/>
    </row>
    <row r="291" spans="1:169" s="18" customFormat="1">
      <c r="A291" s="47"/>
      <c r="B291" s="477"/>
      <c r="C291" s="48"/>
      <c r="D291" s="48"/>
      <c r="E291" s="477"/>
      <c r="F291" s="48"/>
      <c r="G291" s="48"/>
      <c r="H291" s="49"/>
      <c r="I291" s="48"/>
      <c r="J291" s="477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FM291" s="50"/>
    </row>
    <row r="292" spans="1:169" s="18" customFormat="1">
      <c r="A292" s="47"/>
      <c r="B292" s="477"/>
      <c r="C292" s="48"/>
      <c r="D292" s="48"/>
      <c r="E292" s="477"/>
      <c r="F292" s="48"/>
      <c r="G292" s="48"/>
      <c r="H292" s="49"/>
      <c r="I292" s="48"/>
      <c r="J292" s="477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FM292" s="50"/>
    </row>
    <row r="293" spans="1:169" s="18" customFormat="1">
      <c r="A293" s="47"/>
      <c r="B293" s="477"/>
      <c r="C293" s="48"/>
      <c r="D293" s="48"/>
      <c r="E293" s="477"/>
      <c r="F293" s="48"/>
      <c r="G293" s="48"/>
      <c r="H293" s="49"/>
      <c r="I293" s="48"/>
      <c r="J293" s="477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FM293" s="50"/>
    </row>
    <row r="294" spans="1:169" s="18" customFormat="1">
      <c r="A294" s="47"/>
      <c r="B294" s="477"/>
      <c r="C294" s="48"/>
      <c r="D294" s="48"/>
      <c r="E294" s="477"/>
      <c r="F294" s="48"/>
      <c r="G294" s="48"/>
      <c r="H294" s="49"/>
      <c r="I294" s="48"/>
      <c r="J294" s="477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FM294" s="50"/>
    </row>
    <row r="295" spans="1:169" s="18" customFormat="1">
      <c r="A295" s="47"/>
      <c r="B295" s="477"/>
      <c r="C295" s="48"/>
      <c r="D295" s="48"/>
      <c r="E295" s="477"/>
      <c r="F295" s="48"/>
      <c r="G295" s="48"/>
      <c r="H295" s="49"/>
      <c r="I295" s="48"/>
      <c r="J295" s="477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FM295" s="50"/>
    </row>
    <row r="296" spans="1:169" s="18" customFormat="1">
      <c r="A296" s="47"/>
      <c r="B296" s="477"/>
      <c r="C296" s="48"/>
      <c r="D296" s="48"/>
      <c r="E296" s="477"/>
      <c r="F296" s="48"/>
      <c r="G296" s="48"/>
      <c r="H296" s="49"/>
      <c r="I296" s="48"/>
      <c r="J296" s="477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FM296" s="50"/>
    </row>
    <row r="297" spans="1:169" s="18" customFormat="1">
      <c r="A297" s="47"/>
      <c r="B297" s="477"/>
      <c r="C297" s="48"/>
      <c r="D297" s="48"/>
      <c r="E297" s="477"/>
      <c r="F297" s="48"/>
      <c r="G297" s="48"/>
      <c r="H297" s="49"/>
      <c r="I297" s="48"/>
      <c r="J297" s="477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FM297" s="50"/>
    </row>
    <row r="298" spans="1:169" s="18" customFormat="1">
      <c r="A298" s="47"/>
      <c r="B298" s="477"/>
      <c r="C298" s="48"/>
      <c r="D298" s="48"/>
      <c r="E298" s="477"/>
      <c r="F298" s="48"/>
      <c r="G298" s="48"/>
      <c r="H298" s="49"/>
      <c r="I298" s="48"/>
      <c r="J298" s="477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FM298" s="50"/>
    </row>
    <row r="299" spans="1:169" s="18" customFormat="1">
      <c r="A299" s="47"/>
      <c r="B299" s="477"/>
      <c r="C299" s="48"/>
      <c r="D299" s="48"/>
      <c r="E299" s="477"/>
      <c r="F299" s="48"/>
      <c r="G299" s="48"/>
      <c r="H299" s="49"/>
      <c r="I299" s="48"/>
      <c r="J299" s="477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FM299" s="50"/>
    </row>
    <row r="300" spans="1:169" s="18" customFormat="1">
      <c r="A300" s="47"/>
      <c r="B300" s="477"/>
      <c r="C300" s="48"/>
      <c r="D300" s="48"/>
      <c r="E300" s="477"/>
      <c r="F300" s="48"/>
      <c r="G300" s="48"/>
      <c r="H300" s="49"/>
      <c r="I300" s="48"/>
      <c r="J300" s="477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FM300" s="50"/>
    </row>
    <row r="301" spans="1:169" s="18" customFormat="1">
      <c r="A301" s="47"/>
      <c r="B301" s="477"/>
      <c r="C301" s="48"/>
      <c r="D301" s="48"/>
      <c r="E301" s="477"/>
      <c r="F301" s="48"/>
      <c r="G301" s="48"/>
      <c r="H301" s="49"/>
      <c r="I301" s="48"/>
      <c r="J301" s="477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FM301" s="50"/>
    </row>
    <row r="302" spans="1:169" s="18" customFormat="1">
      <c r="A302" s="47"/>
      <c r="B302" s="477"/>
      <c r="C302" s="48"/>
      <c r="D302" s="48"/>
      <c r="E302" s="477"/>
      <c r="F302" s="48"/>
      <c r="G302" s="48"/>
      <c r="H302" s="49"/>
      <c r="I302" s="48"/>
      <c r="J302" s="477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FM302" s="50"/>
    </row>
    <row r="303" spans="1:169" s="18" customFormat="1">
      <c r="A303" s="47"/>
      <c r="B303" s="477"/>
      <c r="C303" s="48"/>
      <c r="D303" s="48"/>
      <c r="E303" s="477"/>
      <c r="F303" s="48"/>
      <c r="G303" s="48"/>
      <c r="H303" s="49"/>
      <c r="I303" s="48"/>
      <c r="J303" s="477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FM303" s="50"/>
    </row>
    <row r="304" spans="1:169" s="18" customFormat="1">
      <c r="A304" s="47"/>
      <c r="B304" s="477"/>
      <c r="C304" s="48"/>
      <c r="D304" s="48"/>
      <c r="E304" s="477"/>
      <c r="F304" s="48"/>
      <c r="G304" s="48"/>
      <c r="H304" s="49"/>
      <c r="I304" s="48"/>
      <c r="J304" s="477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FM304" s="50"/>
    </row>
    <row r="305" spans="1:169" s="18" customFormat="1">
      <c r="A305" s="47"/>
      <c r="B305" s="477"/>
      <c r="C305" s="48"/>
      <c r="D305" s="48"/>
      <c r="E305" s="477"/>
      <c r="F305" s="48"/>
      <c r="G305" s="48"/>
      <c r="H305" s="49"/>
      <c r="I305" s="48"/>
      <c r="J305" s="477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FM305" s="50"/>
    </row>
    <row r="306" spans="1:169" s="18" customFormat="1">
      <c r="A306" s="47"/>
      <c r="B306" s="477"/>
      <c r="C306" s="48"/>
      <c r="D306" s="48"/>
      <c r="E306" s="477"/>
      <c r="F306" s="48"/>
      <c r="G306" s="48"/>
      <c r="H306" s="49"/>
      <c r="I306" s="48"/>
      <c r="J306" s="477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FM306" s="50"/>
    </row>
    <row r="307" spans="1:169" s="18" customFormat="1">
      <c r="A307" s="47"/>
      <c r="B307" s="477"/>
      <c r="C307" s="48"/>
      <c r="D307" s="48"/>
      <c r="E307" s="477"/>
      <c r="F307" s="48"/>
      <c r="G307" s="48"/>
      <c r="H307" s="49"/>
      <c r="I307" s="48"/>
      <c r="J307" s="477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FM307" s="50"/>
    </row>
    <row r="308" spans="1:169" s="18" customFormat="1">
      <c r="A308" s="47"/>
      <c r="B308" s="477"/>
      <c r="C308" s="48"/>
      <c r="D308" s="48"/>
      <c r="E308" s="477"/>
      <c r="F308" s="48"/>
      <c r="G308" s="48"/>
      <c r="H308" s="49"/>
      <c r="I308" s="48"/>
      <c r="J308" s="477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FM308" s="50"/>
    </row>
    <row r="309" spans="1:169" s="18" customFormat="1">
      <c r="A309" s="47"/>
      <c r="B309" s="477"/>
      <c r="C309" s="48"/>
      <c r="D309" s="48"/>
      <c r="E309" s="477"/>
      <c r="F309" s="48"/>
      <c r="G309" s="48"/>
      <c r="H309" s="49"/>
      <c r="I309" s="48"/>
      <c r="J309" s="477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FM309" s="50"/>
    </row>
    <row r="310" spans="1:169" s="18" customFormat="1">
      <c r="A310" s="47"/>
      <c r="B310" s="477"/>
      <c r="C310" s="48"/>
      <c r="D310" s="48"/>
      <c r="E310" s="477"/>
      <c r="F310" s="48"/>
      <c r="G310" s="48"/>
      <c r="H310" s="49"/>
      <c r="I310" s="48"/>
      <c r="J310" s="477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FM310" s="50"/>
    </row>
    <row r="311" spans="1:169" s="18" customFormat="1">
      <c r="A311" s="47"/>
      <c r="B311" s="477"/>
      <c r="C311" s="48"/>
      <c r="D311" s="48"/>
      <c r="E311" s="477"/>
      <c r="F311" s="48"/>
      <c r="G311" s="48"/>
      <c r="H311" s="49"/>
      <c r="I311" s="48"/>
      <c r="J311" s="477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FM311" s="50"/>
    </row>
    <row r="312" spans="1:169" s="18" customFormat="1">
      <c r="A312" s="47"/>
      <c r="B312" s="477"/>
      <c r="C312" s="48"/>
      <c r="D312" s="48"/>
      <c r="E312" s="477"/>
      <c r="F312" s="48"/>
      <c r="G312" s="48"/>
      <c r="H312" s="49"/>
      <c r="I312" s="48"/>
      <c r="J312" s="477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FM312" s="50"/>
    </row>
    <row r="313" spans="1:169" s="18" customFormat="1">
      <c r="A313" s="47"/>
      <c r="B313" s="477"/>
      <c r="C313" s="48"/>
      <c r="D313" s="48"/>
      <c r="E313" s="477"/>
      <c r="F313" s="48"/>
      <c r="G313" s="48"/>
      <c r="H313" s="49"/>
      <c r="I313" s="48"/>
      <c r="J313" s="477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FM313" s="50"/>
    </row>
    <row r="314" spans="1:169" s="18" customFormat="1">
      <c r="A314" s="47"/>
      <c r="B314" s="477"/>
      <c r="C314" s="48"/>
      <c r="D314" s="48"/>
      <c r="E314" s="477"/>
      <c r="F314" s="48"/>
      <c r="G314" s="48"/>
      <c r="H314" s="49"/>
      <c r="I314" s="48"/>
      <c r="J314" s="477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FM314" s="50"/>
    </row>
    <row r="315" spans="1:169" s="18" customFormat="1">
      <c r="A315" s="47"/>
      <c r="B315" s="477"/>
      <c r="C315" s="48"/>
      <c r="D315" s="48"/>
      <c r="E315" s="477"/>
      <c r="F315" s="48"/>
      <c r="G315" s="48"/>
      <c r="H315" s="49"/>
      <c r="I315" s="48"/>
      <c r="J315" s="477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FM315" s="50"/>
    </row>
    <row r="316" spans="1:169" s="18" customFormat="1">
      <c r="A316" s="47"/>
      <c r="B316" s="477"/>
      <c r="C316" s="48"/>
      <c r="D316" s="48"/>
      <c r="E316" s="477"/>
      <c r="F316" s="48"/>
      <c r="G316" s="48"/>
      <c r="H316" s="49"/>
      <c r="I316" s="48"/>
      <c r="J316" s="477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FM316" s="50"/>
    </row>
    <row r="317" spans="1:169" s="18" customFormat="1">
      <c r="A317" s="47"/>
      <c r="B317" s="477"/>
      <c r="C317" s="48"/>
      <c r="D317" s="48"/>
      <c r="E317" s="477"/>
      <c r="F317" s="48"/>
      <c r="G317" s="48"/>
      <c r="H317" s="49"/>
      <c r="I317" s="48"/>
      <c r="J317" s="477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FM317" s="50"/>
    </row>
    <row r="318" spans="1:169" s="18" customFormat="1">
      <c r="A318" s="47"/>
      <c r="B318" s="477"/>
      <c r="C318" s="48"/>
      <c r="D318" s="48"/>
      <c r="E318" s="477"/>
      <c r="F318" s="48"/>
      <c r="G318" s="48"/>
      <c r="H318" s="49"/>
      <c r="I318" s="48"/>
      <c r="J318" s="477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FM318" s="50"/>
    </row>
    <row r="319" spans="1:169" s="18" customFormat="1">
      <c r="A319" s="47"/>
      <c r="B319" s="477"/>
      <c r="C319" s="48"/>
      <c r="D319" s="48"/>
      <c r="E319" s="477"/>
      <c r="F319" s="48"/>
      <c r="G319" s="48"/>
      <c r="H319" s="49"/>
      <c r="I319" s="48"/>
      <c r="J319" s="477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FM319" s="50"/>
    </row>
    <row r="320" spans="1:169" s="18" customFormat="1">
      <c r="A320" s="47"/>
      <c r="B320" s="477"/>
      <c r="C320" s="48"/>
      <c r="D320" s="48"/>
      <c r="E320" s="477"/>
      <c r="F320" s="48"/>
      <c r="G320" s="48"/>
      <c r="H320" s="49"/>
      <c r="I320" s="48"/>
      <c r="J320" s="477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FM320" s="50"/>
    </row>
    <row r="321" spans="1:169" s="18" customFormat="1">
      <c r="A321" s="47"/>
      <c r="B321" s="477"/>
      <c r="C321" s="48"/>
      <c r="D321" s="48"/>
      <c r="E321" s="477"/>
      <c r="F321" s="48"/>
      <c r="G321" s="48"/>
      <c r="H321" s="49"/>
      <c r="I321" s="48"/>
      <c r="J321" s="477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FM321" s="50"/>
    </row>
    <row r="322" spans="1:169" s="18" customFormat="1">
      <c r="A322" s="47"/>
      <c r="B322" s="477"/>
      <c r="C322" s="48"/>
      <c r="D322" s="48"/>
      <c r="E322" s="477"/>
      <c r="F322" s="48"/>
      <c r="G322" s="48"/>
      <c r="H322" s="49"/>
      <c r="I322" s="48"/>
      <c r="J322" s="477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FM322" s="50"/>
    </row>
    <row r="323" spans="1:169" s="18" customFormat="1">
      <c r="A323" s="47"/>
      <c r="B323" s="477"/>
      <c r="C323" s="48"/>
      <c r="D323" s="48"/>
      <c r="E323" s="477"/>
      <c r="F323" s="48"/>
      <c r="G323" s="48"/>
      <c r="H323" s="49"/>
      <c r="I323" s="48"/>
      <c r="J323" s="477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FM323" s="50"/>
    </row>
    <row r="324" spans="1:169" s="18" customFormat="1">
      <c r="A324" s="47"/>
      <c r="B324" s="477"/>
      <c r="C324" s="48"/>
      <c r="D324" s="48"/>
      <c r="E324" s="477"/>
      <c r="F324" s="48"/>
      <c r="G324" s="48"/>
      <c r="H324" s="49"/>
      <c r="I324" s="48"/>
      <c r="J324" s="477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FM324" s="50"/>
    </row>
    <row r="325" spans="1:169" s="18" customFormat="1">
      <c r="A325" s="47"/>
      <c r="B325" s="477"/>
      <c r="C325" s="48"/>
      <c r="D325" s="48"/>
      <c r="E325" s="477"/>
      <c r="F325" s="48"/>
      <c r="G325" s="48"/>
      <c r="H325" s="49"/>
      <c r="I325" s="48"/>
      <c r="J325" s="477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FM325" s="50"/>
    </row>
    <row r="326" spans="1:169" s="18" customFormat="1">
      <c r="A326" s="47"/>
      <c r="B326" s="477"/>
      <c r="C326" s="48"/>
      <c r="D326" s="48"/>
      <c r="E326" s="477"/>
      <c r="F326" s="48"/>
      <c r="G326" s="48"/>
      <c r="H326" s="49"/>
      <c r="I326" s="48"/>
      <c r="J326" s="477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FM326" s="50"/>
    </row>
    <row r="327" spans="1:169" s="18" customFormat="1">
      <c r="A327" s="47"/>
      <c r="B327" s="477"/>
      <c r="C327" s="48"/>
      <c r="D327" s="48"/>
      <c r="E327" s="477"/>
      <c r="F327" s="48"/>
      <c r="G327" s="48"/>
      <c r="H327" s="49"/>
      <c r="I327" s="48"/>
      <c r="J327" s="477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FM327" s="50"/>
    </row>
    <row r="328" spans="1:169" s="18" customFormat="1">
      <c r="A328" s="47"/>
      <c r="B328" s="477"/>
      <c r="C328" s="48"/>
      <c r="D328" s="48"/>
      <c r="E328" s="477"/>
      <c r="F328" s="48"/>
      <c r="G328" s="48"/>
      <c r="H328" s="49"/>
      <c r="I328" s="48"/>
      <c r="J328" s="477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FM328" s="50"/>
    </row>
    <row r="329" spans="1:169" s="18" customFormat="1">
      <c r="A329" s="47"/>
      <c r="B329" s="477"/>
      <c r="C329" s="48"/>
      <c r="D329" s="48"/>
      <c r="E329" s="477"/>
      <c r="F329" s="48"/>
      <c r="G329" s="48"/>
      <c r="H329" s="49"/>
      <c r="I329" s="48"/>
      <c r="J329" s="477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FM329" s="50"/>
    </row>
    <row r="330" spans="1:169" s="18" customFormat="1">
      <c r="A330" s="47"/>
      <c r="B330" s="477"/>
      <c r="C330" s="48"/>
      <c r="D330" s="48"/>
      <c r="E330" s="477"/>
      <c r="F330" s="48"/>
      <c r="G330" s="48"/>
      <c r="H330" s="49"/>
      <c r="I330" s="48"/>
      <c r="J330" s="477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FM330" s="50"/>
    </row>
    <row r="331" spans="1:169" s="18" customFormat="1">
      <c r="A331" s="47"/>
      <c r="B331" s="477"/>
      <c r="C331" s="48"/>
      <c r="D331" s="48"/>
      <c r="E331" s="477"/>
      <c r="F331" s="48"/>
      <c r="G331" s="48"/>
      <c r="H331" s="49"/>
      <c r="I331" s="48"/>
      <c r="J331" s="477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FM331" s="50"/>
    </row>
    <row r="332" spans="1:169" s="18" customFormat="1">
      <c r="A332" s="47"/>
      <c r="B332" s="477"/>
      <c r="C332" s="48"/>
      <c r="D332" s="48"/>
      <c r="E332" s="477"/>
      <c r="F332" s="48"/>
      <c r="G332" s="48"/>
      <c r="H332" s="49"/>
      <c r="I332" s="48"/>
      <c r="J332" s="477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FM332" s="50"/>
    </row>
    <row r="333" spans="1:169" s="18" customFormat="1">
      <c r="A333" s="47"/>
      <c r="B333" s="477"/>
      <c r="C333" s="48"/>
      <c r="D333" s="48"/>
      <c r="E333" s="477"/>
      <c r="F333" s="48"/>
      <c r="G333" s="48"/>
      <c r="H333" s="49"/>
      <c r="I333" s="48"/>
      <c r="J333" s="477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FM333" s="50"/>
    </row>
    <row r="334" spans="1:169" s="18" customFormat="1">
      <c r="A334" s="47"/>
      <c r="B334" s="477"/>
      <c r="C334" s="48"/>
      <c r="D334" s="48"/>
      <c r="E334" s="477"/>
      <c r="F334" s="48"/>
      <c r="G334" s="48"/>
      <c r="H334" s="49"/>
      <c r="I334" s="48"/>
      <c r="J334" s="477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FM334" s="50"/>
    </row>
    <row r="335" spans="1:169" s="18" customFormat="1">
      <c r="A335" s="47"/>
      <c r="B335" s="477"/>
      <c r="C335" s="48"/>
      <c r="D335" s="48"/>
      <c r="E335" s="477"/>
      <c r="F335" s="48"/>
      <c r="G335" s="48"/>
      <c r="H335" s="49"/>
      <c r="I335" s="48"/>
      <c r="J335" s="477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FM335" s="50"/>
    </row>
    <row r="336" spans="1:169" s="18" customFormat="1">
      <c r="A336" s="47"/>
      <c r="B336" s="477"/>
      <c r="C336" s="48"/>
      <c r="D336" s="48"/>
      <c r="E336" s="477"/>
      <c r="F336" s="48"/>
      <c r="G336" s="48"/>
      <c r="H336" s="49"/>
      <c r="I336" s="48"/>
      <c r="J336" s="477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FM336" s="50"/>
    </row>
    <row r="337" spans="1:169" s="18" customFormat="1">
      <c r="A337" s="47"/>
      <c r="B337" s="477"/>
      <c r="C337" s="48"/>
      <c r="D337" s="48"/>
      <c r="E337" s="477"/>
      <c r="F337" s="48"/>
      <c r="G337" s="48"/>
      <c r="H337" s="49"/>
      <c r="I337" s="48"/>
      <c r="J337" s="477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FM337" s="50"/>
    </row>
    <row r="338" spans="1:169" s="18" customFormat="1">
      <c r="A338" s="47"/>
      <c r="B338" s="477"/>
      <c r="C338" s="48"/>
      <c r="D338" s="48"/>
      <c r="E338" s="477"/>
      <c r="F338" s="48"/>
      <c r="G338" s="48"/>
      <c r="H338" s="49"/>
      <c r="I338" s="48"/>
      <c r="J338" s="477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FM338" s="50"/>
    </row>
    <row r="339" spans="1:169" s="18" customFormat="1">
      <c r="A339" s="47"/>
      <c r="B339" s="477"/>
      <c r="C339" s="48"/>
      <c r="D339" s="48"/>
      <c r="E339" s="477"/>
      <c r="F339" s="48"/>
      <c r="G339" s="48"/>
      <c r="H339" s="49"/>
      <c r="I339" s="48"/>
      <c r="J339" s="477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FM339" s="50"/>
    </row>
    <row r="340" spans="1:169" s="18" customFormat="1">
      <c r="A340" s="47"/>
      <c r="B340" s="477"/>
      <c r="C340" s="48"/>
      <c r="D340" s="48"/>
      <c r="E340" s="477"/>
      <c r="F340" s="48"/>
      <c r="G340" s="48"/>
      <c r="H340" s="49"/>
      <c r="I340" s="48"/>
      <c r="J340" s="477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FM340" s="50"/>
    </row>
    <row r="341" spans="1:169" s="18" customFormat="1">
      <c r="A341" s="47"/>
      <c r="B341" s="477"/>
      <c r="C341" s="48"/>
      <c r="D341" s="48"/>
      <c r="E341" s="477"/>
      <c r="F341" s="48"/>
      <c r="G341" s="48"/>
      <c r="H341" s="49"/>
      <c r="I341" s="48"/>
      <c r="J341" s="477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FM341" s="50"/>
    </row>
    <row r="342" spans="1:169" s="18" customFormat="1">
      <c r="A342" s="47"/>
      <c r="B342" s="477"/>
      <c r="C342" s="48"/>
      <c r="D342" s="48"/>
      <c r="E342" s="477"/>
      <c r="F342" s="48"/>
      <c r="G342" s="48"/>
      <c r="H342" s="49"/>
      <c r="I342" s="48"/>
      <c r="J342" s="477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FM342" s="50"/>
    </row>
    <row r="343" spans="1:169" s="18" customFormat="1">
      <c r="A343" s="47"/>
      <c r="B343" s="477"/>
      <c r="C343" s="48"/>
      <c r="D343" s="48"/>
      <c r="E343" s="477"/>
      <c r="F343" s="48"/>
      <c r="G343" s="48"/>
      <c r="H343" s="49"/>
      <c r="I343" s="48"/>
      <c r="J343" s="477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FM343" s="50"/>
    </row>
    <row r="344" spans="1:169" s="18" customFormat="1">
      <c r="A344" s="47"/>
      <c r="B344" s="477"/>
      <c r="C344" s="48"/>
      <c r="D344" s="48"/>
      <c r="E344" s="477"/>
      <c r="F344" s="48"/>
      <c r="G344" s="48"/>
      <c r="H344" s="49"/>
      <c r="I344" s="48"/>
      <c r="J344" s="477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FM344" s="50"/>
    </row>
    <row r="345" spans="1:169" s="18" customFormat="1">
      <c r="A345" s="47"/>
      <c r="B345" s="477"/>
      <c r="C345" s="48"/>
      <c r="D345" s="48"/>
      <c r="E345" s="477"/>
      <c r="F345" s="48"/>
      <c r="G345" s="48"/>
      <c r="H345" s="49"/>
      <c r="I345" s="48"/>
      <c r="J345" s="477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FM345" s="50"/>
    </row>
    <row r="346" spans="1:169" s="18" customFormat="1">
      <c r="A346" s="47"/>
      <c r="B346" s="477"/>
      <c r="C346" s="48"/>
      <c r="D346" s="48"/>
      <c r="E346" s="477"/>
      <c r="F346" s="48"/>
      <c r="G346" s="48"/>
      <c r="H346" s="49"/>
      <c r="I346" s="48"/>
      <c r="J346" s="477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FM346" s="50"/>
    </row>
    <row r="347" spans="1:169" s="18" customFormat="1">
      <c r="A347" s="47"/>
      <c r="B347" s="477"/>
      <c r="C347" s="48"/>
      <c r="D347" s="48"/>
      <c r="E347" s="477"/>
      <c r="F347" s="48"/>
      <c r="G347" s="48"/>
      <c r="H347" s="49"/>
      <c r="I347" s="48"/>
      <c r="J347" s="477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FM347" s="50"/>
    </row>
    <row r="348" spans="1:169" s="18" customFormat="1">
      <c r="A348" s="47"/>
      <c r="B348" s="477"/>
      <c r="C348" s="48"/>
      <c r="D348" s="48"/>
      <c r="E348" s="477"/>
      <c r="F348" s="48"/>
      <c r="G348" s="48"/>
      <c r="H348" s="49"/>
      <c r="I348" s="48"/>
      <c r="J348" s="477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FM348" s="50"/>
    </row>
    <row r="349" spans="1:169" s="18" customFormat="1">
      <c r="A349" s="47"/>
      <c r="B349" s="477"/>
      <c r="C349" s="48"/>
      <c r="D349" s="48"/>
      <c r="E349" s="477"/>
      <c r="F349" s="48"/>
      <c r="G349" s="48"/>
      <c r="H349" s="49"/>
      <c r="I349" s="48"/>
      <c r="J349" s="477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FM349" s="50"/>
    </row>
    <row r="350" spans="1:169" s="18" customFormat="1">
      <c r="A350" s="47"/>
      <c r="B350" s="477"/>
      <c r="C350" s="48"/>
      <c r="D350" s="48"/>
      <c r="E350" s="477"/>
      <c r="F350" s="48"/>
      <c r="G350" s="48"/>
      <c r="H350" s="49"/>
      <c r="I350" s="48"/>
      <c r="J350" s="477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FM350" s="50"/>
    </row>
    <row r="351" spans="1:169" s="18" customFormat="1">
      <c r="A351" s="47"/>
      <c r="B351" s="477"/>
      <c r="C351" s="48"/>
      <c r="D351" s="48"/>
      <c r="E351" s="477"/>
      <c r="F351" s="48"/>
      <c r="G351" s="48"/>
      <c r="H351" s="49"/>
      <c r="I351" s="48"/>
      <c r="J351" s="477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FM351" s="50"/>
    </row>
    <row r="352" spans="1:169" s="18" customFormat="1">
      <c r="A352" s="47"/>
      <c r="B352" s="477"/>
      <c r="C352" s="48"/>
      <c r="D352" s="48"/>
      <c r="E352" s="477"/>
      <c r="F352" s="48"/>
      <c r="G352" s="48"/>
      <c r="H352" s="49"/>
      <c r="I352" s="48"/>
      <c r="J352" s="477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FM352" s="50"/>
    </row>
    <row r="353" spans="1:169" s="18" customFormat="1">
      <c r="A353" s="47"/>
      <c r="B353" s="477"/>
      <c r="C353" s="48"/>
      <c r="D353" s="48"/>
      <c r="E353" s="477"/>
      <c r="F353" s="48"/>
      <c r="G353" s="48"/>
      <c r="H353" s="49"/>
      <c r="I353" s="48"/>
      <c r="J353" s="477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FM353" s="50"/>
    </row>
    <row r="354" spans="1:169" s="18" customFormat="1">
      <c r="A354" s="47"/>
      <c r="B354" s="477"/>
      <c r="C354" s="48"/>
      <c r="D354" s="48"/>
      <c r="E354" s="477"/>
      <c r="F354" s="48"/>
      <c r="G354" s="48"/>
      <c r="H354" s="49"/>
      <c r="I354" s="48"/>
      <c r="J354" s="477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FM354" s="50"/>
    </row>
    <row r="355" spans="1:169" s="18" customFormat="1">
      <c r="A355" s="47"/>
      <c r="B355" s="477"/>
      <c r="C355" s="48"/>
      <c r="D355" s="48"/>
      <c r="E355" s="477"/>
      <c r="F355" s="48"/>
      <c r="G355" s="48"/>
      <c r="H355" s="49"/>
      <c r="I355" s="48"/>
      <c r="J355" s="477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FM355" s="50"/>
    </row>
    <row r="356" spans="1:169" s="18" customFormat="1">
      <c r="A356" s="47"/>
      <c r="B356" s="477"/>
      <c r="C356" s="48"/>
      <c r="D356" s="48"/>
      <c r="E356" s="477"/>
      <c r="F356" s="48"/>
      <c r="G356" s="48"/>
      <c r="H356" s="49"/>
      <c r="I356" s="48"/>
      <c r="J356" s="477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FM356" s="50"/>
    </row>
    <row r="357" spans="1:169" s="18" customFormat="1">
      <c r="A357" s="47"/>
      <c r="B357" s="477"/>
      <c r="C357" s="48"/>
      <c r="D357" s="48"/>
      <c r="E357" s="477"/>
      <c r="F357" s="48"/>
      <c r="G357" s="48"/>
      <c r="H357" s="49"/>
      <c r="I357" s="48"/>
      <c r="J357" s="477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FM357" s="50"/>
    </row>
    <row r="358" spans="1:169" s="18" customFormat="1">
      <c r="A358" s="47"/>
      <c r="B358" s="477"/>
      <c r="C358" s="48"/>
      <c r="D358" s="48"/>
      <c r="E358" s="477"/>
      <c r="F358" s="48"/>
      <c r="G358" s="48"/>
      <c r="H358" s="49"/>
      <c r="I358" s="48"/>
      <c r="J358" s="477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FM358" s="50"/>
    </row>
    <row r="359" spans="1:169" s="18" customFormat="1">
      <c r="A359" s="47"/>
      <c r="B359" s="477"/>
      <c r="C359" s="48"/>
      <c r="D359" s="48"/>
      <c r="E359" s="477"/>
      <c r="F359" s="48"/>
      <c r="G359" s="48"/>
      <c r="H359" s="49"/>
      <c r="I359" s="48"/>
      <c r="J359" s="477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FM359" s="50"/>
    </row>
    <row r="360" spans="1:169" s="18" customFormat="1">
      <c r="A360" s="47"/>
      <c r="B360" s="477"/>
      <c r="C360" s="48"/>
      <c r="D360" s="48"/>
      <c r="E360" s="477"/>
      <c r="F360" s="48"/>
      <c r="G360" s="48"/>
      <c r="H360" s="49"/>
      <c r="I360" s="48"/>
      <c r="J360" s="477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FM360" s="50"/>
    </row>
    <row r="361" spans="1:169" s="18" customFormat="1">
      <c r="A361" s="47"/>
      <c r="B361" s="477"/>
      <c r="C361" s="48"/>
      <c r="D361" s="48"/>
      <c r="E361" s="477"/>
      <c r="F361" s="48"/>
      <c r="G361" s="48"/>
      <c r="H361" s="49"/>
      <c r="I361" s="48"/>
      <c r="J361" s="477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FM361" s="50"/>
    </row>
    <row r="362" spans="1:169" s="18" customFormat="1">
      <c r="A362" s="47"/>
      <c r="B362" s="477"/>
      <c r="C362" s="48"/>
      <c r="D362" s="48"/>
      <c r="E362" s="477"/>
      <c r="F362" s="48"/>
      <c r="G362" s="48"/>
      <c r="H362" s="49"/>
      <c r="I362" s="48"/>
      <c r="J362" s="477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FM362" s="50"/>
    </row>
    <row r="363" spans="1:169" s="18" customFormat="1">
      <c r="A363" s="47"/>
      <c r="B363" s="477"/>
      <c r="C363" s="48"/>
      <c r="D363" s="48"/>
      <c r="E363" s="477"/>
      <c r="F363" s="48"/>
      <c r="G363" s="48"/>
      <c r="H363" s="49"/>
      <c r="I363" s="48"/>
      <c r="J363" s="477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FM363" s="50"/>
    </row>
    <row r="364" spans="1:169" s="18" customFormat="1">
      <c r="A364" s="47"/>
      <c r="B364" s="477"/>
      <c r="C364" s="48"/>
      <c r="D364" s="48"/>
      <c r="E364" s="477"/>
      <c r="F364" s="48"/>
      <c r="G364" s="48"/>
      <c r="H364" s="49"/>
      <c r="I364" s="48"/>
      <c r="J364" s="477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FM364" s="50"/>
    </row>
    <row r="365" spans="1:169" s="18" customFormat="1">
      <c r="A365" s="47"/>
      <c r="B365" s="477"/>
      <c r="C365" s="48"/>
      <c r="D365" s="48"/>
      <c r="E365" s="477"/>
      <c r="F365" s="48"/>
      <c r="G365" s="48"/>
      <c r="H365" s="49"/>
      <c r="I365" s="48"/>
      <c r="J365" s="477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FM365" s="50"/>
    </row>
    <row r="366" spans="1:169" s="18" customFormat="1">
      <c r="A366" s="47"/>
      <c r="B366" s="477"/>
      <c r="C366" s="48"/>
      <c r="D366" s="48"/>
      <c r="E366" s="477"/>
      <c r="F366" s="48"/>
      <c r="G366" s="48"/>
      <c r="H366" s="49"/>
      <c r="I366" s="48"/>
      <c r="J366" s="477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FM366" s="50"/>
    </row>
    <row r="367" spans="1:169" s="18" customFormat="1">
      <c r="A367" s="47"/>
      <c r="B367" s="477"/>
      <c r="C367" s="48"/>
      <c r="D367" s="48"/>
      <c r="E367" s="477"/>
      <c r="F367" s="48"/>
      <c r="G367" s="48"/>
      <c r="H367" s="49"/>
      <c r="I367" s="48"/>
      <c r="J367" s="477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FM367" s="50"/>
    </row>
    <row r="368" spans="1:169" s="18" customFormat="1">
      <c r="A368" s="47"/>
      <c r="B368" s="477"/>
      <c r="C368" s="48"/>
      <c r="D368" s="48"/>
      <c r="E368" s="477"/>
      <c r="F368" s="48"/>
      <c r="G368" s="48"/>
      <c r="H368" s="49"/>
      <c r="I368" s="48"/>
      <c r="J368" s="477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FM368" s="50"/>
    </row>
    <row r="369" spans="1:169" s="18" customFormat="1">
      <c r="A369" s="47"/>
      <c r="B369" s="477"/>
      <c r="C369" s="48"/>
      <c r="D369" s="48"/>
      <c r="E369" s="477"/>
      <c r="F369" s="48"/>
      <c r="G369" s="48"/>
      <c r="H369" s="49"/>
      <c r="I369" s="48"/>
      <c r="J369" s="477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FM369" s="50"/>
    </row>
    <row r="370" spans="1:169" s="18" customFormat="1">
      <c r="A370" s="47"/>
      <c r="B370" s="477"/>
      <c r="C370" s="48"/>
      <c r="D370" s="48"/>
      <c r="E370" s="477"/>
      <c r="F370" s="48"/>
      <c r="G370" s="48"/>
      <c r="H370" s="49"/>
      <c r="I370" s="48"/>
      <c r="J370" s="477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FM370" s="50"/>
    </row>
    <row r="371" spans="1:169" s="18" customFormat="1">
      <c r="A371" s="47"/>
      <c r="B371" s="477"/>
      <c r="C371" s="48"/>
      <c r="D371" s="48"/>
      <c r="E371" s="477"/>
      <c r="F371" s="48"/>
      <c r="G371" s="48"/>
      <c r="H371" s="49"/>
      <c r="I371" s="48"/>
      <c r="J371" s="477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FM371" s="50"/>
    </row>
    <row r="372" spans="1:169" s="18" customFormat="1">
      <c r="A372" s="47"/>
      <c r="B372" s="477"/>
      <c r="C372" s="48"/>
      <c r="D372" s="48"/>
      <c r="E372" s="477"/>
      <c r="F372" s="48"/>
      <c r="G372" s="48"/>
      <c r="H372" s="49"/>
      <c r="I372" s="48"/>
      <c r="J372" s="477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FM372" s="50"/>
    </row>
    <row r="373" spans="1:169" s="18" customFormat="1">
      <c r="A373" s="47"/>
      <c r="B373" s="477"/>
      <c r="C373" s="48"/>
      <c r="D373" s="48"/>
      <c r="E373" s="477"/>
      <c r="F373" s="48"/>
      <c r="G373" s="48"/>
      <c r="H373" s="49"/>
      <c r="I373" s="48"/>
      <c r="J373" s="477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FM373" s="50"/>
    </row>
    <row r="374" spans="1:169" s="18" customFormat="1">
      <c r="A374" s="47"/>
      <c r="B374" s="477"/>
      <c r="C374" s="48"/>
      <c r="D374" s="48"/>
      <c r="E374" s="477"/>
      <c r="F374" s="48"/>
      <c r="G374" s="48"/>
      <c r="H374" s="49"/>
      <c r="I374" s="48"/>
      <c r="J374" s="477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FM374" s="50"/>
    </row>
    <row r="375" spans="1:169" s="18" customFormat="1">
      <c r="A375" s="47"/>
      <c r="B375" s="477"/>
      <c r="C375" s="48"/>
      <c r="D375" s="48"/>
      <c r="E375" s="477"/>
      <c r="F375" s="48"/>
      <c r="G375" s="48"/>
      <c r="H375" s="49"/>
      <c r="I375" s="48"/>
      <c r="J375" s="477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FM375" s="50"/>
    </row>
    <row r="376" spans="1:169" s="18" customFormat="1">
      <c r="A376" s="47"/>
      <c r="B376" s="477"/>
      <c r="C376" s="48"/>
      <c r="D376" s="48"/>
      <c r="E376" s="477"/>
      <c r="F376" s="48"/>
      <c r="G376" s="48"/>
      <c r="H376" s="49"/>
      <c r="I376" s="48"/>
      <c r="J376" s="477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FM376" s="50"/>
    </row>
    <row r="377" spans="1:169" s="18" customFormat="1">
      <c r="A377" s="47"/>
      <c r="B377" s="477"/>
      <c r="C377" s="48"/>
      <c r="D377" s="48"/>
      <c r="E377" s="477"/>
      <c r="F377" s="48"/>
      <c r="G377" s="48"/>
      <c r="H377" s="49"/>
      <c r="I377" s="48"/>
      <c r="J377" s="477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FM377" s="50"/>
    </row>
    <row r="378" spans="1:169" s="18" customFormat="1">
      <c r="A378" s="47"/>
      <c r="B378" s="477"/>
      <c r="C378" s="48"/>
      <c r="D378" s="48"/>
      <c r="E378" s="477"/>
      <c r="F378" s="48"/>
      <c r="G378" s="48"/>
      <c r="H378" s="49"/>
      <c r="I378" s="48"/>
      <c r="J378" s="477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FM378" s="50"/>
    </row>
    <row r="379" spans="1:169" s="18" customFormat="1">
      <c r="A379" s="47"/>
      <c r="B379" s="477"/>
      <c r="C379" s="48"/>
      <c r="D379" s="48"/>
      <c r="E379" s="477"/>
      <c r="F379" s="48"/>
      <c r="G379" s="48"/>
      <c r="H379" s="49"/>
      <c r="I379" s="48"/>
      <c r="J379" s="477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FM379" s="50"/>
    </row>
    <row r="380" spans="1:169" s="18" customFormat="1">
      <c r="A380" s="47"/>
      <c r="B380" s="477"/>
      <c r="C380" s="48"/>
      <c r="D380" s="48"/>
      <c r="E380" s="477"/>
      <c r="F380" s="48"/>
      <c r="G380" s="48"/>
      <c r="H380" s="49"/>
      <c r="I380" s="48"/>
      <c r="J380" s="477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FM380" s="50"/>
    </row>
    <row r="381" spans="1:169" s="18" customFormat="1">
      <c r="A381" s="47"/>
      <c r="B381" s="477"/>
      <c r="C381" s="48"/>
      <c r="D381" s="48"/>
      <c r="E381" s="477"/>
      <c r="F381" s="48"/>
      <c r="G381" s="48"/>
      <c r="H381" s="49"/>
      <c r="I381" s="48"/>
      <c r="J381" s="477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FM381" s="50"/>
    </row>
    <row r="382" spans="1:169" s="18" customFormat="1">
      <c r="A382" s="47"/>
      <c r="B382" s="477"/>
      <c r="C382" s="48"/>
      <c r="D382" s="48"/>
      <c r="E382" s="477"/>
      <c r="F382" s="48"/>
      <c r="G382" s="48"/>
      <c r="H382" s="49"/>
      <c r="I382" s="48"/>
      <c r="J382" s="477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FM382" s="50"/>
    </row>
    <row r="383" spans="1:169" s="18" customFormat="1">
      <c r="A383" s="47"/>
      <c r="B383" s="477"/>
      <c r="C383" s="48"/>
      <c r="D383" s="48"/>
      <c r="E383" s="477"/>
      <c r="F383" s="48"/>
      <c r="G383" s="48"/>
      <c r="H383" s="49"/>
      <c r="I383" s="48"/>
      <c r="J383" s="477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FM383" s="50"/>
    </row>
    <row r="384" spans="1:169" s="18" customFormat="1">
      <c r="A384" s="47"/>
      <c r="B384" s="477"/>
      <c r="C384" s="48"/>
      <c r="D384" s="48"/>
      <c r="E384" s="477"/>
      <c r="F384" s="48"/>
      <c r="G384" s="48"/>
      <c r="H384" s="49"/>
      <c r="I384" s="48"/>
      <c r="J384" s="477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FM384" s="50"/>
    </row>
    <row r="385" spans="1:169" s="18" customFormat="1">
      <c r="A385" s="47"/>
      <c r="B385" s="477"/>
      <c r="C385" s="48"/>
      <c r="D385" s="48"/>
      <c r="E385" s="477"/>
      <c r="F385" s="48"/>
      <c r="G385" s="48"/>
      <c r="H385" s="49"/>
      <c r="I385" s="48"/>
      <c r="J385" s="477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FM385" s="50"/>
    </row>
    <row r="386" spans="1:169" s="18" customFormat="1">
      <c r="A386" s="47"/>
      <c r="B386" s="477"/>
      <c r="C386" s="48"/>
      <c r="D386" s="48"/>
      <c r="E386" s="477"/>
      <c r="F386" s="48"/>
      <c r="G386" s="48"/>
      <c r="H386" s="49"/>
      <c r="I386" s="48"/>
      <c r="J386" s="477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FM386" s="50"/>
    </row>
    <row r="387" spans="1:169" s="18" customFormat="1">
      <c r="A387" s="47"/>
      <c r="B387" s="477"/>
      <c r="C387" s="48"/>
      <c r="D387" s="48"/>
      <c r="E387" s="477"/>
      <c r="F387" s="48"/>
      <c r="G387" s="48"/>
      <c r="H387" s="49"/>
      <c r="I387" s="48"/>
      <c r="J387" s="477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FM387" s="50"/>
    </row>
    <row r="388" spans="1:169" s="18" customFormat="1">
      <c r="A388" s="47"/>
      <c r="B388" s="477"/>
      <c r="C388" s="48"/>
      <c r="D388" s="48"/>
      <c r="E388" s="477"/>
      <c r="F388" s="48"/>
      <c r="G388" s="48"/>
      <c r="H388" s="49"/>
      <c r="I388" s="48"/>
      <c r="J388" s="477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FM388" s="50"/>
    </row>
    <row r="389" spans="1:169" s="18" customFormat="1">
      <c r="A389" s="47"/>
      <c r="B389" s="477"/>
      <c r="C389" s="48"/>
      <c r="D389" s="48"/>
      <c r="E389" s="477"/>
      <c r="F389" s="48"/>
      <c r="G389" s="48"/>
      <c r="H389" s="49"/>
      <c r="I389" s="48"/>
      <c r="J389" s="477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FM389" s="50"/>
    </row>
    <row r="390" spans="1:169" s="18" customFormat="1">
      <c r="A390" s="47"/>
      <c r="B390" s="477"/>
      <c r="C390" s="48"/>
      <c r="D390" s="48"/>
      <c r="E390" s="477"/>
      <c r="F390" s="48"/>
      <c r="G390" s="48"/>
      <c r="H390" s="49"/>
      <c r="I390" s="48"/>
      <c r="J390" s="477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FM390" s="50"/>
    </row>
    <row r="391" spans="1:169" s="18" customFormat="1">
      <c r="A391" s="47"/>
      <c r="B391" s="477"/>
      <c r="C391" s="48"/>
      <c r="D391" s="48"/>
      <c r="E391" s="477"/>
      <c r="F391" s="48"/>
      <c r="G391" s="48"/>
      <c r="H391" s="49"/>
      <c r="I391" s="48"/>
      <c r="J391" s="477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FM391" s="50"/>
    </row>
    <row r="392" spans="1:169" s="18" customFormat="1">
      <c r="A392" s="47"/>
      <c r="B392" s="477"/>
      <c r="C392" s="48"/>
      <c r="D392" s="48"/>
      <c r="E392" s="477"/>
      <c r="F392" s="48"/>
      <c r="G392" s="48"/>
      <c r="H392" s="49"/>
      <c r="I392" s="48"/>
      <c r="J392" s="477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FM392" s="50"/>
    </row>
    <row r="393" spans="1:169" s="18" customFormat="1">
      <c r="A393" s="47"/>
      <c r="B393" s="477"/>
      <c r="C393" s="48"/>
      <c r="D393" s="48"/>
      <c r="E393" s="477"/>
      <c r="F393" s="48"/>
      <c r="G393" s="48"/>
      <c r="H393" s="49"/>
      <c r="I393" s="48"/>
      <c r="J393" s="477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FM393" s="50"/>
    </row>
    <row r="394" spans="1:169" s="18" customFormat="1">
      <c r="A394" s="47"/>
      <c r="B394" s="477"/>
      <c r="C394" s="48"/>
      <c r="D394" s="48"/>
      <c r="E394" s="477"/>
      <c r="F394" s="48"/>
      <c r="G394" s="48"/>
      <c r="H394" s="49"/>
      <c r="I394" s="48"/>
      <c r="J394" s="477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FM394" s="50"/>
    </row>
    <row r="395" spans="1:169" s="18" customFormat="1">
      <c r="A395" s="47"/>
      <c r="B395" s="477"/>
      <c r="C395" s="48"/>
      <c r="D395" s="48"/>
      <c r="E395" s="477"/>
      <c r="F395" s="48"/>
      <c r="G395" s="48"/>
      <c r="H395" s="49"/>
      <c r="I395" s="48"/>
      <c r="J395" s="477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FM395" s="50"/>
    </row>
    <row r="396" spans="1:169" s="18" customFormat="1">
      <c r="A396" s="47"/>
      <c r="B396" s="477"/>
      <c r="C396" s="48"/>
      <c r="D396" s="48"/>
      <c r="E396" s="477"/>
      <c r="F396" s="48"/>
      <c r="G396" s="48"/>
      <c r="H396" s="49"/>
      <c r="I396" s="48"/>
      <c r="J396" s="477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FM396" s="50"/>
    </row>
    <row r="397" spans="1:169" s="18" customFormat="1">
      <c r="A397" s="47"/>
      <c r="B397" s="477"/>
      <c r="C397" s="48"/>
      <c r="D397" s="48"/>
      <c r="E397" s="477"/>
      <c r="F397" s="48"/>
      <c r="G397" s="48"/>
      <c r="H397" s="49"/>
      <c r="I397" s="48"/>
      <c r="J397" s="477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FM397" s="50"/>
    </row>
    <row r="398" spans="1:169" s="18" customFormat="1">
      <c r="A398" s="47"/>
      <c r="B398" s="477"/>
      <c r="C398" s="48"/>
      <c r="D398" s="48"/>
      <c r="E398" s="477"/>
      <c r="F398" s="48"/>
      <c r="G398" s="48"/>
      <c r="H398" s="49"/>
      <c r="I398" s="48"/>
      <c r="J398" s="477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FM398" s="50"/>
    </row>
    <row r="399" spans="1:169" s="18" customFormat="1">
      <c r="A399" s="47"/>
      <c r="B399" s="477"/>
      <c r="C399" s="48"/>
      <c r="D399" s="48"/>
      <c r="E399" s="477"/>
      <c r="F399" s="48"/>
      <c r="G399" s="48"/>
      <c r="H399" s="49"/>
      <c r="I399" s="48"/>
      <c r="J399" s="477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FM399" s="50"/>
    </row>
    <row r="400" spans="1:169" s="18" customFormat="1">
      <c r="A400" s="47"/>
      <c r="B400" s="477"/>
      <c r="C400" s="48"/>
      <c r="D400" s="48"/>
      <c r="E400" s="477"/>
      <c r="F400" s="48"/>
      <c r="G400" s="48"/>
      <c r="H400" s="49"/>
      <c r="I400" s="48"/>
      <c r="J400" s="477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FM400" s="50"/>
    </row>
    <row r="401" spans="1:169" s="18" customFormat="1">
      <c r="A401" s="47"/>
      <c r="B401" s="477"/>
      <c r="C401" s="48"/>
      <c r="D401" s="48"/>
      <c r="E401" s="477"/>
      <c r="F401" s="48"/>
      <c r="G401" s="48"/>
      <c r="H401" s="49"/>
      <c r="I401" s="48"/>
      <c r="J401" s="477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FM401" s="50"/>
    </row>
    <row r="402" spans="1:169" s="18" customFormat="1">
      <c r="A402" s="47"/>
      <c r="B402" s="477"/>
      <c r="C402" s="48"/>
      <c r="D402" s="48"/>
      <c r="E402" s="477"/>
      <c r="F402" s="48"/>
      <c r="G402" s="48"/>
      <c r="H402" s="49"/>
      <c r="I402" s="48"/>
      <c r="J402" s="477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FM402" s="50"/>
    </row>
    <row r="403" spans="1:169" s="18" customFormat="1">
      <c r="A403" s="47"/>
      <c r="B403" s="477"/>
      <c r="C403" s="48"/>
      <c r="D403" s="48"/>
      <c r="E403" s="477"/>
      <c r="F403" s="48"/>
      <c r="G403" s="48"/>
      <c r="H403" s="49"/>
      <c r="I403" s="48"/>
      <c r="J403" s="477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FM403" s="50"/>
    </row>
    <row r="404" spans="1:169" s="18" customFormat="1">
      <c r="A404" s="47"/>
      <c r="B404" s="477"/>
      <c r="C404" s="48"/>
      <c r="D404" s="48"/>
      <c r="E404" s="477"/>
      <c r="F404" s="48"/>
      <c r="G404" s="48"/>
      <c r="H404" s="49"/>
      <c r="I404" s="48"/>
      <c r="J404" s="477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FM404" s="50"/>
    </row>
    <row r="405" spans="1:169" s="18" customFormat="1">
      <c r="A405" s="47"/>
      <c r="B405" s="477"/>
      <c r="C405" s="48"/>
      <c r="D405" s="48"/>
      <c r="E405" s="477"/>
      <c r="F405" s="48"/>
      <c r="G405" s="48"/>
      <c r="H405" s="49"/>
      <c r="I405" s="48"/>
      <c r="J405" s="477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FM405" s="50"/>
    </row>
    <row r="406" spans="1:169" s="18" customFormat="1">
      <c r="A406" s="47"/>
      <c r="B406" s="477"/>
      <c r="C406" s="48"/>
      <c r="D406" s="48"/>
      <c r="E406" s="477"/>
      <c r="F406" s="48"/>
      <c r="G406" s="48"/>
      <c r="H406" s="49"/>
      <c r="I406" s="48"/>
      <c r="J406" s="477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FM406" s="50"/>
    </row>
    <row r="407" spans="1:169" s="18" customFormat="1">
      <c r="A407" s="47"/>
      <c r="B407" s="477"/>
      <c r="C407" s="48"/>
      <c r="D407" s="48"/>
      <c r="E407" s="477"/>
      <c r="F407" s="48"/>
      <c r="G407" s="48"/>
      <c r="H407" s="49"/>
      <c r="I407" s="48"/>
      <c r="J407" s="477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FM407" s="50"/>
    </row>
    <row r="408" spans="1:169" s="18" customFormat="1">
      <c r="A408" s="47"/>
      <c r="B408" s="477"/>
      <c r="C408" s="48"/>
      <c r="D408" s="48"/>
      <c r="E408" s="477"/>
      <c r="F408" s="48"/>
      <c r="G408" s="48"/>
      <c r="H408" s="49"/>
      <c r="I408" s="48"/>
      <c r="J408" s="477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FM408" s="50"/>
    </row>
    <row r="409" spans="1:169" s="18" customFormat="1">
      <c r="A409" s="47"/>
      <c r="B409" s="477"/>
      <c r="C409" s="48"/>
      <c r="D409" s="48"/>
      <c r="E409" s="477"/>
      <c r="F409" s="48"/>
      <c r="G409" s="48"/>
      <c r="H409" s="49"/>
      <c r="I409" s="48"/>
      <c r="J409" s="477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FM409" s="50"/>
    </row>
    <row r="410" spans="1:169" s="18" customFormat="1">
      <c r="A410" s="47"/>
      <c r="B410" s="477"/>
      <c r="C410" s="48"/>
      <c r="D410" s="48"/>
      <c r="E410" s="477"/>
      <c r="F410" s="48"/>
      <c r="G410" s="48"/>
      <c r="H410" s="49"/>
      <c r="I410" s="48"/>
      <c r="J410" s="477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FM410" s="50"/>
    </row>
    <row r="411" spans="1:169" s="18" customFormat="1">
      <c r="A411" s="47"/>
      <c r="B411" s="477"/>
      <c r="C411" s="48"/>
      <c r="D411" s="48"/>
      <c r="E411" s="477"/>
      <c r="F411" s="48"/>
      <c r="G411" s="48"/>
      <c r="H411" s="49"/>
      <c r="I411" s="48"/>
      <c r="J411" s="477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FM411" s="50"/>
    </row>
    <row r="412" spans="1:169" s="18" customFormat="1">
      <c r="A412" s="47"/>
      <c r="B412" s="477"/>
      <c r="C412" s="48"/>
      <c r="D412" s="48"/>
      <c r="E412" s="477"/>
      <c r="F412" s="48"/>
      <c r="G412" s="48"/>
      <c r="H412" s="49"/>
      <c r="I412" s="48"/>
      <c r="J412" s="477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FM412" s="50"/>
    </row>
    <row r="413" spans="1:169" s="18" customFormat="1">
      <c r="A413" s="47"/>
      <c r="B413" s="477"/>
      <c r="C413" s="48"/>
      <c r="D413" s="48"/>
      <c r="E413" s="477"/>
      <c r="F413" s="48"/>
      <c r="G413" s="48"/>
      <c r="H413" s="49"/>
      <c r="I413" s="48"/>
      <c r="J413" s="477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FM413" s="50"/>
    </row>
    <row r="414" spans="1:169" s="18" customFormat="1">
      <c r="A414" s="47"/>
      <c r="B414" s="477"/>
      <c r="C414" s="48"/>
      <c r="D414" s="48"/>
      <c r="E414" s="477"/>
      <c r="F414" s="48"/>
      <c r="G414" s="48"/>
      <c r="H414" s="49"/>
      <c r="I414" s="48"/>
      <c r="J414" s="477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FM414" s="50"/>
    </row>
    <row r="415" spans="1:169" s="18" customFormat="1">
      <c r="A415" s="47"/>
      <c r="B415" s="477"/>
      <c r="C415" s="48"/>
      <c r="D415" s="48"/>
      <c r="E415" s="477"/>
      <c r="F415" s="48"/>
      <c r="G415" s="48"/>
      <c r="H415" s="49"/>
      <c r="I415" s="48"/>
      <c r="J415" s="477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FM415" s="50"/>
    </row>
    <row r="416" spans="1:169" s="18" customFormat="1">
      <c r="A416" s="47"/>
      <c r="B416" s="477"/>
      <c r="C416" s="48"/>
      <c r="D416" s="48"/>
      <c r="E416" s="477"/>
      <c r="F416" s="48"/>
      <c r="G416" s="48"/>
      <c r="H416" s="49"/>
      <c r="I416" s="48"/>
      <c r="J416" s="477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FM416" s="50"/>
    </row>
    <row r="417" spans="1:169" s="18" customFormat="1">
      <c r="A417" s="47"/>
      <c r="B417" s="477"/>
      <c r="C417" s="48"/>
      <c r="D417" s="48"/>
      <c r="E417" s="477"/>
      <c r="F417" s="48"/>
      <c r="G417" s="48"/>
      <c r="H417" s="49"/>
      <c r="I417" s="48"/>
      <c r="J417" s="477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FM417" s="50"/>
    </row>
    <row r="418" spans="1:169" s="18" customFormat="1">
      <c r="A418" s="47"/>
      <c r="B418" s="477"/>
      <c r="C418" s="48"/>
      <c r="D418" s="48"/>
      <c r="E418" s="477"/>
      <c r="F418" s="48"/>
      <c r="G418" s="48"/>
      <c r="H418" s="49"/>
      <c r="I418" s="48"/>
      <c r="J418" s="477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FM418" s="50"/>
    </row>
    <row r="419" spans="1:169" s="18" customFormat="1">
      <c r="A419" s="47"/>
      <c r="B419" s="477"/>
      <c r="C419" s="48"/>
      <c r="D419" s="48"/>
      <c r="E419" s="477"/>
      <c r="F419" s="48"/>
      <c r="G419" s="48"/>
      <c r="H419" s="49"/>
      <c r="I419" s="48"/>
      <c r="J419" s="477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FM419" s="50"/>
    </row>
    <row r="420" spans="1:169" s="18" customFormat="1">
      <c r="A420" s="47"/>
      <c r="B420" s="477"/>
      <c r="C420" s="48"/>
      <c r="D420" s="48"/>
      <c r="E420" s="477"/>
      <c r="F420" s="48"/>
      <c r="G420" s="48"/>
      <c r="H420" s="49"/>
      <c r="I420" s="48"/>
      <c r="J420" s="477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FM420" s="50"/>
    </row>
    <row r="421" spans="1:169" s="18" customFormat="1">
      <c r="A421" s="47"/>
      <c r="B421" s="477"/>
      <c r="C421" s="48"/>
      <c r="D421" s="48"/>
      <c r="E421" s="477"/>
      <c r="F421" s="48"/>
      <c r="G421" s="48"/>
      <c r="H421" s="49"/>
      <c r="I421" s="48"/>
      <c r="J421" s="477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FM421" s="50"/>
    </row>
    <row r="422" spans="1:169" s="18" customFormat="1">
      <c r="A422" s="47"/>
      <c r="B422" s="477"/>
      <c r="C422" s="48"/>
      <c r="D422" s="48"/>
      <c r="E422" s="477"/>
      <c r="F422" s="48"/>
      <c r="G422" s="48"/>
      <c r="H422" s="49"/>
      <c r="I422" s="48"/>
      <c r="J422" s="477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FM422" s="50"/>
    </row>
    <row r="423" spans="1:169" s="18" customFormat="1">
      <c r="A423" s="47"/>
      <c r="B423" s="477"/>
      <c r="C423" s="48"/>
      <c r="D423" s="48"/>
      <c r="E423" s="477"/>
      <c r="F423" s="48"/>
      <c r="G423" s="48"/>
      <c r="H423" s="49"/>
      <c r="I423" s="48"/>
      <c r="J423" s="477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FM423" s="50"/>
    </row>
    <row r="424" spans="1:169" s="18" customFormat="1">
      <c r="A424" s="47"/>
      <c r="B424" s="477"/>
      <c r="C424" s="48"/>
      <c r="D424" s="48"/>
      <c r="E424" s="477"/>
      <c r="F424" s="48"/>
      <c r="G424" s="48"/>
      <c r="H424" s="49"/>
      <c r="I424" s="48"/>
      <c r="J424" s="477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FM424" s="50"/>
    </row>
    <row r="425" spans="1:169" s="18" customFormat="1">
      <c r="A425" s="47"/>
      <c r="B425" s="477"/>
      <c r="C425" s="48"/>
      <c r="D425" s="48"/>
      <c r="E425" s="477"/>
      <c r="F425" s="48"/>
      <c r="G425" s="48"/>
      <c r="H425" s="49"/>
      <c r="I425" s="48"/>
      <c r="J425" s="477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FM425" s="50"/>
    </row>
    <row r="426" spans="1:169" s="18" customFormat="1">
      <c r="A426" s="47"/>
      <c r="B426" s="477"/>
      <c r="C426" s="48"/>
      <c r="D426" s="48"/>
      <c r="E426" s="477"/>
      <c r="F426" s="48"/>
      <c r="G426" s="48"/>
      <c r="H426" s="49"/>
      <c r="I426" s="48"/>
      <c r="J426" s="477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FM426" s="50"/>
    </row>
    <row r="427" spans="1:169" s="18" customFormat="1">
      <c r="A427" s="47"/>
      <c r="B427" s="477"/>
      <c r="C427" s="48"/>
      <c r="D427" s="48"/>
      <c r="E427" s="477"/>
      <c r="F427" s="48"/>
      <c r="G427" s="48"/>
      <c r="H427" s="49"/>
      <c r="I427" s="48"/>
      <c r="J427" s="477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FM427" s="50"/>
    </row>
    <row r="428" spans="1:169" s="18" customFormat="1">
      <c r="A428" s="47"/>
      <c r="B428" s="477"/>
      <c r="C428" s="48"/>
      <c r="D428" s="48"/>
      <c r="E428" s="477"/>
      <c r="F428" s="48"/>
      <c r="G428" s="48"/>
      <c r="H428" s="49"/>
      <c r="I428" s="48"/>
      <c r="J428" s="477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FM428" s="50"/>
    </row>
    <row r="429" spans="1:169" s="18" customFormat="1">
      <c r="A429" s="47"/>
      <c r="B429" s="477"/>
      <c r="C429" s="48"/>
      <c r="D429" s="48"/>
      <c r="E429" s="477"/>
      <c r="F429" s="48"/>
      <c r="G429" s="48"/>
      <c r="H429" s="49"/>
      <c r="I429" s="48"/>
      <c r="J429" s="477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FM429" s="50"/>
    </row>
    <row r="430" spans="1:169" s="18" customFormat="1">
      <c r="A430" s="47"/>
      <c r="B430" s="477"/>
      <c r="C430" s="48"/>
      <c r="D430" s="48"/>
      <c r="E430" s="477"/>
      <c r="F430" s="48"/>
      <c r="G430" s="48"/>
      <c r="H430" s="49"/>
      <c r="I430" s="48"/>
      <c r="J430" s="477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FM430" s="50"/>
    </row>
    <row r="431" spans="1:169" s="18" customFormat="1">
      <c r="A431" s="47"/>
      <c r="B431" s="477"/>
      <c r="C431" s="48"/>
      <c r="D431" s="48"/>
      <c r="E431" s="477"/>
      <c r="F431" s="48"/>
      <c r="G431" s="48"/>
      <c r="H431" s="49"/>
      <c r="I431" s="48"/>
      <c r="J431" s="477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FM431" s="50"/>
    </row>
    <row r="432" spans="1:169" s="18" customFormat="1">
      <c r="A432" s="47"/>
      <c r="B432" s="477"/>
      <c r="C432" s="48"/>
      <c r="D432" s="48"/>
      <c r="E432" s="477"/>
      <c r="F432" s="48"/>
      <c r="G432" s="48"/>
      <c r="H432" s="49"/>
      <c r="I432" s="48"/>
      <c r="J432" s="477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FM432" s="50"/>
    </row>
    <row r="433" spans="1:169" s="18" customFormat="1">
      <c r="A433" s="47"/>
      <c r="B433" s="477"/>
      <c r="C433" s="48"/>
      <c r="D433" s="48"/>
      <c r="E433" s="477"/>
      <c r="F433" s="48"/>
      <c r="G433" s="48"/>
      <c r="H433" s="49"/>
      <c r="I433" s="48"/>
      <c r="J433" s="477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FM433" s="50"/>
    </row>
    <row r="434" spans="1:169" s="18" customFormat="1">
      <c r="A434" s="47"/>
      <c r="B434" s="477"/>
      <c r="C434" s="48"/>
      <c r="D434" s="48"/>
      <c r="E434" s="477"/>
      <c r="F434" s="48"/>
      <c r="G434" s="48"/>
      <c r="H434" s="49"/>
      <c r="I434" s="48"/>
      <c r="J434" s="477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FM434" s="50"/>
    </row>
    <row r="435" spans="1:169" s="18" customFormat="1">
      <c r="A435" s="47"/>
      <c r="B435" s="477"/>
      <c r="C435" s="48"/>
      <c r="D435" s="48"/>
      <c r="E435" s="477"/>
      <c r="F435" s="48"/>
      <c r="G435" s="48"/>
      <c r="H435" s="49"/>
      <c r="I435" s="48"/>
      <c r="J435" s="477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FM435" s="50"/>
    </row>
    <row r="436" spans="1:169" s="18" customFormat="1">
      <c r="A436" s="47"/>
      <c r="B436" s="477"/>
      <c r="C436" s="48"/>
      <c r="D436" s="48"/>
      <c r="E436" s="477"/>
      <c r="F436" s="48"/>
      <c r="G436" s="48"/>
      <c r="H436" s="49"/>
      <c r="I436" s="48"/>
      <c r="J436" s="477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FM436" s="50"/>
    </row>
    <row r="437" spans="1:169" s="18" customFormat="1">
      <c r="A437" s="47"/>
      <c r="B437" s="477"/>
      <c r="C437" s="48"/>
      <c r="D437" s="48"/>
      <c r="E437" s="477"/>
      <c r="F437" s="48"/>
      <c r="G437" s="48"/>
      <c r="H437" s="49"/>
      <c r="I437" s="48"/>
      <c r="J437" s="477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FM437" s="50"/>
    </row>
    <row r="438" spans="1:169" s="18" customFormat="1">
      <c r="A438" s="47"/>
      <c r="B438" s="477"/>
      <c r="C438" s="48"/>
      <c r="D438" s="48"/>
      <c r="E438" s="477"/>
      <c r="F438" s="48"/>
      <c r="G438" s="48"/>
      <c r="H438" s="49"/>
      <c r="I438" s="48"/>
      <c r="J438" s="477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FM438" s="50"/>
    </row>
    <row r="439" spans="1:169" s="18" customFormat="1">
      <c r="A439" s="47"/>
      <c r="B439" s="477"/>
      <c r="C439" s="48"/>
      <c r="D439" s="48"/>
      <c r="E439" s="477"/>
      <c r="F439" s="48"/>
      <c r="G439" s="48"/>
      <c r="H439" s="49"/>
      <c r="I439" s="48"/>
      <c r="J439" s="477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FM439" s="50"/>
    </row>
    <row r="440" spans="1:169" s="18" customFormat="1">
      <c r="A440" s="47"/>
      <c r="B440" s="477"/>
      <c r="C440" s="48"/>
      <c r="D440" s="48"/>
      <c r="E440" s="477"/>
      <c r="F440" s="48"/>
      <c r="G440" s="48"/>
      <c r="H440" s="49"/>
      <c r="I440" s="48"/>
      <c r="J440" s="477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FM440" s="50"/>
    </row>
    <row r="441" spans="1:169" s="18" customFormat="1">
      <c r="A441" s="47"/>
      <c r="B441" s="477"/>
      <c r="C441" s="48"/>
      <c r="D441" s="48"/>
      <c r="E441" s="477"/>
      <c r="F441" s="48"/>
      <c r="G441" s="48"/>
      <c r="H441" s="49"/>
      <c r="I441" s="48"/>
      <c r="J441" s="477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FM441" s="50"/>
    </row>
    <row r="442" spans="1:169" s="18" customFormat="1">
      <c r="A442" s="47"/>
      <c r="B442" s="477"/>
      <c r="C442" s="48"/>
      <c r="D442" s="48"/>
      <c r="E442" s="477"/>
      <c r="F442" s="48"/>
      <c r="G442" s="48"/>
      <c r="H442" s="49"/>
      <c r="I442" s="48"/>
      <c r="J442" s="477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FM442" s="50"/>
    </row>
    <row r="443" spans="1:169" s="18" customFormat="1">
      <c r="A443" s="47"/>
      <c r="B443" s="477"/>
      <c r="C443" s="48"/>
      <c r="D443" s="48"/>
      <c r="E443" s="477"/>
      <c r="F443" s="48"/>
      <c r="G443" s="48"/>
      <c r="H443" s="49"/>
      <c r="I443" s="48"/>
      <c r="J443" s="477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FM443" s="50"/>
    </row>
    <row r="444" spans="1:169" s="18" customFormat="1">
      <c r="A444" s="47"/>
      <c r="B444" s="477"/>
      <c r="C444" s="48"/>
      <c r="D444" s="48"/>
      <c r="E444" s="477"/>
      <c r="F444" s="48"/>
      <c r="G444" s="48"/>
      <c r="H444" s="49"/>
      <c r="I444" s="48"/>
      <c r="J444" s="477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FM444" s="50"/>
    </row>
    <row r="445" spans="1:169" s="18" customFormat="1">
      <c r="A445" s="47"/>
      <c r="B445" s="477"/>
      <c r="C445" s="48"/>
      <c r="D445" s="48"/>
      <c r="E445" s="477"/>
      <c r="F445" s="48"/>
      <c r="G445" s="48"/>
      <c r="H445" s="49"/>
      <c r="I445" s="48"/>
      <c r="J445" s="477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FM445" s="50"/>
    </row>
    <row r="446" spans="1:169" s="18" customFormat="1">
      <c r="A446" s="47"/>
      <c r="B446" s="477"/>
      <c r="C446" s="48"/>
      <c r="D446" s="48"/>
      <c r="E446" s="477"/>
      <c r="F446" s="48"/>
      <c r="G446" s="48"/>
      <c r="H446" s="49"/>
      <c r="I446" s="48"/>
      <c r="J446" s="477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FM446" s="50"/>
    </row>
    <row r="447" spans="1:169" s="18" customFormat="1">
      <c r="A447" s="47"/>
      <c r="B447" s="477"/>
      <c r="C447" s="48"/>
      <c r="D447" s="48"/>
      <c r="E447" s="477"/>
      <c r="F447" s="48"/>
      <c r="G447" s="48"/>
      <c r="H447" s="49"/>
      <c r="I447" s="48"/>
      <c r="J447" s="477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FM447" s="50"/>
    </row>
    <row r="448" spans="1:169" s="18" customFormat="1">
      <c r="A448" s="47"/>
      <c r="B448" s="477"/>
      <c r="C448" s="48"/>
      <c r="D448" s="48"/>
      <c r="E448" s="477"/>
      <c r="F448" s="48"/>
      <c r="G448" s="48"/>
      <c r="H448" s="49"/>
      <c r="I448" s="48"/>
      <c r="J448" s="477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FM448" s="50"/>
    </row>
    <row r="449" spans="1:169" s="18" customFormat="1">
      <c r="A449" s="47"/>
      <c r="B449" s="477"/>
      <c r="C449" s="48"/>
      <c r="D449" s="48"/>
      <c r="E449" s="477"/>
      <c r="F449" s="48"/>
      <c r="G449" s="48"/>
      <c r="H449" s="49"/>
      <c r="I449" s="48"/>
      <c r="J449" s="477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FM449" s="50"/>
    </row>
    <row r="450" spans="1:169" s="18" customFormat="1">
      <c r="A450" s="47"/>
      <c r="B450" s="477"/>
      <c r="C450" s="48"/>
      <c r="D450" s="48"/>
      <c r="E450" s="477"/>
      <c r="F450" s="48"/>
      <c r="G450" s="48"/>
      <c r="H450" s="49"/>
      <c r="I450" s="48"/>
      <c r="J450" s="477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FM450" s="50"/>
    </row>
    <row r="451" spans="1:169" s="18" customFormat="1">
      <c r="A451" s="47"/>
      <c r="B451" s="477"/>
      <c r="C451" s="48"/>
      <c r="D451" s="48"/>
      <c r="E451" s="477"/>
      <c r="F451" s="48"/>
      <c r="G451" s="48"/>
      <c r="H451" s="49"/>
      <c r="I451" s="48"/>
      <c r="J451" s="477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FM451" s="50"/>
    </row>
    <row r="452" spans="1:169" s="18" customFormat="1">
      <c r="A452" s="47"/>
      <c r="B452" s="477"/>
      <c r="C452" s="48"/>
      <c r="D452" s="48"/>
      <c r="E452" s="477"/>
      <c r="F452" s="48"/>
      <c r="G452" s="48"/>
      <c r="H452" s="49"/>
      <c r="I452" s="48"/>
      <c r="J452" s="477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FM452" s="50"/>
    </row>
    <row r="453" spans="1:169" s="18" customFormat="1">
      <c r="A453" s="47"/>
      <c r="B453" s="477"/>
      <c r="C453" s="48"/>
      <c r="D453" s="48"/>
      <c r="E453" s="477"/>
      <c r="F453" s="48"/>
      <c r="G453" s="48"/>
      <c r="H453" s="49"/>
      <c r="I453" s="48"/>
      <c r="J453" s="477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FM453" s="50"/>
    </row>
    <row r="454" spans="1:169" s="18" customFormat="1">
      <c r="A454" s="47"/>
      <c r="B454" s="477"/>
      <c r="C454" s="48"/>
      <c r="D454" s="48"/>
      <c r="E454" s="477"/>
      <c r="F454" s="48"/>
      <c r="G454" s="48"/>
      <c r="H454" s="49"/>
      <c r="I454" s="48"/>
      <c r="J454" s="477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FM454" s="50"/>
    </row>
    <row r="455" spans="1:169" s="18" customFormat="1">
      <c r="A455" s="47"/>
      <c r="B455" s="477"/>
      <c r="C455" s="48"/>
      <c r="D455" s="48"/>
      <c r="E455" s="477"/>
      <c r="F455" s="48"/>
      <c r="G455" s="48"/>
      <c r="H455" s="49"/>
      <c r="I455" s="48"/>
      <c r="J455" s="477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FM455" s="50"/>
    </row>
    <row r="456" spans="1:169" s="18" customFormat="1">
      <c r="A456" s="47"/>
      <c r="B456" s="477"/>
      <c r="C456" s="48"/>
      <c r="D456" s="48"/>
      <c r="E456" s="477"/>
      <c r="F456" s="48"/>
      <c r="G456" s="48"/>
      <c r="H456" s="49"/>
      <c r="I456" s="48"/>
      <c r="J456" s="477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FM456" s="50"/>
    </row>
    <row r="457" spans="1:169" s="18" customFormat="1">
      <c r="A457" s="47"/>
      <c r="B457" s="477"/>
      <c r="C457" s="48"/>
      <c r="D457" s="48"/>
      <c r="E457" s="477"/>
      <c r="F457" s="48"/>
      <c r="G457" s="48"/>
      <c r="H457" s="49"/>
      <c r="I457" s="48"/>
      <c r="J457" s="477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FM457" s="50"/>
    </row>
    <row r="458" spans="1:169" s="18" customFormat="1">
      <c r="A458" s="47"/>
      <c r="B458" s="477"/>
      <c r="C458" s="48"/>
      <c r="D458" s="48"/>
      <c r="E458" s="477"/>
      <c r="F458" s="48"/>
      <c r="G458" s="48"/>
      <c r="H458" s="49"/>
      <c r="I458" s="48"/>
      <c r="J458" s="477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FM458" s="50"/>
    </row>
    <row r="459" spans="1:169" s="18" customFormat="1">
      <c r="A459" s="47"/>
      <c r="B459" s="477"/>
      <c r="C459" s="48"/>
      <c r="D459" s="48"/>
      <c r="E459" s="477"/>
      <c r="F459" s="48"/>
      <c r="G459" s="48"/>
      <c r="H459" s="49"/>
      <c r="I459" s="48"/>
      <c r="J459" s="477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FM459" s="50"/>
    </row>
    <row r="460" spans="1:169" s="18" customFormat="1">
      <c r="A460" s="47"/>
      <c r="B460" s="477"/>
      <c r="C460" s="48"/>
      <c r="D460" s="48"/>
      <c r="E460" s="477"/>
      <c r="F460" s="48"/>
      <c r="G460" s="48"/>
      <c r="H460" s="49"/>
      <c r="I460" s="48"/>
      <c r="J460" s="477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FM460" s="50"/>
    </row>
    <row r="461" spans="1:169" s="18" customFormat="1">
      <c r="A461" s="47"/>
      <c r="B461" s="477"/>
      <c r="C461" s="48"/>
      <c r="D461" s="48"/>
      <c r="E461" s="477"/>
      <c r="F461" s="48"/>
      <c r="G461" s="48"/>
      <c r="H461" s="49"/>
      <c r="I461" s="48"/>
      <c r="J461" s="477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FM461" s="50"/>
    </row>
    <row r="462" spans="1:169" s="18" customFormat="1">
      <c r="A462" s="47"/>
      <c r="B462" s="477"/>
      <c r="C462" s="48"/>
      <c r="D462" s="48"/>
      <c r="E462" s="477"/>
      <c r="F462" s="48"/>
      <c r="G462" s="48"/>
      <c r="H462" s="49"/>
      <c r="I462" s="48"/>
      <c r="J462" s="477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FM462" s="50"/>
    </row>
    <row r="463" spans="1:169" s="18" customFormat="1">
      <c r="A463" s="47"/>
      <c r="B463" s="477"/>
      <c r="C463" s="48"/>
      <c r="D463" s="48"/>
      <c r="E463" s="477"/>
      <c r="F463" s="48"/>
      <c r="G463" s="48"/>
      <c r="H463" s="49"/>
      <c r="I463" s="48"/>
      <c r="J463" s="477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FM463" s="50"/>
    </row>
    <row r="464" spans="1:169" s="18" customFormat="1">
      <c r="A464" s="47"/>
      <c r="B464" s="477"/>
      <c r="C464" s="48"/>
      <c r="D464" s="48"/>
      <c r="E464" s="477"/>
      <c r="F464" s="48"/>
      <c r="G464" s="48"/>
      <c r="H464" s="49"/>
      <c r="I464" s="48"/>
      <c r="J464" s="477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FM464" s="50"/>
    </row>
    <row r="465" spans="1:169" s="18" customFormat="1">
      <c r="A465" s="47"/>
      <c r="B465" s="477"/>
      <c r="C465" s="48"/>
      <c r="D465" s="48"/>
      <c r="E465" s="477"/>
      <c r="F465" s="48"/>
      <c r="G465" s="48"/>
      <c r="H465" s="49"/>
      <c r="I465" s="48"/>
      <c r="J465" s="477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FM465" s="50"/>
    </row>
    <row r="466" spans="1:169" s="18" customFormat="1">
      <c r="A466" s="47"/>
      <c r="B466" s="477"/>
      <c r="C466" s="48"/>
      <c r="D466" s="48"/>
      <c r="E466" s="477"/>
      <c r="F466" s="48"/>
      <c r="G466" s="48"/>
      <c r="H466" s="49"/>
      <c r="I466" s="48"/>
      <c r="J466" s="477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FM466" s="50"/>
    </row>
    <row r="467" spans="1:169" s="18" customFormat="1">
      <c r="A467" s="47"/>
      <c r="B467" s="477"/>
      <c r="C467" s="48"/>
      <c r="D467" s="48"/>
      <c r="E467" s="477"/>
      <c r="F467" s="48"/>
      <c r="G467" s="48"/>
      <c r="H467" s="49"/>
      <c r="I467" s="48"/>
      <c r="J467" s="477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FM467" s="50"/>
    </row>
    <row r="468" spans="1:169" s="18" customFormat="1">
      <c r="A468" s="47"/>
      <c r="B468" s="477"/>
      <c r="C468" s="48"/>
      <c r="D468" s="48"/>
      <c r="E468" s="477"/>
      <c r="F468" s="48"/>
      <c r="G468" s="48"/>
      <c r="H468" s="49"/>
      <c r="I468" s="48"/>
      <c r="J468" s="477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FM468" s="50"/>
    </row>
    <row r="469" spans="1:169" s="18" customFormat="1">
      <c r="A469" s="47"/>
      <c r="B469" s="477"/>
      <c r="C469" s="48"/>
      <c r="D469" s="48"/>
      <c r="E469" s="477"/>
      <c r="F469" s="48"/>
      <c r="G469" s="48"/>
      <c r="H469" s="49"/>
      <c r="I469" s="48"/>
      <c r="J469" s="477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FM469" s="50"/>
    </row>
    <row r="470" spans="1:169" s="18" customFormat="1">
      <c r="A470" s="47"/>
      <c r="B470" s="477"/>
      <c r="C470" s="48"/>
      <c r="D470" s="48"/>
      <c r="E470" s="477"/>
      <c r="F470" s="48"/>
      <c r="G470" s="48"/>
      <c r="H470" s="49"/>
      <c r="I470" s="48"/>
      <c r="J470" s="477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FM470" s="50"/>
    </row>
    <row r="471" spans="1:169" s="18" customFormat="1">
      <c r="A471" s="47"/>
      <c r="B471" s="477"/>
      <c r="C471" s="48"/>
      <c r="D471" s="48"/>
      <c r="E471" s="477"/>
      <c r="F471" s="48"/>
      <c r="G471" s="48"/>
      <c r="H471" s="49"/>
      <c r="I471" s="48"/>
      <c r="J471" s="477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FM471" s="50"/>
    </row>
    <row r="472" spans="1:169" s="18" customFormat="1">
      <c r="A472" s="47"/>
      <c r="B472" s="477"/>
      <c r="C472" s="48"/>
      <c r="D472" s="48"/>
      <c r="E472" s="477"/>
      <c r="F472" s="48"/>
      <c r="G472" s="48"/>
      <c r="H472" s="49"/>
      <c r="I472" s="48"/>
      <c r="J472" s="477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FM472" s="50"/>
    </row>
    <row r="473" spans="1:169" s="18" customFormat="1">
      <c r="A473" s="47"/>
      <c r="B473" s="477"/>
      <c r="C473" s="48"/>
      <c r="D473" s="48"/>
      <c r="E473" s="477"/>
      <c r="F473" s="48"/>
      <c r="G473" s="48"/>
      <c r="H473" s="49"/>
      <c r="I473" s="48"/>
      <c r="J473" s="477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FM473" s="50"/>
    </row>
    <row r="474" spans="1:169" s="18" customFormat="1">
      <c r="A474" s="47"/>
      <c r="B474" s="477"/>
      <c r="C474" s="48"/>
      <c r="D474" s="48"/>
      <c r="E474" s="477"/>
      <c r="F474" s="48"/>
      <c r="G474" s="48"/>
      <c r="H474" s="49"/>
      <c r="I474" s="48"/>
      <c r="J474" s="477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FM474" s="50"/>
    </row>
    <row r="475" spans="1:169" s="18" customFormat="1">
      <c r="A475" s="47"/>
      <c r="B475" s="477"/>
      <c r="C475" s="48"/>
      <c r="D475" s="48"/>
      <c r="E475" s="477"/>
      <c r="F475" s="48"/>
      <c r="G475" s="48"/>
      <c r="H475" s="49"/>
      <c r="I475" s="48"/>
      <c r="J475" s="477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FM475" s="50"/>
    </row>
    <row r="476" spans="1:169" s="18" customFormat="1">
      <c r="A476" s="47"/>
      <c r="B476" s="477"/>
      <c r="C476" s="48"/>
      <c r="D476" s="48"/>
      <c r="E476" s="477"/>
      <c r="F476" s="48"/>
      <c r="G476" s="48"/>
      <c r="H476" s="49"/>
      <c r="I476" s="48"/>
      <c r="J476" s="477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FM476" s="50"/>
    </row>
    <row r="477" spans="1:169" s="18" customFormat="1">
      <c r="A477" s="47"/>
      <c r="B477" s="477"/>
      <c r="C477" s="48"/>
      <c r="D477" s="48"/>
      <c r="E477" s="477"/>
      <c r="F477" s="48"/>
      <c r="G477" s="48"/>
      <c r="H477" s="49"/>
      <c r="I477" s="48"/>
      <c r="J477" s="477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FM477" s="50"/>
    </row>
    <row r="478" spans="1:169" s="18" customFormat="1">
      <c r="A478" s="47"/>
      <c r="B478" s="477"/>
      <c r="C478" s="48"/>
      <c r="D478" s="48"/>
      <c r="E478" s="477"/>
      <c r="F478" s="48"/>
      <c r="G478" s="48"/>
      <c r="H478" s="49"/>
      <c r="I478" s="48"/>
      <c r="J478" s="477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FM478" s="50"/>
    </row>
    <row r="479" spans="1:169" s="18" customFormat="1">
      <c r="A479" s="47"/>
      <c r="B479" s="477"/>
      <c r="C479" s="48"/>
      <c r="D479" s="48"/>
      <c r="E479" s="477"/>
      <c r="F479" s="48"/>
      <c r="G479" s="48"/>
      <c r="H479" s="49"/>
      <c r="I479" s="48"/>
      <c r="J479" s="477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FM479" s="50"/>
    </row>
    <row r="480" spans="1:169" s="18" customFormat="1">
      <c r="A480" s="47"/>
      <c r="B480" s="477"/>
      <c r="C480" s="48"/>
      <c r="D480" s="48"/>
      <c r="E480" s="477"/>
      <c r="F480" s="48"/>
      <c r="G480" s="48"/>
      <c r="H480" s="49"/>
      <c r="I480" s="48"/>
      <c r="J480" s="477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FM480" s="50"/>
    </row>
    <row r="481" spans="1:169" s="18" customFormat="1">
      <c r="A481" s="47"/>
      <c r="B481" s="477"/>
      <c r="C481" s="48"/>
      <c r="D481" s="48"/>
      <c r="E481" s="477"/>
      <c r="F481" s="48"/>
      <c r="G481" s="48"/>
      <c r="H481" s="49"/>
      <c r="I481" s="48"/>
      <c r="J481" s="477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FM481" s="50"/>
    </row>
    <row r="482" spans="1:169" s="18" customFormat="1">
      <c r="A482" s="47"/>
      <c r="B482" s="477"/>
      <c r="C482" s="48"/>
      <c r="D482" s="48"/>
      <c r="E482" s="477"/>
      <c r="F482" s="48"/>
      <c r="G482" s="48"/>
      <c r="H482" s="49"/>
      <c r="I482" s="48"/>
      <c r="J482" s="477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FM482" s="50"/>
    </row>
    <row r="483" spans="1:169" s="18" customFormat="1">
      <c r="A483" s="47"/>
      <c r="B483" s="477"/>
      <c r="C483" s="48"/>
      <c r="D483" s="48"/>
      <c r="E483" s="477"/>
      <c r="F483" s="48"/>
      <c r="G483" s="48"/>
      <c r="H483" s="49"/>
      <c r="I483" s="48"/>
      <c r="J483" s="477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FM483" s="50"/>
    </row>
    <row r="484" spans="1:169" s="18" customFormat="1">
      <c r="A484" s="47"/>
      <c r="B484" s="477"/>
      <c r="C484" s="48"/>
      <c r="D484" s="48"/>
      <c r="E484" s="477"/>
      <c r="F484" s="48"/>
      <c r="G484" s="48"/>
      <c r="H484" s="49"/>
      <c r="I484" s="48"/>
      <c r="J484" s="477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FM484" s="50"/>
    </row>
    <row r="485" spans="1:169" s="18" customFormat="1">
      <c r="A485" s="47"/>
      <c r="B485" s="477"/>
      <c r="C485" s="48"/>
      <c r="D485" s="48"/>
      <c r="E485" s="477"/>
      <c r="F485" s="48"/>
      <c r="G485" s="48"/>
      <c r="H485" s="49"/>
      <c r="I485" s="48"/>
      <c r="J485" s="477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FM485" s="50"/>
    </row>
    <row r="486" spans="1:169" s="18" customFormat="1">
      <c r="A486" s="47"/>
      <c r="B486" s="477"/>
      <c r="C486" s="48"/>
      <c r="D486" s="48"/>
      <c r="E486" s="477"/>
      <c r="F486" s="48"/>
      <c r="G486" s="48"/>
      <c r="H486" s="49"/>
      <c r="I486" s="48"/>
      <c r="J486" s="477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FM486" s="50"/>
    </row>
    <row r="487" spans="1:169" s="18" customFormat="1">
      <c r="A487" s="47"/>
      <c r="B487" s="477"/>
      <c r="C487" s="48"/>
      <c r="D487" s="48"/>
      <c r="E487" s="477"/>
      <c r="F487" s="48"/>
      <c r="G487" s="48"/>
      <c r="H487" s="49"/>
      <c r="I487" s="48"/>
      <c r="J487" s="477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FM487" s="50"/>
    </row>
    <row r="488" spans="1:169" s="18" customFormat="1">
      <c r="A488" s="47"/>
      <c r="B488" s="477"/>
      <c r="C488" s="48"/>
      <c r="D488" s="48"/>
      <c r="E488" s="477"/>
      <c r="F488" s="48"/>
      <c r="G488" s="48"/>
      <c r="H488" s="49"/>
      <c r="I488" s="48"/>
      <c r="J488" s="477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FM488" s="50"/>
    </row>
    <row r="489" spans="1:169" s="18" customFormat="1">
      <c r="A489" s="47"/>
      <c r="B489" s="477"/>
      <c r="C489" s="48"/>
      <c r="D489" s="48"/>
      <c r="E489" s="477"/>
      <c r="F489" s="48"/>
      <c r="G489" s="48"/>
      <c r="H489" s="49"/>
      <c r="I489" s="48"/>
      <c r="J489" s="477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FM489" s="50"/>
    </row>
    <row r="490" spans="1:169" s="18" customFormat="1">
      <c r="A490" s="47"/>
      <c r="B490" s="477"/>
      <c r="C490" s="48"/>
      <c r="D490" s="48"/>
      <c r="E490" s="477"/>
      <c r="F490" s="48"/>
      <c r="G490" s="48"/>
      <c r="H490" s="49"/>
      <c r="I490" s="48"/>
      <c r="J490" s="477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FM490" s="50"/>
    </row>
    <row r="491" spans="1:169" s="18" customFormat="1">
      <c r="A491" s="47"/>
      <c r="B491" s="477"/>
      <c r="C491" s="48"/>
      <c r="D491" s="48"/>
      <c r="E491" s="477"/>
      <c r="F491" s="48"/>
      <c r="G491" s="48"/>
      <c r="H491" s="49"/>
      <c r="I491" s="48"/>
      <c r="J491" s="477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FM491" s="50"/>
    </row>
    <row r="492" spans="1:169" s="18" customFormat="1">
      <c r="A492" s="47"/>
      <c r="B492" s="477"/>
      <c r="C492" s="48"/>
      <c r="D492" s="48"/>
      <c r="E492" s="477"/>
      <c r="F492" s="48"/>
      <c r="G492" s="48"/>
      <c r="H492" s="49"/>
      <c r="I492" s="48"/>
      <c r="J492" s="477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FM492" s="50"/>
    </row>
    <row r="493" spans="1:169" s="18" customFormat="1">
      <c r="A493" s="47"/>
      <c r="B493" s="477"/>
      <c r="C493" s="48"/>
      <c r="D493" s="48"/>
      <c r="E493" s="477"/>
      <c r="F493" s="48"/>
      <c r="G493" s="48"/>
      <c r="H493" s="49"/>
      <c r="I493" s="48"/>
      <c r="J493" s="477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FM493" s="50"/>
    </row>
    <row r="494" spans="1:169" s="18" customFormat="1">
      <c r="A494" s="47"/>
      <c r="B494" s="477"/>
      <c r="C494" s="48"/>
      <c r="D494" s="48"/>
      <c r="E494" s="477"/>
      <c r="F494" s="48"/>
      <c r="G494" s="48"/>
      <c r="H494" s="49"/>
      <c r="I494" s="48"/>
      <c r="J494" s="477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FM494" s="50"/>
    </row>
    <row r="495" spans="1:169" s="18" customFormat="1">
      <c r="A495" s="47"/>
      <c r="B495" s="477"/>
      <c r="C495" s="48"/>
      <c r="D495" s="48"/>
      <c r="E495" s="477"/>
      <c r="F495" s="48"/>
      <c r="G495" s="48"/>
      <c r="H495" s="49"/>
      <c r="I495" s="48"/>
      <c r="J495" s="477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FM495" s="50"/>
    </row>
    <row r="496" spans="1:169" s="18" customFormat="1">
      <c r="A496" s="47"/>
      <c r="B496" s="477"/>
      <c r="C496" s="48"/>
      <c r="D496" s="48"/>
      <c r="E496" s="477"/>
      <c r="F496" s="48"/>
      <c r="G496" s="48"/>
      <c r="H496" s="49"/>
      <c r="I496" s="48"/>
      <c r="J496" s="477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FM496" s="50"/>
    </row>
    <row r="497" spans="1:169" s="18" customFormat="1">
      <c r="A497" s="47"/>
      <c r="B497" s="477"/>
      <c r="C497" s="48"/>
      <c r="D497" s="48"/>
      <c r="E497" s="477"/>
      <c r="F497" s="48"/>
      <c r="G497" s="48"/>
      <c r="H497" s="49"/>
      <c r="I497" s="48"/>
      <c r="J497" s="477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FM497" s="50"/>
    </row>
    <row r="498" spans="1:169" s="18" customFormat="1">
      <c r="A498" s="47"/>
      <c r="B498" s="477"/>
      <c r="C498" s="48"/>
      <c r="D498" s="48"/>
      <c r="E498" s="477"/>
      <c r="F498" s="48"/>
      <c r="G498" s="48"/>
      <c r="H498" s="49"/>
      <c r="I498" s="48"/>
      <c r="J498" s="477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FM498" s="50"/>
    </row>
    <row r="499" spans="1:169" s="18" customFormat="1">
      <c r="A499" s="47"/>
      <c r="B499" s="477"/>
      <c r="C499" s="48"/>
      <c r="D499" s="48"/>
      <c r="E499" s="477"/>
      <c r="F499" s="48"/>
      <c r="G499" s="48"/>
      <c r="H499" s="49"/>
      <c r="I499" s="48"/>
      <c r="J499" s="477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FM499" s="50"/>
    </row>
    <row r="500" spans="1:169" s="18" customFormat="1">
      <c r="A500" s="47"/>
      <c r="B500" s="477"/>
      <c r="C500" s="48"/>
      <c r="D500" s="48"/>
      <c r="E500" s="477"/>
      <c r="F500" s="48"/>
      <c r="G500" s="48"/>
      <c r="H500" s="49"/>
      <c r="I500" s="48"/>
      <c r="J500" s="477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FM500" s="50"/>
    </row>
    <row r="501" spans="1:169" s="18" customFormat="1">
      <c r="A501" s="47"/>
      <c r="B501" s="477"/>
      <c r="C501" s="48"/>
      <c r="D501" s="48"/>
      <c r="E501" s="477"/>
      <c r="F501" s="48"/>
      <c r="G501" s="48"/>
      <c r="H501" s="49"/>
      <c r="I501" s="48"/>
      <c r="J501" s="477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FM501" s="50"/>
    </row>
    <row r="502" spans="1:169" s="18" customFormat="1">
      <c r="A502" s="47"/>
      <c r="B502" s="477"/>
      <c r="C502" s="48"/>
      <c r="D502" s="48"/>
      <c r="E502" s="477"/>
      <c r="F502" s="48"/>
      <c r="G502" s="48"/>
      <c r="H502" s="49"/>
      <c r="I502" s="48"/>
      <c r="J502" s="477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FM502" s="50"/>
    </row>
    <row r="503" spans="1:169" s="18" customFormat="1">
      <c r="A503" s="47"/>
      <c r="B503" s="477"/>
      <c r="C503" s="48"/>
      <c r="D503" s="48"/>
      <c r="E503" s="477"/>
      <c r="F503" s="48"/>
      <c r="G503" s="48"/>
      <c r="H503" s="49"/>
      <c r="I503" s="48"/>
      <c r="J503" s="477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FM503" s="50"/>
    </row>
    <row r="504" spans="1:169" s="18" customFormat="1">
      <c r="A504" s="47"/>
      <c r="B504" s="477"/>
      <c r="C504" s="48"/>
      <c r="D504" s="48"/>
      <c r="E504" s="477"/>
      <c r="F504" s="48"/>
      <c r="G504" s="48"/>
      <c r="H504" s="49"/>
      <c r="I504" s="48"/>
      <c r="J504" s="477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FM504" s="50"/>
    </row>
    <row r="505" spans="1:169" s="18" customFormat="1">
      <c r="A505" s="47"/>
      <c r="B505" s="477"/>
      <c r="C505" s="48"/>
      <c r="D505" s="48"/>
      <c r="E505" s="477"/>
      <c r="F505" s="48"/>
      <c r="G505" s="48"/>
      <c r="H505" s="49"/>
      <c r="I505" s="48"/>
      <c r="J505" s="477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FM505" s="50"/>
    </row>
    <row r="506" spans="1:169" s="18" customFormat="1">
      <c r="A506" s="47"/>
      <c r="B506" s="477"/>
      <c r="C506" s="48"/>
      <c r="D506" s="48"/>
      <c r="E506" s="477"/>
      <c r="F506" s="48"/>
      <c r="G506" s="48"/>
      <c r="H506" s="49"/>
      <c r="I506" s="48"/>
      <c r="J506" s="477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FM506" s="50"/>
    </row>
    <row r="507" spans="1:169" s="18" customFormat="1">
      <c r="A507" s="47"/>
      <c r="B507" s="477"/>
      <c r="C507" s="48"/>
      <c r="D507" s="48"/>
      <c r="E507" s="477"/>
      <c r="F507" s="48"/>
      <c r="G507" s="48"/>
      <c r="H507" s="49"/>
      <c r="I507" s="48"/>
      <c r="J507" s="477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FM507" s="50"/>
    </row>
    <row r="508" spans="1:169" s="18" customFormat="1">
      <c r="A508" s="47"/>
      <c r="B508" s="477"/>
      <c r="C508" s="48"/>
      <c r="D508" s="48"/>
      <c r="E508" s="477"/>
      <c r="F508" s="48"/>
      <c r="G508" s="48"/>
      <c r="H508" s="49"/>
      <c r="I508" s="48"/>
      <c r="J508" s="477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FM508" s="50"/>
    </row>
    <row r="509" spans="1:169" s="18" customFormat="1">
      <c r="A509" s="47"/>
      <c r="B509" s="477"/>
      <c r="C509" s="48"/>
      <c r="D509" s="48"/>
      <c r="E509" s="477"/>
      <c r="F509" s="48"/>
      <c r="G509" s="48"/>
      <c r="H509" s="49"/>
      <c r="I509" s="48"/>
      <c r="J509" s="477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FM509" s="50"/>
    </row>
    <row r="510" spans="1:169" s="18" customFormat="1">
      <c r="A510" s="47"/>
      <c r="B510" s="477"/>
      <c r="C510" s="48"/>
      <c r="D510" s="48"/>
      <c r="E510" s="477"/>
      <c r="F510" s="48"/>
      <c r="G510" s="48"/>
      <c r="H510" s="49"/>
      <c r="I510" s="48"/>
      <c r="J510" s="477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FM510" s="50"/>
    </row>
    <row r="511" spans="1:169" s="18" customFormat="1">
      <c r="A511" s="47"/>
      <c r="B511" s="477"/>
      <c r="C511" s="48"/>
      <c r="D511" s="48"/>
      <c r="E511" s="477"/>
      <c r="F511" s="48"/>
      <c r="G511" s="48"/>
      <c r="H511" s="49"/>
      <c r="I511" s="48"/>
      <c r="J511" s="477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FM511" s="50"/>
    </row>
    <row r="512" spans="1:169" s="18" customFormat="1">
      <c r="A512" s="47"/>
      <c r="B512" s="477"/>
      <c r="C512" s="48"/>
      <c r="D512" s="48"/>
      <c r="E512" s="477"/>
      <c r="F512" s="48"/>
      <c r="G512" s="48"/>
      <c r="H512" s="49"/>
      <c r="I512" s="48"/>
      <c r="J512" s="477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FM512" s="50"/>
    </row>
    <row r="513" spans="1:169" s="18" customFormat="1">
      <c r="A513" s="47"/>
      <c r="B513" s="477"/>
      <c r="C513" s="48"/>
      <c r="D513" s="48"/>
      <c r="E513" s="477"/>
      <c r="F513" s="48"/>
      <c r="G513" s="48"/>
      <c r="H513" s="49"/>
      <c r="I513" s="48"/>
      <c r="J513" s="477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FM513" s="50"/>
    </row>
    <row r="514" spans="1:169" s="18" customFormat="1">
      <c r="A514" s="47"/>
      <c r="B514" s="477"/>
      <c r="C514" s="48"/>
      <c r="D514" s="48"/>
      <c r="E514" s="477"/>
      <c r="F514" s="48"/>
      <c r="G514" s="48"/>
      <c r="H514" s="49"/>
      <c r="I514" s="48"/>
      <c r="J514" s="477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FM514" s="50"/>
    </row>
    <row r="515" spans="1:169" s="18" customFormat="1">
      <c r="A515" s="47"/>
      <c r="B515" s="477"/>
      <c r="C515" s="48"/>
      <c r="D515" s="48"/>
      <c r="E515" s="477"/>
      <c r="F515" s="48"/>
      <c r="G515" s="48"/>
      <c r="H515" s="49"/>
      <c r="I515" s="48"/>
      <c r="J515" s="477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FM515" s="50"/>
    </row>
    <row r="516" spans="1:169" s="18" customFormat="1">
      <c r="A516" s="47"/>
      <c r="B516" s="477"/>
      <c r="C516" s="48"/>
      <c r="D516" s="48"/>
      <c r="E516" s="477"/>
      <c r="F516" s="48"/>
      <c r="G516" s="48"/>
      <c r="H516" s="49"/>
      <c r="I516" s="48"/>
      <c r="J516" s="477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FM516" s="50"/>
    </row>
    <row r="517" spans="1:169" s="18" customFormat="1">
      <c r="A517" s="47"/>
      <c r="B517" s="477"/>
      <c r="C517" s="48"/>
      <c r="D517" s="48"/>
      <c r="E517" s="477"/>
      <c r="F517" s="48"/>
      <c r="G517" s="48"/>
      <c r="H517" s="49"/>
      <c r="I517" s="48"/>
      <c r="J517" s="477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FM517" s="50"/>
    </row>
    <row r="518" spans="1:169" s="18" customFormat="1">
      <c r="A518" s="47"/>
      <c r="B518" s="477"/>
      <c r="C518" s="48"/>
      <c r="D518" s="48"/>
      <c r="E518" s="477"/>
      <c r="F518" s="48"/>
      <c r="G518" s="48"/>
      <c r="H518" s="49"/>
      <c r="I518" s="48"/>
      <c r="J518" s="477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FM518" s="50"/>
    </row>
    <row r="519" spans="1:169" s="18" customFormat="1">
      <c r="A519" s="47"/>
      <c r="B519" s="477"/>
      <c r="C519" s="48"/>
      <c r="D519" s="48"/>
      <c r="E519" s="477"/>
      <c r="F519" s="48"/>
      <c r="G519" s="48"/>
      <c r="H519" s="49"/>
      <c r="I519" s="48"/>
      <c r="J519" s="477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FM519" s="50"/>
    </row>
    <row r="520" spans="1:169" s="18" customFormat="1">
      <c r="A520" s="47"/>
      <c r="B520" s="477"/>
      <c r="C520" s="48"/>
      <c r="D520" s="48"/>
      <c r="E520" s="477"/>
      <c r="F520" s="48"/>
      <c r="G520" s="48"/>
      <c r="H520" s="49"/>
      <c r="I520" s="48"/>
      <c r="J520" s="477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FM520" s="50"/>
    </row>
    <row r="521" spans="1:169" s="18" customFormat="1">
      <c r="A521" s="47"/>
      <c r="B521" s="477"/>
      <c r="C521" s="48"/>
      <c r="D521" s="48"/>
      <c r="E521" s="477"/>
      <c r="F521" s="48"/>
      <c r="G521" s="48"/>
      <c r="H521" s="49"/>
      <c r="I521" s="48"/>
      <c r="J521" s="477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FM521" s="50"/>
    </row>
    <row r="522" spans="1:169" s="18" customFormat="1">
      <c r="A522" s="47"/>
      <c r="B522" s="477"/>
      <c r="C522" s="48"/>
      <c r="D522" s="48"/>
      <c r="E522" s="477"/>
      <c r="F522" s="48"/>
      <c r="G522" s="48"/>
      <c r="H522" s="49"/>
      <c r="I522" s="48"/>
      <c r="J522" s="477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FM522" s="50"/>
    </row>
    <row r="523" spans="1:169" s="18" customFormat="1">
      <c r="A523" s="47"/>
      <c r="B523" s="477"/>
      <c r="C523" s="48"/>
      <c r="D523" s="48"/>
      <c r="E523" s="477"/>
      <c r="F523" s="48"/>
      <c r="G523" s="48"/>
      <c r="H523" s="49"/>
      <c r="I523" s="48"/>
      <c r="J523" s="477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FM523" s="50"/>
    </row>
    <row r="524" spans="1:169" s="18" customFormat="1">
      <c r="A524" s="47"/>
      <c r="B524" s="477"/>
      <c r="C524" s="48"/>
      <c r="D524" s="48"/>
      <c r="E524" s="477"/>
      <c r="F524" s="48"/>
      <c r="G524" s="48"/>
      <c r="H524" s="49"/>
      <c r="I524" s="48"/>
      <c r="J524" s="477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FM524" s="50"/>
    </row>
    <row r="525" spans="1:169" s="18" customFormat="1">
      <c r="A525" s="47"/>
      <c r="B525" s="477"/>
      <c r="C525" s="48"/>
      <c r="D525" s="48"/>
      <c r="E525" s="477"/>
      <c r="F525" s="48"/>
      <c r="G525" s="48"/>
      <c r="H525" s="49"/>
      <c r="I525" s="48"/>
      <c r="J525" s="477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FM525" s="50"/>
    </row>
    <row r="526" spans="1:169" s="18" customFormat="1">
      <c r="A526" s="47"/>
      <c r="B526" s="477"/>
      <c r="C526" s="48"/>
      <c r="D526" s="48"/>
      <c r="E526" s="477"/>
      <c r="F526" s="48"/>
      <c r="G526" s="48"/>
      <c r="H526" s="49"/>
      <c r="I526" s="48"/>
      <c r="J526" s="477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FM526" s="50"/>
    </row>
    <row r="527" spans="1:169" s="18" customFormat="1">
      <c r="A527" s="47"/>
      <c r="B527" s="477"/>
      <c r="C527" s="48"/>
      <c r="D527" s="48"/>
      <c r="E527" s="477"/>
      <c r="F527" s="48"/>
      <c r="G527" s="48"/>
      <c r="H527" s="49"/>
      <c r="I527" s="48"/>
      <c r="J527" s="477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FM527" s="50"/>
    </row>
    <row r="528" spans="1:169" s="18" customFormat="1">
      <c r="A528" s="47"/>
      <c r="B528" s="477"/>
      <c r="C528" s="48"/>
      <c r="D528" s="48"/>
      <c r="E528" s="477"/>
      <c r="F528" s="48"/>
      <c r="G528" s="48"/>
      <c r="H528" s="49"/>
      <c r="I528" s="48"/>
      <c r="J528" s="477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FM528" s="50"/>
    </row>
    <row r="529" spans="1:169" s="18" customFormat="1">
      <c r="A529" s="47"/>
      <c r="B529" s="477"/>
      <c r="C529" s="48"/>
      <c r="D529" s="48"/>
      <c r="E529" s="477"/>
      <c r="F529" s="48"/>
      <c r="G529" s="48"/>
      <c r="H529" s="49"/>
      <c r="I529" s="48"/>
      <c r="J529" s="477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FM529" s="50"/>
    </row>
    <row r="530" spans="1:169" s="18" customFormat="1">
      <c r="A530" s="47"/>
      <c r="B530" s="477"/>
      <c r="C530" s="48"/>
      <c r="D530" s="48"/>
      <c r="E530" s="477"/>
      <c r="F530" s="48"/>
      <c r="G530" s="48"/>
      <c r="H530" s="49"/>
      <c r="I530" s="48"/>
      <c r="J530" s="477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FM530" s="50"/>
    </row>
    <row r="531" spans="1:169" s="18" customFormat="1">
      <c r="A531" s="47"/>
      <c r="B531" s="477"/>
      <c r="C531" s="48"/>
      <c r="D531" s="48"/>
      <c r="E531" s="477"/>
      <c r="F531" s="48"/>
      <c r="G531" s="48"/>
      <c r="H531" s="49"/>
      <c r="I531" s="48"/>
      <c r="J531" s="477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FM531" s="50"/>
    </row>
    <row r="532" spans="1:169" s="18" customFormat="1">
      <c r="A532" s="47"/>
      <c r="B532" s="477"/>
      <c r="C532" s="48"/>
      <c r="D532" s="48"/>
      <c r="E532" s="477"/>
      <c r="F532" s="48"/>
      <c r="G532" s="48"/>
      <c r="H532" s="49"/>
      <c r="I532" s="48"/>
      <c r="J532" s="477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FM532" s="50"/>
    </row>
    <row r="533" spans="1:169" s="18" customFormat="1">
      <c r="A533" s="47"/>
      <c r="B533" s="477"/>
      <c r="C533" s="48"/>
      <c r="D533" s="48"/>
      <c r="E533" s="477"/>
      <c r="F533" s="48"/>
      <c r="G533" s="48"/>
      <c r="H533" s="49"/>
      <c r="I533" s="48"/>
      <c r="J533" s="477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FM533" s="50"/>
    </row>
    <row r="534" spans="1:169" s="18" customFormat="1">
      <c r="A534" s="47"/>
      <c r="B534" s="477"/>
      <c r="C534" s="48"/>
      <c r="D534" s="48"/>
      <c r="E534" s="477"/>
      <c r="F534" s="48"/>
      <c r="G534" s="48"/>
      <c r="H534" s="49"/>
      <c r="I534" s="48"/>
      <c r="J534" s="477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FM534" s="50"/>
    </row>
    <row r="535" spans="1:169" s="18" customFormat="1">
      <c r="A535" s="47"/>
      <c r="B535" s="477"/>
      <c r="C535" s="48"/>
      <c r="D535" s="48"/>
      <c r="E535" s="477"/>
      <c r="F535" s="48"/>
      <c r="G535" s="48"/>
      <c r="H535" s="49"/>
      <c r="I535" s="48"/>
      <c r="J535" s="477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FM535" s="50"/>
    </row>
    <row r="536" spans="1:169" s="18" customFormat="1">
      <c r="A536" s="47"/>
      <c r="B536" s="477"/>
      <c r="C536" s="48"/>
      <c r="D536" s="48"/>
      <c r="E536" s="477"/>
      <c r="F536" s="48"/>
      <c r="G536" s="48"/>
      <c r="H536" s="49"/>
      <c r="I536" s="48"/>
      <c r="J536" s="477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FM536" s="50"/>
    </row>
    <row r="537" spans="1:169" s="18" customFormat="1">
      <c r="A537" s="47"/>
      <c r="B537" s="477"/>
      <c r="C537" s="48"/>
      <c r="D537" s="48"/>
      <c r="E537" s="477"/>
      <c r="F537" s="48"/>
      <c r="G537" s="48"/>
      <c r="H537" s="49"/>
      <c r="I537" s="48"/>
      <c r="J537" s="477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FM537" s="50"/>
    </row>
    <row r="538" spans="1:169" s="18" customFormat="1">
      <c r="A538" s="47"/>
      <c r="B538" s="477"/>
      <c r="C538" s="48"/>
      <c r="D538" s="48"/>
      <c r="E538" s="477"/>
      <c r="F538" s="48"/>
      <c r="G538" s="48"/>
      <c r="H538" s="49"/>
      <c r="I538" s="48"/>
      <c r="J538" s="477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FM538" s="50"/>
    </row>
    <row r="539" spans="1:169" s="18" customFormat="1">
      <c r="A539" s="47"/>
      <c r="B539" s="477"/>
      <c r="C539" s="48"/>
      <c r="D539" s="48"/>
      <c r="E539" s="477"/>
      <c r="F539" s="48"/>
      <c r="G539" s="48"/>
      <c r="H539" s="49"/>
      <c r="I539" s="48"/>
      <c r="J539" s="477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FM539" s="50"/>
    </row>
    <row r="540" spans="1:169" s="18" customFormat="1">
      <c r="A540" s="47"/>
      <c r="B540" s="477"/>
      <c r="C540" s="48"/>
      <c r="D540" s="48"/>
      <c r="E540" s="477"/>
      <c r="F540" s="48"/>
      <c r="G540" s="48"/>
      <c r="H540" s="49"/>
      <c r="I540" s="48"/>
      <c r="J540" s="477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FM540" s="50"/>
    </row>
    <row r="541" spans="1:169" s="18" customFormat="1">
      <c r="A541" s="47"/>
      <c r="B541" s="477"/>
      <c r="C541" s="48"/>
      <c r="D541" s="48"/>
      <c r="E541" s="477"/>
      <c r="F541" s="48"/>
      <c r="G541" s="48"/>
      <c r="H541" s="49"/>
      <c r="I541" s="48"/>
      <c r="J541" s="477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FM541" s="50"/>
    </row>
    <row r="542" spans="1:169" s="18" customFormat="1">
      <c r="A542" s="47"/>
      <c r="B542" s="477"/>
      <c r="C542" s="48"/>
      <c r="D542" s="48"/>
      <c r="E542" s="477"/>
      <c r="F542" s="48"/>
      <c r="G542" s="48"/>
      <c r="H542" s="49"/>
      <c r="I542" s="48"/>
      <c r="J542" s="477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FM542" s="50"/>
    </row>
    <row r="543" spans="1:169" s="18" customFormat="1">
      <c r="A543" s="47"/>
      <c r="B543" s="477"/>
      <c r="C543" s="48"/>
      <c r="D543" s="48"/>
      <c r="E543" s="477"/>
      <c r="F543" s="48"/>
      <c r="G543" s="48"/>
      <c r="H543" s="49"/>
      <c r="I543" s="48"/>
      <c r="J543" s="477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FM543" s="50"/>
    </row>
    <row r="544" spans="1:169" s="18" customFormat="1">
      <c r="A544" s="47"/>
      <c r="B544" s="477"/>
      <c r="C544" s="48"/>
      <c r="D544" s="48"/>
      <c r="E544" s="477"/>
      <c r="F544" s="48"/>
      <c r="G544" s="48"/>
      <c r="H544" s="49"/>
      <c r="I544" s="48"/>
      <c r="J544" s="477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FM544" s="50"/>
    </row>
    <row r="545" spans="1:169" s="18" customFormat="1">
      <c r="A545" s="47"/>
      <c r="B545" s="477"/>
      <c r="C545" s="48"/>
      <c r="D545" s="48"/>
      <c r="E545" s="477"/>
      <c r="F545" s="48"/>
      <c r="G545" s="48"/>
      <c r="H545" s="49"/>
      <c r="I545" s="48"/>
      <c r="J545" s="477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FM545" s="50"/>
    </row>
    <row r="546" spans="1:169" s="18" customFormat="1">
      <c r="A546" s="47"/>
      <c r="B546" s="477"/>
      <c r="C546" s="48"/>
      <c r="D546" s="48"/>
      <c r="E546" s="477"/>
      <c r="F546" s="48"/>
      <c r="G546" s="48"/>
      <c r="H546" s="49"/>
      <c r="I546" s="48"/>
      <c r="J546" s="477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FM546" s="50"/>
    </row>
    <row r="547" spans="1:169" s="18" customFormat="1">
      <c r="A547" s="47"/>
      <c r="B547" s="477"/>
      <c r="C547" s="48"/>
      <c r="D547" s="48"/>
      <c r="E547" s="477"/>
      <c r="F547" s="48"/>
      <c r="G547" s="48"/>
      <c r="H547" s="49"/>
      <c r="I547" s="48"/>
      <c r="J547" s="477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FM547" s="50"/>
    </row>
    <row r="548" spans="1:169" s="18" customFormat="1">
      <c r="A548" s="47"/>
      <c r="B548" s="477"/>
      <c r="C548" s="48"/>
      <c r="D548" s="48"/>
      <c r="E548" s="477"/>
      <c r="F548" s="48"/>
      <c r="G548" s="48"/>
      <c r="H548" s="49"/>
      <c r="I548" s="48"/>
      <c r="J548" s="477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FM548" s="50"/>
    </row>
    <row r="549" spans="1:169" s="18" customFormat="1">
      <c r="A549" s="47"/>
      <c r="B549" s="477"/>
      <c r="C549" s="48"/>
      <c r="D549" s="48"/>
      <c r="E549" s="477"/>
      <c r="F549" s="48"/>
      <c r="G549" s="48"/>
      <c r="H549" s="49"/>
      <c r="I549" s="48"/>
      <c r="J549" s="477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FM549" s="50"/>
    </row>
    <row r="550" spans="1:169" s="18" customFormat="1">
      <c r="A550" s="47"/>
      <c r="B550" s="477"/>
      <c r="C550" s="48"/>
      <c r="D550" s="48"/>
      <c r="E550" s="477"/>
      <c r="F550" s="48"/>
      <c r="G550" s="48"/>
      <c r="H550" s="49"/>
      <c r="I550" s="48"/>
      <c r="J550" s="477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FM550" s="50"/>
    </row>
    <row r="551" spans="1:169" s="18" customFormat="1">
      <c r="A551" s="47"/>
      <c r="B551" s="477"/>
      <c r="C551" s="48"/>
      <c r="D551" s="48"/>
      <c r="E551" s="477"/>
      <c r="F551" s="48"/>
      <c r="G551" s="48"/>
      <c r="H551" s="49"/>
      <c r="I551" s="48"/>
      <c r="J551" s="477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FM551" s="50"/>
    </row>
    <row r="552" spans="1:169" s="18" customFormat="1">
      <c r="A552" s="47"/>
      <c r="B552" s="477"/>
      <c r="C552" s="48"/>
      <c r="D552" s="48"/>
      <c r="E552" s="477"/>
      <c r="F552" s="48"/>
      <c r="G552" s="48"/>
      <c r="H552" s="49"/>
      <c r="I552" s="48"/>
      <c r="J552" s="477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FM552" s="50"/>
    </row>
    <row r="553" spans="1:169" s="18" customFormat="1">
      <c r="A553" s="47"/>
      <c r="B553" s="477"/>
      <c r="C553" s="48"/>
      <c r="D553" s="48"/>
      <c r="E553" s="477"/>
      <c r="F553" s="48"/>
      <c r="G553" s="48"/>
      <c r="H553" s="49"/>
      <c r="I553" s="48"/>
      <c r="J553" s="477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FM553" s="50"/>
    </row>
    <row r="554" spans="1:169" s="18" customFormat="1">
      <c r="A554" s="47"/>
      <c r="B554" s="477"/>
      <c r="C554" s="48"/>
      <c r="D554" s="48"/>
      <c r="E554" s="477"/>
      <c r="F554" s="48"/>
      <c r="G554" s="48"/>
      <c r="H554" s="49"/>
      <c r="I554" s="48"/>
      <c r="J554" s="477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FM554" s="50"/>
    </row>
    <row r="555" spans="1:169" s="18" customFormat="1">
      <c r="A555" s="47"/>
      <c r="B555" s="477"/>
      <c r="C555" s="48"/>
      <c r="D555" s="48"/>
      <c r="E555" s="477"/>
      <c r="F555" s="48"/>
      <c r="G555" s="48"/>
      <c r="H555" s="49"/>
      <c r="I555" s="48"/>
      <c r="J555" s="477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FM555" s="50"/>
    </row>
    <row r="556" spans="1:169" s="18" customFormat="1">
      <c r="A556" s="47"/>
      <c r="B556" s="477"/>
      <c r="C556" s="48"/>
      <c r="D556" s="48"/>
      <c r="E556" s="477"/>
      <c r="F556" s="48"/>
      <c r="G556" s="48"/>
      <c r="H556" s="49"/>
      <c r="I556" s="48"/>
      <c r="J556" s="477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FM556" s="50"/>
    </row>
    <row r="557" spans="1:169" s="18" customFormat="1">
      <c r="A557" s="47"/>
      <c r="B557" s="477"/>
      <c r="C557" s="48"/>
      <c r="D557" s="48"/>
      <c r="E557" s="477"/>
      <c r="F557" s="48"/>
      <c r="G557" s="48"/>
      <c r="H557" s="49"/>
      <c r="I557" s="48"/>
      <c r="J557" s="477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FM557" s="50"/>
    </row>
    <row r="558" spans="1:169" s="18" customFormat="1">
      <c r="A558" s="47"/>
      <c r="B558" s="477"/>
      <c r="C558" s="48"/>
      <c r="D558" s="48"/>
      <c r="E558" s="477"/>
      <c r="F558" s="48"/>
      <c r="G558" s="48"/>
      <c r="H558" s="49"/>
      <c r="I558" s="48"/>
      <c r="J558" s="477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FM558" s="50"/>
    </row>
    <row r="559" spans="1:169" s="18" customFormat="1">
      <c r="A559" s="47"/>
      <c r="B559" s="477"/>
      <c r="C559" s="48"/>
      <c r="D559" s="48"/>
      <c r="E559" s="477"/>
      <c r="F559" s="48"/>
      <c r="G559" s="48"/>
      <c r="H559" s="49"/>
      <c r="I559" s="48"/>
      <c r="J559" s="477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FM559" s="50"/>
    </row>
    <row r="560" spans="1:169" s="18" customFormat="1">
      <c r="A560" s="47"/>
      <c r="B560" s="477"/>
      <c r="C560" s="48"/>
      <c r="D560" s="48"/>
      <c r="E560" s="477"/>
      <c r="F560" s="48"/>
      <c r="G560" s="48"/>
      <c r="H560" s="49"/>
      <c r="I560" s="48"/>
      <c r="J560" s="477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FM560" s="50"/>
    </row>
    <row r="561" spans="1:169" s="18" customFormat="1">
      <c r="A561" s="47"/>
      <c r="B561" s="477"/>
      <c r="C561" s="48"/>
      <c r="D561" s="48"/>
      <c r="E561" s="477"/>
      <c r="F561" s="48"/>
      <c r="G561" s="48"/>
      <c r="H561" s="49"/>
      <c r="I561" s="48"/>
      <c r="J561" s="477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FM561" s="50"/>
    </row>
    <row r="562" spans="1:169" s="18" customFormat="1">
      <c r="A562" s="47"/>
      <c r="B562" s="477"/>
      <c r="C562" s="48"/>
      <c r="D562" s="48"/>
      <c r="E562" s="477"/>
      <c r="F562" s="48"/>
      <c r="G562" s="48"/>
      <c r="H562" s="49"/>
      <c r="I562" s="48"/>
      <c r="J562" s="477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FM562" s="50"/>
    </row>
    <row r="563" spans="1:169" s="18" customFormat="1">
      <c r="A563" s="47"/>
      <c r="B563" s="477"/>
      <c r="C563" s="48"/>
      <c r="D563" s="48"/>
      <c r="E563" s="477"/>
      <c r="F563" s="48"/>
      <c r="G563" s="48"/>
      <c r="H563" s="49"/>
      <c r="I563" s="48"/>
      <c r="J563" s="477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FM563" s="50"/>
    </row>
    <row r="564" spans="1:169" s="18" customFormat="1">
      <c r="A564" s="47"/>
      <c r="B564" s="477"/>
      <c r="C564" s="48"/>
      <c r="D564" s="48"/>
      <c r="E564" s="477"/>
      <c r="F564" s="48"/>
      <c r="G564" s="48"/>
      <c r="H564" s="49"/>
      <c r="I564" s="48"/>
      <c r="J564" s="477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FM564" s="50"/>
    </row>
    <row r="565" spans="1:169" s="18" customFormat="1">
      <c r="A565" s="47"/>
      <c r="B565" s="477"/>
      <c r="C565" s="48"/>
      <c r="D565" s="48"/>
      <c r="E565" s="477"/>
      <c r="F565" s="48"/>
      <c r="G565" s="48"/>
      <c r="H565" s="49"/>
      <c r="I565" s="48"/>
      <c r="J565" s="477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FM565" s="50"/>
    </row>
    <row r="566" spans="1:169" s="18" customFormat="1">
      <c r="A566" s="47"/>
      <c r="B566" s="477"/>
      <c r="C566" s="48"/>
      <c r="D566" s="48"/>
      <c r="E566" s="477"/>
      <c r="F566" s="48"/>
      <c r="G566" s="48"/>
      <c r="H566" s="49"/>
      <c r="I566" s="48"/>
      <c r="J566" s="477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FM566" s="50"/>
    </row>
    <row r="567" spans="1:169" s="18" customFormat="1">
      <c r="A567" s="47"/>
      <c r="B567" s="477"/>
      <c r="C567" s="48"/>
      <c r="D567" s="48"/>
      <c r="E567" s="477"/>
      <c r="F567" s="48"/>
      <c r="G567" s="48"/>
      <c r="H567" s="49"/>
      <c r="I567" s="48"/>
      <c r="J567" s="477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FM567" s="50"/>
    </row>
    <row r="568" spans="1:169" s="18" customFormat="1">
      <c r="A568" s="47"/>
      <c r="B568" s="477"/>
      <c r="C568" s="48"/>
      <c r="D568" s="48"/>
      <c r="E568" s="477"/>
      <c r="F568" s="48"/>
      <c r="G568" s="48"/>
      <c r="H568" s="49"/>
      <c r="I568" s="48"/>
      <c r="J568" s="477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FM568" s="50"/>
    </row>
    <row r="569" spans="1:169" s="18" customFormat="1">
      <c r="A569" s="47"/>
      <c r="B569" s="477"/>
      <c r="C569" s="48"/>
      <c r="D569" s="48"/>
      <c r="E569" s="477"/>
      <c r="F569" s="48"/>
      <c r="G569" s="48"/>
      <c r="H569" s="49"/>
      <c r="I569" s="48"/>
      <c r="J569" s="477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FM569" s="50"/>
    </row>
    <row r="570" spans="1:169" s="18" customFormat="1">
      <c r="A570" s="47"/>
      <c r="B570" s="477"/>
      <c r="C570" s="48"/>
      <c r="D570" s="48"/>
      <c r="E570" s="477"/>
      <c r="F570" s="48"/>
      <c r="G570" s="48"/>
      <c r="H570" s="49"/>
      <c r="I570" s="48"/>
      <c r="J570" s="477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FM570" s="50"/>
    </row>
    <row r="571" spans="1:169" s="18" customFormat="1">
      <c r="A571" s="47"/>
      <c r="B571" s="477"/>
      <c r="C571" s="48"/>
      <c r="D571" s="48"/>
      <c r="E571" s="477"/>
      <c r="F571" s="48"/>
      <c r="G571" s="48"/>
      <c r="H571" s="49"/>
      <c r="I571" s="48"/>
      <c r="J571" s="477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FM571" s="50"/>
    </row>
    <row r="572" spans="1:169" s="18" customFormat="1">
      <c r="A572" s="47"/>
      <c r="B572" s="477"/>
      <c r="C572" s="48"/>
      <c r="D572" s="48"/>
      <c r="E572" s="477"/>
      <c r="F572" s="48"/>
      <c r="G572" s="48"/>
      <c r="H572" s="49"/>
      <c r="I572" s="48"/>
      <c r="J572" s="477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FM572" s="50"/>
    </row>
    <row r="573" spans="1:169" s="18" customFormat="1">
      <c r="A573" s="47"/>
      <c r="B573" s="477"/>
      <c r="C573" s="48"/>
      <c r="D573" s="48"/>
      <c r="E573" s="477"/>
      <c r="F573" s="48"/>
      <c r="G573" s="48"/>
      <c r="H573" s="49"/>
      <c r="I573" s="48"/>
      <c r="J573" s="477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FM573" s="50"/>
    </row>
    <row r="574" spans="1:169" s="18" customFormat="1">
      <c r="A574" s="47"/>
      <c r="B574" s="477"/>
      <c r="C574" s="48"/>
      <c r="D574" s="48"/>
      <c r="E574" s="477"/>
      <c r="F574" s="48"/>
      <c r="G574" s="48"/>
      <c r="H574" s="49"/>
      <c r="I574" s="48"/>
      <c r="J574" s="477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FM574" s="50"/>
    </row>
    <row r="575" spans="1:169" s="18" customFormat="1">
      <c r="A575" s="47"/>
      <c r="B575" s="477"/>
      <c r="C575" s="48"/>
      <c r="D575" s="48"/>
      <c r="E575" s="477"/>
      <c r="F575" s="48"/>
      <c r="G575" s="48"/>
      <c r="H575" s="49"/>
      <c r="I575" s="48"/>
      <c r="J575" s="477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FM575" s="50"/>
    </row>
    <row r="576" spans="1:169" s="18" customFormat="1">
      <c r="A576" s="47"/>
      <c r="B576" s="477"/>
      <c r="C576" s="48"/>
      <c r="D576" s="48"/>
      <c r="E576" s="477"/>
      <c r="F576" s="48"/>
      <c r="G576" s="48"/>
      <c r="H576" s="49"/>
      <c r="I576" s="48"/>
      <c r="J576" s="477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FM576" s="50"/>
    </row>
    <row r="577" spans="1:169" s="18" customFormat="1">
      <c r="A577" s="47"/>
      <c r="B577" s="477"/>
      <c r="C577" s="48"/>
      <c r="D577" s="48"/>
      <c r="E577" s="477"/>
      <c r="F577" s="48"/>
      <c r="G577" s="48"/>
      <c r="H577" s="49"/>
      <c r="I577" s="48"/>
      <c r="J577" s="477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FM577" s="50"/>
    </row>
    <row r="578" spans="1:169" s="18" customFormat="1">
      <c r="A578" s="47"/>
      <c r="B578" s="477"/>
      <c r="C578" s="48"/>
      <c r="D578" s="48"/>
      <c r="E578" s="477"/>
      <c r="F578" s="48"/>
      <c r="G578" s="48"/>
      <c r="H578" s="49"/>
      <c r="I578" s="48"/>
      <c r="J578" s="477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FM578" s="50"/>
    </row>
    <row r="579" spans="1:169" s="18" customFormat="1">
      <c r="A579" s="47"/>
      <c r="B579" s="477"/>
      <c r="C579" s="48"/>
      <c r="D579" s="48"/>
      <c r="E579" s="477"/>
      <c r="F579" s="48"/>
      <c r="G579" s="48"/>
      <c r="H579" s="49"/>
      <c r="I579" s="48"/>
      <c r="J579" s="477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FM579" s="50"/>
    </row>
    <row r="580" spans="1:169" s="18" customFormat="1">
      <c r="A580" s="47"/>
      <c r="B580" s="477"/>
      <c r="C580" s="48"/>
      <c r="D580" s="48"/>
      <c r="E580" s="477"/>
      <c r="F580" s="48"/>
      <c r="G580" s="48"/>
      <c r="H580" s="49"/>
      <c r="I580" s="48"/>
      <c r="J580" s="477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FM580" s="50"/>
    </row>
    <row r="581" spans="1:169" s="18" customFormat="1">
      <c r="A581" s="47"/>
      <c r="B581" s="477"/>
      <c r="C581" s="48"/>
      <c r="D581" s="48"/>
      <c r="E581" s="477"/>
      <c r="F581" s="48"/>
      <c r="G581" s="48"/>
      <c r="H581" s="49"/>
      <c r="I581" s="48"/>
      <c r="J581" s="477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FM581" s="50"/>
    </row>
    <row r="582" spans="1:169" s="18" customFormat="1">
      <c r="A582" s="47"/>
      <c r="B582" s="477"/>
      <c r="C582" s="48"/>
      <c r="D582" s="48"/>
      <c r="E582" s="477"/>
      <c r="F582" s="48"/>
      <c r="G582" s="48"/>
      <c r="H582" s="49"/>
      <c r="I582" s="48"/>
      <c r="J582" s="477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FM582" s="50"/>
    </row>
    <row r="583" spans="1:169" s="18" customFormat="1">
      <c r="A583" s="47"/>
      <c r="B583" s="477"/>
      <c r="C583" s="48"/>
      <c r="D583" s="48"/>
      <c r="E583" s="477"/>
      <c r="F583" s="48"/>
      <c r="G583" s="48"/>
      <c r="H583" s="49"/>
      <c r="I583" s="48"/>
      <c r="J583" s="477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FM583" s="50"/>
    </row>
    <row r="584" spans="1:169" s="18" customFormat="1">
      <c r="A584" s="47"/>
      <c r="B584" s="477"/>
      <c r="C584" s="48"/>
      <c r="D584" s="48"/>
      <c r="E584" s="477"/>
      <c r="F584" s="48"/>
      <c r="G584" s="48"/>
      <c r="H584" s="49"/>
      <c r="I584" s="48"/>
      <c r="J584" s="477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FM584" s="50"/>
    </row>
    <row r="585" spans="1:169" s="18" customFormat="1">
      <c r="A585" s="47"/>
      <c r="B585" s="477"/>
      <c r="C585" s="48"/>
      <c r="D585" s="48"/>
      <c r="E585" s="477"/>
      <c r="F585" s="48"/>
      <c r="G585" s="48"/>
      <c r="H585" s="49"/>
      <c r="I585" s="48"/>
      <c r="J585" s="477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FM585" s="50"/>
    </row>
    <row r="586" spans="1:169" s="18" customFormat="1">
      <c r="A586" s="47"/>
      <c r="B586" s="477"/>
      <c r="C586" s="48"/>
      <c r="D586" s="48"/>
      <c r="E586" s="477"/>
      <c r="F586" s="48"/>
      <c r="G586" s="48"/>
      <c r="H586" s="49"/>
      <c r="I586" s="48"/>
      <c r="J586" s="477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FM586" s="50"/>
    </row>
    <row r="587" spans="1:169" s="18" customFormat="1">
      <c r="A587" s="47"/>
      <c r="B587" s="477"/>
      <c r="C587" s="48"/>
      <c r="D587" s="48"/>
      <c r="E587" s="477"/>
      <c r="F587" s="48"/>
      <c r="G587" s="48"/>
      <c r="H587" s="49"/>
      <c r="I587" s="48"/>
      <c r="J587" s="477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FM587" s="50"/>
    </row>
    <row r="588" spans="1:169" s="18" customFormat="1">
      <c r="A588" s="47"/>
      <c r="B588" s="477"/>
      <c r="C588" s="48"/>
      <c r="D588" s="48"/>
      <c r="E588" s="477"/>
      <c r="F588" s="48"/>
      <c r="G588" s="48"/>
      <c r="H588" s="49"/>
      <c r="I588" s="48"/>
      <c r="J588" s="477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FM588" s="50"/>
    </row>
    <row r="589" spans="1:169" s="18" customFormat="1">
      <c r="A589" s="47"/>
      <c r="B589" s="477"/>
      <c r="C589" s="48"/>
      <c r="D589" s="48"/>
      <c r="E589" s="477"/>
      <c r="F589" s="48"/>
      <c r="G589" s="48"/>
      <c r="H589" s="49"/>
      <c r="I589" s="48"/>
      <c r="J589" s="477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FM589" s="50"/>
    </row>
    <row r="590" spans="1:169" s="18" customFormat="1">
      <c r="A590" s="47"/>
      <c r="B590" s="477"/>
      <c r="C590" s="48"/>
      <c r="D590" s="48"/>
      <c r="E590" s="477"/>
      <c r="F590" s="48"/>
      <c r="G590" s="48"/>
      <c r="H590" s="49"/>
      <c r="I590" s="48"/>
      <c r="J590" s="477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FM590" s="50"/>
    </row>
    <row r="591" spans="1:169" s="18" customFormat="1">
      <c r="A591" s="47"/>
      <c r="B591" s="477"/>
      <c r="C591" s="48"/>
      <c r="D591" s="48"/>
      <c r="E591" s="477"/>
      <c r="F591" s="48"/>
      <c r="G591" s="48"/>
      <c r="H591" s="49"/>
      <c r="I591" s="48"/>
      <c r="J591" s="477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FM591" s="50"/>
    </row>
    <row r="592" spans="1:169" s="18" customFormat="1">
      <c r="A592" s="47"/>
      <c r="B592" s="477"/>
      <c r="C592" s="48"/>
      <c r="D592" s="48"/>
      <c r="E592" s="477"/>
      <c r="F592" s="48"/>
      <c r="G592" s="48"/>
      <c r="H592" s="49"/>
      <c r="I592" s="48"/>
      <c r="J592" s="477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FM592" s="50"/>
    </row>
    <row r="593" spans="1:169" s="18" customFormat="1">
      <c r="A593" s="47"/>
      <c r="B593" s="477"/>
      <c r="C593" s="48"/>
      <c r="D593" s="48"/>
      <c r="E593" s="477"/>
      <c r="F593" s="48"/>
      <c r="G593" s="48"/>
      <c r="H593" s="49"/>
      <c r="I593" s="48"/>
      <c r="J593" s="477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FM593" s="50"/>
    </row>
    <row r="594" spans="1:169" s="18" customFormat="1">
      <c r="A594" s="47"/>
      <c r="B594" s="477"/>
      <c r="C594" s="48"/>
      <c r="D594" s="48"/>
      <c r="E594" s="477"/>
      <c r="F594" s="48"/>
      <c r="G594" s="48"/>
      <c r="H594" s="49"/>
      <c r="I594" s="48"/>
      <c r="J594" s="477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FM594" s="50"/>
    </row>
    <row r="595" spans="1:169" s="18" customFormat="1">
      <c r="A595" s="47"/>
      <c r="B595" s="477"/>
      <c r="C595" s="48"/>
      <c r="D595" s="48"/>
      <c r="E595" s="477"/>
      <c r="F595" s="48"/>
      <c r="G595" s="48"/>
      <c r="H595" s="49"/>
      <c r="I595" s="48"/>
      <c r="J595" s="477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FM595" s="50"/>
    </row>
    <row r="596" spans="1:169" s="18" customFormat="1">
      <c r="A596" s="47"/>
      <c r="B596" s="477"/>
      <c r="C596" s="48"/>
      <c r="D596" s="48"/>
      <c r="E596" s="477"/>
      <c r="F596" s="48"/>
      <c r="G596" s="48"/>
      <c r="H596" s="49"/>
      <c r="I596" s="48"/>
      <c r="J596" s="477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FM596" s="50"/>
    </row>
    <row r="597" spans="1:169" s="18" customFormat="1">
      <c r="A597" s="47"/>
      <c r="B597" s="477"/>
      <c r="C597" s="48"/>
      <c r="D597" s="48"/>
      <c r="E597" s="477"/>
      <c r="F597" s="48"/>
      <c r="G597" s="48"/>
      <c r="H597" s="49"/>
      <c r="I597" s="48"/>
      <c r="J597" s="477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FM597" s="50"/>
    </row>
    <row r="598" spans="1:169" s="18" customFormat="1">
      <c r="A598" s="47"/>
      <c r="B598" s="477"/>
      <c r="C598" s="48"/>
      <c r="D598" s="48"/>
      <c r="E598" s="477"/>
      <c r="F598" s="48"/>
      <c r="G598" s="48"/>
      <c r="H598" s="49"/>
      <c r="I598" s="48"/>
      <c r="J598" s="477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FM598" s="50"/>
    </row>
    <row r="599" spans="1:169" s="18" customFormat="1">
      <c r="A599" s="47"/>
      <c r="B599" s="477"/>
      <c r="C599" s="48"/>
      <c r="D599" s="48"/>
      <c r="E599" s="477"/>
      <c r="F599" s="48"/>
      <c r="G599" s="48"/>
      <c r="H599" s="49"/>
      <c r="I599" s="48"/>
      <c r="J599" s="477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FM599" s="50"/>
    </row>
    <row r="600" spans="1:169" s="18" customFormat="1">
      <c r="A600" s="47"/>
      <c r="B600" s="477"/>
      <c r="C600" s="48"/>
      <c r="D600" s="48"/>
      <c r="E600" s="477"/>
      <c r="F600" s="48"/>
      <c r="G600" s="48"/>
      <c r="H600" s="49"/>
      <c r="I600" s="48"/>
      <c r="J600" s="477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FM600" s="50"/>
    </row>
    <row r="601" spans="1:169" s="18" customFormat="1">
      <c r="A601" s="47"/>
      <c r="B601" s="477"/>
      <c r="C601" s="48"/>
      <c r="D601" s="48"/>
      <c r="E601" s="477"/>
      <c r="F601" s="48"/>
      <c r="G601" s="48"/>
      <c r="H601" s="49"/>
      <c r="I601" s="48"/>
      <c r="J601" s="477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FM601" s="50"/>
    </row>
    <row r="602" spans="1:169" s="18" customFormat="1">
      <c r="A602" s="47"/>
      <c r="B602" s="477"/>
      <c r="C602" s="48"/>
      <c r="D602" s="48"/>
      <c r="E602" s="477"/>
      <c r="F602" s="48"/>
      <c r="G602" s="48"/>
      <c r="H602" s="49"/>
      <c r="I602" s="48"/>
      <c r="J602" s="477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FM602" s="50"/>
    </row>
    <row r="603" spans="1:169" s="18" customFormat="1">
      <c r="A603" s="47"/>
      <c r="B603" s="477"/>
      <c r="C603" s="48"/>
      <c r="D603" s="48"/>
      <c r="E603" s="477"/>
      <c r="F603" s="48"/>
      <c r="G603" s="48"/>
      <c r="H603" s="49"/>
      <c r="I603" s="48"/>
      <c r="J603" s="477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FM603" s="50"/>
    </row>
    <row r="604" spans="1:169" s="18" customFormat="1">
      <c r="A604" s="47"/>
      <c r="B604" s="477"/>
      <c r="C604" s="48"/>
      <c r="D604" s="48"/>
      <c r="E604" s="477"/>
      <c r="F604" s="48"/>
      <c r="G604" s="48"/>
      <c r="H604" s="49"/>
      <c r="I604" s="48"/>
      <c r="J604" s="477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FM604" s="50"/>
    </row>
    <row r="605" spans="1:169" s="18" customFormat="1">
      <c r="A605" s="47"/>
      <c r="B605" s="477"/>
      <c r="C605" s="48"/>
      <c r="D605" s="48"/>
      <c r="E605" s="477"/>
      <c r="F605" s="48"/>
      <c r="G605" s="48"/>
      <c r="H605" s="49"/>
      <c r="I605" s="48"/>
      <c r="J605" s="477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FM605" s="50"/>
    </row>
    <row r="606" spans="1:169" s="18" customFormat="1">
      <c r="A606" s="47"/>
      <c r="B606" s="477"/>
      <c r="C606" s="48"/>
      <c r="D606" s="48"/>
      <c r="E606" s="477"/>
      <c r="F606" s="48"/>
      <c r="G606" s="48"/>
      <c r="H606" s="49"/>
      <c r="I606" s="48"/>
      <c r="J606" s="477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FM606" s="50"/>
    </row>
    <row r="607" spans="1:169" s="18" customFormat="1">
      <c r="A607" s="47"/>
      <c r="B607" s="477"/>
      <c r="C607" s="48"/>
      <c r="D607" s="48"/>
      <c r="E607" s="477"/>
      <c r="F607" s="48"/>
      <c r="G607" s="48"/>
      <c r="H607" s="49"/>
      <c r="I607" s="48"/>
      <c r="J607" s="477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FM607" s="50"/>
    </row>
    <row r="608" spans="1:169" s="18" customFormat="1">
      <c r="A608" s="47"/>
      <c r="B608" s="477"/>
      <c r="C608" s="48"/>
      <c r="D608" s="48"/>
      <c r="E608" s="477"/>
      <c r="F608" s="48"/>
      <c r="G608" s="48"/>
      <c r="H608" s="49"/>
      <c r="I608" s="48"/>
      <c r="J608" s="477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FM608" s="50"/>
    </row>
    <row r="609" spans="1:169" s="18" customFormat="1">
      <c r="A609" s="47"/>
      <c r="B609" s="477"/>
      <c r="C609" s="48"/>
      <c r="D609" s="48"/>
      <c r="E609" s="477"/>
      <c r="F609" s="48"/>
      <c r="G609" s="48"/>
      <c r="H609" s="49"/>
      <c r="I609" s="48"/>
      <c r="J609" s="477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FM609" s="50"/>
    </row>
    <row r="610" spans="1:169" s="18" customFormat="1">
      <c r="A610" s="47"/>
      <c r="B610" s="477"/>
      <c r="C610" s="48"/>
      <c r="D610" s="48"/>
      <c r="E610" s="477"/>
      <c r="F610" s="48"/>
      <c r="G610" s="48"/>
      <c r="H610" s="49"/>
      <c r="I610" s="48"/>
      <c r="J610" s="477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FM610" s="50"/>
    </row>
    <row r="611" spans="1:169" s="18" customFormat="1">
      <c r="A611" s="47"/>
      <c r="B611" s="477"/>
      <c r="C611" s="48"/>
      <c r="D611" s="48"/>
      <c r="E611" s="477"/>
      <c r="F611" s="48"/>
      <c r="G611" s="48"/>
      <c r="H611" s="49"/>
      <c r="I611" s="48"/>
      <c r="J611" s="477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FM611" s="50"/>
    </row>
    <row r="612" spans="1:169" s="18" customFormat="1">
      <c r="A612" s="47"/>
      <c r="B612" s="477"/>
      <c r="C612" s="48"/>
      <c r="D612" s="48"/>
      <c r="E612" s="477"/>
      <c r="F612" s="48"/>
      <c r="G612" s="48"/>
      <c r="H612" s="49"/>
      <c r="I612" s="48"/>
      <c r="J612" s="477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FM612" s="50"/>
    </row>
    <row r="613" spans="1:169" s="18" customFormat="1">
      <c r="A613" s="47"/>
      <c r="B613" s="477"/>
      <c r="C613" s="48"/>
      <c r="D613" s="48"/>
      <c r="E613" s="477"/>
      <c r="F613" s="48"/>
      <c r="G613" s="48"/>
      <c r="H613" s="49"/>
      <c r="I613" s="48"/>
      <c r="J613" s="477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FM613" s="50"/>
    </row>
    <row r="614" spans="1:169" s="18" customFormat="1">
      <c r="A614" s="47"/>
      <c r="B614" s="477"/>
      <c r="C614" s="48"/>
      <c r="D614" s="48"/>
      <c r="E614" s="477"/>
      <c r="F614" s="48"/>
      <c r="G614" s="48"/>
      <c r="H614" s="49"/>
      <c r="I614" s="48"/>
      <c r="J614" s="477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FM614" s="50"/>
    </row>
    <row r="615" spans="1:169" s="18" customFormat="1">
      <c r="A615" s="47"/>
      <c r="B615" s="477"/>
      <c r="C615" s="48"/>
      <c r="D615" s="48"/>
      <c r="E615" s="477"/>
      <c r="F615" s="48"/>
      <c r="G615" s="48"/>
      <c r="H615" s="49"/>
      <c r="I615" s="48"/>
      <c r="J615" s="477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FM615" s="50"/>
    </row>
    <row r="616" spans="1:169" s="18" customFormat="1">
      <c r="A616" s="47"/>
      <c r="B616" s="477"/>
      <c r="C616" s="48"/>
      <c r="D616" s="48"/>
      <c r="E616" s="477"/>
      <c r="F616" s="48"/>
      <c r="G616" s="48"/>
      <c r="H616" s="49"/>
      <c r="I616" s="48"/>
      <c r="J616" s="477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FM616" s="50"/>
    </row>
    <row r="617" spans="1:169" s="18" customFormat="1">
      <c r="A617" s="47"/>
      <c r="B617" s="477"/>
      <c r="C617" s="48"/>
      <c r="D617" s="48"/>
      <c r="E617" s="477"/>
      <c r="F617" s="48"/>
      <c r="G617" s="48"/>
      <c r="H617" s="49"/>
      <c r="I617" s="48"/>
      <c r="J617" s="477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FM617" s="50"/>
    </row>
    <row r="618" spans="1:169" s="18" customFormat="1">
      <c r="A618" s="47"/>
      <c r="B618" s="477"/>
      <c r="C618" s="48"/>
      <c r="D618" s="48"/>
      <c r="E618" s="477"/>
      <c r="F618" s="48"/>
      <c r="G618" s="48"/>
      <c r="H618" s="49"/>
      <c r="I618" s="48"/>
      <c r="J618" s="477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FM618" s="50"/>
    </row>
    <row r="619" spans="1:169" s="18" customFormat="1">
      <c r="A619" s="47"/>
      <c r="B619" s="477"/>
      <c r="C619" s="48"/>
      <c r="D619" s="48"/>
      <c r="E619" s="477"/>
      <c r="F619" s="48"/>
      <c r="G619" s="48"/>
      <c r="H619" s="49"/>
      <c r="I619" s="48"/>
      <c r="J619" s="477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FM619" s="50"/>
    </row>
    <row r="620" spans="1:169" s="18" customFormat="1">
      <c r="A620" s="47"/>
      <c r="B620" s="477"/>
      <c r="C620" s="48"/>
      <c r="D620" s="48"/>
      <c r="E620" s="477"/>
      <c r="F620" s="48"/>
      <c r="G620" s="48"/>
      <c r="H620" s="49"/>
      <c r="I620" s="48"/>
      <c r="J620" s="477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FM620" s="50"/>
    </row>
    <row r="621" spans="1:169" s="18" customFormat="1">
      <c r="A621" s="47"/>
      <c r="B621" s="477"/>
      <c r="C621" s="48"/>
      <c r="D621" s="48"/>
      <c r="E621" s="477"/>
      <c r="F621" s="48"/>
      <c r="G621" s="48"/>
      <c r="H621" s="49"/>
      <c r="I621" s="48"/>
      <c r="J621" s="477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FM621" s="50"/>
    </row>
    <row r="622" spans="1:169" s="18" customFormat="1">
      <c r="A622" s="47"/>
      <c r="B622" s="477"/>
      <c r="C622" s="48"/>
      <c r="D622" s="48"/>
      <c r="E622" s="477"/>
      <c r="F622" s="48"/>
      <c r="G622" s="48"/>
      <c r="H622" s="49"/>
      <c r="I622" s="48"/>
      <c r="J622" s="477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FM622" s="50"/>
    </row>
    <row r="623" spans="1:169" s="18" customFormat="1">
      <c r="A623" s="47"/>
      <c r="B623" s="477"/>
      <c r="C623" s="48"/>
      <c r="D623" s="48"/>
      <c r="E623" s="477"/>
      <c r="F623" s="48"/>
      <c r="G623" s="48"/>
      <c r="H623" s="49"/>
      <c r="I623" s="48"/>
      <c r="J623" s="477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FM623" s="50"/>
    </row>
    <row r="624" spans="1:169" s="18" customFormat="1">
      <c r="A624" s="47"/>
      <c r="B624" s="477"/>
      <c r="C624" s="48"/>
      <c r="D624" s="48"/>
      <c r="E624" s="477"/>
      <c r="F624" s="48"/>
      <c r="G624" s="48"/>
      <c r="H624" s="49"/>
      <c r="I624" s="48"/>
      <c r="J624" s="477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FM624" s="50"/>
    </row>
    <row r="625" spans="1:169" s="18" customFormat="1">
      <c r="A625" s="47"/>
      <c r="B625" s="477"/>
      <c r="C625" s="48"/>
      <c r="D625" s="48"/>
      <c r="E625" s="477"/>
      <c r="F625" s="48"/>
      <c r="G625" s="48"/>
      <c r="H625" s="49"/>
      <c r="I625" s="48"/>
      <c r="J625" s="477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FM625" s="50"/>
    </row>
    <row r="626" spans="1:169" s="18" customFormat="1">
      <c r="A626" s="47"/>
      <c r="B626" s="477"/>
      <c r="C626" s="48"/>
      <c r="D626" s="48"/>
      <c r="E626" s="477"/>
      <c r="F626" s="48"/>
      <c r="G626" s="48"/>
      <c r="H626" s="49"/>
      <c r="I626" s="48"/>
      <c r="J626" s="477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FM626" s="50"/>
    </row>
    <row r="627" spans="1:169" s="18" customFormat="1">
      <c r="A627" s="47"/>
      <c r="B627" s="477"/>
      <c r="C627" s="48"/>
      <c r="D627" s="48"/>
      <c r="E627" s="477"/>
      <c r="F627" s="48"/>
      <c r="G627" s="48"/>
      <c r="H627" s="49"/>
      <c r="I627" s="48"/>
      <c r="J627" s="477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FM627" s="50"/>
    </row>
    <row r="628" spans="1:169" s="18" customFormat="1">
      <c r="A628" s="47"/>
      <c r="B628" s="477"/>
      <c r="C628" s="48"/>
      <c r="D628" s="48"/>
      <c r="E628" s="477"/>
      <c r="F628" s="48"/>
      <c r="G628" s="48"/>
      <c r="H628" s="49"/>
      <c r="I628" s="48"/>
      <c r="J628" s="477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FM628" s="50"/>
    </row>
    <row r="629" spans="1:169" s="18" customFormat="1">
      <c r="A629" s="47"/>
      <c r="B629" s="477"/>
      <c r="C629" s="48"/>
      <c r="D629" s="48"/>
      <c r="E629" s="477"/>
      <c r="F629" s="48"/>
      <c r="G629" s="48"/>
      <c r="H629" s="49"/>
      <c r="I629" s="48"/>
      <c r="J629" s="477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FM629" s="50"/>
    </row>
    <row r="630" spans="1:169" s="18" customFormat="1">
      <c r="A630" s="47"/>
      <c r="B630" s="477"/>
      <c r="C630" s="48"/>
      <c r="D630" s="48"/>
      <c r="E630" s="477"/>
      <c r="F630" s="48"/>
      <c r="G630" s="48"/>
      <c r="H630" s="49"/>
      <c r="I630" s="48"/>
      <c r="J630" s="477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FM630" s="50"/>
    </row>
    <row r="631" spans="1:169" s="18" customFormat="1">
      <c r="A631" s="47"/>
      <c r="B631" s="477"/>
      <c r="C631" s="48"/>
      <c r="D631" s="48"/>
      <c r="E631" s="477"/>
      <c r="F631" s="48"/>
      <c r="G631" s="48"/>
      <c r="H631" s="49"/>
      <c r="I631" s="48"/>
      <c r="J631" s="477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FM631" s="50"/>
    </row>
    <row r="632" spans="1:169" s="18" customFormat="1">
      <c r="A632" s="47"/>
      <c r="B632" s="477"/>
      <c r="C632" s="48"/>
      <c r="D632" s="48"/>
      <c r="E632" s="477"/>
      <c r="F632" s="48"/>
      <c r="G632" s="48"/>
      <c r="H632" s="49"/>
      <c r="I632" s="48"/>
      <c r="J632" s="477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FM632" s="50"/>
    </row>
    <row r="633" spans="1:169" s="18" customFormat="1">
      <c r="A633" s="47"/>
      <c r="B633" s="477"/>
      <c r="C633" s="48"/>
      <c r="D633" s="48"/>
      <c r="E633" s="477"/>
      <c r="F633" s="48"/>
      <c r="G633" s="48"/>
      <c r="H633" s="49"/>
      <c r="I633" s="48"/>
      <c r="J633" s="477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FM633" s="50"/>
    </row>
    <row r="634" spans="1:169" s="18" customFormat="1">
      <c r="A634" s="47"/>
      <c r="B634" s="477"/>
      <c r="C634" s="48"/>
      <c r="D634" s="48"/>
      <c r="E634" s="477"/>
      <c r="F634" s="48"/>
      <c r="G634" s="48"/>
      <c r="H634" s="49"/>
      <c r="I634" s="48"/>
      <c r="J634" s="477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FM634" s="50"/>
    </row>
    <row r="635" spans="1:169" s="18" customFormat="1">
      <c r="A635" s="47"/>
      <c r="B635" s="477"/>
      <c r="C635" s="48"/>
      <c r="D635" s="48"/>
      <c r="E635" s="477"/>
      <c r="F635" s="48"/>
      <c r="G635" s="48"/>
      <c r="H635" s="49"/>
      <c r="I635" s="48"/>
      <c r="J635" s="477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FM635" s="50"/>
    </row>
    <row r="636" spans="1:169" s="18" customFormat="1">
      <c r="A636" s="47"/>
      <c r="B636" s="477"/>
      <c r="C636" s="48"/>
      <c r="D636" s="48"/>
      <c r="E636" s="477"/>
      <c r="F636" s="48"/>
      <c r="G636" s="48"/>
      <c r="H636" s="49"/>
      <c r="I636" s="48"/>
      <c r="J636" s="477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FM636" s="50"/>
    </row>
    <row r="637" spans="1:169" s="18" customFormat="1">
      <c r="A637" s="47"/>
      <c r="B637" s="477"/>
      <c r="C637" s="48"/>
      <c r="D637" s="48"/>
      <c r="E637" s="477"/>
      <c r="F637" s="48"/>
      <c r="G637" s="48"/>
      <c r="H637" s="49"/>
      <c r="I637" s="48"/>
      <c r="J637" s="477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FM637" s="50"/>
    </row>
    <row r="638" spans="1:169" s="18" customFormat="1">
      <c r="A638" s="47"/>
      <c r="B638" s="477"/>
      <c r="C638" s="48"/>
      <c r="D638" s="48"/>
      <c r="E638" s="477"/>
      <c r="F638" s="48"/>
      <c r="G638" s="48"/>
      <c r="H638" s="49"/>
      <c r="I638" s="48"/>
      <c r="J638" s="477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FM638" s="50"/>
    </row>
    <row r="639" spans="1:169" s="18" customFormat="1">
      <c r="A639" s="47"/>
      <c r="B639" s="477"/>
      <c r="C639" s="48"/>
      <c r="D639" s="48"/>
      <c r="E639" s="477"/>
      <c r="F639" s="48"/>
      <c r="G639" s="48"/>
      <c r="H639" s="49"/>
      <c r="I639" s="48"/>
      <c r="J639" s="477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FM639" s="50"/>
    </row>
    <row r="640" spans="1:169" s="18" customFormat="1">
      <c r="A640" s="47"/>
      <c r="B640" s="477"/>
      <c r="C640" s="48"/>
      <c r="D640" s="48"/>
      <c r="E640" s="477"/>
      <c r="F640" s="48"/>
      <c r="G640" s="48"/>
      <c r="H640" s="49"/>
      <c r="I640" s="48"/>
      <c r="J640" s="477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FM640" s="50"/>
    </row>
    <row r="641" spans="1:169" s="18" customFormat="1">
      <c r="A641" s="47"/>
      <c r="B641" s="477"/>
      <c r="C641" s="48"/>
      <c r="D641" s="48"/>
      <c r="E641" s="477"/>
      <c r="F641" s="48"/>
      <c r="G641" s="48"/>
      <c r="H641" s="49"/>
      <c r="I641" s="48"/>
      <c r="J641" s="477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FM641" s="50"/>
    </row>
    <row r="642" spans="1:169" s="18" customFormat="1">
      <c r="A642" s="47"/>
      <c r="B642" s="477"/>
      <c r="C642" s="48"/>
      <c r="D642" s="48"/>
      <c r="E642" s="477"/>
      <c r="F642" s="48"/>
      <c r="G642" s="48"/>
      <c r="H642" s="49"/>
      <c r="I642" s="48"/>
      <c r="J642" s="477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FM642" s="50"/>
    </row>
    <row r="643" spans="1:169" s="18" customFormat="1">
      <c r="A643" s="47"/>
      <c r="B643" s="477"/>
      <c r="C643" s="48"/>
      <c r="D643" s="48"/>
      <c r="E643" s="477"/>
      <c r="F643" s="48"/>
      <c r="G643" s="48"/>
      <c r="H643" s="49"/>
      <c r="I643" s="48"/>
      <c r="J643" s="477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FM643" s="50"/>
    </row>
    <row r="644" spans="1:169" s="18" customFormat="1">
      <c r="A644" s="47"/>
      <c r="B644" s="477"/>
      <c r="C644" s="48"/>
      <c r="D644" s="48"/>
      <c r="E644" s="477"/>
      <c r="F644" s="48"/>
      <c r="G644" s="48"/>
      <c r="H644" s="49"/>
      <c r="I644" s="48"/>
      <c r="J644" s="477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FM644" s="50"/>
    </row>
    <row r="645" spans="1:169" s="18" customFormat="1">
      <c r="A645" s="47"/>
      <c r="B645" s="477"/>
      <c r="C645" s="48"/>
      <c r="D645" s="48"/>
      <c r="E645" s="477"/>
      <c r="F645" s="48"/>
      <c r="G645" s="48"/>
      <c r="H645" s="49"/>
      <c r="I645" s="48"/>
      <c r="J645" s="477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FM645" s="50"/>
    </row>
    <row r="646" spans="1:169" s="18" customFormat="1">
      <c r="A646" s="47"/>
      <c r="B646" s="477"/>
      <c r="C646" s="48"/>
      <c r="D646" s="48"/>
      <c r="E646" s="477"/>
      <c r="F646" s="48"/>
      <c r="G646" s="48"/>
      <c r="H646" s="49"/>
      <c r="I646" s="48"/>
      <c r="J646" s="477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FM646" s="50"/>
    </row>
    <row r="647" spans="1:169" s="18" customFormat="1">
      <c r="A647" s="47"/>
      <c r="B647" s="477"/>
      <c r="C647" s="48"/>
      <c r="D647" s="48"/>
      <c r="E647" s="477"/>
      <c r="F647" s="48"/>
      <c r="G647" s="48"/>
      <c r="H647" s="49"/>
      <c r="I647" s="48"/>
      <c r="J647" s="477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FM647" s="50"/>
    </row>
    <row r="648" spans="1:169" s="18" customFormat="1">
      <c r="A648" s="47"/>
      <c r="B648" s="477"/>
      <c r="C648" s="48"/>
      <c r="D648" s="48"/>
      <c r="E648" s="477"/>
      <c r="F648" s="48"/>
      <c r="G648" s="48"/>
      <c r="H648" s="49"/>
      <c r="I648" s="48"/>
      <c r="J648" s="477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FM648" s="50"/>
    </row>
    <row r="649" spans="1:169" s="18" customFormat="1">
      <c r="A649" s="47"/>
      <c r="B649" s="477"/>
      <c r="C649" s="48"/>
      <c r="D649" s="48"/>
      <c r="E649" s="477"/>
      <c r="F649" s="48"/>
      <c r="G649" s="48"/>
      <c r="H649" s="49"/>
      <c r="I649" s="48"/>
      <c r="J649" s="477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FM649" s="50"/>
    </row>
    <row r="650" spans="1:169" s="18" customFormat="1">
      <c r="A650" s="47"/>
      <c r="B650" s="477"/>
      <c r="C650" s="48"/>
      <c r="D650" s="48"/>
      <c r="E650" s="477"/>
      <c r="F650" s="48"/>
      <c r="G650" s="48"/>
      <c r="H650" s="49"/>
      <c r="I650" s="48"/>
      <c r="J650" s="477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FM650" s="50"/>
    </row>
    <row r="651" spans="1:169" s="18" customFormat="1">
      <c r="A651" s="47"/>
      <c r="B651" s="477"/>
      <c r="C651" s="48"/>
      <c r="D651" s="48"/>
      <c r="E651" s="477"/>
      <c r="F651" s="48"/>
      <c r="G651" s="48"/>
      <c r="H651" s="49"/>
      <c r="I651" s="48"/>
      <c r="J651" s="477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FM651" s="50"/>
    </row>
    <row r="652" spans="1:169" s="18" customFormat="1">
      <c r="A652" s="47"/>
      <c r="B652" s="477"/>
      <c r="C652" s="48"/>
      <c r="D652" s="48"/>
      <c r="E652" s="477"/>
      <c r="F652" s="48"/>
      <c r="G652" s="48"/>
      <c r="H652" s="49"/>
      <c r="I652" s="48"/>
      <c r="J652" s="477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FM652" s="50"/>
    </row>
    <row r="653" spans="1:169" s="18" customFormat="1">
      <c r="A653" s="47"/>
      <c r="B653" s="477"/>
      <c r="C653" s="48"/>
      <c r="D653" s="48"/>
      <c r="E653" s="477"/>
      <c r="F653" s="48"/>
      <c r="G653" s="48"/>
      <c r="H653" s="49"/>
      <c r="I653" s="48"/>
      <c r="J653" s="477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FM653" s="50"/>
    </row>
    <row r="654" spans="1:169" s="18" customFormat="1">
      <c r="A654" s="47"/>
      <c r="B654" s="477"/>
      <c r="C654" s="48"/>
      <c r="D654" s="48"/>
      <c r="E654" s="477"/>
      <c r="F654" s="48"/>
      <c r="G654" s="48"/>
      <c r="H654" s="49"/>
      <c r="I654" s="48"/>
      <c r="J654" s="477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FM654" s="50"/>
    </row>
    <row r="655" spans="1:169" s="18" customFormat="1">
      <c r="A655" s="47"/>
      <c r="B655" s="477"/>
      <c r="C655" s="48"/>
      <c r="D655" s="48"/>
      <c r="E655" s="477"/>
      <c r="F655" s="48"/>
      <c r="G655" s="48"/>
      <c r="H655" s="49"/>
      <c r="I655" s="48"/>
      <c r="J655" s="477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FM655" s="50"/>
    </row>
    <row r="656" spans="1:169" s="18" customFormat="1">
      <c r="A656" s="47"/>
      <c r="B656" s="477"/>
      <c r="C656" s="48"/>
      <c r="D656" s="48"/>
      <c r="E656" s="477"/>
      <c r="F656" s="48"/>
      <c r="G656" s="48"/>
      <c r="H656" s="49"/>
      <c r="I656" s="48"/>
      <c r="J656" s="477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FM656" s="50"/>
    </row>
    <row r="657" spans="1:169" s="18" customFormat="1">
      <c r="A657" s="47"/>
      <c r="B657" s="477"/>
      <c r="C657" s="48"/>
      <c r="D657" s="48"/>
      <c r="E657" s="477"/>
      <c r="F657" s="48"/>
      <c r="G657" s="48"/>
      <c r="H657" s="49"/>
      <c r="I657" s="48"/>
      <c r="J657" s="477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FM657" s="50"/>
    </row>
    <row r="658" spans="1:169" s="18" customFormat="1">
      <c r="A658" s="47"/>
      <c r="B658" s="477"/>
      <c r="C658" s="48"/>
      <c r="D658" s="48"/>
      <c r="E658" s="477"/>
      <c r="F658" s="48"/>
      <c r="G658" s="48"/>
      <c r="H658" s="49"/>
      <c r="I658" s="48"/>
      <c r="J658" s="477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FM658" s="50"/>
    </row>
    <row r="659" spans="1:169" s="18" customFormat="1">
      <c r="A659" s="47"/>
      <c r="B659" s="477"/>
      <c r="C659" s="48"/>
      <c r="D659" s="48"/>
      <c r="E659" s="477"/>
      <c r="F659" s="48"/>
      <c r="G659" s="48"/>
      <c r="H659" s="49"/>
      <c r="I659" s="48"/>
      <c r="J659" s="477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FM659" s="50"/>
    </row>
    <row r="660" spans="1:169" s="18" customFormat="1">
      <c r="A660" s="47"/>
      <c r="B660" s="477"/>
      <c r="C660" s="48"/>
      <c r="D660" s="48"/>
      <c r="E660" s="477"/>
      <c r="F660" s="48"/>
      <c r="G660" s="48"/>
      <c r="H660" s="49"/>
      <c r="I660" s="48"/>
      <c r="J660" s="477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FM660" s="50"/>
    </row>
    <row r="661" spans="1:169" s="18" customFormat="1">
      <c r="A661" s="47"/>
      <c r="B661" s="477"/>
      <c r="C661" s="48"/>
      <c r="D661" s="48"/>
      <c r="E661" s="477"/>
      <c r="F661" s="48"/>
      <c r="G661" s="48"/>
      <c r="H661" s="49"/>
      <c r="I661" s="48"/>
      <c r="J661" s="477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FM661" s="50"/>
    </row>
    <row r="662" spans="1:169" s="18" customFormat="1">
      <c r="A662" s="47"/>
      <c r="B662" s="477"/>
      <c r="C662" s="48"/>
      <c r="D662" s="48"/>
      <c r="E662" s="477"/>
      <c r="F662" s="48"/>
      <c r="G662" s="48"/>
      <c r="H662" s="49"/>
      <c r="I662" s="48"/>
      <c r="J662" s="477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FM662" s="50"/>
    </row>
    <row r="663" spans="1:169" s="18" customFormat="1">
      <c r="A663" s="47"/>
      <c r="B663" s="477"/>
      <c r="C663" s="48"/>
      <c r="D663" s="48"/>
      <c r="E663" s="477"/>
      <c r="F663" s="48"/>
      <c r="G663" s="48"/>
      <c r="H663" s="49"/>
      <c r="I663" s="48"/>
      <c r="J663" s="477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FM663" s="50"/>
    </row>
    <row r="664" spans="1:169" s="18" customFormat="1">
      <c r="A664" s="47"/>
      <c r="B664" s="477"/>
      <c r="C664" s="48"/>
      <c r="D664" s="48"/>
      <c r="E664" s="477"/>
      <c r="F664" s="48"/>
      <c r="G664" s="48"/>
      <c r="H664" s="49"/>
      <c r="I664" s="48"/>
      <c r="J664" s="477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FM664" s="50"/>
    </row>
    <row r="665" spans="1:169" s="18" customFormat="1">
      <c r="A665" s="47"/>
      <c r="B665" s="477"/>
      <c r="C665" s="48"/>
      <c r="D665" s="48"/>
      <c r="E665" s="477"/>
      <c r="F665" s="48"/>
      <c r="G665" s="48"/>
      <c r="H665" s="49"/>
      <c r="I665" s="48"/>
      <c r="J665" s="477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FM665" s="50"/>
    </row>
    <row r="666" spans="1:169" s="18" customFormat="1">
      <c r="A666" s="47"/>
      <c r="B666" s="477"/>
      <c r="C666" s="48"/>
      <c r="D666" s="48"/>
      <c r="E666" s="477"/>
      <c r="F666" s="48"/>
      <c r="G666" s="48"/>
      <c r="H666" s="49"/>
      <c r="I666" s="48"/>
      <c r="J666" s="477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FM666" s="50"/>
    </row>
    <row r="667" spans="1:169" s="18" customFormat="1">
      <c r="A667" s="47"/>
      <c r="B667" s="477"/>
      <c r="C667" s="48"/>
      <c r="D667" s="48"/>
      <c r="E667" s="477"/>
      <c r="F667" s="48"/>
      <c r="G667" s="48"/>
      <c r="H667" s="49"/>
      <c r="I667" s="48"/>
      <c r="J667" s="477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FM667" s="50"/>
    </row>
    <row r="668" spans="1:169" s="18" customFormat="1">
      <c r="A668" s="47"/>
      <c r="B668" s="477"/>
      <c r="C668" s="48"/>
      <c r="D668" s="48"/>
      <c r="E668" s="477"/>
      <c r="F668" s="48"/>
      <c r="G668" s="48"/>
      <c r="H668" s="49"/>
      <c r="I668" s="48"/>
      <c r="J668" s="477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FM668" s="50"/>
    </row>
    <row r="669" spans="1:169" s="18" customFormat="1">
      <c r="A669" s="47"/>
      <c r="B669" s="477"/>
      <c r="C669" s="48"/>
      <c r="D669" s="48"/>
      <c r="E669" s="477"/>
      <c r="F669" s="48"/>
      <c r="G669" s="48"/>
      <c r="H669" s="49"/>
      <c r="I669" s="48"/>
      <c r="J669" s="477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FM669" s="50"/>
    </row>
    <row r="670" spans="1:169" s="18" customFormat="1">
      <c r="A670" s="47"/>
      <c r="B670" s="477"/>
      <c r="C670" s="48"/>
      <c r="D670" s="48"/>
      <c r="E670" s="477"/>
      <c r="F670" s="48"/>
      <c r="G670" s="48"/>
      <c r="H670" s="49"/>
      <c r="I670" s="48"/>
      <c r="J670" s="477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FM670" s="50"/>
    </row>
    <row r="671" spans="1:169" s="18" customFormat="1">
      <c r="A671" s="47"/>
      <c r="B671" s="477"/>
      <c r="C671" s="48"/>
      <c r="D671" s="48"/>
      <c r="E671" s="477"/>
      <c r="F671" s="48"/>
      <c r="G671" s="48"/>
      <c r="H671" s="49"/>
      <c r="I671" s="48"/>
      <c r="J671" s="477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FM671" s="50"/>
    </row>
    <row r="672" spans="1:169" s="18" customFormat="1">
      <c r="A672" s="47"/>
      <c r="B672" s="477"/>
      <c r="C672" s="48"/>
      <c r="D672" s="48"/>
      <c r="E672" s="477"/>
      <c r="F672" s="48"/>
      <c r="G672" s="48"/>
      <c r="H672" s="49"/>
      <c r="I672" s="48"/>
      <c r="J672" s="477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FM672" s="50"/>
    </row>
    <row r="673" spans="1:169" s="18" customFormat="1">
      <c r="A673" s="47"/>
      <c r="B673" s="477"/>
      <c r="C673" s="48"/>
      <c r="D673" s="48"/>
      <c r="E673" s="477"/>
      <c r="F673" s="48"/>
      <c r="G673" s="48"/>
      <c r="H673" s="49"/>
      <c r="I673" s="48"/>
      <c r="J673" s="477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FM673" s="50"/>
    </row>
    <row r="674" spans="1:169" s="18" customFormat="1">
      <c r="A674" s="47"/>
      <c r="B674" s="477"/>
      <c r="C674" s="48"/>
      <c r="D674" s="48"/>
      <c r="E674" s="477"/>
      <c r="F674" s="48"/>
      <c r="G674" s="48"/>
      <c r="H674" s="49"/>
      <c r="I674" s="48"/>
      <c r="J674" s="477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FM674" s="50"/>
    </row>
    <row r="675" spans="1:169" s="18" customFormat="1">
      <c r="A675" s="47"/>
      <c r="B675" s="477"/>
      <c r="C675" s="48"/>
      <c r="D675" s="48"/>
      <c r="E675" s="477"/>
      <c r="F675" s="48"/>
      <c r="G675" s="48"/>
      <c r="H675" s="49"/>
      <c r="I675" s="48"/>
      <c r="J675" s="477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FM675" s="50"/>
    </row>
    <row r="676" spans="1:169" s="18" customFormat="1">
      <c r="A676" s="47"/>
      <c r="B676" s="477"/>
      <c r="C676" s="48"/>
      <c r="D676" s="48"/>
      <c r="E676" s="477"/>
      <c r="F676" s="48"/>
      <c r="G676" s="48"/>
      <c r="H676" s="49"/>
      <c r="I676" s="48"/>
      <c r="J676" s="477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FM676" s="50"/>
    </row>
    <row r="677" spans="1:169" s="18" customFormat="1">
      <c r="A677" s="47"/>
      <c r="B677" s="477"/>
      <c r="C677" s="48"/>
      <c r="D677" s="48"/>
      <c r="E677" s="477"/>
      <c r="F677" s="48"/>
      <c r="G677" s="48"/>
      <c r="H677" s="49"/>
      <c r="I677" s="48"/>
      <c r="J677" s="477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FM677" s="50"/>
    </row>
    <row r="678" spans="1:169" s="18" customFormat="1">
      <c r="A678" s="47"/>
      <c r="B678" s="477"/>
      <c r="C678" s="48"/>
      <c r="D678" s="48"/>
      <c r="E678" s="477"/>
      <c r="F678" s="48"/>
      <c r="G678" s="48"/>
      <c r="H678" s="49"/>
      <c r="I678" s="48"/>
      <c r="J678" s="477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FM678" s="50"/>
    </row>
    <row r="679" spans="1:169" s="18" customFormat="1">
      <c r="A679" s="47"/>
      <c r="B679" s="477"/>
      <c r="C679" s="48"/>
      <c r="D679" s="48"/>
      <c r="E679" s="477"/>
      <c r="F679" s="48"/>
      <c r="G679" s="48"/>
      <c r="H679" s="49"/>
      <c r="I679" s="48"/>
      <c r="J679" s="477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FM679" s="50"/>
    </row>
    <row r="680" spans="1:169" s="18" customFormat="1">
      <c r="A680" s="47"/>
      <c r="B680" s="477"/>
      <c r="C680" s="48"/>
      <c r="D680" s="48"/>
      <c r="E680" s="477"/>
      <c r="F680" s="48"/>
      <c r="G680" s="48"/>
      <c r="H680" s="49"/>
      <c r="I680" s="48"/>
      <c r="J680" s="477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FM680" s="50"/>
    </row>
    <row r="681" spans="1:169" s="18" customFormat="1">
      <c r="A681" s="47"/>
      <c r="B681" s="477"/>
      <c r="C681" s="48"/>
      <c r="D681" s="48"/>
      <c r="E681" s="477"/>
      <c r="F681" s="48"/>
      <c r="G681" s="48"/>
      <c r="H681" s="49"/>
      <c r="I681" s="48"/>
      <c r="J681" s="477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FM681" s="50"/>
    </row>
    <row r="682" spans="1:169" s="18" customFormat="1">
      <c r="A682" s="47"/>
      <c r="B682" s="477"/>
      <c r="C682" s="48"/>
      <c r="D682" s="48"/>
      <c r="E682" s="477"/>
      <c r="F682" s="48"/>
      <c r="G682" s="48"/>
      <c r="H682" s="49"/>
      <c r="I682" s="48"/>
      <c r="J682" s="477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FM682" s="50"/>
    </row>
    <row r="683" spans="1:169" s="18" customFormat="1">
      <c r="A683" s="47"/>
      <c r="B683" s="477"/>
      <c r="C683" s="48"/>
      <c r="D683" s="48"/>
      <c r="E683" s="477"/>
      <c r="F683" s="48"/>
      <c r="G683" s="48"/>
      <c r="H683" s="49"/>
      <c r="I683" s="48"/>
      <c r="J683" s="477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FM683" s="50"/>
    </row>
    <row r="684" spans="1:169" s="18" customFormat="1">
      <c r="A684" s="47"/>
      <c r="B684" s="477"/>
      <c r="C684" s="48"/>
      <c r="D684" s="48"/>
      <c r="E684" s="477"/>
      <c r="F684" s="48"/>
      <c r="G684" s="48"/>
      <c r="H684" s="49"/>
      <c r="I684" s="48"/>
      <c r="J684" s="477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FM684" s="50"/>
    </row>
    <row r="685" spans="1:169" s="18" customFormat="1">
      <c r="A685" s="47"/>
      <c r="B685" s="477"/>
      <c r="C685" s="48"/>
      <c r="D685" s="48"/>
      <c r="E685" s="477"/>
      <c r="F685" s="48"/>
      <c r="G685" s="48"/>
      <c r="H685" s="49"/>
      <c r="I685" s="48"/>
      <c r="J685" s="477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FM685" s="50"/>
    </row>
    <row r="686" spans="1:169" s="18" customFormat="1">
      <c r="A686" s="47"/>
      <c r="B686" s="477"/>
      <c r="C686" s="48"/>
      <c r="D686" s="48"/>
      <c r="E686" s="477"/>
      <c r="F686" s="48"/>
      <c r="G686" s="48"/>
      <c r="H686" s="49"/>
      <c r="I686" s="48"/>
      <c r="J686" s="477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FM686" s="50"/>
    </row>
    <row r="687" spans="1:169" s="18" customFormat="1">
      <c r="A687" s="47"/>
      <c r="B687" s="477"/>
      <c r="C687" s="48"/>
      <c r="D687" s="48"/>
      <c r="E687" s="477"/>
      <c r="F687" s="48"/>
      <c r="G687" s="48"/>
      <c r="H687" s="49"/>
      <c r="I687" s="48"/>
      <c r="J687" s="477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FM687" s="50"/>
    </row>
    <row r="688" spans="1:169" s="18" customFormat="1">
      <c r="A688" s="47"/>
      <c r="B688" s="477"/>
      <c r="C688" s="48"/>
      <c r="D688" s="48"/>
      <c r="E688" s="477"/>
      <c r="F688" s="48"/>
      <c r="G688" s="48"/>
      <c r="H688" s="49"/>
      <c r="I688" s="48"/>
      <c r="J688" s="477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FM688" s="50"/>
    </row>
    <row r="689" spans="1:169" s="18" customFormat="1">
      <c r="A689" s="47"/>
      <c r="B689" s="477"/>
      <c r="C689" s="48"/>
      <c r="D689" s="48"/>
      <c r="E689" s="477"/>
      <c r="F689" s="48"/>
      <c r="G689" s="48"/>
      <c r="H689" s="49"/>
      <c r="I689" s="48"/>
      <c r="J689" s="477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FM689" s="50"/>
    </row>
    <row r="690" spans="1:169" s="18" customFormat="1">
      <c r="A690" s="47"/>
      <c r="B690" s="477"/>
      <c r="C690" s="48"/>
      <c r="D690" s="48"/>
      <c r="E690" s="477"/>
      <c r="F690" s="48"/>
      <c r="G690" s="48"/>
      <c r="H690" s="49"/>
      <c r="I690" s="48"/>
      <c r="J690" s="477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FM690" s="50"/>
    </row>
    <row r="691" spans="1:169" s="18" customFormat="1">
      <c r="A691" s="47"/>
      <c r="B691" s="477"/>
      <c r="C691" s="48"/>
      <c r="D691" s="48"/>
      <c r="E691" s="477"/>
      <c r="F691" s="48"/>
      <c r="G691" s="48"/>
      <c r="H691" s="49"/>
      <c r="I691" s="48"/>
      <c r="J691" s="477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FM691" s="50"/>
    </row>
    <row r="692" spans="1:169" s="18" customFormat="1">
      <c r="A692" s="47"/>
      <c r="B692" s="477"/>
      <c r="C692" s="48"/>
      <c r="D692" s="48"/>
      <c r="E692" s="477"/>
      <c r="F692" s="48"/>
      <c r="G692" s="48"/>
      <c r="H692" s="49"/>
      <c r="I692" s="48"/>
      <c r="J692" s="477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FM692" s="50"/>
    </row>
    <row r="693" spans="1:169" s="18" customFormat="1">
      <c r="A693" s="47"/>
      <c r="B693" s="477"/>
      <c r="C693" s="48"/>
      <c r="D693" s="48"/>
      <c r="E693" s="477"/>
      <c r="F693" s="48"/>
      <c r="G693" s="48"/>
      <c r="H693" s="49"/>
      <c r="I693" s="48"/>
      <c r="J693" s="477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FM693" s="50"/>
    </row>
    <row r="694" spans="1:169" s="18" customFormat="1">
      <c r="A694" s="47"/>
      <c r="B694" s="477"/>
      <c r="C694" s="48"/>
      <c r="D694" s="48"/>
      <c r="E694" s="477"/>
      <c r="F694" s="48"/>
      <c r="G694" s="48"/>
      <c r="H694" s="49"/>
      <c r="I694" s="48"/>
      <c r="J694" s="477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FM694" s="50"/>
    </row>
    <row r="695" spans="1:169" s="18" customFormat="1">
      <c r="A695" s="47"/>
      <c r="B695" s="477"/>
      <c r="C695" s="48"/>
      <c r="D695" s="48"/>
      <c r="E695" s="477"/>
      <c r="F695" s="48"/>
      <c r="G695" s="48"/>
      <c r="H695" s="49"/>
      <c r="I695" s="48"/>
      <c r="J695" s="477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FM695" s="50"/>
    </row>
    <row r="696" spans="1:169" s="18" customFormat="1">
      <c r="A696" s="47"/>
      <c r="B696" s="477"/>
      <c r="C696" s="48"/>
      <c r="D696" s="48"/>
      <c r="E696" s="477"/>
      <c r="F696" s="48"/>
      <c r="G696" s="48"/>
      <c r="H696" s="49"/>
      <c r="I696" s="48"/>
      <c r="J696" s="477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FM696" s="50"/>
    </row>
    <row r="697" spans="1:169" s="18" customFormat="1">
      <c r="A697" s="47"/>
      <c r="B697" s="477"/>
      <c r="C697" s="48"/>
      <c r="D697" s="48"/>
      <c r="E697" s="477"/>
      <c r="F697" s="48"/>
      <c r="G697" s="48"/>
      <c r="H697" s="49"/>
      <c r="I697" s="48"/>
      <c r="J697" s="477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FM697" s="50"/>
    </row>
    <row r="698" spans="1:169" s="18" customFormat="1">
      <c r="A698" s="47"/>
      <c r="B698" s="477"/>
      <c r="C698" s="48"/>
      <c r="D698" s="48"/>
      <c r="E698" s="477"/>
      <c r="F698" s="48"/>
      <c r="G698" s="48"/>
      <c r="H698" s="49"/>
      <c r="I698" s="48"/>
      <c r="J698" s="477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FM698" s="50"/>
    </row>
    <row r="699" spans="1:169" s="18" customFormat="1">
      <c r="A699" s="47"/>
      <c r="B699" s="477"/>
      <c r="C699" s="48"/>
      <c r="D699" s="48"/>
      <c r="E699" s="477"/>
      <c r="F699" s="48"/>
      <c r="G699" s="48"/>
      <c r="H699" s="49"/>
      <c r="I699" s="48"/>
      <c r="J699" s="477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FM699" s="50"/>
    </row>
    <row r="700" spans="1:169" s="18" customFormat="1">
      <c r="A700" s="47"/>
      <c r="B700" s="477"/>
      <c r="C700" s="48"/>
      <c r="D700" s="48"/>
      <c r="E700" s="477"/>
      <c r="F700" s="48"/>
      <c r="G700" s="48"/>
      <c r="H700" s="49"/>
      <c r="I700" s="48"/>
      <c r="J700" s="477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FM700" s="50"/>
    </row>
    <row r="701" spans="1:169" s="18" customFormat="1">
      <c r="A701" s="47"/>
      <c r="B701" s="477"/>
      <c r="C701" s="48"/>
      <c r="D701" s="48"/>
      <c r="E701" s="477"/>
      <c r="F701" s="48"/>
      <c r="G701" s="48"/>
      <c r="H701" s="49"/>
      <c r="I701" s="48"/>
      <c r="J701" s="477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FM701" s="50"/>
    </row>
    <row r="702" spans="1:169" s="18" customFormat="1">
      <c r="A702" s="47"/>
      <c r="B702" s="477"/>
      <c r="C702" s="48"/>
      <c r="D702" s="48"/>
      <c r="E702" s="477"/>
      <c r="F702" s="48"/>
      <c r="G702" s="48"/>
      <c r="H702" s="49"/>
      <c r="I702" s="48"/>
      <c r="J702" s="477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FM702" s="50"/>
    </row>
    <row r="703" spans="1:169" s="18" customFormat="1">
      <c r="A703" s="47"/>
      <c r="B703" s="477"/>
      <c r="C703" s="48"/>
      <c r="D703" s="48"/>
      <c r="E703" s="477"/>
      <c r="F703" s="48"/>
      <c r="G703" s="48"/>
      <c r="H703" s="49"/>
      <c r="I703" s="48"/>
      <c r="J703" s="477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FM703" s="50"/>
    </row>
    <row r="704" spans="1:169" s="18" customFormat="1">
      <c r="A704" s="47"/>
      <c r="B704" s="477"/>
      <c r="C704" s="48"/>
      <c r="D704" s="48"/>
      <c r="E704" s="477"/>
      <c r="F704" s="48"/>
      <c r="G704" s="48"/>
      <c r="H704" s="49"/>
      <c r="I704" s="48"/>
      <c r="J704" s="477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FM704" s="50"/>
    </row>
    <row r="705" spans="1:169" s="18" customFormat="1">
      <c r="A705" s="47"/>
      <c r="B705" s="477"/>
      <c r="C705" s="48"/>
      <c r="D705" s="48"/>
      <c r="E705" s="477"/>
      <c r="F705" s="48"/>
      <c r="G705" s="48"/>
      <c r="H705" s="49"/>
      <c r="I705" s="48"/>
      <c r="J705" s="477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FM705" s="50"/>
    </row>
    <row r="706" spans="1:169" s="18" customFormat="1">
      <c r="A706" s="47"/>
      <c r="B706" s="477"/>
      <c r="C706" s="48"/>
      <c r="D706" s="48"/>
      <c r="E706" s="477"/>
      <c r="F706" s="48"/>
      <c r="G706" s="48"/>
      <c r="H706" s="49"/>
      <c r="I706" s="48"/>
      <c r="J706" s="477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FM706" s="50"/>
    </row>
    <row r="707" spans="1:169" s="18" customFormat="1">
      <c r="A707" s="47"/>
      <c r="B707" s="477"/>
      <c r="C707" s="48"/>
      <c r="D707" s="48"/>
      <c r="E707" s="477"/>
      <c r="F707" s="48"/>
      <c r="G707" s="48"/>
      <c r="H707" s="49"/>
      <c r="I707" s="48"/>
      <c r="J707" s="477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FM707" s="50"/>
    </row>
    <row r="708" spans="1:169" s="18" customFormat="1">
      <c r="A708" s="47"/>
      <c r="B708" s="477"/>
      <c r="C708" s="48"/>
      <c r="D708" s="48"/>
      <c r="E708" s="477"/>
      <c r="F708" s="48"/>
      <c r="G708" s="48"/>
      <c r="H708" s="49"/>
      <c r="I708" s="48"/>
      <c r="J708" s="477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FM708" s="50"/>
    </row>
    <row r="709" spans="1:169" s="18" customFormat="1">
      <c r="A709" s="47"/>
      <c r="B709" s="477"/>
      <c r="C709" s="48"/>
      <c r="D709" s="48"/>
      <c r="E709" s="477"/>
      <c r="F709" s="48"/>
      <c r="G709" s="48"/>
      <c r="H709" s="49"/>
      <c r="I709" s="48"/>
      <c r="J709" s="477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FM709" s="50"/>
    </row>
    <row r="710" spans="1:169" s="18" customFormat="1">
      <c r="A710" s="47"/>
      <c r="B710" s="477"/>
      <c r="C710" s="48"/>
      <c r="D710" s="48"/>
      <c r="E710" s="477"/>
      <c r="F710" s="48"/>
      <c r="G710" s="48"/>
      <c r="H710" s="49"/>
      <c r="I710" s="48"/>
      <c r="J710" s="477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FM710" s="50"/>
    </row>
    <row r="711" spans="1:169" s="18" customFormat="1">
      <c r="A711" s="47"/>
      <c r="B711" s="477"/>
      <c r="C711" s="48"/>
      <c r="D711" s="48"/>
      <c r="E711" s="477"/>
      <c r="F711" s="48"/>
      <c r="G711" s="48"/>
      <c r="H711" s="49"/>
      <c r="I711" s="48"/>
      <c r="J711" s="477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FM711" s="50"/>
    </row>
    <row r="712" spans="1:169" s="18" customFormat="1">
      <c r="A712" s="47"/>
      <c r="B712" s="477"/>
      <c r="C712" s="48"/>
      <c r="D712" s="48"/>
      <c r="E712" s="477"/>
      <c r="F712" s="48"/>
      <c r="G712" s="48"/>
      <c r="H712" s="49"/>
      <c r="I712" s="48"/>
      <c r="J712" s="477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FM712" s="50"/>
    </row>
    <row r="713" spans="1:169" s="18" customFormat="1">
      <c r="A713" s="47"/>
      <c r="B713" s="477"/>
      <c r="C713" s="48"/>
      <c r="D713" s="48"/>
      <c r="E713" s="477"/>
      <c r="F713" s="48"/>
      <c r="G713" s="48"/>
      <c r="H713" s="49"/>
      <c r="I713" s="48"/>
      <c r="J713" s="477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FM713" s="50"/>
    </row>
    <row r="714" spans="1:169" s="18" customFormat="1">
      <c r="A714" s="47"/>
      <c r="B714" s="477"/>
      <c r="C714" s="48"/>
      <c r="D714" s="48"/>
      <c r="E714" s="477"/>
      <c r="F714" s="48"/>
      <c r="G714" s="48"/>
      <c r="H714" s="49"/>
      <c r="I714" s="48"/>
      <c r="J714" s="477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FM714" s="50"/>
    </row>
    <row r="715" spans="1:169" s="18" customFormat="1">
      <c r="A715" s="47"/>
      <c r="B715" s="477"/>
      <c r="C715" s="48"/>
      <c r="D715" s="48"/>
      <c r="E715" s="477"/>
      <c r="F715" s="48"/>
      <c r="G715" s="48"/>
      <c r="H715" s="49"/>
      <c r="I715" s="48"/>
      <c r="J715" s="477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FM715" s="50"/>
    </row>
    <row r="716" spans="1:169" s="18" customFormat="1">
      <c r="A716" s="47"/>
      <c r="B716" s="477"/>
      <c r="C716" s="48"/>
      <c r="D716" s="48"/>
      <c r="E716" s="477"/>
      <c r="F716" s="48"/>
      <c r="G716" s="48"/>
      <c r="H716" s="49"/>
      <c r="I716" s="48"/>
      <c r="J716" s="477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FM716" s="50"/>
    </row>
    <row r="717" spans="1:169" s="18" customFormat="1">
      <c r="A717" s="47"/>
      <c r="B717" s="477"/>
      <c r="C717" s="48"/>
      <c r="D717" s="48"/>
      <c r="E717" s="477"/>
      <c r="F717" s="48"/>
      <c r="G717" s="48"/>
      <c r="H717" s="49"/>
      <c r="I717" s="48"/>
      <c r="J717" s="477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FM717" s="50"/>
    </row>
    <row r="718" spans="1:169" s="18" customFormat="1">
      <c r="A718" s="47"/>
      <c r="B718" s="477"/>
      <c r="C718" s="48"/>
      <c r="D718" s="48"/>
      <c r="E718" s="477"/>
      <c r="F718" s="48"/>
      <c r="G718" s="48"/>
      <c r="H718" s="49"/>
      <c r="I718" s="48"/>
      <c r="J718" s="477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FM718" s="50"/>
    </row>
    <row r="719" spans="1:169" s="18" customFormat="1">
      <c r="A719" s="47"/>
      <c r="B719" s="477"/>
      <c r="C719" s="48"/>
      <c r="D719" s="48"/>
      <c r="E719" s="477"/>
      <c r="F719" s="48"/>
      <c r="G719" s="48"/>
      <c r="H719" s="49"/>
      <c r="I719" s="48"/>
      <c r="J719" s="477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FM719" s="50"/>
    </row>
    <row r="720" spans="1:169" s="18" customFormat="1">
      <c r="A720" s="47"/>
      <c r="B720" s="477"/>
      <c r="C720" s="48"/>
      <c r="D720" s="48"/>
      <c r="E720" s="477"/>
      <c r="F720" s="48"/>
      <c r="G720" s="48"/>
      <c r="H720" s="49"/>
      <c r="I720" s="48"/>
      <c r="J720" s="477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FM720" s="50"/>
    </row>
    <row r="721" spans="1:169" s="18" customFormat="1">
      <c r="A721" s="47"/>
      <c r="B721" s="477"/>
      <c r="C721" s="48"/>
      <c r="D721" s="48"/>
      <c r="E721" s="477"/>
      <c r="F721" s="48"/>
      <c r="G721" s="48"/>
      <c r="H721" s="49"/>
      <c r="I721" s="48"/>
      <c r="J721" s="477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FM721" s="50"/>
    </row>
    <row r="722" spans="1:169" s="18" customFormat="1">
      <c r="A722" s="47"/>
      <c r="B722" s="477"/>
      <c r="C722" s="48"/>
      <c r="D722" s="48"/>
      <c r="E722" s="477"/>
      <c r="F722" s="48"/>
      <c r="G722" s="48"/>
      <c r="H722" s="49"/>
      <c r="I722" s="48"/>
      <c r="J722" s="477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FM722" s="50"/>
    </row>
    <row r="723" spans="1:169" s="18" customFormat="1">
      <c r="A723" s="47"/>
      <c r="B723" s="477"/>
      <c r="C723" s="48"/>
      <c r="D723" s="48"/>
      <c r="E723" s="477"/>
      <c r="F723" s="48"/>
      <c r="G723" s="48"/>
      <c r="H723" s="49"/>
      <c r="I723" s="48"/>
      <c r="J723" s="477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FM723" s="50"/>
    </row>
    <row r="724" spans="1:169" s="18" customFormat="1">
      <c r="A724" s="47"/>
      <c r="B724" s="477"/>
      <c r="C724" s="48"/>
      <c r="D724" s="48"/>
      <c r="E724" s="477"/>
      <c r="F724" s="48"/>
      <c r="G724" s="48"/>
      <c r="H724" s="49"/>
      <c r="I724" s="48"/>
      <c r="J724" s="477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FM724" s="50"/>
    </row>
    <row r="725" spans="1:169" s="18" customFormat="1">
      <c r="A725" s="47"/>
      <c r="B725" s="477"/>
      <c r="C725" s="48"/>
      <c r="D725" s="48"/>
      <c r="E725" s="477"/>
      <c r="F725" s="48"/>
      <c r="G725" s="48"/>
      <c r="H725" s="49"/>
      <c r="I725" s="48"/>
      <c r="J725" s="477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FM725" s="50"/>
    </row>
    <row r="726" spans="1:169" s="18" customFormat="1">
      <c r="A726" s="47"/>
      <c r="B726" s="477"/>
      <c r="C726" s="48"/>
      <c r="D726" s="48"/>
      <c r="E726" s="477"/>
      <c r="F726" s="48"/>
      <c r="G726" s="48"/>
      <c r="H726" s="49"/>
      <c r="I726" s="48"/>
      <c r="J726" s="477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FM726" s="50"/>
    </row>
    <row r="727" spans="1:169" s="18" customFormat="1">
      <c r="A727" s="47"/>
      <c r="B727" s="477"/>
      <c r="C727" s="48"/>
      <c r="D727" s="48"/>
      <c r="E727" s="477"/>
      <c r="F727" s="48"/>
      <c r="G727" s="48"/>
      <c r="H727" s="49"/>
      <c r="I727" s="48"/>
      <c r="J727" s="477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FM727" s="50"/>
    </row>
    <row r="728" spans="1:169" s="18" customFormat="1">
      <c r="A728" s="47"/>
      <c r="B728" s="477"/>
      <c r="C728" s="48"/>
      <c r="D728" s="48"/>
      <c r="E728" s="477"/>
      <c r="F728" s="48"/>
      <c r="G728" s="48"/>
      <c r="H728" s="49"/>
      <c r="I728" s="48"/>
      <c r="J728" s="477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FM728" s="50"/>
    </row>
    <row r="729" spans="1:169" s="18" customFormat="1">
      <c r="A729" s="47"/>
      <c r="B729" s="477"/>
      <c r="C729" s="48"/>
      <c r="D729" s="48"/>
      <c r="E729" s="477"/>
      <c r="F729" s="48"/>
      <c r="G729" s="48"/>
      <c r="H729" s="49"/>
      <c r="I729" s="48"/>
      <c r="J729" s="477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FM729" s="50"/>
    </row>
    <row r="730" spans="1:169" s="18" customFormat="1">
      <c r="A730" s="47"/>
      <c r="B730" s="477"/>
      <c r="C730" s="48"/>
      <c r="D730" s="48"/>
      <c r="E730" s="477"/>
      <c r="F730" s="48"/>
      <c r="G730" s="48"/>
      <c r="H730" s="49"/>
      <c r="I730" s="48"/>
      <c r="J730" s="477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FM730" s="50"/>
    </row>
    <row r="731" spans="1:169" s="18" customFormat="1">
      <c r="A731" s="47"/>
      <c r="B731" s="477"/>
      <c r="C731" s="48"/>
      <c r="D731" s="48"/>
      <c r="E731" s="477"/>
      <c r="F731" s="48"/>
      <c r="G731" s="48"/>
      <c r="H731" s="49"/>
      <c r="I731" s="48"/>
      <c r="J731" s="477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FM731" s="50"/>
    </row>
    <row r="732" spans="1:169" s="18" customFormat="1">
      <c r="A732" s="47"/>
      <c r="B732" s="477"/>
      <c r="C732" s="48"/>
      <c r="D732" s="48"/>
      <c r="E732" s="477"/>
      <c r="F732" s="48"/>
      <c r="G732" s="48"/>
      <c r="H732" s="49"/>
      <c r="I732" s="48"/>
      <c r="J732" s="477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FM732" s="50"/>
    </row>
    <row r="733" spans="1:169" s="18" customFormat="1">
      <c r="A733" s="47"/>
      <c r="B733" s="477"/>
      <c r="C733" s="48"/>
      <c r="D733" s="48"/>
      <c r="E733" s="477"/>
      <c r="F733" s="48"/>
      <c r="G733" s="48"/>
      <c r="H733" s="49"/>
      <c r="I733" s="48"/>
      <c r="J733" s="477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FM733" s="50"/>
    </row>
    <row r="734" spans="1:169" s="18" customFormat="1">
      <c r="A734" s="47"/>
      <c r="B734" s="477"/>
      <c r="C734" s="48"/>
      <c r="D734" s="48"/>
      <c r="E734" s="477"/>
      <c r="F734" s="48"/>
      <c r="G734" s="48"/>
      <c r="H734" s="49"/>
      <c r="I734" s="48"/>
      <c r="J734" s="477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FM734" s="50"/>
    </row>
    <row r="735" spans="1:169" s="18" customFormat="1">
      <c r="A735" s="47"/>
      <c r="B735" s="477"/>
      <c r="C735" s="48"/>
      <c r="D735" s="48"/>
      <c r="E735" s="477"/>
      <c r="F735" s="48"/>
      <c r="G735" s="48"/>
      <c r="H735" s="49"/>
      <c r="I735" s="48"/>
      <c r="J735" s="477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FM735" s="50"/>
    </row>
    <row r="736" spans="1:169" s="18" customFormat="1">
      <c r="A736" s="47"/>
      <c r="B736" s="477"/>
      <c r="C736" s="48"/>
      <c r="D736" s="48"/>
      <c r="E736" s="477"/>
      <c r="F736" s="48"/>
      <c r="G736" s="48"/>
      <c r="H736" s="49"/>
      <c r="I736" s="48"/>
      <c r="J736" s="477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FM736" s="50"/>
    </row>
    <row r="737" spans="1:169" s="18" customFormat="1">
      <c r="A737" s="47"/>
      <c r="B737" s="477"/>
      <c r="C737" s="48"/>
      <c r="D737" s="48"/>
      <c r="E737" s="477"/>
      <c r="F737" s="48"/>
      <c r="G737" s="48"/>
      <c r="H737" s="49"/>
      <c r="I737" s="48"/>
      <c r="J737" s="477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FM737" s="50"/>
    </row>
    <row r="738" spans="1:169" s="18" customFormat="1">
      <c r="A738" s="47"/>
      <c r="B738" s="477"/>
      <c r="C738" s="48"/>
      <c r="D738" s="48"/>
      <c r="E738" s="477"/>
      <c r="F738" s="48"/>
      <c r="G738" s="48"/>
      <c r="H738" s="49"/>
      <c r="I738" s="48"/>
      <c r="J738" s="477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FM738" s="50"/>
    </row>
    <row r="739" spans="1:169" s="18" customFormat="1">
      <c r="A739" s="47"/>
      <c r="B739" s="477"/>
      <c r="C739" s="48"/>
      <c r="D739" s="48"/>
      <c r="E739" s="477"/>
      <c r="F739" s="48"/>
      <c r="G739" s="48"/>
      <c r="H739" s="49"/>
      <c r="I739" s="48"/>
      <c r="J739" s="477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FM739" s="50"/>
    </row>
    <row r="740" spans="1:169" s="18" customFormat="1">
      <c r="A740" s="47"/>
      <c r="B740" s="477"/>
      <c r="C740" s="48"/>
      <c r="D740" s="48"/>
      <c r="E740" s="477"/>
      <c r="F740" s="48"/>
      <c r="G740" s="48"/>
      <c r="H740" s="49"/>
      <c r="I740" s="48"/>
      <c r="J740" s="477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FM740" s="50"/>
    </row>
    <row r="741" spans="1:169" s="18" customFormat="1">
      <c r="A741" s="47"/>
      <c r="B741" s="477"/>
      <c r="C741" s="48"/>
      <c r="D741" s="48"/>
      <c r="E741" s="477"/>
      <c r="F741" s="48"/>
      <c r="G741" s="48"/>
      <c r="H741" s="49"/>
      <c r="I741" s="48"/>
      <c r="J741" s="477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FM741" s="50"/>
    </row>
    <row r="742" spans="1:169" s="18" customFormat="1">
      <c r="A742" s="47"/>
      <c r="B742" s="477"/>
      <c r="C742" s="48"/>
      <c r="D742" s="48"/>
      <c r="E742" s="477"/>
      <c r="F742" s="48"/>
      <c r="G742" s="48"/>
      <c r="H742" s="49"/>
      <c r="I742" s="48"/>
      <c r="J742" s="477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FM742" s="50"/>
    </row>
    <row r="743" spans="1:169" s="18" customFormat="1">
      <c r="A743" s="47"/>
      <c r="B743" s="477"/>
      <c r="C743" s="48"/>
      <c r="D743" s="48"/>
      <c r="E743" s="477"/>
      <c r="F743" s="48"/>
      <c r="G743" s="48"/>
      <c r="H743" s="49"/>
      <c r="I743" s="48"/>
      <c r="J743" s="477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FM743" s="50"/>
    </row>
    <row r="744" spans="1:169" s="18" customFormat="1">
      <c r="A744" s="47"/>
      <c r="B744" s="477"/>
      <c r="C744" s="48"/>
      <c r="D744" s="48"/>
      <c r="E744" s="477"/>
      <c r="F744" s="48"/>
      <c r="G744" s="48"/>
      <c r="H744" s="49"/>
      <c r="I744" s="48"/>
      <c r="J744" s="477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FM744" s="50"/>
    </row>
    <row r="745" spans="1:169" s="18" customFormat="1">
      <c r="A745" s="47"/>
      <c r="B745" s="477"/>
      <c r="C745" s="48"/>
      <c r="D745" s="48"/>
      <c r="E745" s="477"/>
      <c r="F745" s="48"/>
      <c r="G745" s="48"/>
      <c r="H745" s="49"/>
      <c r="I745" s="48"/>
      <c r="J745" s="477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FM745" s="50"/>
    </row>
    <row r="746" spans="1:169" s="18" customFormat="1">
      <c r="A746" s="47"/>
      <c r="B746" s="477"/>
      <c r="C746" s="48"/>
      <c r="D746" s="48"/>
      <c r="E746" s="477"/>
      <c r="F746" s="48"/>
      <c r="G746" s="48"/>
      <c r="H746" s="49"/>
      <c r="I746" s="48"/>
      <c r="J746" s="477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FM746" s="50"/>
    </row>
    <row r="747" spans="1:169" s="18" customFormat="1">
      <c r="A747" s="47"/>
      <c r="B747" s="477"/>
      <c r="C747" s="48"/>
      <c r="D747" s="48"/>
      <c r="E747" s="477"/>
      <c r="F747" s="48"/>
      <c r="G747" s="48"/>
      <c r="H747" s="49"/>
      <c r="I747" s="48"/>
      <c r="J747" s="477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FM747" s="50"/>
    </row>
    <row r="748" spans="1:169" s="18" customFormat="1">
      <c r="A748" s="47"/>
      <c r="B748" s="477"/>
      <c r="C748" s="48"/>
      <c r="D748" s="48"/>
      <c r="E748" s="477"/>
      <c r="F748" s="48"/>
      <c r="G748" s="48"/>
      <c r="H748" s="49"/>
      <c r="I748" s="48"/>
      <c r="J748" s="477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FM748" s="50"/>
    </row>
    <row r="749" spans="1:169" s="18" customFormat="1">
      <c r="A749" s="47"/>
      <c r="B749" s="477"/>
      <c r="C749" s="48"/>
      <c r="D749" s="48"/>
      <c r="E749" s="477"/>
      <c r="F749" s="48"/>
      <c r="G749" s="48"/>
      <c r="H749" s="49"/>
      <c r="I749" s="48"/>
      <c r="J749" s="477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FM749" s="50"/>
    </row>
    <row r="750" spans="1:169" s="18" customFormat="1">
      <c r="A750" s="47"/>
      <c r="B750" s="477"/>
      <c r="C750" s="48"/>
      <c r="D750" s="48"/>
      <c r="E750" s="477"/>
      <c r="F750" s="48"/>
      <c r="G750" s="48"/>
      <c r="H750" s="49"/>
      <c r="I750" s="48"/>
      <c r="J750" s="477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FM750" s="50"/>
    </row>
    <row r="751" spans="1:169" s="18" customFormat="1">
      <c r="A751" s="47"/>
      <c r="B751" s="477"/>
      <c r="C751" s="48"/>
      <c r="D751" s="48"/>
      <c r="E751" s="477"/>
      <c r="F751" s="48"/>
      <c r="G751" s="48"/>
      <c r="H751" s="49"/>
      <c r="I751" s="48"/>
      <c r="J751" s="477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FM751" s="50"/>
    </row>
    <row r="752" spans="1:169" s="18" customFormat="1">
      <c r="A752" s="47"/>
      <c r="B752" s="477"/>
      <c r="C752" s="48"/>
      <c r="D752" s="48"/>
      <c r="E752" s="477"/>
      <c r="F752" s="48"/>
      <c r="G752" s="48"/>
      <c r="H752" s="49"/>
      <c r="I752" s="48"/>
      <c r="J752" s="477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FM752" s="50"/>
    </row>
    <row r="753" spans="1:169" s="18" customFormat="1">
      <c r="A753" s="47"/>
      <c r="B753" s="477"/>
      <c r="C753" s="48"/>
      <c r="D753" s="48"/>
      <c r="E753" s="477"/>
      <c r="F753" s="48"/>
      <c r="G753" s="48"/>
      <c r="H753" s="49"/>
      <c r="I753" s="48"/>
      <c r="J753" s="477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FM753" s="50"/>
    </row>
    <row r="754" spans="1:169" s="18" customFormat="1">
      <c r="A754" s="47"/>
      <c r="B754" s="477"/>
      <c r="C754" s="48"/>
      <c r="D754" s="48"/>
      <c r="E754" s="477"/>
      <c r="F754" s="48"/>
      <c r="G754" s="48"/>
      <c r="H754" s="49"/>
      <c r="I754" s="48"/>
      <c r="J754" s="477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FM754" s="50"/>
    </row>
    <row r="755" spans="1:169" s="18" customFormat="1">
      <c r="A755" s="47"/>
      <c r="B755" s="477"/>
      <c r="C755" s="48"/>
      <c r="D755" s="48"/>
      <c r="E755" s="477"/>
      <c r="F755" s="48"/>
      <c r="G755" s="48"/>
      <c r="H755" s="49"/>
      <c r="I755" s="48"/>
      <c r="J755" s="477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FM755" s="50"/>
    </row>
    <row r="756" spans="1:169" s="18" customFormat="1">
      <c r="A756" s="47"/>
      <c r="B756" s="477"/>
      <c r="C756" s="48"/>
      <c r="D756" s="48"/>
      <c r="E756" s="477"/>
      <c r="F756" s="48"/>
      <c r="G756" s="48"/>
      <c r="H756" s="49"/>
      <c r="I756" s="48"/>
      <c r="J756" s="477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FM756" s="50"/>
    </row>
    <row r="757" spans="1:169" s="18" customFormat="1">
      <c r="A757" s="47"/>
      <c r="B757" s="477"/>
      <c r="C757" s="48"/>
      <c r="D757" s="48"/>
      <c r="E757" s="477"/>
      <c r="F757" s="48"/>
      <c r="G757" s="48"/>
      <c r="H757" s="49"/>
      <c r="I757" s="48"/>
      <c r="J757" s="477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FM757" s="50"/>
    </row>
    <row r="758" spans="1:169" s="18" customFormat="1">
      <c r="A758" s="47"/>
      <c r="B758" s="477"/>
      <c r="C758" s="48"/>
      <c r="D758" s="48"/>
      <c r="E758" s="477"/>
      <c r="F758" s="48"/>
      <c r="G758" s="48"/>
      <c r="H758" s="49"/>
      <c r="I758" s="48"/>
      <c r="J758" s="477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FM758" s="50"/>
    </row>
    <row r="759" spans="1:169" s="18" customFormat="1">
      <c r="A759" s="47"/>
      <c r="B759" s="477"/>
      <c r="C759" s="48"/>
      <c r="D759" s="48"/>
      <c r="E759" s="477"/>
      <c r="F759" s="48"/>
      <c r="G759" s="48"/>
      <c r="H759" s="49"/>
      <c r="I759" s="48"/>
      <c r="J759" s="477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FM759" s="50"/>
    </row>
    <row r="760" spans="1:169" s="18" customFormat="1">
      <c r="A760" s="47"/>
      <c r="B760" s="477"/>
      <c r="C760" s="48"/>
      <c r="D760" s="48"/>
      <c r="E760" s="477"/>
      <c r="F760" s="48"/>
      <c r="G760" s="48"/>
      <c r="H760" s="49"/>
      <c r="I760" s="48"/>
      <c r="J760" s="477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FM760" s="50"/>
    </row>
    <row r="761" spans="1:169" s="18" customFormat="1">
      <c r="A761" s="47"/>
      <c r="B761" s="477"/>
      <c r="C761" s="48"/>
      <c r="D761" s="48"/>
      <c r="E761" s="477"/>
      <c r="F761" s="48"/>
      <c r="G761" s="48"/>
      <c r="H761" s="49"/>
      <c r="I761" s="48"/>
      <c r="J761" s="477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FM761" s="50"/>
    </row>
    <row r="762" spans="1:169" s="18" customFormat="1">
      <c r="A762" s="47"/>
      <c r="B762" s="477"/>
      <c r="C762" s="48"/>
      <c r="D762" s="48"/>
      <c r="E762" s="477"/>
      <c r="F762" s="48"/>
      <c r="G762" s="48"/>
      <c r="H762" s="49"/>
      <c r="I762" s="48"/>
      <c r="J762" s="477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FM762" s="50"/>
    </row>
    <row r="763" spans="1:169" s="18" customFormat="1">
      <c r="A763" s="47"/>
      <c r="B763" s="477"/>
      <c r="C763" s="48"/>
      <c r="D763" s="48"/>
      <c r="E763" s="477"/>
      <c r="F763" s="48"/>
      <c r="G763" s="48"/>
      <c r="H763" s="49"/>
      <c r="I763" s="48"/>
      <c r="J763" s="477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FM763" s="50"/>
    </row>
    <row r="764" spans="1:169" s="18" customFormat="1">
      <c r="A764" s="47"/>
      <c r="B764" s="477"/>
      <c r="C764" s="48"/>
      <c r="D764" s="48"/>
      <c r="E764" s="477"/>
      <c r="F764" s="48"/>
      <c r="G764" s="48"/>
      <c r="H764" s="49"/>
      <c r="I764" s="48"/>
      <c r="J764" s="477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FM764" s="50"/>
    </row>
    <row r="765" spans="1:169" s="18" customFormat="1">
      <c r="A765" s="47"/>
      <c r="B765" s="477"/>
      <c r="C765" s="48"/>
      <c r="D765" s="48"/>
      <c r="E765" s="477"/>
      <c r="F765" s="48"/>
      <c r="G765" s="48"/>
      <c r="H765" s="49"/>
      <c r="I765" s="48"/>
      <c r="J765" s="477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FM765" s="50"/>
    </row>
    <row r="766" spans="1:169" s="18" customFormat="1">
      <c r="A766" s="47"/>
      <c r="B766" s="477"/>
      <c r="C766" s="48"/>
      <c r="D766" s="48"/>
      <c r="E766" s="477"/>
      <c r="F766" s="48"/>
      <c r="G766" s="48"/>
      <c r="H766" s="49"/>
      <c r="I766" s="48"/>
      <c r="J766" s="477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FM766" s="50"/>
    </row>
    <row r="767" spans="1:169" s="18" customFormat="1">
      <c r="A767" s="47"/>
      <c r="B767" s="477"/>
      <c r="C767" s="48"/>
      <c r="D767" s="48"/>
      <c r="E767" s="477"/>
      <c r="F767" s="48"/>
      <c r="G767" s="48"/>
      <c r="H767" s="49"/>
      <c r="I767" s="48"/>
      <c r="J767" s="477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FM767" s="50"/>
    </row>
    <row r="768" spans="1:169" s="18" customFormat="1">
      <c r="A768" s="47"/>
      <c r="B768" s="477"/>
      <c r="C768" s="48"/>
      <c r="D768" s="48"/>
      <c r="E768" s="477"/>
      <c r="F768" s="48"/>
      <c r="G768" s="48"/>
      <c r="H768" s="49"/>
      <c r="I768" s="48"/>
      <c r="J768" s="477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FM768" s="50"/>
    </row>
    <row r="769" spans="1:169" s="18" customFormat="1">
      <c r="A769" s="47"/>
      <c r="B769" s="477"/>
      <c r="C769" s="48"/>
      <c r="D769" s="48"/>
      <c r="E769" s="477"/>
      <c r="F769" s="48"/>
      <c r="G769" s="48"/>
      <c r="H769" s="49"/>
      <c r="I769" s="48"/>
      <c r="J769" s="477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FM769" s="50"/>
    </row>
    <row r="770" spans="1:169" s="18" customFormat="1">
      <c r="A770" s="47"/>
      <c r="B770" s="477"/>
      <c r="C770" s="48"/>
      <c r="D770" s="48"/>
      <c r="E770" s="477"/>
      <c r="F770" s="48"/>
      <c r="G770" s="48"/>
      <c r="H770" s="49"/>
      <c r="I770" s="48"/>
      <c r="J770" s="477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FM770" s="50"/>
    </row>
    <row r="771" spans="1:169" s="18" customFormat="1">
      <c r="A771" s="47"/>
      <c r="B771" s="477"/>
      <c r="C771" s="48"/>
      <c r="D771" s="48"/>
      <c r="E771" s="477"/>
      <c r="F771" s="48"/>
      <c r="G771" s="48"/>
      <c r="H771" s="49"/>
      <c r="I771" s="48"/>
      <c r="J771" s="477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FM771" s="50"/>
    </row>
    <row r="772" spans="1:169" s="18" customFormat="1">
      <c r="A772" s="47"/>
      <c r="B772" s="477"/>
      <c r="C772" s="48"/>
      <c r="D772" s="48"/>
      <c r="E772" s="477"/>
      <c r="F772" s="48"/>
      <c r="G772" s="48"/>
      <c r="H772" s="49"/>
      <c r="I772" s="48"/>
      <c r="J772" s="477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FM772" s="50"/>
    </row>
    <row r="773" spans="1:169" s="18" customFormat="1">
      <c r="A773" s="47"/>
      <c r="B773" s="477"/>
      <c r="C773" s="48"/>
      <c r="D773" s="48"/>
      <c r="E773" s="477"/>
      <c r="F773" s="48"/>
      <c r="G773" s="48"/>
      <c r="H773" s="49"/>
      <c r="I773" s="48"/>
      <c r="J773" s="477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FM773" s="50"/>
    </row>
    <row r="774" spans="1:169" s="18" customFormat="1">
      <c r="A774" s="47"/>
      <c r="B774" s="477"/>
      <c r="C774" s="48"/>
      <c r="D774" s="48"/>
      <c r="E774" s="477"/>
      <c r="F774" s="48"/>
      <c r="G774" s="48"/>
      <c r="H774" s="49"/>
      <c r="I774" s="48"/>
      <c r="J774" s="477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FM774" s="50"/>
    </row>
    <row r="775" spans="1:169" s="18" customFormat="1">
      <c r="A775" s="47"/>
      <c r="B775" s="477"/>
      <c r="C775" s="48"/>
      <c r="D775" s="48"/>
      <c r="E775" s="477"/>
      <c r="F775" s="48"/>
      <c r="G775" s="48"/>
      <c r="H775" s="49"/>
      <c r="I775" s="48"/>
      <c r="J775" s="477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FM775" s="50"/>
    </row>
    <row r="776" spans="1:169" s="18" customFormat="1">
      <c r="A776" s="47"/>
      <c r="B776" s="477"/>
      <c r="C776" s="48"/>
      <c r="D776" s="48"/>
      <c r="E776" s="477"/>
      <c r="F776" s="48"/>
      <c r="G776" s="48"/>
      <c r="H776" s="49"/>
      <c r="I776" s="48"/>
      <c r="J776" s="477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FM776" s="50"/>
    </row>
    <row r="777" spans="1:169" s="18" customFormat="1">
      <c r="A777" s="47"/>
      <c r="B777" s="477"/>
      <c r="C777" s="48"/>
      <c r="D777" s="48"/>
      <c r="E777" s="477"/>
      <c r="F777" s="48"/>
      <c r="G777" s="48"/>
      <c r="H777" s="49"/>
      <c r="I777" s="48"/>
      <c r="J777" s="477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FM777" s="50"/>
    </row>
    <row r="778" spans="1:169" s="18" customFormat="1">
      <c r="A778" s="47"/>
      <c r="B778" s="477"/>
      <c r="C778" s="48"/>
      <c r="D778" s="48"/>
      <c r="E778" s="477"/>
      <c r="F778" s="48"/>
      <c r="G778" s="48"/>
      <c r="H778" s="49"/>
      <c r="I778" s="48"/>
      <c r="J778" s="477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FM778" s="50"/>
    </row>
    <row r="779" spans="1:169" s="18" customFormat="1">
      <c r="A779" s="47"/>
      <c r="B779" s="477"/>
      <c r="C779" s="48"/>
      <c r="D779" s="48"/>
      <c r="E779" s="477"/>
      <c r="F779" s="48"/>
      <c r="G779" s="48"/>
      <c r="H779" s="49"/>
      <c r="I779" s="48"/>
      <c r="J779" s="477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FM779" s="50"/>
    </row>
    <row r="780" spans="1:169" s="18" customFormat="1">
      <c r="A780" s="47"/>
      <c r="B780" s="477"/>
      <c r="C780" s="48"/>
      <c r="D780" s="48"/>
      <c r="E780" s="477"/>
      <c r="F780" s="48"/>
      <c r="G780" s="48"/>
      <c r="H780" s="49"/>
      <c r="I780" s="48"/>
      <c r="J780" s="477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FM780" s="50"/>
    </row>
    <row r="781" spans="1:169" s="18" customFormat="1">
      <c r="A781" s="47"/>
      <c r="B781" s="477"/>
      <c r="C781" s="48"/>
      <c r="D781" s="48"/>
      <c r="E781" s="477"/>
      <c r="F781" s="48"/>
      <c r="G781" s="48"/>
      <c r="H781" s="49"/>
      <c r="I781" s="48"/>
      <c r="J781" s="477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FM781" s="50"/>
    </row>
    <row r="782" spans="1:169" s="18" customFormat="1">
      <c r="A782" s="47"/>
      <c r="B782" s="477"/>
      <c r="C782" s="48"/>
      <c r="D782" s="48"/>
      <c r="E782" s="477"/>
      <c r="F782" s="48"/>
      <c r="G782" s="48"/>
      <c r="H782" s="49"/>
      <c r="I782" s="48"/>
      <c r="J782" s="477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FM782" s="50"/>
    </row>
    <row r="783" spans="1:169" s="18" customFormat="1">
      <c r="A783" s="47"/>
      <c r="B783" s="477"/>
      <c r="C783" s="48"/>
      <c r="D783" s="48"/>
      <c r="E783" s="477"/>
      <c r="F783" s="48"/>
      <c r="G783" s="48"/>
      <c r="H783" s="49"/>
      <c r="I783" s="48"/>
      <c r="J783" s="477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FM783" s="50"/>
    </row>
    <row r="784" spans="1:169" s="18" customFormat="1">
      <c r="A784" s="47"/>
      <c r="B784" s="477"/>
      <c r="C784" s="48"/>
      <c r="D784" s="48"/>
      <c r="E784" s="477"/>
      <c r="F784" s="48"/>
      <c r="G784" s="48"/>
      <c r="H784" s="49"/>
      <c r="I784" s="48"/>
      <c r="J784" s="477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FM784" s="50"/>
    </row>
    <row r="785" spans="1:169" s="18" customFormat="1">
      <c r="A785" s="47"/>
      <c r="B785" s="477"/>
      <c r="C785" s="48"/>
      <c r="D785" s="48"/>
      <c r="E785" s="477"/>
      <c r="F785" s="48"/>
      <c r="G785" s="48"/>
      <c r="H785" s="49"/>
      <c r="I785" s="48"/>
      <c r="J785" s="477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FM785" s="50"/>
    </row>
    <row r="786" spans="1:169" s="18" customFormat="1">
      <c r="A786" s="47"/>
      <c r="B786" s="477"/>
      <c r="C786" s="48"/>
      <c r="D786" s="48"/>
      <c r="E786" s="477"/>
      <c r="F786" s="48"/>
      <c r="G786" s="48"/>
      <c r="H786" s="49"/>
      <c r="I786" s="48"/>
      <c r="J786" s="477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FM786" s="50"/>
    </row>
    <row r="787" spans="1:169" s="18" customFormat="1">
      <c r="A787" s="47"/>
      <c r="B787" s="477"/>
      <c r="C787" s="48"/>
      <c r="D787" s="48"/>
      <c r="E787" s="477"/>
      <c r="F787" s="48"/>
      <c r="G787" s="48"/>
      <c r="H787" s="49"/>
      <c r="I787" s="48"/>
      <c r="J787" s="477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FM787" s="50"/>
    </row>
    <row r="788" spans="1:169" s="18" customFormat="1">
      <c r="A788" s="47"/>
      <c r="B788" s="477"/>
      <c r="C788" s="48"/>
      <c r="D788" s="48"/>
      <c r="E788" s="477"/>
      <c r="F788" s="48"/>
      <c r="G788" s="48"/>
      <c r="H788" s="49"/>
      <c r="I788" s="48"/>
      <c r="J788" s="477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FM788" s="50"/>
    </row>
    <row r="789" spans="1:169" s="18" customFormat="1">
      <c r="A789" s="47"/>
      <c r="B789" s="477"/>
      <c r="C789" s="48"/>
      <c r="D789" s="48"/>
      <c r="E789" s="477"/>
      <c r="F789" s="48"/>
      <c r="G789" s="48"/>
      <c r="H789" s="49"/>
      <c r="I789" s="48"/>
      <c r="J789" s="477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FM789" s="50"/>
    </row>
    <row r="790" spans="1:169" s="18" customFormat="1">
      <c r="A790" s="47"/>
      <c r="B790" s="477"/>
      <c r="C790" s="48"/>
      <c r="D790" s="48"/>
      <c r="E790" s="477"/>
      <c r="F790" s="48"/>
      <c r="G790" s="48"/>
      <c r="H790" s="49"/>
      <c r="I790" s="48"/>
      <c r="J790" s="477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FM790" s="50"/>
    </row>
    <row r="791" spans="1:169" s="18" customFormat="1">
      <c r="A791" s="47"/>
      <c r="B791" s="477"/>
      <c r="C791" s="48"/>
      <c r="D791" s="48"/>
      <c r="E791" s="477"/>
      <c r="F791" s="48"/>
      <c r="G791" s="48"/>
      <c r="H791" s="49"/>
      <c r="I791" s="48"/>
      <c r="J791" s="477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FM791" s="50"/>
    </row>
    <row r="792" spans="1:169" s="18" customFormat="1">
      <c r="A792" s="47"/>
      <c r="B792" s="477"/>
      <c r="C792" s="48"/>
      <c r="D792" s="48"/>
      <c r="E792" s="477"/>
      <c r="F792" s="48"/>
      <c r="G792" s="48"/>
      <c r="H792" s="49"/>
      <c r="I792" s="48"/>
      <c r="J792" s="477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FM792" s="50"/>
    </row>
    <row r="793" spans="1:169" s="18" customFormat="1">
      <c r="A793" s="47"/>
      <c r="B793" s="477"/>
      <c r="C793" s="48"/>
      <c r="D793" s="48"/>
      <c r="E793" s="477"/>
      <c r="F793" s="48"/>
      <c r="G793" s="48"/>
      <c r="H793" s="49"/>
      <c r="I793" s="48"/>
      <c r="J793" s="477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FM793" s="50"/>
    </row>
    <row r="794" spans="1:169" s="18" customFormat="1">
      <c r="A794" s="47"/>
      <c r="B794" s="477"/>
      <c r="C794" s="48"/>
      <c r="D794" s="48"/>
      <c r="E794" s="477"/>
      <c r="F794" s="48"/>
      <c r="G794" s="48"/>
      <c r="H794" s="49"/>
      <c r="I794" s="48"/>
      <c r="J794" s="477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FM794" s="50"/>
    </row>
    <row r="795" spans="1:169" s="18" customFormat="1">
      <c r="A795" s="47"/>
      <c r="B795" s="477"/>
      <c r="C795" s="48"/>
      <c r="D795" s="48"/>
      <c r="E795" s="477"/>
      <c r="F795" s="48"/>
      <c r="G795" s="48"/>
      <c r="H795" s="49"/>
      <c r="I795" s="48"/>
      <c r="J795" s="477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FM795" s="50"/>
    </row>
    <row r="796" spans="1:169" s="18" customFormat="1">
      <c r="A796" s="47"/>
      <c r="B796" s="477"/>
      <c r="C796" s="48"/>
      <c r="D796" s="48"/>
      <c r="E796" s="477"/>
      <c r="F796" s="48"/>
      <c r="G796" s="48"/>
      <c r="H796" s="49"/>
      <c r="I796" s="48"/>
      <c r="J796" s="477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FM796" s="50"/>
    </row>
    <row r="797" spans="1:169" s="18" customFormat="1">
      <c r="A797" s="47"/>
      <c r="B797" s="477"/>
      <c r="C797" s="48"/>
      <c r="D797" s="48"/>
      <c r="E797" s="477"/>
      <c r="F797" s="48"/>
      <c r="G797" s="48"/>
      <c r="H797" s="49"/>
      <c r="I797" s="48"/>
      <c r="J797" s="477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FM797" s="50"/>
    </row>
    <row r="798" spans="1:169" s="18" customFormat="1">
      <c r="A798" s="47"/>
      <c r="B798" s="477"/>
      <c r="C798" s="48"/>
      <c r="D798" s="48"/>
      <c r="E798" s="477"/>
      <c r="F798" s="48"/>
      <c r="G798" s="48"/>
      <c r="H798" s="49"/>
      <c r="I798" s="48"/>
      <c r="J798" s="477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FM798" s="50"/>
    </row>
    <row r="799" spans="1:169" s="18" customFormat="1">
      <c r="A799" s="47"/>
      <c r="B799" s="477"/>
      <c r="C799" s="48"/>
      <c r="D799" s="48"/>
      <c r="E799" s="477"/>
      <c r="F799" s="48"/>
      <c r="G799" s="48"/>
      <c r="H799" s="49"/>
      <c r="I799" s="48"/>
      <c r="J799" s="477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FM799" s="50"/>
    </row>
    <row r="800" spans="1:169" s="18" customFormat="1">
      <c r="A800" s="47"/>
      <c r="B800" s="477"/>
      <c r="C800" s="48"/>
      <c r="D800" s="48"/>
      <c r="E800" s="477"/>
      <c r="F800" s="48"/>
      <c r="G800" s="48"/>
      <c r="H800" s="49"/>
      <c r="I800" s="48"/>
      <c r="J800" s="477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FM800" s="50"/>
    </row>
    <row r="801" spans="1:169" s="18" customFormat="1">
      <c r="A801" s="47"/>
      <c r="B801" s="477"/>
      <c r="C801" s="48"/>
      <c r="D801" s="48"/>
      <c r="E801" s="477"/>
      <c r="F801" s="48"/>
      <c r="G801" s="48"/>
      <c r="H801" s="49"/>
      <c r="I801" s="48"/>
      <c r="J801" s="477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FM801" s="50"/>
    </row>
    <row r="802" spans="1:169" s="18" customFormat="1">
      <c r="A802" s="47"/>
      <c r="B802" s="477"/>
      <c r="C802" s="48"/>
      <c r="D802" s="48"/>
      <c r="E802" s="477"/>
      <c r="F802" s="48"/>
      <c r="G802" s="48"/>
      <c r="H802" s="49"/>
      <c r="I802" s="48"/>
      <c r="J802" s="477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FM802" s="50"/>
    </row>
    <row r="803" spans="1:169" s="18" customFormat="1">
      <c r="A803" s="47"/>
      <c r="B803" s="477"/>
      <c r="C803" s="48"/>
      <c r="D803" s="48"/>
      <c r="E803" s="477"/>
      <c r="F803" s="48"/>
      <c r="G803" s="48"/>
      <c r="H803" s="49"/>
      <c r="I803" s="48"/>
      <c r="J803" s="477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FM803" s="50"/>
    </row>
    <row r="804" spans="1:169" s="18" customFormat="1">
      <c r="A804" s="47"/>
      <c r="B804" s="477"/>
      <c r="C804" s="48"/>
      <c r="D804" s="48"/>
      <c r="E804" s="477"/>
      <c r="F804" s="48"/>
      <c r="G804" s="48"/>
      <c r="H804" s="49"/>
      <c r="I804" s="48"/>
      <c r="J804" s="477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FM804" s="50"/>
    </row>
    <row r="805" spans="1:169" s="18" customFormat="1">
      <c r="A805" s="47"/>
      <c r="B805" s="477"/>
      <c r="C805" s="48"/>
      <c r="D805" s="48"/>
      <c r="E805" s="477"/>
      <c r="F805" s="48"/>
      <c r="G805" s="48"/>
      <c r="H805" s="49"/>
      <c r="I805" s="48"/>
      <c r="J805" s="477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FM805" s="50"/>
    </row>
    <row r="806" spans="1:169" s="18" customFormat="1">
      <c r="A806" s="47"/>
      <c r="B806" s="477"/>
      <c r="C806" s="48"/>
      <c r="D806" s="48"/>
      <c r="E806" s="477"/>
      <c r="F806" s="48"/>
      <c r="G806" s="48"/>
      <c r="H806" s="49"/>
      <c r="I806" s="48"/>
      <c r="J806" s="477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FM806" s="50"/>
    </row>
    <row r="807" spans="1:169" s="18" customFormat="1">
      <c r="A807" s="47"/>
      <c r="B807" s="477"/>
      <c r="C807" s="48"/>
      <c r="D807" s="48"/>
      <c r="E807" s="477"/>
      <c r="F807" s="48"/>
      <c r="G807" s="48"/>
      <c r="H807" s="49"/>
      <c r="I807" s="48"/>
      <c r="J807" s="477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FM807" s="50"/>
    </row>
    <row r="808" spans="1:169" s="18" customFormat="1">
      <c r="A808" s="47"/>
      <c r="B808" s="477"/>
      <c r="C808" s="48"/>
      <c r="D808" s="48"/>
      <c r="E808" s="477"/>
      <c r="F808" s="48"/>
      <c r="G808" s="48"/>
      <c r="H808" s="49"/>
      <c r="I808" s="48"/>
      <c r="J808" s="477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FM808" s="50"/>
    </row>
    <row r="809" spans="1:169" s="18" customFormat="1">
      <c r="A809" s="47"/>
      <c r="B809" s="477"/>
      <c r="C809" s="48"/>
      <c r="D809" s="48"/>
      <c r="E809" s="477"/>
      <c r="F809" s="48"/>
      <c r="G809" s="48"/>
      <c r="H809" s="49"/>
      <c r="I809" s="48"/>
      <c r="J809" s="477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FM809" s="50"/>
    </row>
    <row r="810" spans="1:169" s="18" customFormat="1">
      <c r="A810" s="47"/>
      <c r="B810" s="477"/>
      <c r="C810" s="48"/>
      <c r="D810" s="48"/>
      <c r="E810" s="477"/>
      <c r="F810" s="48"/>
      <c r="G810" s="48"/>
      <c r="H810" s="49"/>
      <c r="I810" s="48"/>
      <c r="J810" s="477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FM810" s="50"/>
    </row>
    <row r="811" spans="1:169" s="18" customFormat="1">
      <c r="A811" s="47"/>
      <c r="B811" s="477"/>
      <c r="C811" s="48"/>
      <c r="D811" s="48"/>
      <c r="E811" s="477"/>
      <c r="F811" s="48"/>
      <c r="G811" s="48"/>
      <c r="H811" s="49"/>
      <c r="I811" s="48"/>
      <c r="J811" s="477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FM811" s="50"/>
    </row>
    <row r="812" spans="1:169" s="18" customFormat="1">
      <c r="A812" s="47"/>
      <c r="B812" s="477"/>
      <c r="C812" s="48"/>
      <c r="D812" s="48"/>
      <c r="E812" s="477"/>
      <c r="F812" s="48"/>
      <c r="G812" s="48"/>
      <c r="H812" s="49"/>
      <c r="I812" s="48"/>
      <c r="J812" s="477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FM812" s="50"/>
    </row>
    <row r="813" spans="1:169" s="18" customFormat="1">
      <c r="A813" s="47"/>
      <c r="B813" s="477"/>
      <c r="C813" s="48"/>
      <c r="D813" s="48"/>
      <c r="E813" s="477"/>
      <c r="F813" s="48"/>
      <c r="G813" s="48"/>
      <c r="H813" s="49"/>
      <c r="I813" s="48"/>
      <c r="J813" s="477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FM813" s="50"/>
    </row>
    <row r="814" spans="1:169" s="18" customFormat="1">
      <c r="A814" s="47"/>
      <c r="B814" s="477"/>
      <c r="C814" s="48"/>
      <c r="D814" s="48"/>
      <c r="E814" s="477"/>
      <c r="F814" s="48"/>
      <c r="G814" s="48"/>
      <c r="H814" s="49"/>
      <c r="I814" s="48"/>
      <c r="J814" s="477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FM814" s="50"/>
    </row>
    <row r="815" spans="1:169" s="18" customFormat="1">
      <c r="A815" s="47"/>
      <c r="B815" s="477"/>
      <c r="C815" s="48"/>
      <c r="D815" s="48"/>
      <c r="E815" s="477"/>
      <c r="F815" s="48"/>
      <c r="G815" s="48"/>
      <c r="H815" s="49"/>
      <c r="I815" s="48"/>
      <c r="J815" s="477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FM815" s="50"/>
    </row>
    <row r="816" spans="1:169" s="18" customFormat="1">
      <c r="A816" s="47"/>
      <c r="B816" s="477"/>
      <c r="C816" s="48"/>
      <c r="D816" s="48"/>
      <c r="E816" s="477"/>
      <c r="F816" s="48"/>
      <c r="G816" s="48"/>
      <c r="H816" s="49"/>
      <c r="I816" s="48"/>
      <c r="J816" s="477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FM816" s="50"/>
    </row>
    <row r="817" spans="1:169" s="18" customFormat="1">
      <c r="A817" s="47"/>
      <c r="B817" s="477"/>
      <c r="C817" s="48"/>
      <c r="D817" s="48"/>
      <c r="E817" s="477"/>
      <c r="F817" s="48"/>
      <c r="G817" s="48"/>
      <c r="H817" s="49"/>
      <c r="I817" s="48"/>
      <c r="J817" s="477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FM817" s="50"/>
    </row>
    <row r="818" spans="1:169" s="18" customFormat="1">
      <c r="A818" s="47"/>
      <c r="B818" s="477"/>
      <c r="C818" s="48"/>
      <c r="D818" s="48"/>
      <c r="E818" s="477"/>
      <c r="F818" s="48"/>
      <c r="G818" s="48"/>
      <c r="H818" s="49"/>
      <c r="I818" s="48"/>
      <c r="J818" s="477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FM818" s="50"/>
    </row>
    <row r="819" spans="1:169" s="18" customFormat="1">
      <c r="A819" s="47"/>
      <c r="B819" s="477"/>
      <c r="C819" s="48"/>
      <c r="D819" s="48"/>
      <c r="E819" s="477"/>
      <c r="F819" s="48"/>
      <c r="G819" s="48"/>
      <c r="H819" s="49"/>
      <c r="I819" s="48"/>
      <c r="J819" s="477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FM819" s="50"/>
    </row>
    <row r="820" spans="1:169" s="18" customFormat="1">
      <c r="A820" s="47"/>
      <c r="B820" s="477"/>
      <c r="C820" s="48"/>
      <c r="D820" s="48"/>
      <c r="E820" s="477"/>
      <c r="F820" s="48"/>
      <c r="G820" s="48"/>
      <c r="H820" s="49"/>
      <c r="I820" s="48"/>
      <c r="J820" s="477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FM820" s="50"/>
    </row>
    <row r="821" spans="1:169" s="18" customFormat="1">
      <c r="A821" s="47"/>
      <c r="B821" s="477"/>
      <c r="C821" s="48"/>
      <c r="D821" s="48"/>
      <c r="E821" s="477"/>
      <c r="F821" s="48"/>
      <c r="G821" s="48"/>
      <c r="H821" s="49"/>
      <c r="I821" s="48"/>
      <c r="J821" s="477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FM821" s="50"/>
    </row>
    <row r="822" spans="1:169" s="18" customFormat="1">
      <c r="A822" s="47"/>
      <c r="B822" s="477"/>
      <c r="C822" s="48"/>
      <c r="D822" s="48"/>
      <c r="E822" s="477"/>
      <c r="F822" s="48"/>
      <c r="G822" s="48"/>
      <c r="H822" s="49"/>
      <c r="I822" s="48"/>
      <c r="J822" s="477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FM822" s="50"/>
    </row>
    <row r="823" spans="1:169" s="18" customFormat="1">
      <c r="A823" s="47"/>
      <c r="B823" s="477"/>
      <c r="C823" s="48"/>
      <c r="D823" s="48"/>
      <c r="E823" s="477"/>
      <c r="F823" s="48"/>
      <c r="G823" s="48"/>
      <c r="H823" s="49"/>
      <c r="I823" s="48"/>
      <c r="J823" s="477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FM823" s="50"/>
    </row>
    <row r="824" spans="1:169" s="18" customFormat="1">
      <c r="A824" s="47"/>
      <c r="B824" s="477"/>
      <c r="C824" s="48"/>
      <c r="D824" s="48"/>
      <c r="E824" s="477"/>
      <c r="F824" s="48"/>
      <c r="G824" s="48"/>
      <c r="H824" s="49"/>
      <c r="I824" s="48"/>
      <c r="J824" s="477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FM824" s="50"/>
    </row>
    <row r="825" spans="1:169" s="18" customFormat="1">
      <c r="A825" s="47"/>
      <c r="B825" s="477"/>
      <c r="C825" s="48"/>
      <c r="D825" s="48"/>
      <c r="E825" s="477"/>
      <c r="F825" s="48"/>
      <c r="G825" s="48"/>
      <c r="H825" s="49"/>
      <c r="I825" s="48"/>
      <c r="J825" s="477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FM825" s="50"/>
    </row>
    <row r="826" spans="1:169" s="18" customFormat="1">
      <c r="A826" s="47"/>
      <c r="B826" s="477"/>
      <c r="C826" s="48"/>
      <c r="D826" s="48"/>
      <c r="E826" s="477"/>
      <c r="F826" s="48"/>
      <c r="G826" s="48"/>
      <c r="H826" s="49"/>
      <c r="I826" s="48"/>
      <c r="J826" s="477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FM826" s="50"/>
    </row>
    <row r="827" spans="1:169" s="18" customFormat="1">
      <c r="A827" s="47"/>
      <c r="B827" s="477"/>
      <c r="C827" s="48"/>
      <c r="D827" s="48"/>
      <c r="E827" s="477"/>
      <c r="F827" s="48"/>
      <c r="G827" s="48"/>
      <c r="H827" s="49"/>
      <c r="I827" s="48"/>
      <c r="J827" s="477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FM827" s="50"/>
    </row>
    <row r="828" spans="1:169" s="18" customFormat="1">
      <c r="A828" s="47"/>
      <c r="B828" s="477"/>
      <c r="C828" s="48"/>
      <c r="D828" s="48"/>
      <c r="E828" s="477"/>
      <c r="F828" s="48"/>
      <c r="G828" s="48"/>
      <c r="H828" s="49"/>
      <c r="I828" s="48"/>
      <c r="J828" s="477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FM828" s="50"/>
    </row>
    <row r="829" spans="1:169" s="18" customFormat="1">
      <c r="A829" s="47"/>
      <c r="B829" s="477"/>
      <c r="C829" s="48"/>
      <c r="D829" s="48"/>
      <c r="E829" s="477"/>
      <c r="F829" s="48"/>
      <c r="G829" s="48"/>
      <c r="H829" s="49"/>
      <c r="I829" s="48"/>
      <c r="J829" s="477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FM829" s="50"/>
    </row>
    <row r="830" spans="1:169" s="18" customFormat="1">
      <c r="A830" s="47"/>
      <c r="B830" s="477"/>
      <c r="C830" s="48"/>
      <c r="D830" s="48"/>
      <c r="E830" s="477"/>
      <c r="F830" s="48"/>
      <c r="G830" s="48"/>
      <c r="H830" s="49"/>
      <c r="I830" s="48"/>
      <c r="J830" s="477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FM830" s="50"/>
    </row>
    <row r="831" spans="1:169" s="18" customFormat="1">
      <c r="A831" s="47"/>
      <c r="B831" s="477"/>
      <c r="C831" s="48"/>
      <c r="D831" s="48"/>
      <c r="E831" s="477"/>
      <c r="F831" s="48"/>
      <c r="G831" s="48"/>
      <c r="H831" s="49"/>
      <c r="I831" s="48"/>
      <c r="J831" s="477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FM831" s="50"/>
    </row>
    <row r="832" spans="1:169" s="18" customFormat="1">
      <c r="A832" s="47"/>
      <c r="B832" s="477"/>
      <c r="C832" s="48"/>
      <c r="D832" s="48"/>
      <c r="E832" s="477"/>
      <c r="F832" s="48"/>
      <c r="G832" s="48"/>
      <c r="H832" s="49"/>
      <c r="I832" s="48"/>
      <c r="J832" s="477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FM832" s="50"/>
    </row>
    <row r="833" spans="1:169" s="18" customFormat="1">
      <c r="A833" s="47"/>
      <c r="B833" s="477"/>
      <c r="C833" s="48"/>
      <c r="D833" s="48"/>
      <c r="E833" s="477"/>
      <c r="F833" s="48"/>
      <c r="G833" s="48"/>
      <c r="H833" s="49"/>
      <c r="I833" s="48"/>
      <c r="J833" s="477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FM833" s="50"/>
    </row>
    <row r="834" spans="1:169" s="18" customFormat="1">
      <c r="A834" s="47"/>
      <c r="B834" s="477"/>
      <c r="C834" s="48"/>
      <c r="D834" s="48"/>
      <c r="E834" s="477"/>
      <c r="F834" s="48"/>
      <c r="G834" s="48"/>
      <c r="H834" s="49"/>
      <c r="I834" s="48"/>
      <c r="J834" s="477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FM834" s="50"/>
    </row>
    <row r="835" spans="1:169" s="18" customFormat="1">
      <c r="A835" s="47"/>
      <c r="B835" s="477"/>
      <c r="C835" s="48"/>
      <c r="D835" s="48"/>
      <c r="E835" s="477"/>
      <c r="F835" s="48"/>
      <c r="G835" s="48"/>
      <c r="H835" s="49"/>
      <c r="I835" s="48"/>
      <c r="J835" s="477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FM835" s="50"/>
    </row>
    <row r="836" spans="1:169" s="18" customFormat="1">
      <c r="A836" s="47"/>
      <c r="B836" s="477"/>
      <c r="C836" s="48"/>
      <c r="D836" s="48"/>
      <c r="E836" s="477"/>
      <c r="F836" s="48"/>
      <c r="G836" s="48"/>
      <c r="H836" s="49"/>
      <c r="I836" s="48"/>
      <c r="J836" s="477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FM836" s="50"/>
    </row>
    <row r="837" spans="1:169" s="18" customFormat="1">
      <c r="A837" s="47"/>
      <c r="B837" s="477"/>
      <c r="C837" s="48"/>
      <c r="D837" s="48"/>
      <c r="E837" s="477"/>
      <c r="F837" s="48"/>
      <c r="G837" s="48"/>
      <c r="H837" s="49"/>
      <c r="I837" s="48"/>
      <c r="J837" s="477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FM837" s="50"/>
    </row>
    <row r="838" spans="1:169" s="18" customFormat="1">
      <c r="A838" s="47"/>
      <c r="B838" s="477"/>
      <c r="C838" s="48"/>
      <c r="D838" s="48"/>
      <c r="E838" s="477"/>
      <c r="F838" s="48"/>
      <c r="G838" s="48"/>
      <c r="H838" s="49"/>
      <c r="I838" s="48"/>
      <c r="J838" s="477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FM838" s="50"/>
    </row>
    <row r="839" spans="1:169" s="18" customFormat="1">
      <c r="A839" s="47"/>
      <c r="B839" s="477"/>
      <c r="C839" s="48"/>
      <c r="D839" s="48"/>
      <c r="E839" s="477"/>
      <c r="F839" s="48"/>
      <c r="G839" s="48"/>
      <c r="H839" s="49"/>
      <c r="I839" s="48"/>
      <c r="J839" s="477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FM839" s="50"/>
    </row>
    <row r="840" spans="1:169" s="18" customFormat="1">
      <c r="A840" s="47"/>
      <c r="B840" s="477"/>
      <c r="C840" s="48"/>
      <c r="D840" s="48"/>
      <c r="E840" s="477"/>
      <c r="F840" s="48"/>
      <c r="G840" s="48"/>
      <c r="H840" s="49"/>
      <c r="I840" s="48"/>
      <c r="J840" s="477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FM840" s="50"/>
    </row>
    <row r="841" spans="1:169" s="18" customFormat="1">
      <c r="A841" s="47"/>
      <c r="B841" s="477"/>
      <c r="C841" s="48"/>
      <c r="D841" s="48"/>
      <c r="E841" s="477"/>
      <c r="F841" s="48"/>
      <c r="G841" s="48"/>
      <c r="H841" s="49"/>
      <c r="I841" s="48"/>
      <c r="J841" s="477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FM841" s="50"/>
    </row>
    <row r="842" spans="1:169" s="18" customFormat="1">
      <c r="A842" s="47"/>
      <c r="B842" s="477"/>
      <c r="C842" s="48"/>
      <c r="D842" s="48"/>
      <c r="E842" s="477"/>
      <c r="F842" s="48"/>
      <c r="G842" s="48"/>
      <c r="H842" s="49"/>
      <c r="I842" s="48"/>
      <c r="J842" s="477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FM842" s="50"/>
    </row>
    <row r="843" spans="1:169" s="18" customFormat="1">
      <c r="A843" s="47"/>
      <c r="B843" s="477"/>
      <c r="C843" s="48"/>
      <c r="D843" s="48"/>
      <c r="E843" s="477"/>
      <c r="F843" s="48"/>
      <c r="G843" s="48"/>
      <c r="H843" s="49"/>
      <c r="I843" s="48"/>
      <c r="J843" s="477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FM843" s="50"/>
    </row>
    <row r="844" spans="1:169" s="18" customFormat="1">
      <c r="A844" s="47"/>
      <c r="B844" s="477"/>
      <c r="C844" s="48"/>
      <c r="D844" s="48"/>
      <c r="E844" s="477"/>
      <c r="F844" s="48"/>
      <c r="G844" s="48"/>
      <c r="H844" s="49"/>
      <c r="I844" s="48"/>
      <c r="J844" s="477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FM844" s="50"/>
    </row>
    <row r="845" spans="1:169" s="18" customFormat="1">
      <c r="A845" s="47"/>
      <c r="B845" s="477"/>
      <c r="C845" s="48"/>
      <c r="D845" s="48"/>
      <c r="E845" s="477"/>
      <c r="F845" s="48"/>
      <c r="G845" s="48"/>
      <c r="H845" s="49"/>
      <c r="I845" s="48"/>
      <c r="J845" s="477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FM845" s="50"/>
    </row>
    <row r="846" spans="1:169" s="18" customFormat="1">
      <c r="A846" s="47"/>
      <c r="B846" s="477"/>
      <c r="C846" s="48"/>
      <c r="D846" s="48"/>
      <c r="E846" s="477"/>
      <c r="F846" s="48"/>
      <c r="G846" s="48"/>
      <c r="H846" s="49"/>
      <c r="I846" s="48"/>
      <c r="J846" s="477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FM846" s="50"/>
    </row>
    <row r="847" spans="1:169" s="18" customFormat="1">
      <c r="A847" s="47"/>
      <c r="B847" s="477"/>
      <c r="C847" s="48"/>
      <c r="D847" s="48"/>
      <c r="E847" s="477"/>
      <c r="F847" s="48"/>
      <c r="G847" s="48"/>
      <c r="H847" s="49"/>
      <c r="I847" s="48"/>
      <c r="J847" s="477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FM847" s="50"/>
    </row>
    <row r="848" spans="1:169" s="18" customFormat="1">
      <c r="A848" s="47"/>
      <c r="B848" s="477"/>
      <c r="C848" s="48"/>
      <c r="D848" s="48"/>
      <c r="E848" s="477"/>
      <c r="F848" s="48"/>
      <c r="G848" s="48"/>
      <c r="H848" s="49"/>
      <c r="I848" s="48"/>
      <c r="J848" s="477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FM848" s="50"/>
    </row>
    <row r="849" spans="1:169" s="18" customFormat="1">
      <c r="A849" s="47"/>
      <c r="B849" s="477"/>
      <c r="C849" s="48"/>
      <c r="D849" s="48"/>
      <c r="E849" s="477"/>
      <c r="F849" s="48"/>
      <c r="G849" s="48"/>
      <c r="H849" s="49"/>
      <c r="I849" s="48"/>
      <c r="J849" s="477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FM849" s="50"/>
    </row>
    <row r="850" spans="1:169" s="18" customFormat="1">
      <c r="A850" s="47"/>
      <c r="B850" s="477"/>
      <c r="C850" s="48"/>
      <c r="D850" s="48"/>
      <c r="E850" s="477"/>
      <c r="F850" s="48"/>
      <c r="G850" s="48"/>
      <c r="H850" s="49"/>
      <c r="I850" s="48"/>
      <c r="J850" s="477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FM850" s="50"/>
    </row>
    <row r="851" spans="1:169" s="18" customFormat="1">
      <c r="A851" s="47"/>
      <c r="B851" s="477"/>
      <c r="C851" s="48"/>
      <c r="D851" s="48"/>
      <c r="E851" s="477"/>
      <c r="F851" s="48"/>
      <c r="G851" s="48"/>
      <c r="H851" s="49"/>
      <c r="I851" s="48"/>
      <c r="J851" s="477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FM851" s="50"/>
    </row>
    <row r="852" spans="1:169" s="18" customFormat="1">
      <c r="A852" s="47"/>
      <c r="B852" s="477"/>
      <c r="C852" s="48"/>
      <c r="D852" s="48"/>
      <c r="E852" s="477"/>
      <c r="F852" s="48"/>
      <c r="G852" s="48"/>
      <c r="H852" s="49"/>
      <c r="I852" s="48"/>
      <c r="J852" s="477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FM852" s="50"/>
    </row>
    <row r="853" spans="1:169" s="18" customFormat="1">
      <c r="A853" s="47"/>
      <c r="B853" s="477"/>
      <c r="C853" s="48"/>
      <c r="D853" s="48"/>
      <c r="E853" s="477"/>
      <c r="F853" s="48"/>
      <c r="G853" s="48"/>
      <c r="H853" s="49"/>
      <c r="I853" s="48"/>
      <c r="J853" s="477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FM853" s="50"/>
    </row>
    <row r="854" spans="1:169" s="18" customFormat="1">
      <c r="A854" s="47"/>
      <c r="B854" s="477"/>
      <c r="C854" s="48"/>
      <c r="D854" s="48"/>
      <c r="E854" s="477"/>
      <c r="F854" s="48"/>
      <c r="G854" s="48"/>
      <c r="H854" s="49"/>
      <c r="I854" s="48"/>
      <c r="J854" s="477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FM854" s="50"/>
    </row>
    <row r="855" spans="1:169" s="18" customFormat="1">
      <c r="A855" s="47"/>
      <c r="B855" s="477"/>
      <c r="C855" s="48"/>
      <c r="D855" s="48"/>
      <c r="E855" s="477"/>
      <c r="F855" s="48"/>
      <c r="G855" s="48"/>
      <c r="H855" s="49"/>
      <c r="I855" s="48"/>
      <c r="J855" s="477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FM855" s="50"/>
    </row>
    <row r="856" spans="1:169" s="18" customFormat="1">
      <c r="A856" s="47"/>
      <c r="B856" s="477"/>
      <c r="C856" s="48"/>
      <c r="D856" s="48"/>
      <c r="E856" s="477"/>
      <c r="F856" s="48"/>
      <c r="G856" s="48"/>
      <c r="H856" s="49"/>
      <c r="I856" s="48"/>
      <c r="J856" s="477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FM856" s="50"/>
    </row>
    <row r="857" spans="1:169" s="18" customFormat="1">
      <c r="A857" s="47"/>
      <c r="B857" s="477"/>
      <c r="C857" s="48"/>
      <c r="D857" s="48"/>
      <c r="E857" s="477"/>
      <c r="F857" s="48"/>
      <c r="G857" s="48"/>
      <c r="H857" s="49"/>
      <c r="I857" s="48"/>
      <c r="J857" s="477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FM857" s="50"/>
    </row>
    <row r="858" spans="1:169" s="18" customFormat="1">
      <c r="A858" s="47"/>
      <c r="B858" s="477"/>
      <c r="C858" s="48"/>
      <c r="D858" s="48"/>
      <c r="E858" s="477"/>
      <c r="F858" s="48"/>
      <c r="G858" s="48"/>
      <c r="H858" s="49"/>
      <c r="I858" s="48"/>
      <c r="J858" s="477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FM858" s="50"/>
    </row>
    <row r="859" spans="1:169" s="18" customFormat="1">
      <c r="A859" s="47"/>
      <c r="B859" s="477"/>
      <c r="C859" s="48"/>
      <c r="D859" s="48"/>
      <c r="E859" s="477"/>
      <c r="F859" s="48"/>
      <c r="G859" s="48"/>
      <c r="H859" s="49"/>
      <c r="I859" s="48"/>
      <c r="J859" s="477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FM859" s="50"/>
    </row>
    <row r="860" spans="1:169" s="18" customFormat="1">
      <c r="A860" s="47"/>
      <c r="B860" s="477"/>
      <c r="C860" s="48"/>
      <c r="D860" s="48"/>
      <c r="E860" s="477"/>
      <c r="F860" s="48"/>
      <c r="G860" s="48"/>
      <c r="H860" s="49"/>
      <c r="I860" s="48"/>
      <c r="J860" s="477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FM860" s="50"/>
    </row>
    <row r="861" spans="1:169" s="18" customFormat="1">
      <c r="A861" s="47"/>
      <c r="B861" s="477"/>
      <c r="C861" s="48"/>
      <c r="D861" s="48"/>
      <c r="E861" s="477"/>
      <c r="F861" s="48"/>
      <c r="G861" s="48"/>
      <c r="H861" s="49"/>
      <c r="I861" s="48"/>
      <c r="J861" s="477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FM861" s="50"/>
    </row>
    <row r="862" spans="1:169" s="18" customFormat="1">
      <c r="A862" s="47"/>
      <c r="B862" s="477"/>
      <c r="C862" s="48"/>
      <c r="D862" s="48"/>
      <c r="E862" s="477"/>
      <c r="F862" s="48"/>
      <c r="G862" s="48"/>
      <c r="H862" s="49"/>
      <c r="I862" s="48"/>
      <c r="J862" s="477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FM862" s="50"/>
    </row>
    <row r="863" spans="1:169" s="18" customFormat="1">
      <c r="A863" s="47"/>
      <c r="B863" s="477"/>
      <c r="C863" s="48"/>
      <c r="D863" s="48"/>
      <c r="E863" s="477"/>
      <c r="F863" s="48"/>
      <c r="G863" s="48"/>
      <c r="H863" s="49"/>
      <c r="I863" s="48"/>
      <c r="J863" s="477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FM863" s="50"/>
    </row>
    <row r="864" spans="1:169" s="18" customFormat="1">
      <c r="A864" s="47"/>
      <c r="B864" s="477"/>
      <c r="C864" s="48"/>
      <c r="D864" s="48"/>
      <c r="E864" s="477"/>
      <c r="F864" s="48"/>
      <c r="G864" s="48"/>
      <c r="H864" s="49"/>
      <c r="I864" s="48"/>
      <c r="J864" s="477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FM864" s="50"/>
    </row>
    <row r="865" spans="1:169" s="18" customFormat="1">
      <c r="A865" s="47"/>
      <c r="B865" s="477"/>
      <c r="C865" s="48"/>
      <c r="D865" s="48"/>
      <c r="E865" s="477"/>
      <c r="F865" s="48"/>
      <c r="G865" s="48"/>
      <c r="H865" s="49"/>
      <c r="I865" s="48"/>
      <c r="J865" s="477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FM865" s="50"/>
    </row>
    <row r="866" spans="1:169" s="18" customFormat="1">
      <c r="A866" s="47"/>
      <c r="B866" s="477"/>
      <c r="C866" s="48"/>
      <c r="D866" s="48"/>
      <c r="E866" s="477"/>
      <c r="F866" s="48"/>
      <c r="G866" s="48"/>
      <c r="H866" s="49"/>
      <c r="I866" s="48"/>
      <c r="J866" s="477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FM866" s="50"/>
    </row>
    <row r="867" spans="1:169" s="18" customFormat="1">
      <c r="A867" s="47"/>
      <c r="B867" s="477"/>
      <c r="C867" s="48"/>
      <c r="D867" s="48"/>
      <c r="E867" s="477"/>
      <c r="F867" s="48"/>
      <c r="G867" s="48"/>
      <c r="H867" s="49"/>
      <c r="I867" s="48"/>
      <c r="J867" s="477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FM867" s="50"/>
    </row>
    <row r="868" spans="1:169" s="18" customFormat="1">
      <c r="A868" s="47"/>
      <c r="B868" s="477"/>
      <c r="C868" s="48"/>
      <c r="D868" s="48"/>
      <c r="E868" s="477"/>
      <c r="F868" s="48"/>
      <c r="G868" s="48"/>
      <c r="H868" s="49"/>
      <c r="I868" s="48"/>
      <c r="J868" s="477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FM868" s="50"/>
    </row>
    <row r="869" spans="1:169" s="18" customFormat="1">
      <c r="A869" s="47"/>
      <c r="B869" s="477"/>
      <c r="C869" s="48"/>
      <c r="D869" s="48"/>
      <c r="E869" s="477"/>
      <c r="F869" s="48"/>
      <c r="G869" s="48"/>
      <c r="H869" s="49"/>
      <c r="I869" s="48"/>
      <c r="J869" s="477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FM869" s="50"/>
    </row>
    <row r="870" spans="1:169" s="18" customFormat="1">
      <c r="A870" s="47"/>
      <c r="B870" s="477"/>
      <c r="C870" s="48"/>
      <c r="D870" s="48"/>
      <c r="E870" s="477"/>
      <c r="F870" s="48"/>
      <c r="G870" s="48"/>
      <c r="H870" s="49"/>
      <c r="I870" s="48"/>
      <c r="J870" s="477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FM870" s="50"/>
    </row>
    <row r="871" spans="1:169" s="18" customFormat="1">
      <c r="A871" s="47"/>
      <c r="B871" s="477"/>
      <c r="C871" s="48"/>
      <c r="D871" s="48"/>
      <c r="E871" s="477"/>
      <c r="F871" s="48"/>
      <c r="G871" s="48"/>
      <c r="H871" s="49"/>
      <c r="I871" s="48"/>
      <c r="J871" s="477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FM871" s="50"/>
    </row>
    <row r="872" spans="1:169" s="18" customFormat="1">
      <c r="A872" s="47"/>
      <c r="B872" s="477"/>
      <c r="C872" s="48"/>
      <c r="D872" s="48"/>
      <c r="E872" s="477"/>
      <c r="F872" s="48"/>
      <c r="G872" s="48"/>
      <c r="H872" s="49"/>
      <c r="I872" s="48"/>
      <c r="J872" s="477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FM872" s="50"/>
    </row>
    <row r="873" spans="1:169" s="18" customFormat="1">
      <c r="A873" s="47"/>
      <c r="B873" s="477"/>
      <c r="C873" s="48"/>
      <c r="D873" s="48"/>
      <c r="E873" s="477"/>
      <c r="F873" s="48"/>
      <c r="G873" s="48"/>
      <c r="H873" s="49"/>
      <c r="I873" s="48"/>
      <c r="J873" s="477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FM873" s="50"/>
    </row>
    <row r="874" spans="1:169" s="18" customFormat="1">
      <c r="A874" s="47"/>
      <c r="B874" s="477"/>
      <c r="C874" s="48"/>
      <c r="D874" s="48"/>
      <c r="E874" s="477"/>
      <c r="F874" s="48"/>
      <c r="G874" s="48"/>
      <c r="H874" s="49"/>
      <c r="I874" s="48"/>
      <c r="J874" s="477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FM874" s="50"/>
    </row>
    <row r="875" spans="1:169" s="18" customFormat="1">
      <c r="A875" s="47"/>
      <c r="B875" s="477"/>
      <c r="C875" s="48"/>
      <c r="D875" s="48"/>
      <c r="E875" s="477"/>
      <c r="F875" s="48"/>
      <c r="G875" s="48"/>
      <c r="H875" s="49"/>
      <c r="I875" s="48"/>
      <c r="J875" s="477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FM875" s="50"/>
    </row>
    <row r="876" spans="1:169" s="18" customFormat="1">
      <c r="A876" s="47"/>
      <c r="B876" s="477"/>
      <c r="C876" s="48"/>
      <c r="D876" s="48"/>
      <c r="E876" s="477"/>
      <c r="F876" s="48"/>
      <c r="G876" s="48"/>
      <c r="H876" s="49"/>
      <c r="I876" s="48"/>
      <c r="J876" s="477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FM876" s="50"/>
    </row>
    <row r="877" spans="1:169" s="18" customFormat="1">
      <c r="A877" s="47"/>
      <c r="B877" s="477"/>
      <c r="C877" s="48"/>
      <c r="D877" s="48"/>
      <c r="E877" s="477"/>
      <c r="F877" s="48"/>
      <c r="G877" s="48"/>
      <c r="H877" s="49"/>
      <c r="I877" s="48"/>
      <c r="J877" s="477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FM877" s="50"/>
    </row>
    <row r="878" spans="1:169" s="18" customFormat="1">
      <c r="A878" s="47"/>
      <c r="B878" s="477"/>
      <c r="C878" s="48"/>
      <c r="D878" s="48"/>
      <c r="E878" s="477"/>
      <c r="F878" s="48"/>
      <c r="G878" s="48"/>
      <c r="H878" s="49"/>
      <c r="I878" s="48"/>
      <c r="J878" s="477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FM878" s="50"/>
    </row>
    <row r="879" spans="1:169" s="18" customFormat="1">
      <c r="A879" s="47"/>
      <c r="B879" s="477"/>
      <c r="C879" s="48"/>
      <c r="D879" s="48"/>
      <c r="E879" s="477"/>
      <c r="F879" s="48"/>
      <c r="G879" s="48"/>
      <c r="H879" s="49"/>
      <c r="I879" s="48"/>
      <c r="J879" s="477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FM879" s="50"/>
    </row>
    <row r="880" spans="1:169" s="18" customFormat="1">
      <c r="A880" s="47"/>
      <c r="B880" s="477"/>
      <c r="C880" s="48"/>
      <c r="D880" s="48"/>
      <c r="E880" s="477"/>
      <c r="F880" s="48"/>
      <c r="G880" s="48"/>
      <c r="H880" s="49"/>
      <c r="I880" s="48"/>
      <c r="J880" s="477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FM880" s="50"/>
    </row>
    <row r="881" spans="1:169" s="18" customFormat="1">
      <c r="A881" s="47"/>
      <c r="B881" s="477"/>
      <c r="C881" s="48"/>
      <c r="D881" s="48"/>
      <c r="E881" s="477"/>
      <c r="F881" s="48"/>
      <c r="G881" s="48"/>
      <c r="H881" s="49"/>
      <c r="I881" s="48"/>
      <c r="J881" s="477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FM881" s="50"/>
    </row>
    <row r="882" spans="1:169" s="18" customFormat="1">
      <c r="A882" s="47"/>
      <c r="B882" s="477"/>
      <c r="C882" s="48"/>
      <c r="D882" s="48"/>
      <c r="E882" s="477"/>
      <c r="F882" s="48"/>
      <c r="G882" s="48"/>
      <c r="H882" s="49"/>
      <c r="I882" s="48"/>
      <c r="J882" s="477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FM882" s="50"/>
    </row>
    <row r="883" spans="1:169" s="18" customFormat="1">
      <c r="A883" s="47"/>
      <c r="B883" s="477"/>
      <c r="C883" s="48"/>
      <c r="D883" s="48"/>
      <c r="E883" s="477"/>
      <c r="F883" s="48"/>
      <c r="G883" s="48"/>
      <c r="H883" s="49"/>
      <c r="I883" s="48"/>
      <c r="J883" s="477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FM883" s="50"/>
    </row>
    <row r="884" spans="1:169" s="18" customFormat="1">
      <c r="A884" s="47"/>
      <c r="B884" s="477"/>
      <c r="C884" s="48"/>
      <c r="D884" s="48"/>
      <c r="E884" s="477"/>
      <c r="F884" s="48"/>
      <c r="G884" s="48"/>
      <c r="H884" s="49"/>
      <c r="I884" s="48"/>
      <c r="J884" s="477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FM884" s="50"/>
    </row>
    <row r="885" spans="1:169" s="18" customFormat="1">
      <c r="A885" s="47"/>
      <c r="B885" s="477"/>
      <c r="C885" s="48"/>
      <c r="D885" s="48"/>
      <c r="E885" s="477"/>
      <c r="F885" s="48"/>
      <c r="G885" s="48"/>
      <c r="H885" s="49"/>
      <c r="I885" s="48"/>
      <c r="J885" s="477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FM885" s="50"/>
    </row>
    <row r="886" spans="1:169" s="18" customFormat="1">
      <c r="A886" s="47"/>
      <c r="B886" s="477"/>
      <c r="C886" s="48"/>
      <c r="D886" s="48"/>
      <c r="E886" s="477"/>
      <c r="F886" s="48"/>
      <c r="G886" s="48"/>
      <c r="H886" s="49"/>
      <c r="I886" s="48"/>
      <c r="J886" s="477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FM886" s="50"/>
    </row>
    <row r="887" spans="1:169" s="18" customFormat="1">
      <c r="A887" s="47"/>
      <c r="B887" s="477"/>
      <c r="C887" s="48"/>
      <c r="D887" s="48"/>
      <c r="E887" s="477"/>
      <c r="F887" s="48"/>
      <c r="G887" s="48"/>
      <c r="H887" s="49"/>
      <c r="I887" s="48"/>
      <c r="J887" s="477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FM887" s="50"/>
    </row>
    <row r="888" spans="1:169" s="18" customFormat="1">
      <c r="A888" s="47"/>
      <c r="B888" s="477"/>
      <c r="C888" s="48"/>
      <c r="D888" s="48"/>
      <c r="E888" s="477"/>
      <c r="F888" s="48"/>
      <c r="G888" s="48"/>
      <c r="H888" s="49"/>
      <c r="I888" s="48"/>
      <c r="J888" s="477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FM888" s="50"/>
    </row>
    <row r="889" spans="1:169" s="18" customFormat="1">
      <c r="A889" s="47"/>
      <c r="B889" s="477"/>
      <c r="C889" s="48"/>
      <c r="D889" s="48"/>
      <c r="E889" s="477"/>
      <c r="F889" s="48"/>
      <c r="G889" s="48"/>
      <c r="H889" s="49"/>
      <c r="I889" s="48"/>
      <c r="J889" s="477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FM889" s="50"/>
    </row>
    <row r="890" spans="1:169" s="18" customFormat="1">
      <c r="A890" s="47"/>
      <c r="B890" s="477"/>
      <c r="C890" s="48"/>
      <c r="D890" s="48"/>
      <c r="E890" s="477"/>
      <c r="F890" s="48"/>
      <c r="G890" s="48"/>
      <c r="H890" s="49"/>
      <c r="I890" s="48"/>
      <c r="J890" s="477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FM890" s="50"/>
    </row>
    <row r="891" spans="1:169" s="18" customFormat="1">
      <c r="A891" s="47"/>
      <c r="B891" s="477"/>
      <c r="C891" s="48"/>
      <c r="D891" s="48"/>
      <c r="E891" s="477"/>
      <c r="F891" s="48"/>
      <c r="G891" s="48"/>
      <c r="H891" s="49"/>
      <c r="I891" s="48"/>
      <c r="J891" s="477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FM891" s="50"/>
    </row>
    <row r="892" spans="1:169" s="18" customFormat="1">
      <c r="A892" s="47"/>
      <c r="B892" s="477"/>
      <c r="C892" s="48"/>
      <c r="D892" s="48"/>
      <c r="E892" s="477"/>
      <c r="F892" s="48"/>
      <c r="G892" s="48"/>
      <c r="H892" s="49"/>
      <c r="I892" s="48"/>
      <c r="J892" s="477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FM892" s="50"/>
    </row>
    <row r="893" spans="1:169" s="18" customFormat="1">
      <c r="A893" s="47"/>
      <c r="B893" s="477"/>
      <c r="C893" s="48"/>
      <c r="D893" s="48"/>
      <c r="E893" s="477"/>
      <c r="F893" s="48"/>
      <c r="G893" s="48"/>
      <c r="H893" s="49"/>
      <c r="I893" s="48"/>
      <c r="J893" s="477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FM893" s="50"/>
    </row>
    <row r="894" spans="1:169" s="18" customFormat="1">
      <c r="A894" s="47"/>
      <c r="B894" s="477"/>
      <c r="C894" s="48"/>
      <c r="D894" s="48"/>
      <c r="E894" s="477"/>
      <c r="F894" s="48"/>
      <c r="G894" s="48"/>
      <c r="H894" s="49"/>
      <c r="I894" s="48"/>
      <c r="J894" s="477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FM894" s="50"/>
    </row>
    <row r="895" spans="1:169" s="18" customFormat="1">
      <c r="A895" s="47"/>
      <c r="B895" s="477"/>
      <c r="C895" s="48"/>
      <c r="D895" s="48"/>
      <c r="E895" s="477"/>
      <c r="F895" s="48"/>
      <c r="G895" s="48"/>
      <c r="H895" s="49"/>
      <c r="I895" s="48"/>
      <c r="J895" s="477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FM895" s="50"/>
    </row>
    <row r="896" spans="1:169" s="18" customFormat="1">
      <c r="A896" s="47"/>
      <c r="B896" s="477"/>
      <c r="C896" s="48"/>
      <c r="D896" s="48"/>
      <c r="E896" s="477"/>
      <c r="F896" s="48"/>
      <c r="G896" s="48"/>
      <c r="H896" s="49"/>
      <c r="I896" s="48"/>
      <c r="J896" s="477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FM896" s="50"/>
    </row>
    <row r="897" spans="1:169" s="18" customFormat="1">
      <c r="A897" s="47"/>
      <c r="B897" s="477"/>
      <c r="C897" s="48"/>
      <c r="D897" s="48"/>
      <c r="E897" s="477"/>
      <c r="F897" s="48"/>
      <c r="G897" s="48"/>
      <c r="H897" s="49"/>
      <c r="I897" s="48"/>
      <c r="J897" s="477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FM897" s="50"/>
    </row>
    <row r="898" spans="1:169" s="18" customFormat="1">
      <c r="A898" s="47"/>
      <c r="B898" s="477"/>
      <c r="C898" s="48"/>
      <c r="D898" s="48"/>
      <c r="E898" s="477"/>
      <c r="F898" s="48"/>
      <c r="G898" s="48"/>
      <c r="H898" s="49"/>
      <c r="I898" s="48"/>
      <c r="J898" s="477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FM898" s="50"/>
    </row>
    <row r="899" spans="1:169" s="18" customFormat="1">
      <c r="A899" s="47"/>
      <c r="B899" s="477"/>
      <c r="C899" s="48"/>
      <c r="D899" s="48"/>
      <c r="E899" s="477"/>
      <c r="F899" s="48"/>
      <c r="G899" s="48"/>
      <c r="H899" s="49"/>
      <c r="I899" s="48"/>
      <c r="J899" s="477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FM899" s="50"/>
    </row>
    <row r="900" spans="1:169" s="18" customFormat="1">
      <c r="A900" s="47"/>
      <c r="B900" s="477"/>
      <c r="C900" s="48"/>
      <c r="D900" s="48"/>
      <c r="E900" s="477"/>
      <c r="F900" s="48"/>
      <c r="G900" s="48"/>
      <c r="H900" s="49"/>
      <c r="I900" s="48"/>
      <c r="J900" s="477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FM900" s="50"/>
    </row>
    <row r="901" spans="1:169" s="18" customFormat="1">
      <c r="A901" s="47"/>
      <c r="B901" s="477"/>
      <c r="C901" s="48"/>
      <c r="D901" s="48"/>
      <c r="E901" s="477"/>
      <c r="F901" s="48"/>
      <c r="G901" s="48"/>
      <c r="H901" s="49"/>
      <c r="I901" s="48"/>
      <c r="J901" s="477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FM901" s="50"/>
    </row>
    <row r="902" spans="1:169" s="18" customFormat="1">
      <c r="A902" s="47"/>
      <c r="B902" s="477"/>
      <c r="C902" s="48"/>
      <c r="D902" s="48"/>
      <c r="E902" s="477"/>
      <c r="F902" s="48"/>
      <c r="G902" s="48"/>
      <c r="H902" s="49"/>
      <c r="I902" s="48"/>
      <c r="J902" s="477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FM902" s="50"/>
    </row>
    <row r="903" spans="1:169" s="18" customFormat="1">
      <c r="A903" s="47"/>
      <c r="B903" s="477"/>
      <c r="C903" s="48"/>
      <c r="D903" s="48"/>
      <c r="E903" s="477"/>
      <c r="F903" s="48"/>
      <c r="G903" s="48"/>
      <c r="H903" s="49"/>
      <c r="I903" s="48"/>
      <c r="J903" s="477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FM903" s="50"/>
    </row>
    <row r="904" spans="1:169" s="18" customFormat="1">
      <c r="A904" s="47"/>
      <c r="B904" s="477"/>
      <c r="C904" s="48"/>
      <c r="D904" s="48"/>
      <c r="E904" s="477"/>
      <c r="F904" s="48"/>
      <c r="G904" s="48"/>
      <c r="H904" s="49"/>
      <c r="I904" s="48"/>
      <c r="J904" s="477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FM904" s="50"/>
    </row>
    <row r="905" spans="1:169" s="18" customFormat="1">
      <c r="A905" s="47"/>
      <c r="B905" s="477"/>
      <c r="C905" s="48"/>
      <c r="D905" s="48"/>
      <c r="E905" s="477"/>
      <c r="F905" s="48"/>
      <c r="G905" s="48"/>
      <c r="H905" s="49"/>
      <c r="I905" s="48"/>
      <c r="J905" s="477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FM905" s="50"/>
    </row>
    <row r="906" spans="1:169" s="18" customFormat="1">
      <c r="A906" s="47"/>
      <c r="B906" s="477"/>
      <c r="C906" s="48"/>
      <c r="D906" s="48"/>
      <c r="E906" s="477"/>
      <c r="F906" s="48"/>
      <c r="G906" s="48"/>
      <c r="H906" s="49"/>
      <c r="I906" s="48"/>
      <c r="J906" s="477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FM906" s="50"/>
    </row>
    <row r="907" spans="1:169" s="18" customFormat="1">
      <c r="A907" s="47"/>
      <c r="B907" s="477"/>
      <c r="C907" s="48"/>
      <c r="D907" s="48"/>
      <c r="E907" s="477"/>
      <c r="F907" s="48"/>
      <c r="G907" s="48"/>
      <c r="H907" s="49"/>
      <c r="I907" s="48"/>
      <c r="J907" s="477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FM907" s="50"/>
    </row>
    <row r="908" spans="1:169" s="18" customFormat="1">
      <c r="A908" s="47"/>
      <c r="B908" s="477"/>
      <c r="C908" s="48"/>
      <c r="D908" s="48"/>
      <c r="E908" s="477"/>
      <c r="F908" s="48"/>
      <c r="G908" s="48"/>
      <c r="H908" s="49"/>
      <c r="I908" s="48"/>
      <c r="J908" s="477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FM908" s="50"/>
    </row>
    <row r="909" spans="1:169" s="18" customFormat="1">
      <c r="A909" s="47"/>
      <c r="B909" s="477"/>
      <c r="C909" s="48"/>
      <c r="D909" s="48"/>
      <c r="E909" s="477"/>
      <c r="F909" s="48"/>
      <c r="G909" s="48"/>
      <c r="H909" s="49"/>
      <c r="I909" s="48"/>
      <c r="J909" s="477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FM909" s="50"/>
    </row>
    <row r="910" spans="1:169" s="18" customFormat="1">
      <c r="A910" s="47"/>
      <c r="B910" s="477"/>
      <c r="C910" s="48"/>
      <c r="D910" s="48"/>
      <c r="E910" s="477"/>
      <c r="F910" s="48"/>
      <c r="G910" s="48"/>
      <c r="H910" s="49"/>
      <c r="I910" s="48"/>
      <c r="J910" s="477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FM910" s="50"/>
    </row>
    <row r="911" spans="1:169" s="18" customFormat="1">
      <c r="A911" s="47"/>
      <c r="B911" s="477"/>
      <c r="C911" s="48"/>
      <c r="D911" s="48"/>
      <c r="E911" s="477"/>
      <c r="F911" s="48"/>
      <c r="G911" s="48"/>
      <c r="H911" s="49"/>
      <c r="I911" s="48"/>
      <c r="J911" s="477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FM911" s="50"/>
    </row>
    <row r="912" spans="1:169" s="18" customFormat="1">
      <c r="A912" s="47"/>
      <c r="B912" s="477"/>
      <c r="C912" s="48"/>
      <c r="D912" s="48"/>
      <c r="E912" s="477"/>
      <c r="F912" s="48"/>
      <c r="G912" s="48"/>
      <c r="H912" s="49"/>
      <c r="I912" s="48"/>
      <c r="J912" s="477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FM912" s="50"/>
    </row>
    <row r="913" spans="1:169" s="18" customFormat="1">
      <c r="A913" s="47"/>
      <c r="B913" s="477"/>
      <c r="C913" s="48"/>
      <c r="D913" s="48"/>
      <c r="E913" s="477"/>
      <c r="F913" s="48"/>
      <c r="G913" s="48"/>
      <c r="H913" s="49"/>
      <c r="I913" s="48"/>
      <c r="J913" s="477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FM913" s="50"/>
    </row>
    <row r="914" spans="1:169" s="18" customFormat="1">
      <c r="A914" s="47"/>
      <c r="B914" s="477"/>
      <c r="C914" s="48"/>
      <c r="D914" s="48"/>
      <c r="E914" s="477"/>
      <c r="F914" s="48"/>
      <c r="G914" s="48"/>
      <c r="H914" s="49"/>
      <c r="I914" s="48"/>
      <c r="J914" s="477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FM914" s="50"/>
    </row>
    <row r="915" spans="1:169" s="18" customFormat="1">
      <c r="A915" s="47"/>
      <c r="B915" s="477"/>
      <c r="C915" s="48"/>
      <c r="D915" s="48"/>
      <c r="E915" s="477"/>
      <c r="F915" s="48"/>
      <c r="G915" s="48"/>
      <c r="H915" s="49"/>
      <c r="I915" s="48"/>
      <c r="J915" s="477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FM915" s="50"/>
    </row>
    <row r="916" spans="1:169" s="18" customFormat="1">
      <c r="A916" s="47"/>
      <c r="B916" s="477"/>
      <c r="C916" s="48"/>
      <c r="D916" s="48"/>
      <c r="E916" s="477"/>
      <c r="F916" s="48"/>
      <c r="G916" s="48"/>
      <c r="H916" s="49"/>
      <c r="I916" s="48"/>
      <c r="J916" s="477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FM916" s="50"/>
    </row>
    <row r="917" spans="1:169" s="18" customFormat="1">
      <c r="A917" s="47"/>
      <c r="B917" s="477"/>
      <c r="C917" s="48"/>
      <c r="D917" s="48"/>
      <c r="E917" s="477"/>
      <c r="F917" s="48"/>
      <c r="G917" s="48"/>
      <c r="H917" s="49"/>
      <c r="I917" s="48"/>
      <c r="J917" s="477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FM917" s="50"/>
    </row>
    <row r="918" spans="1:169" s="18" customFormat="1">
      <c r="A918" s="47"/>
      <c r="B918" s="477"/>
      <c r="C918" s="48"/>
      <c r="D918" s="48"/>
      <c r="E918" s="477"/>
      <c r="F918" s="48"/>
      <c r="G918" s="48"/>
      <c r="H918" s="49"/>
      <c r="I918" s="48"/>
      <c r="J918" s="477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FM918" s="50"/>
    </row>
    <row r="919" spans="1:169" s="18" customFormat="1">
      <c r="A919" s="47"/>
      <c r="B919" s="477"/>
      <c r="C919" s="48"/>
      <c r="D919" s="48"/>
      <c r="E919" s="477"/>
      <c r="F919" s="48"/>
      <c r="G919" s="48"/>
      <c r="H919" s="49"/>
      <c r="I919" s="48"/>
      <c r="J919" s="477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FM919" s="50"/>
    </row>
    <row r="920" spans="1:169" s="18" customFormat="1">
      <c r="A920" s="47"/>
      <c r="B920" s="477"/>
      <c r="C920" s="48"/>
      <c r="D920" s="48"/>
      <c r="E920" s="477"/>
      <c r="F920" s="48"/>
      <c r="G920" s="48"/>
      <c r="H920" s="49"/>
      <c r="I920" s="48"/>
      <c r="J920" s="477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FM920" s="50"/>
    </row>
    <row r="921" spans="1:169" s="18" customFormat="1">
      <c r="A921" s="47"/>
      <c r="B921" s="477"/>
      <c r="C921" s="48"/>
      <c r="D921" s="48"/>
      <c r="E921" s="477"/>
      <c r="F921" s="48"/>
      <c r="G921" s="48"/>
      <c r="H921" s="49"/>
      <c r="I921" s="48"/>
      <c r="J921" s="477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FM921" s="50"/>
    </row>
    <row r="922" spans="1:169" s="18" customFormat="1">
      <c r="A922" s="47"/>
      <c r="B922" s="477"/>
      <c r="C922" s="48"/>
      <c r="D922" s="48"/>
      <c r="E922" s="477"/>
      <c r="F922" s="48"/>
      <c r="G922" s="48"/>
      <c r="H922" s="49"/>
      <c r="I922" s="48"/>
      <c r="J922" s="477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FM922" s="50"/>
    </row>
    <row r="923" spans="1:169" s="18" customFormat="1">
      <c r="A923" s="47"/>
      <c r="B923" s="477"/>
      <c r="C923" s="48"/>
      <c r="D923" s="48"/>
      <c r="E923" s="477"/>
      <c r="F923" s="48"/>
      <c r="G923" s="48"/>
      <c r="H923" s="49"/>
      <c r="I923" s="48"/>
      <c r="J923" s="477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FM923" s="50"/>
    </row>
    <row r="924" spans="1:169" s="18" customFormat="1">
      <c r="A924" s="47"/>
      <c r="B924" s="477"/>
      <c r="C924" s="48"/>
      <c r="D924" s="48"/>
      <c r="E924" s="477"/>
      <c r="F924" s="48"/>
      <c r="G924" s="48"/>
      <c r="H924" s="49"/>
      <c r="I924" s="48"/>
      <c r="J924" s="477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FM924" s="50"/>
    </row>
    <row r="925" spans="1:169" s="18" customFormat="1">
      <c r="A925" s="47"/>
      <c r="B925" s="477"/>
      <c r="C925" s="48"/>
      <c r="D925" s="48"/>
      <c r="E925" s="477"/>
      <c r="F925" s="48"/>
      <c r="G925" s="48"/>
      <c r="H925" s="49"/>
      <c r="I925" s="48"/>
      <c r="J925" s="477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FM925" s="50"/>
    </row>
    <row r="926" spans="1:169" s="18" customFormat="1">
      <c r="A926" s="47"/>
      <c r="B926" s="477"/>
      <c r="C926" s="48"/>
      <c r="D926" s="48"/>
      <c r="E926" s="477"/>
      <c r="F926" s="48"/>
      <c r="G926" s="48"/>
      <c r="H926" s="49"/>
      <c r="I926" s="48"/>
      <c r="J926" s="477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FM926" s="50"/>
    </row>
    <row r="927" spans="1:169" s="18" customFormat="1">
      <c r="A927" s="47"/>
      <c r="B927" s="477"/>
      <c r="C927" s="48"/>
      <c r="D927" s="48"/>
      <c r="E927" s="477"/>
      <c r="F927" s="48"/>
      <c r="G927" s="48"/>
      <c r="H927" s="49"/>
      <c r="I927" s="48"/>
      <c r="J927" s="477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FM927" s="50"/>
    </row>
    <row r="928" spans="1:169" s="18" customFormat="1">
      <c r="A928" s="47"/>
      <c r="B928" s="477"/>
      <c r="C928" s="48"/>
      <c r="D928" s="48"/>
      <c r="E928" s="477"/>
      <c r="F928" s="48"/>
      <c r="G928" s="48"/>
      <c r="H928" s="49"/>
      <c r="I928" s="48"/>
      <c r="J928" s="477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FM928" s="50"/>
    </row>
    <row r="929" spans="1:169" s="18" customFormat="1">
      <c r="A929" s="47"/>
      <c r="B929" s="477"/>
      <c r="C929" s="48"/>
      <c r="D929" s="48"/>
      <c r="E929" s="477"/>
      <c r="F929" s="48"/>
      <c r="G929" s="48"/>
      <c r="H929" s="49"/>
      <c r="I929" s="48"/>
      <c r="J929" s="477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FM929" s="50"/>
    </row>
    <row r="930" spans="1:169" s="18" customFormat="1">
      <c r="A930" s="47"/>
      <c r="B930" s="477"/>
      <c r="C930" s="48"/>
      <c r="D930" s="48"/>
      <c r="E930" s="477"/>
      <c r="F930" s="48"/>
      <c r="G930" s="48"/>
      <c r="H930" s="49"/>
      <c r="I930" s="48"/>
      <c r="J930" s="477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FM930" s="50"/>
    </row>
    <row r="931" spans="1:169" s="18" customFormat="1">
      <c r="A931" s="47"/>
      <c r="B931" s="477"/>
      <c r="C931" s="48"/>
      <c r="D931" s="48"/>
      <c r="E931" s="477"/>
      <c r="F931" s="48"/>
      <c r="G931" s="48"/>
      <c r="H931" s="49"/>
      <c r="I931" s="48"/>
      <c r="J931" s="477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FM931" s="50"/>
    </row>
    <row r="932" spans="1:169" s="18" customFormat="1">
      <c r="A932" s="47"/>
      <c r="B932" s="477"/>
      <c r="C932" s="48"/>
      <c r="D932" s="48"/>
      <c r="E932" s="477"/>
      <c r="F932" s="48"/>
      <c r="G932" s="48"/>
      <c r="H932" s="49"/>
      <c r="I932" s="48"/>
      <c r="J932" s="477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FM932" s="50"/>
    </row>
    <row r="933" spans="1:169" s="18" customFormat="1">
      <c r="A933" s="47"/>
      <c r="B933" s="477"/>
      <c r="C933" s="48"/>
      <c r="D933" s="48"/>
      <c r="E933" s="477"/>
      <c r="F933" s="48"/>
      <c r="G933" s="48"/>
      <c r="H933" s="49"/>
      <c r="I933" s="48"/>
      <c r="J933" s="477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FM933" s="50"/>
    </row>
    <row r="934" spans="1:169" s="18" customFormat="1">
      <c r="A934" s="47"/>
      <c r="B934" s="477"/>
      <c r="C934" s="48"/>
      <c r="D934" s="48"/>
      <c r="E934" s="477"/>
      <c r="F934" s="48"/>
      <c r="G934" s="48"/>
      <c r="H934" s="49"/>
      <c r="I934" s="48"/>
      <c r="J934" s="477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FM934" s="50"/>
    </row>
    <row r="935" spans="1:169" s="18" customFormat="1">
      <c r="A935" s="47"/>
      <c r="B935" s="477"/>
      <c r="C935" s="48"/>
      <c r="D935" s="48"/>
      <c r="E935" s="477"/>
      <c r="F935" s="48"/>
      <c r="G935" s="48"/>
      <c r="H935" s="49"/>
      <c r="I935" s="48"/>
      <c r="J935" s="477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FM935" s="50"/>
    </row>
    <row r="936" spans="1:169" s="18" customFormat="1">
      <c r="A936" s="47"/>
      <c r="B936" s="477"/>
      <c r="C936" s="48"/>
      <c r="D936" s="48"/>
      <c r="E936" s="477"/>
      <c r="F936" s="48"/>
      <c r="G936" s="48"/>
      <c r="H936" s="49"/>
      <c r="I936" s="48"/>
      <c r="J936" s="477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FM936" s="50"/>
    </row>
    <row r="937" spans="1:169" s="18" customFormat="1">
      <c r="A937" s="47"/>
      <c r="B937" s="477"/>
      <c r="C937" s="48"/>
      <c r="D937" s="48"/>
      <c r="E937" s="477"/>
      <c r="F937" s="48"/>
      <c r="G937" s="48"/>
      <c r="H937" s="49"/>
      <c r="I937" s="48"/>
      <c r="J937" s="477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FM937" s="50"/>
    </row>
    <row r="938" spans="1:169" s="18" customFormat="1">
      <c r="A938" s="47"/>
      <c r="B938" s="477"/>
      <c r="C938" s="48"/>
      <c r="D938" s="48"/>
      <c r="E938" s="477"/>
      <c r="F938" s="48"/>
      <c r="G938" s="48"/>
      <c r="H938" s="49"/>
      <c r="I938" s="48"/>
      <c r="J938" s="477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FM938" s="50"/>
    </row>
    <row r="939" spans="1:169" s="18" customFormat="1">
      <c r="A939" s="47"/>
      <c r="B939" s="477"/>
      <c r="C939" s="48"/>
      <c r="D939" s="48"/>
      <c r="E939" s="477"/>
      <c r="F939" s="48"/>
      <c r="G939" s="48"/>
      <c r="H939" s="49"/>
      <c r="I939" s="48"/>
      <c r="J939" s="477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FM939" s="50"/>
    </row>
    <row r="940" spans="1:169" s="18" customFormat="1">
      <c r="A940" s="47"/>
      <c r="B940" s="477"/>
      <c r="C940" s="48"/>
      <c r="D940" s="48"/>
      <c r="E940" s="477"/>
      <c r="F940" s="48"/>
      <c r="G940" s="48"/>
      <c r="H940" s="49"/>
      <c r="I940" s="48"/>
      <c r="J940" s="477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FM940" s="50"/>
    </row>
    <row r="941" spans="1:169" s="18" customFormat="1">
      <c r="A941" s="47"/>
      <c r="B941" s="477"/>
      <c r="C941" s="48"/>
      <c r="D941" s="48"/>
      <c r="E941" s="477"/>
      <c r="F941" s="48"/>
      <c r="G941" s="48"/>
      <c r="H941" s="49"/>
      <c r="I941" s="48"/>
      <c r="J941" s="477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FM941" s="50"/>
    </row>
    <row r="942" spans="1:169" s="18" customFormat="1">
      <c r="A942" s="47"/>
      <c r="B942" s="477"/>
      <c r="C942" s="48"/>
      <c r="D942" s="48"/>
      <c r="E942" s="477"/>
      <c r="F942" s="48"/>
      <c r="G942" s="48"/>
      <c r="H942" s="49"/>
      <c r="I942" s="48"/>
      <c r="J942" s="477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FM942" s="50"/>
    </row>
    <row r="943" spans="1:169" s="18" customFormat="1">
      <c r="A943" s="47"/>
      <c r="B943" s="477"/>
      <c r="C943" s="48"/>
      <c r="D943" s="48"/>
      <c r="E943" s="477"/>
      <c r="F943" s="48"/>
      <c r="G943" s="48"/>
      <c r="H943" s="49"/>
      <c r="I943" s="48"/>
      <c r="J943" s="477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FM943" s="50"/>
    </row>
    <row r="944" spans="1:169" s="18" customFormat="1">
      <c r="A944" s="47"/>
      <c r="B944" s="477"/>
      <c r="C944" s="48"/>
      <c r="D944" s="48"/>
      <c r="E944" s="477"/>
      <c r="F944" s="48"/>
      <c r="G944" s="48"/>
      <c r="H944" s="49"/>
      <c r="I944" s="48"/>
      <c r="J944" s="477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FM944" s="50"/>
    </row>
    <row r="945" spans="1:169" s="18" customFormat="1">
      <c r="A945" s="47"/>
      <c r="B945" s="477"/>
      <c r="C945" s="48"/>
      <c r="D945" s="48"/>
      <c r="E945" s="477"/>
      <c r="F945" s="48"/>
      <c r="G945" s="48"/>
      <c r="H945" s="49"/>
      <c r="I945" s="48"/>
      <c r="J945" s="477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FM945" s="50"/>
    </row>
    <row r="946" spans="1:169" s="18" customFormat="1">
      <c r="A946" s="47"/>
      <c r="B946" s="477"/>
      <c r="C946" s="48"/>
      <c r="D946" s="48"/>
      <c r="E946" s="477"/>
      <c r="F946" s="48"/>
      <c r="G946" s="48"/>
      <c r="H946" s="49"/>
      <c r="I946" s="48"/>
      <c r="J946" s="477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FM946" s="50"/>
    </row>
    <row r="947" spans="1:169" s="18" customFormat="1">
      <c r="A947" s="47"/>
      <c r="B947" s="477"/>
      <c r="C947" s="48"/>
      <c r="D947" s="48"/>
      <c r="E947" s="477"/>
      <c r="F947" s="48"/>
      <c r="G947" s="48"/>
      <c r="H947" s="49"/>
      <c r="I947" s="48"/>
      <c r="J947" s="477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FM947" s="50"/>
    </row>
    <row r="948" spans="1:169" s="18" customFormat="1">
      <c r="A948" s="47"/>
      <c r="B948" s="477"/>
      <c r="C948" s="48"/>
      <c r="D948" s="48"/>
      <c r="E948" s="477"/>
      <c r="F948" s="48"/>
      <c r="G948" s="48"/>
      <c r="H948" s="49"/>
      <c r="I948" s="48"/>
      <c r="J948" s="477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FM948" s="50"/>
    </row>
    <row r="949" spans="1:169" s="18" customFormat="1">
      <c r="A949" s="47"/>
      <c r="B949" s="477"/>
      <c r="C949" s="48"/>
      <c r="D949" s="48"/>
      <c r="E949" s="477"/>
      <c r="F949" s="48"/>
      <c r="G949" s="48"/>
      <c r="H949" s="49"/>
      <c r="I949" s="48"/>
      <c r="J949" s="477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FM949" s="50"/>
    </row>
    <row r="950" spans="1:169" s="18" customFormat="1">
      <c r="A950" s="47"/>
      <c r="B950" s="477"/>
      <c r="C950" s="48"/>
      <c r="D950" s="48"/>
      <c r="E950" s="477"/>
      <c r="F950" s="48"/>
      <c r="G950" s="48"/>
      <c r="H950" s="49"/>
      <c r="I950" s="48"/>
      <c r="J950" s="477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FM950" s="50"/>
    </row>
    <row r="951" spans="1:169" s="18" customFormat="1">
      <c r="A951" s="47"/>
      <c r="B951" s="477"/>
      <c r="C951" s="48"/>
      <c r="D951" s="48"/>
      <c r="E951" s="477"/>
      <c r="F951" s="48"/>
      <c r="G951" s="48"/>
      <c r="H951" s="49"/>
      <c r="I951" s="48"/>
      <c r="J951" s="477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FM951" s="50"/>
    </row>
    <row r="952" spans="1:169" s="18" customFormat="1">
      <c r="A952" s="47"/>
      <c r="B952" s="477"/>
      <c r="C952" s="48"/>
      <c r="D952" s="48"/>
      <c r="E952" s="477"/>
      <c r="F952" s="48"/>
      <c r="G952" s="48"/>
      <c r="H952" s="49"/>
      <c r="I952" s="48"/>
      <c r="J952" s="477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FM952" s="50"/>
    </row>
    <row r="953" spans="1:169" s="18" customFormat="1">
      <c r="A953" s="47"/>
      <c r="B953" s="477"/>
      <c r="C953" s="48"/>
      <c r="D953" s="48"/>
      <c r="E953" s="477"/>
      <c r="F953" s="48"/>
      <c r="G953" s="48"/>
      <c r="H953" s="49"/>
      <c r="I953" s="48"/>
      <c r="J953" s="477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FM953" s="50"/>
    </row>
    <row r="954" spans="1:169" s="18" customFormat="1">
      <c r="A954" s="47"/>
      <c r="B954" s="477"/>
      <c r="C954" s="48"/>
      <c r="D954" s="48"/>
      <c r="E954" s="477"/>
      <c r="F954" s="48"/>
      <c r="G954" s="48"/>
      <c r="H954" s="49"/>
      <c r="I954" s="48"/>
      <c r="J954" s="477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FM954" s="50"/>
    </row>
    <row r="955" spans="1:169" s="18" customFormat="1">
      <c r="A955" s="47"/>
      <c r="B955" s="477"/>
      <c r="C955" s="48"/>
      <c r="D955" s="48"/>
      <c r="E955" s="477"/>
      <c r="F955" s="48"/>
      <c r="G955" s="48"/>
      <c r="H955" s="49"/>
      <c r="I955" s="48"/>
      <c r="J955" s="477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FM955" s="50"/>
    </row>
    <row r="956" spans="1:169" s="18" customFormat="1">
      <c r="A956" s="47"/>
      <c r="B956" s="477"/>
      <c r="C956" s="48"/>
      <c r="D956" s="48"/>
      <c r="E956" s="477"/>
      <c r="F956" s="48"/>
      <c r="G956" s="48"/>
      <c r="H956" s="49"/>
      <c r="I956" s="48"/>
      <c r="J956" s="477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FM956" s="50"/>
    </row>
    <row r="957" spans="1:169" s="18" customFormat="1">
      <c r="A957" s="47"/>
      <c r="B957" s="477"/>
      <c r="C957" s="48"/>
      <c r="D957" s="48"/>
      <c r="E957" s="477"/>
      <c r="F957" s="48"/>
      <c r="G957" s="48"/>
      <c r="H957" s="49"/>
      <c r="I957" s="48"/>
      <c r="J957" s="477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FM957" s="50"/>
    </row>
    <row r="958" spans="1:169" s="18" customFormat="1">
      <c r="A958" s="47"/>
      <c r="B958" s="477"/>
      <c r="C958" s="48"/>
      <c r="D958" s="48"/>
      <c r="E958" s="477"/>
      <c r="F958" s="48"/>
      <c r="G958" s="48"/>
      <c r="H958" s="49"/>
      <c r="I958" s="48"/>
      <c r="J958" s="477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FM958" s="50"/>
    </row>
    <row r="959" spans="1:169" s="18" customFormat="1">
      <c r="A959" s="47"/>
      <c r="B959" s="477"/>
      <c r="C959" s="48"/>
      <c r="D959" s="48"/>
      <c r="E959" s="477"/>
      <c r="F959" s="48"/>
      <c r="G959" s="48"/>
      <c r="H959" s="49"/>
      <c r="I959" s="48"/>
      <c r="J959" s="477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FM959" s="50"/>
    </row>
    <row r="960" spans="1:169" s="18" customFormat="1">
      <c r="A960" s="47"/>
      <c r="B960" s="477"/>
      <c r="C960" s="48"/>
      <c r="D960" s="48"/>
      <c r="E960" s="477"/>
      <c r="F960" s="48"/>
      <c r="G960" s="48"/>
      <c r="H960" s="49"/>
      <c r="I960" s="48"/>
      <c r="J960" s="477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FM960" s="50"/>
    </row>
    <row r="961" spans="1:169" s="18" customFormat="1">
      <c r="A961" s="47"/>
      <c r="B961" s="477"/>
      <c r="C961" s="48"/>
      <c r="D961" s="48"/>
      <c r="E961" s="477"/>
      <c r="F961" s="48"/>
      <c r="G961" s="48"/>
      <c r="H961" s="49"/>
      <c r="I961" s="48"/>
      <c r="J961" s="477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FM961" s="50"/>
    </row>
    <row r="962" spans="1:169" s="18" customFormat="1">
      <c r="A962" s="47"/>
      <c r="B962" s="477"/>
      <c r="C962" s="48"/>
      <c r="D962" s="48"/>
      <c r="E962" s="477"/>
      <c r="F962" s="48"/>
      <c r="G962" s="48"/>
      <c r="H962" s="49"/>
      <c r="I962" s="48"/>
      <c r="J962" s="477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FM962" s="50"/>
    </row>
    <row r="963" spans="1:169" s="18" customFormat="1">
      <c r="A963" s="47"/>
      <c r="B963" s="477"/>
      <c r="C963" s="48"/>
      <c r="D963" s="48"/>
      <c r="E963" s="477"/>
      <c r="F963" s="48"/>
      <c r="G963" s="48"/>
      <c r="H963" s="49"/>
      <c r="I963" s="48"/>
      <c r="J963" s="477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FM963" s="50"/>
    </row>
    <row r="964" spans="1:169" s="18" customFormat="1">
      <c r="A964" s="47"/>
      <c r="B964" s="477"/>
      <c r="C964" s="48"/>
      <c r="D964" s="48"/>
      <c r="E964" s="477"/>
      <c r="F964" s="48"/>
      <c r="G964" s="48"/>
      <c r="H964" s="49"/>
      <c r="I964" s="48"/>
      <c r="J964" s="477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FM964" s="50"/>
    </row>
    <row r="965" spans="1:169" s="18" customFormat="1">
      <c r="A965" s="47"/>
      <c r="B965" s="477"/>
      <c r="C965" s="48"/>
      <c r="D965" s="48"/>
      <c r="E965" s="477"/>
      <c r="F965" s="48"/>
      <c r="G965" s="48"/>
      <c r="H965" s="49"/>
      <c r="I965" s="48"/>
      <c r="J965" s="477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FM965" s="50"/>
    </row>
    <row r="966" spans="1:169" s="18" customFormat="1">
      <c r="A966" s="47"/>
      <c r="B966" s="477"/>
      <c r="C966" s="48"/>
      <c r="D966" s="48"/>
      <c r="E966" s="477"/>
      <c r="F966" s="48"/>
      <c r="G966" s="48"/>
      <c r="H966" s="49"/>
      <c r="I966" s="48"/>
      <c r="J966" s="477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FM966" s="50"/>
    </row>
    <row r="967" spans="1:169" s="18" customFormat="1">
      <c r="A967" s="47"/>
      <c r="B967" s="477"/>
      <c r="C967" s="48"/>
      <c r="D967" s="48"/>
      <c r="E967" s="477"/>
      <c r="F967" s="48"/>
      <c r="G967" s="48"/>
      <c r="H967" s="49"/>
      <c r="I967" s="48"/>
      <c r="J967" s="477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FM967" s="50"/>
    </row>
    <row r="968" spans="1:169" s="18" customFormat="1">
      <c r="A968" s="47"/>
      <c r="B968" s="477"/>
      <c r="C968" s="48"/>
      <c r="D968" s="48"/>
      <c r="E968" s="477"/>
      <c r="F968" s="48"/>
      <c r="G968" s="48"/>
      <c r="H968" s="49"/>
      <c r="I968" s="48"/>
      <c r="J968" s="477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FM968" s="50"/>
    </row>
    <row r="969" spans="1:169" s="18" customFormat="1">
      <c r="A969" s="47"/>
      <c r="B969" s="477"/>
      <c r="C969" s="48"/>
      <c r="D969" s="48"/>
      <c r="E969" s="477"/>
      <c r="F969" s="48"/>
      <c r="G969" s="48"/>
      <c r="H969" s="49"/>
      <c r="I969" s="48"/>
      <c r="J969" s="477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FM969" s="50"/>
    </row>
    <row r="970" spans="1:169" s="18" customFormat="1">
      <c r="A970" s="47"/>
      <c r="B970" s="477"/>
      <c r="C970" s="48"/>
      <c r="D970" s="48"/>
      <c r="E970" s="477"/>
      <c r="F970" s="48"/>
      <c r="G970" s="48"/>
      <c r="H970" s="49"/>
      <c r="I970" s="48"/>
      <c r="J970" s="477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FM970" s="50"/>
    </row>
    <row r="971" spans="1:169" s="18" customFormat="1">
      <c r="A971" s="47"/>
      <c r="B971" s="477"/>
      <c r="C971" s="48"/>
      <c r="D971" s="48"/>
      <c r="E971" s="477"/>
      <c r="F971" s="48"/>
      <c r="G971" s="48"/>
      <c r="H971" s="49"/>
      <c r="I971" s="48"/>
      <c r="J971" s="477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FM971" s="50"/>
    </row>
    <row r="972" spans="1:169" s="18" customFormat="1">
      <c r="A972" s="47"/>
      <c r="B972" s="477"/>
      <c r="C972" s="48"/>
      <c r="D972" s="48"/>
      <c r="E972" s="477"/>
      <c r="F972" s="48"/>
      <c r="G972" s="48"/>
      <c r="H972" s="49"/>
      <c r="I972" s="48"/>
      <c r="J972" s="477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FM972" s="50"/>
    </row>
    <row r="973" spans="1:169" s="18" customFormat="1">
      <c r="A973" s="47"/>
      <c r="B973" s="477"/>
      <c r="C973" s="48"/>
      <c r="D973" s="48"/>
      <c r="E973" s="477"/>
      <c r="F973" s="48"/>
      <c r="G973" s="48"/>
      <c r="H973" s="49"/>
      <c r="I973" s="48"/>
      <c r="J973" s="477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FM973" s="50"/>
    </row>
    <row r="974" spans="1:169" s="18" customFormat="1">
      <c r="A974" s="47"/>
      <c r="B974" s="477"/>
      <c r="C974" s="48"/>
      <c r="D974" s="48"/>
      <c r="E974" s="477"/>
      <c r="F974" s="48"/>
      <c r="G974" s="48"/>
      <c r="H974" s="49"/>
      <c r="I974" s="48"/>
      <c r="J974" s="477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FM974" s="50"/>
    </row>
    <row r="975" spans="1:169" s="18" customFormat="1">
      <c r="A975" s="47"/>
      <c r="B975" s="477"/>
      <c r="C975" s="48"/>
      <c r="D975" s="48"/>
      <c r="E975" s="477"/>
      <c r="F975" s="48"/>
      <c r="G975" s="48"/>
      <c r="H975" s="49"/>
      <c r="I975" s="48"/>
      <c r="J975" s="477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FM975" s="50"/>
    </row>
    <row r="976" spans="1:169" s="18" customFormat="1">
      <c r="A976" s="47"/>
      <c r="B976" s="477"/>
      <c r="C976" s="48"/>
      <c r="D976" s="48"/>
      <c r="E976" s="477"/>
      <c r="F976" s="48"/>
      <c r="G976" s="48"/>
      <c r="H976" s="49"/>
      <c r="I976" s="48"/>
      <c r="J976" s="477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FM976" s="50"/>
    </row>
    <row r="977" spans="1:169" s="18" customFormat="1">
      <c r="A977" s="47"/>
      <c r="B977" s="477"/>
      <c r="C977" s="48"/>
      <c r="D977" s="48"/>
      <c r="E977" s="477"/>
      <c r="F977" s="48"/>
      <c r="G977" s="48"/>
      <c r="H977" s="49"/>
      <c r="I977" s="48"/>
      <c r="J977" s="477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FM977" s="50"/>
    </row>
    <row r="978" spans="1:169" s="18" customFormat="1">
      <c r="A978" s="47"/>
      <c r="B978" s="477"/>
      <c r="C978" s="48"/>
      <c r="D978" s="48"/>
      <c r="E978" s="477"/>
      <c r="F978" s="48"/>
      <c r="G978" s="48"/>
      <c r="H978" s="49"/>
      <c r="I978" s="48"/>
      <c r="J978" s="477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FM978" s="50"/>
    </row>
    <row r="979" spans="1:169" s="18" customFormat="1">
      <c r="A979" s="47"/>
      <c r="B979" s="477"/>
      <c r="C979" s="48"/>
      <c r="D979" s="48"/>
      <c r="E979" s="477"/>
      <c r="F979" s="48"/>
      <c r="G979" s="48"/>
      <c r="H979" s="49"/>
      <c r="I979" s="48"/>
      <c r="J979" s="477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FM979" s="50"/>
    </row>
    <row r="980" spans="1:169" s="18" customFormat="1">
      <c r="A980" s="47"/>
      <c r="B980" s="477"/>
      <c r="C980" s="48"/>
      <c r="D980" s="48"/>
      <c r="E980" s="477"/>
      <c r="F980" s="48"/>
      <c r="G980" s="48"/>
      <c r="H980" s="49"/>
      <c r="I980" s="48"/>
      <c r="J980" s="477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FM980" s="50"/>
    </row>
    <row r="981" spans="1:169" s="18" customFormat="1">
      <c r="A981" s="47"/>
      <c r="B981" s="477"/>
      <c r="C981" s="48"/>
      <c r="D981" s="48"/>
      <c r="E981" s="477"/>
      <c r="F981" s="48"/>
      <c r="G981" s="48"/>
      <c r="H981" s="49"/>
      <c r="I981" s="48"/>
      <c r="J981" s="477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FM981" s="50"/>
    </row>
    <row r="982" spans="1:169" s="18" customFormat="1">
      <c r="A982" s="47"/>
      <c r="B982" s="477"/>
      <c r="C982" s="48"/>
      <c r="D982" s="48"/>
      <c r="E982" s="477"/>
      <c r="F982" s="48"/>
      <c r="G982" s="48"/>
      <c r="H982" s="49"/>
      <c r="I982" s="48"/>
      <c r="J982" s="477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FM982" s="50"/>
    </row>
    <row r="983" spans="1:169" s="18" customFormat="1">
      <c r="A983" s="47"/>
      <c r="B983" s="477"/>
      <c r="C983" s="48"/>
      <c r="D983" s="48"/>
      <c r="E983" s="477"/>
      <c r="F983" s="48"/>
      <c r="G983" s="48"/>
      <c r="H983" s="49"/>
      <c r="I983" s="48"/>
      <c r="J983" s="477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FM983" s="50"/>
    </row>
    <row r="984" spans="1:169" s="18" customFormat="1">
      <c r="A984" s="47"/>
      <c r="B984" s="477"/>
      <c r="C984" s="48"/>
      <c r="D984" s="48"/>
      <c r="E984" s="477"/>
      <c r="F984" s="48"/>
      <c r="G984" s="48"/>
      <c r="H984" s="49"/>
      <c r="I984" s="48"/>
      <c r="J984" s="477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FM984" s="50"/>
    </row>
    <row r="985" spans="1:169" s="18" customFormat="1">
      <c r="A985" s="47"/>
      <c r="B985" s="477"/>
      <c r="C985" s="48"/>
      <c r="D985" s="48"/>
      <c r="E985" s="477"/>
      <c r="F985" s="48"/>
      <c r="G985" s="48"/>
      <c r="H985" s="49"/>
      <c r="I985" s="48"/>
      <c r="J985" s="477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FM985" s="50"/>
    </row>
    <row r="986" spans="1:169" s="18" customFormat="1">
      <c r="A986" s="47"/>
      <c r="B986" s="477"/>
      <c r="C986" s="48"/>
      <c r="D986" s="48"/>
      <c r="E986" s="477"/>
      <c r="F986" s="48"/>
      <c r="G986" s="48"/>
      <c r="H986" s="49"/>
      <c r="I986" s="48"/>
      <c r="J986" s="477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FM986" s="50"/>
    </row>
    <row r="987" spans="1:169" s="18" customFormat="1">
      <c r="A987" s="47"/>
      <c r="B987" s="477"/>
      <c r="C987" s="48"/>
      <c r="D987" s="48"/>
      <c r="E987" s="477"/>
      <c r="F987" s="48"/>
      <c r="G987" s="48"/>
      <c r="H987" s="49"/>
      <c r="I987" s="48"/>
      <c r="J987" s="477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FM987" s="50"/>
    </row>
    <row r="988" spans="1:169" s="18" customFormat="1">
      <c r="A988" s="47"/>
      <c r="B988" s="477"/>
      <c r="C988" s="48"/>
      <c r="D988" s="48"/>
      <c r="E988" s="477"/>
      <c r="F988" s="48"/>
      <c r="G988" s="48"/>
      <c r="H988" s="49"/>
      <c r="I988" s="48"/>
      <c r="J988" s="477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FM988" s="50"/>
    </row>
    <row r="989" spans="1:169" s="18" customFormat="1">
      <c r="A989" s="47"/>
      <c r="B989" s="477"/>
      <c r="C989" s="48"/>
      <c r="D989" s="48"/>
      <c r="E989" s="477"/>
      <c r="F989" s="48"/>
      <c r="G989" s="48"/>
      <c r="H989" s="49"/>
      <c r="I989" s="48"/>
      <c r="J989" s="477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FM989" s="50"/>
    </row>
    <row r="990" spans="1:169" s="18" customFormat="1">
      <c r="A990" s="47"/>
      <c r="B990" s="477"/>
      <c r="C990" s="48"/>
      <c r="D990" s="48"/>
      <c r="E990" s="477"/>
      <c r="F990" s="48"/>
      <c r="G990" s="48"/>
      <c r="H990" s="49"/>
      <c r="I990" s="48"/>
      <c r="J990" s="477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FM990" s="50"/>
    </row>
    <row r="991" spans="1:169" s="18" customFormat="1">
      <c r="A991" s="47"/>
      <c r="B991" s="477"/>
      <c r="C991" s="48"/>
      <c r="D991" s="48"/>
      <c r="E991" s="477"/>
      <c r="F991" s="48"/>
      <c r="G991" s="48"/>
      <c r="H991" s="49"/>
      <c r="I991" s="48"/>
      <c r="J991" s="477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FM991" s="50"/>
    </row>
    <row r="992" spans="1:169" s="18" customFormat="1">
      <c r="A992" s="47"/>
      <c r="B992" s="477"/>
      <c r="C992" s="48"/>
      <c r="D992" s="48"/>
      <c r="E992" s="477"/>
      <c r="F992" s="48"/>
      <c r="G992" s="48"/>
      <c r="H992" s="49"/>
      <c r="I992" s="48"/>
      <c r="J992" s="477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FM992" s="50"/>
    </row>
    <row r="993" spans="1:169" s="18" customFormat="1">
      <c r="A993" s="47"/>
      <c r="B993" s="477"/>
      <c r="C993" s="48"/>
      <c r="D993" s="48"/>
      <c r="E993" s="477"/>
      <c r="F993" s="48"/>
      <c r="G993" s="48"/>
      <c r="H993" s="49"/>
      <c r="I993" s="48"/>
      <c r="J993" s="477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FM993" s="50"/>
    </row>
    <row r="994" spans="1:169" s="18" customFormat="1">
      <c r="A994" s="47"/>
      <c r="B994" s="477"/>
      <c r="C994" s="48"/>
      <c r="D994" s="48"/>
      <c r="E994" s="477"/>
      <c r="F994" s="48"/>
      <c r="G994" s="48"/>
      <c r="H994" s="49"/>
      <c r="I994" s="48"/>
      <c r="J994" s="477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FM994" s="50"/>
    </row>
    <row r="995" spans="1:169" s="18" customFormat="1">
      <c r="A995" s="47"/>
      <c r="B995" s="477"/>
      <c r="C995" s="48"/>
      <c r="D995" s="48"/>
      <c r="E995" s="477"/>
      <c r="F995" s="48"/>
      <c r="G995" s="48"/>
      <c r="H995" s="49"/>
      <c r="I995" s="48"/>
      <c r="J995" s="477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FM995" s="50"/>
    </row>
    <row r="996" spans="1:169" s="18" customFormat="1">
      <c r="A996" s="47"/>
      <c r="B996" s="477"/>
      <c r="C996" s="48"/>
      <c r="D996" s="48"/>
      <c r="E996" s="477"/>
      <c r="F996" s="48"/>
      <c r="G996" s="48"/>
      <c r="H996" s="49"/>
      <c r="I996" s="48"/>
      <c r="J996" s="477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FM996" s="50"/>
    </row>
    <row r="997" spans="1:169" s="18" customFormat="1">
      <c r="A997" s="47"/>
      <c r="B997" s="477"/>
      <c r="C997" s="48"/>
      <c r="D997" s="48"/>
      <c r="E997" s="477"/>
      <c r="F997" s="48"/>
      <c r="G997" s="48"/>
      <c r="H997" s="49"/>
      <c r="I997" s="48"/>
      <c r="J997" s="477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FM997" s="50"/>
    </row>
    <row r="998" spans="1:169" s="18" customFormat="1">
      <c r="A998" s="47"/>
      <c r="B998" s="477"/>
      <c r="C998" s="48"/>
      <c r="D998" s="48"/>
      <c r="E998" s="477"/>
      <c r="F998" s="48"/>
      <c r="G998" s="48"/>
      <c r="H998" s="49"/>
      <c r="I998" s="48"/>
      <c r="J998" s="477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FM998" s="50"/>
    </row>
    <row r="999" spans="1:169" s="18" customFormat="1">
      <c r="A999" s="47"/>
      <c r="B999" s="477"/>
      <c r="C999" s="48"/>
      <c r="D999" s="48"/>
      <c r="E999" s="477"/>
      <c r="F999" s="48"/>
      <c r="G999" s="48"/>
      <c r="H999" s="49"/>
      <c r="I999" s="48"/>
      <c r="J999" s="477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FM999" s="50"/>
    </row>
    <row r="1000" spans="1:169" s="18" customFormat="1">
      <c r="A1000" s="47"/>
      <c r="B1000" s="477"/>
      <c r="C1000" s="48"/>
      <c r="D1000" s="48"/>
      <c r="E1000" s="477"/>
      <c r="F1000" s="48"/>
      <c r="G1000" s="48"/>
      <c r="H1000" s="49"/>
      <c r="I1000" s="48"/>
      <c r="J1000" s="477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FM1000" s="50"/>
    </row>
    <row r="1001" spans="1:169" s="18" customFormat="1">
      <c r="A1001" s="47"/>
      <c r="B1001" s="477"/>
      <c r="C1001" s="48"/>
      <c r="D1001" s="48"/>
      <c r="E1001" s="477"/>
      <c r="F1001" s="48"/>
      <c r="G1001" s="48"/>
      <c r="H1001" s="49"/>
      <c r="I1001" s="48"/>
      <c r="J1001" s="477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FM1001" s="50"/>
    </row>
    <row r="1002" spans="1:169" s="18" customFormat="1">
      <c r="A1002" s="47"/>
      <c r="B1002" s="477"/>
      <c r="C1002" s="48"/>
      <c r="D1002" s="48"/>
      <c r="E1002" s="477"/>
      <c r="F1002" s="48"/>
      <c r="G1002" s="48"/>
      <c r="H1002" s="49"/>
      <c r="I1002" s="48"/>
      <c r="J1002" s="477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FM1002" s="50"/>
    </row>
    <row r="1003" spans="1:169" s="18" customFormat="1">
      <c r="A1003" s="47"/>
      <c r="B1003" s="477"/>
      <c r="C1003" s="48"/>
      <c r="D1003" s="48"/>
      <c r="E1003" s="477"/>
      <c r="F1003" s="48"/>
      <c r="G1003" s="48"/>
      <c r="H1003" s="49"/>
      <c r="I1003" s="48"/>
      <c r="J1003" s="477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  <c r="AI1003" s="19"/>
      <c r="AJ1003" s="19"/>
      <c r="FM1003" s="50"/>
    </row>
    <row r="1004" spans="1:169" s="18" customFormat="1">
      <c r="A1004" s="47"/>
      <c r="B1004" s="477"/>
      <c r="C1004" s="48"/>
      <c r="D1004" s="48"/>
      <c r="E1004" s="477"/>
      <c r="F1004" s="48"/>
      <c r="G1004" s="48"/>
      <c r="H1004" s="49"/>
      <c r="I1004" s="48"/>
      <c r="J1004" s="477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 s="19"/>
      <c r="FM1004" s="50"/>
    </row>
    <row r="1005" spans="1:169" s="18" customFormat="1">
      <c r="A1005" s="47"/>
      <c r="B1005" s="477"/>
      <c r="C1005" s="48"/>
      <c r="D1005" s="48"/>
      <c r="E1005" s="477"/>
      <c r="F1005" s="48"/>
      <c r="G1005" s="48"/>
      <c r="H1005" s="49"/>
      <c r="I1005" s="48"/>
      <c r="J1005" s="477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  <c r="AJ1005" s="19"/>
      <c r="FM1005" s="50"/>
    </row>
    <row r="1006" spans="1:169" s="18" customFormat="1">
      <c r="A1006" s="47"/>
      <c r="B1006" s="477"/>
      <c r="C1006" s="48"/>
      <c r="D1006" s="48"/>
      <c r="E1006" s="477"/>
      <c r="F1006" s="48"/>
      <c r="G1006" s="48"/>
      <c r="H1006" s="49"/>
      <c r="I1006" s="48"/>
      <c r="J1006" s="477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FM1006" s="50"/>
    </row>
    <row r="1007" spans="1:169" s="18" customFormat="1">
      <c r="A1007" s="47"/>
      <c r="B1007" s="477"/>
      <c r="C1007" s="48"/>
      <c r="D1007" s="48"/>
      <c r="E1007" s="477"/>
      <c r="F1007" s="48"/>
      <c r="G1007" s="48"/>
      <c r="H1007" s="49"/>
      <c r="I1007" s="48"/>
      <c r="J1007" s="477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FM1007" s="50"/>
    </row>
    <row r="1008" spans="1:169" s="18" customFormat="1">
      <c r="A1008" s="47"/>
      <c r="B1008" s="477"/>
      <c r="C1008" s="48"/>
      <c r="D1008" s="48"/>
      <c r="E1008" s="477"/>
      <c r="F1008" s="48"/>
      <c r="G1008" s="48"/>
      <c r="H1008" s="49"/>
      <c r="I1008" s="48"/>
      <c r="J1008" s="477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FM1008" s="50"/>
    </row>
    <row r="1009" spans="1:169" s="18" customFormat="1">
      <c r="A1009" s="47"/>
      <c r="B1009" s="477"/>
      <c r="C1009" s="48"/>
      <c r="D1009" s="48"/>
      <c r="E1009" s="477"/>
      <c r="F1009" s="48"/>
      <c r="G1009" s="48"/>
      <c r="H1009" s="49"/>
      <c r="I1009" s="48"/>
      <c r="J1009" s="477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FM1009" s="50"/>
    </row>
    <row r="1010" spans="1:169" s="18" customFormat="1">
      <c r="A1010" s="47"/>
      <c r="B1010" s="477"/>
      <c r="C1010" s="48"/>
      <c r="D1010" s="48"/>
      <c r="E1010" s="477"/>
      <c r="F1010" s="48"/>
      <c r="G1010" s="48"/>
      <c r="H1010" s="49"/>
      <c r="I1010" s="48"/>
      <c r="J1010" s="477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/>
      <c r="AI1010" s="19"/>
      <c r="AJ1010" s="19"/>
      <c r="FM1010" s="50"/>
    </row>
    <row r="1011" spans="1:169" s="18" customFormat="1">
      <c r="A1011" s="47"/>
      <c r="B1011" s="477"/>
      <c r="C1011" s="48"/>
      <c r="D1011" s="48"/>
      <c r="E1011" s="477"/>
      <c r="F1011" s="48"/>
      <c r="G1011" s="48"/>
      <c r="H1011" s="49"/>
      <c r="I1011" s="48"/>
      <c r="J1011" s="477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  <c r="AI1011" s="19"/>
      <c r="AJ1011" s="19"/>
      <c r="FM1011" s="50"/>
    </row>
    <row r="1012" spans="1:169" s="18" customFormat="1">
      <c r="A1012" s="47"/>
      <c r="B1012" s="477"/>
      <c r="C1012" s="48"/>
      <c r="D1012" s="48"/>
      <c r="E1012" s="477"/>
      <c r="F1012" s="48"/>
      <c r="G1012" s="48"/>
      <c r="H1012" s="49"/>
      <c r="I1012" s="48"/>
      <c r="J1012" s="477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  <c r="AI1012" s="19"/>
      <c r="AJ1012" s="19"/>
      <c r="FM1012" s="50"/>
    </row>
    <row r="1013" spans="1:169" s="18" customFormat="1">
      <c r="A1013" s="47"/>
      <c r="B1013" s="477"/>
      <c r="C1013" s="48"/>
      <c r="D1013" s="48"/>
      <c r="E1013" s="477"/>
      <c r="F1013" s="48"/>
      <c r="G1013" s="48"/>
      <c r="H1013" s="49"/>
      <c r="I1013" s="48"/>
      <c r="J1013" s="477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  <c r="AJ1013" s="19"/>
      <c r="FM1013" s="50"/>
    </row>
    <row r="1014" spans="1:169" s="18" customFormat="1">
      <c r="A1014" s="47"/>
      <c r="B1014" s="477"/>
      <c r="C1014" s="48"/>
      <c r="D1014" s="48"/>
      <c r="E1014" s="477"/>
      <c r="F1014" s="48"/>
      <c r="G1014" s="48"/>
      <c r="H1014" s="49"/>
      <c r="I1014" s="48"/>
      <c r="J1014" s="477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FM1014" s="50"/>
    </row>
    <row r="1015" spans="1:169" s="18" customFormat="1">
      <c r="A1015" s="47"/>
      <c r="B1015" s="477"/>
      <c r="C1015" s="48"/>
      <c r="D1015" s="48"/>
      <c r="E1015" s="477"/>
      <c r="F1015" s="48"/>
      <c r="G1015" s="48"/>
      <c r="H1015" s="49"/>
      <c r="I1015" s="48"/>
      <c r="J1015" s="477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  <c r="AI1015" s="19"/>
      <c r="AJ1015" s="19"/>
      <c r="FM1015" s="50"/>
    </row>
    <row r="1016" spans="1:169" s="18" customFormat="1">
      <c r="A1016" s="47"/>
      <c r="B1016" s="477"/>
      <c r="C1016" s="48"/>
      <c r="D1016" s="48"/>
      <c r="E1016" s="477"/>
      <c r="F1016" s="48"/>
      <c r="G1016" s="48"/>
      <c r="H1016" s="49"/>
      <c r="I1016" s="48"/>
      <c r="J1016" s="477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FM1016" s="50"/>
    </row>
    <row r="1017" spans="1:169" s="18" customFormat="1">
      <c r="A1017" s="47"/>
      <c r="B1017" s="477"/>
      <c r="C1017" s="48"/>
      <c r="D1017" s="48"/>
      <c r="E1017" s="477"/>
      <c r="F1017" s="48"/>
      <c r="G1017" s="48"/>
      <c r="H1017" s="49"/>
      <c r="I1017" s="48"/>
      <c r="J1017" s="477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19"/>
      <c r="AI1017" s="19"/>
      <c r="AJ1017" s="19"/>
      <c r="FM1017" s="50"/>
    </row>
    <row r="1018" spans="1:169" s="18" customFormat="1">
      <c r="A1018" s="47"/>
      <c r="B1018" s="477"/>
      <c r="C1018" s="48"/>
      <c r="D1018" s="48"/>
      <c r="E1018" s="477"/>
      <c r="F1018" s="48"/>
      <c r="G1018" s="48"/>
      <c r="H1018" s="49"/>
      <c r="I1018" s="48"/>
      <c r="J1018" s="477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  <c r="AH1018" s="19"/>
      <c r="AI1018" s="19"/>
      <c r="AJ1018" s="19"/>
      <c r="FM1018" s="50"/>
    </row>
    <row r="1019" spans="1:169" s="18" customFormat="1">
      <c r="A1019" s="47"/>
      <c r="B1019" s="477"/>
      <c r="C1019" s="48"/>
      <c r="D1019" s="48"/>
      <c r="E1019" s="477"/>
      <c r="F1019" s="48"/>
      <c r="G1019" s="48"/>
      <c r="H1019" s="49"/>
      <c r="I1019" s="48"/>
      <c r="J1019" s="477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  <c r="AH1019" s="19"/>
      <c r="AI1019" s="19"/>
      <c r="AJ1019" s="19"/>
      <c r="FM1019" s="50"/>
    </row>
    <row r="1020" spans="1:169" s="18" customFormat="1">
      <c r="A1020" s="47"/>
      <c r="B1020" s="477"/>
      <c r="C1020" s="48"/>
      <c r="D1020" s="48"/>
      <c r="E1020" s="477"/>
      <c r="F1020" s="48"/>
      <c r="G1020" s="48"/>
      <c r="H1020" s="49"/>
      <c r="I1020" s="48"/>
      <c r="J1020" s="477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FM1020" s="50"/>
    </row>
    <row r="1021" spans="1:169" s="18" customFormat="1">
      <c r="A1021" s="47"/>
      <c r="B1021" s="477"/>
      <c r="C1021" s="48"/>
      <c r="D1021" s="48"/>
      <c r="E1021" s="477"/>
      <c r="F1021" s="48"/>
      <c r="G1021" s="48"/>
      <c r="H1021" s="49"/>
      <c r="I1021" s="48"/>
      <c r="J1021" s="477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  <c r="AE1021" s="19"/>
      <c r="AF1021" s="19"/>
      <c r="AG1021" s="19"/>
      <c r="AH1021" s="19"/>
      <c r="AI1021" s="19"/>
      <c r="AJ1021" s="19"/>
      <c r="FM1021" s="50"/>
    </row>
    <row r="1022" spans="1:169" s="18" customFormat="1">
      <c r="A1022" s="47"/>
      <c r="B1022" s="477"/>
      <c r="C1022" s="48"/>
      <c r="D1022" s="48"/>
      <c r="E1022" s="477"/>
      <c r="F1022" s="48"/>
      <c r="G1022" s="48"/>
      <c r="H1022" s="49"/>
      <c r="I1022" s="48"/>
      <c r="J1022" s="477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FM1022" s="50"/>
    </row>
    <row r="1023" spans="1:169" s="18" customFormat="1">
      <c r="A1023" s="47"/>
      <c r="B1023" s="477"/>
      <c r="C1023" s="48"/>
      <c r="D1023" s="48"/>
      <c r="E1023" s="477"/>
      <c r="F1023" s="48"/>
      <c r="G1023" s="48"/>
      <c r="H1023" s="49"/>
      <c r="I1023" s="48"/>
      <c r="J1023" s="477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19"/>
      <c r="AH1023" s="19"/>
      <c r="AI1023" s="19"/>
      <c r="AJ1023" s="19"/>
      <c r="FM1023" s="50"/>
    </row>
    <row r="1024" spans="1:169" s="18" customFormat="1">
      <c r="A1024" s="47"/>
      <c r="B1024" s="477"/>
      <c r="C1024" s="48"/>
      <c r="D1024" s="48"/>
      <c r="E1024" s="477"/>
      <c r="F1024" s="48"/>
      <c r="G1024" s="48"/>
      <c r="H1024" s="49"/>
      <c r="I1024" s="48"/>
      <c r="J1024" s="477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FM1024" s="50"/>
    </row>
    <row r="1025" spans="1:169" s="18" customFormat="1">
      <c r="A1025" s="47"/>
      <c r="B1025" s="477"/>
      <c r="C1025" s="48"/>
      <c r="D1025" s="48"/>
      <c r="E1025" s="477"/>
      <c r="F1025" s="48"/>
      <c r="G1025" s="48"/>
      <c r="H1025" s="49"/>
      <c r="I1025" s="48"/>
      <c r="J1025" s="477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19"/>
      <c r="AH1025" s="19"/>
      <c r="AI1025" s="19"/>
      <c r="AJ1025" s="19"/>
      <c r="FM1025" s="50"/>
    </row>
    <row r="1026" spans="1:169" s="18" customFormat="1">
      <c r="A1026" s="47"/>
      <c r="B1026" s="477"/>
      <c r="C1026" s="48"/>
      <c r="D1026" s="48"/>
      <c r="E1026" s="477"/>
      <c r="F1026" s="48"/>
      <c r="G1026" s="48"/>
      <c r="H1026" s="49"/>
      <c r="I1026" s="48"/>
      <c r="J1026" s="477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FM1026" s="50"/>
    </row>
    <row r="1027" spans="1:169" s="18" customFormat="1">
      <c r="A1027" s="47"/>
      <c r="B1027" s="477"/>
      <c r="C1027" s="48"/>
      <c r="D1027" s="48"/>
      <c r="E1027" s="477"/>
      <c r="F1027" s="48"/>
      <c r="G1027" s="48"/>
      <c r="H1027" s="49"/>
      <c r="I1027" s="48"/>
      <c r="J1027" s="477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  <c r="AE1027" s="19"/>
      <c r="AF1027" s="19"/>
      <c r="AG1027" s="19"/>
      <c r="AH1027" s="19"/>
      <c r="AI1027" s="19"/>
      <c r="AJ1027" s="19"/>
      <c r="FM1027" s="50"/>
    </row>
    <row r="1028" spans="1:169" s="18" customFormat="1">
      <c r="A1028" s="47"/>
      <c r="B1028" s="477"/>
      <c r="C1028" s="48"/>
      <c r="D1028" s="48"/>
      <c r="E1028" s="477"/>
      <c r="F1028" s="48"/>
      <c r="G1028" s="48"/>
      <c r="H1028" s="49"/>
      <c r="I1028" s="48"/>
      <c r="J1028" s="477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  <c r="AE1028" s="19"/>
      <c r="AF1028" s="19"/>
      <c r="AG1028" s="19"/>
      <c r="AH1028" s="19"/>
      <c r="AI1028" s="19"/>
      <c r="AJ1028" s="19"/>
      <c r="FM1028" s="50"/>
    </row>
    <row r="1029" spans="1:169" s="18" customFormat="1">
      <c r="A1029" s="47"/>
      <c r="B1029" s="477"/>
      <c r="C1029" s="48"/>
      <c r="D1029" s="48"/>
      <c r="E1029" s="477"/>
      <c r="F1029" s="48"/>
      <c r="G1029" s="48"/>
      <c r="H1029" s="49"/>
      <c r="I1029" s="48"/>
      <c r="J1029" s="477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9"/>
      <c r="AG1029" s="19"/>
      <c r="AH1029" s="19"/>
      <c r="AI1029" s="19"/>
      <c r="AJ1029" s="19"/>
      <c r="FM1029" s="50"/>
    </row>
    <row r="1030" spans="1:169" s="18" customFormat="1">
      <c r="A1030" s="47"/>
      <c r="B1030" s="477"/>
      <c r="C1030" s="48"/>
      <c r="D1030" s="48"/>
      <c r="E1030" s="477"/>
      <c r="F1030" s="48"/>
      <c r="G1030" s="48"/>
      <c r="H1030" s="49"/>
      <c r="I1030" s="48"/>
      <c r="J1030" s="477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  <c r="AH1030" s="19"/>
      <c r="AI1030" s="19"/>
      <c r="AJ1030" s="19"/>
      <c r="FM1030" s="50"/>
    </row>
    <row r="1031" spans="1:169" s="18" customFormat="1">
      <c r="A1031" s="47"/>
      <c r="B1031" s="477"/>
      <c r="C1031" s="48"/>
      <c r="D1031" s="48"/>
      <c r="E1031" s="477"/>
      <c r="F1031" s="48"/>
      <c r="G1031" s="48"/>
      <c r="H1031" s="49"/>
      <c r="I1031" s="48"/>
      <c r="J1031" s="477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  <c r="AE1031" s="19"/>
      <c r="AF1031" s="19"/>
      <c r="AG1031" s="19"/>
      <c r="AH1031" s="19"/>
      <c r="AI1031" s="19"/>
      <c r="AJ1031" s="19"/>
      <c r="FM1031" s="50"/>
    </row>
    <row r="1032" spans="1:169" s="18" customFormat="1">
      <c r="A1032" s="47"/>
      <c r="B1032" s="477"/>
      <c r="C1032" s="48"/>
      <c r="D1032" s="48"/>
      <c r="E1032" s="477"/>
      <c r="F1032" s="48"/>
      <c r="G1032" s="48"/>
      <c r="H1032" s="49"/>
      <c r="I1032" s="48"/>
      <c r="J1032" s="477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19"/>
      <c r="AH1032" s="19"/>
      <c r="AI1032" s="19"/>
      <c r="AJ1032" s="19"/>
      <c r="FM1032" s="50"/>
    </row>
    <row r="1033" spans="1:169" s="18" customFormat="1">
      <c r="A1033" s="47"/>
      <c r="B1033" s="477"/>
      <c r="C1033" s="48"/>
      <c r="D1033" s="48"/>
      <c r="E1033" s="477"/>
      <c r="F1033" s="48"/>
      <c r="G1033" s="48"/>
      <c r="H1033" s="49"/>
      <c r="I1033" s="48"/>
      <c r="J1033" s="477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19"/>
      <c r="AH1033" s="19"/>
      <c r="AI1033" s="19"/>
      <c r="AJ1033" s="19"/>
      <c r="FM1033" s="50"/>
    </row>
    <row r="1034" spans="1:169" s="18" customFormat="1">
      <c r="A1034" s="47"/>
      <c r="B1034" s="477"/>
      <c r="C1034" s="48"/>
      <c r="D1034" s="48"/>
      <c r="E1034" s="477"/>
      <c r="F1034" s="48"/>
      <c r="G1034" s="48"/>
      <c r="H1034" s="49"/>
      <c r="I1034" s="48"/>
      <c r="J1034" s="477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  <c r="AH1034" s="19"/>
      <c r="AI1034" s="19"/>
      <c r="AJ1034" s="19"/>
      <c r="FM1034" s="50"/>
    </row>
    <row r="1035" spans="1:169" s="18" customFormat="1">
      <c r="A1035" s="47"/>
      <c r="B1035" s="477"/>
      <c r="C1035" s="48"/>
      <c r="D1035" s="48"/>
      <c r="E1035" s="477"/>
      <c r="F1035" s="48"/>
      <c r="G1035" s="48"/>
      <c r="H1035" s="49"/>
      <c r="I1035" s="48"/>
      <c r="J1035" s="477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  <c r="AH1035" s="19"/>
      <c r="AI1035" s="19"/>
      <c r="AJ1035" s="19"/>
      <c r="FM1035" s="50"/>
    </row>
    <row r="1036" spans="1:169" s="18" customFormat="1">
      <c r="A1036" s="47"/>
      <c r="B1036" s="477"/>
      <c r="C1036" s="48"/>
      <c r="D1036" s="48"/>
      <c r="E1036" s="477"/>
      <c r="F1036" s="48"/>
      <c r="G1036" s="48"/>
      <c r="H1036" s="49"/>
      <c r="I1036" s="48"/>
      <c r="J1036" s="477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19"/>
      <c r="AI1036" s="19"/>
      <c r="AJ1036" s="19"/>
      <c r="FM1036" s="50"/>
    </row>
    <row r="1037" spans="1:169" s="18" customFormat="1">
      <c r="A1037" s="47"/>
      <c r="B1037" s="477"/>
      <c r="C1037" s="48"/>
      <c r="D1037" s="48"/>
      <c r="E1037" s="477"/>
      <c r="F1037" s="48"/>
      <c r="G1037" s="48"/>
      <c r="H1037" s="49"/>
      <c r="I1037" s="48"/>
      <c r="J1037" s="477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  <c r="AH1037" s="19"/>
      <c r="AI1037" s="19"/>
      <c r="AJ1037" s="19"/>
      <c r="FM1037" s="50"/>
    </row>
    <row r="1038" spans="1:169" s="18" customFormat="1">
      <c r="A1038" s="47"/>
      <c r="B1038" s="477"/>
      <c r="C1038" s="48"/>
      <c r="D1038" s="48"/>
      <c r="E1038" s="477"/>
      <c r="F1038" s="48"/>
      <c r="G1038" s="48"/>
      <c r="H1038" s="49"/>
      <c r="I1038" s="48"/>
      <c r="J1038" s="477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19"/>
      <c r="AH1038" s="19"/>
      <c r="AI1038" s="19"/>
      <c r="AJ1038" s="19"/>
      <c r="FM1038" s="50"/>
    </row>
    <row r="1039" spans="1:169" s="18" customFormat="1">
      <c r="A1039" s="47"/>
      <c r="B1039" s="477"/>
      <c r="C1039" s="48"/>
      <c r="D1039" s="48"/>
      <c r="E1039" s="477"/>
      <c r="F1039" s="48"/>
      <c r="G1039" s="48"/>
      <c r="H1039" s="49"/>
      <c r="I1039" s="48"/>
      <c r="J1039" s="477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19"/>
      <c r="AH1039" s="19"/>
      <c r="AI1039" s="19"/>
      <c r="AJ1039" s="19"/>
      <c r="FM1039" s="50"/>
    </row>
    <row r="1040" spans="1:169" s="18" customFormat="1">
      <c r="A1040" s="47"/>
      <c r="B1040" s="477"/>
      <c r="C1040" s="48"/>
      <c r="D1040" s="48"/>
      <c r="E1040" s="477"/>
      <c r="F1040" s="48"/>
      <c r="G1040" s="48"/>
      <c r="H1040" s="49"/>
      <c r="I1040" s="48"/>
      <c r="J1040" s="477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9"/>
      <c r="AE1040" s="19"/>
      <c r="AF1040" s="19"/>
      <c r="AG1040" s="19"/>
      <c r="AH1040" s="19"/>
      <c r="AI1040" s="19"/>
      <c r="AJ1040" s="19"/>
      <c r="FM1040" s="50"/>
    </row>
    <row r="1041" spans="1:169" s="18" customFormat="1">
      <c r="A1041" s="47"/>
      <c r="B1041" s="477"/>
      <c r="C1041" s="48"/>
      <c r="D1041" s="48"/>
      <c r="E1041" s="477"/>
      <c r="F1041" s="48"/>
      <c r="G1041" s="48"/>
      <c r="H1041" s="49"/>
      <c r="I1041" s="48"/>
      <c r="J1041" s="477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  <c r="AE1041" s="19"/>
      <c r="AF1041" s="19"/>
      <c r="AG1041" s="19"/>
      <c r="AH1041" s="19"/>
      <c r="AI1041" s="19"/>
      <c r="AJ1041" s="19"/>
      <c r="FM1041" s="50"/>
    </row>
    <row r="1042" spans="1:169" s="18" customFormat="1">
      <c r="A1042" s="47"/>
      <c r="B1042" s="477"/>
      <c r="C1042" s="48"/>
      <c r="D1042" s="48"/>
      <c r="E1042" s="477"/>
      <c r="F1042" s="48"/>
      <c r="G1042" s="48"/>
      <c r="H1042" s="49"/>
      <c r="I1042" s="48"/>
      <c r="J1042" s="477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9"/>
      <c r="AI1042" s="19"/>
      <c r="AJ1042" s="19"/>
      <c r="FM1042" s="50"/>
    </row>
    <row r="1043" spans="1:169" s="18" customFormat="1">
      <c r="A1043" s="47"/>
      <c r="B1043" s="477"/>
      <c r="C1043" s="48"/>
      <c r="D1043" s="48"/>
      <c r="E1043" s="477"/>
      <c r="F1043" s="48"/>
      <c r="G1043" s="48"/>
      <c r="H1043" s="49"/>
      <c r="I1043" s="48"/>
      <c r="J1043" s="477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19"/>
      <c r="AI1043" s="19"/>
      <c r="AJ1043" s="19"/>
      <c r="FM1043" s="50"/>
    </row>
    <row r="1044" spans="1:169" s="18" customFormat="1">
      <c r="A1044" s="47"/>
      <c r="B1044" s="477"/>
      <c r="C1044" s="48"/>
      <c r="D1044" s="48"/>
      <c r="E1044" s="477"/>
      <c r="F1044" s="48"/>
      <c r="G1044" s="48"/>
      <c r="H1044" s="49"/>
      <c r="I1044" s="48"/>
      <c r="J1044" s="477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19"/>
      <c r="AI1044" s="19"/>
      <c r="AJ1044" s="19"/>
      <c r="FM1044" s="50"/>
    </row>
    <row r="1045" spans="1:169" s="18" customFormat="1">
      <c r="A1045" s="47"/>
      <c r="B1045" s="477"/>
      <c r="C1045" s="48"/>
      <c r="D1045" s="48"/>
      <c r="E1045" s="477"/>
      <c r="F1045" s="48"/>
      <c r="G1045" s="48"/>
      <c r="H1045" s="49"/>
      <c r="I1045" s="48"/>
      <c r="J1045" s="477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  <c r="AH1045" s="19"/>
      <c r="AI1045" s="19"/>
      <c r="AJ1045" s="19"/>
      <c r="FM1045" s="50"/>
    </row>
    <row r="1046" spans="1:169" s="18" customFormat="1">
      <c r="A1046" s="47"/>
      <c r="B1046" s="477"/>
      <c r="C1046" s="48"/>
      <c r="D1046" s="48"/>
      <c r="E1046" s="477"/>
      <c r="F1046" s="48"/>
      <c r="G1046" s="48"/>
      <c r="H1046" s="49"/>
      <c r="I1046" s="48"/>
      <c r="J1046" s="477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19"/>
      <c r="AH1046" s="19"/>
      <c r="AI1046" s="19"/>
      <c r="AJ1046" s="19"/>
      <c r="FM1046" s="50"/>
    </row>
    <row r="1047" spans="1:169" s="18" customFormat="1">
      <c r="A1047" s="47"/>
      <c r="B1047" s="477"/>
      <c r="C1047" s="48"/>
      <c r="D1047" s="48"/>
      <c r="E1047" s="477"/>
      <c r="F1047" s="48"/>
      <c r="G1047" s="48"/>
      <c r="H1047" s="49"/>
      <c r="I1047" s="48"/>
      <c r="J1047" s="477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19"/>
      <c r="AH1047" s="19"/>
      <c r="AI1047" s="19"/>
      <c r="AJ1047" s="19"/>
      <c r="FM1047" s="50"/>
    </row>
    <row r="1048" spans="1:169" s="18" customFormat="1">
      <c r="A1048" s="47"/>
      <c r="B1048" s="477"/>
      <c r="C1048" s="48"/>
      <c r="D1048" s="48"/>
      <c r="E1048" s="477"/>
      <c r="F1048" s="48"/>
      <c r="G1048" s="48"/>
      <c r="H1048" s="49"/>
      <c r="I1048" s="48"/>
      <c r="J1048" s="477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  <c r="AH1048" s="19"/>
      <c r="AI1048" s="19"/>
      <c r="AJ1048" s="19"/>
      <c r="FM1048" s="50"/>
    </row>
    <row r="1049" spans="1:169" s="18" customFormat="1">
      <c r="A1049" s="47"/>
      <c r="B1049" s="477"/>
      <c r="C1049" s="48"/>
      <c r="D1049" s="48"/>
      <c r="E1049" s="477"/>
      <c r="F1049" s="48"/>
      <c r="G1049" s="48"/>
      <c r="H1049" s="49"/>
      <c r="I1049" s="48"/>
      <c r="J1049" s="477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19"/>
      <c r="AH1049" s="19"/>
      <c r="AI1049" s="19"/>
      <c r="AJ1049" s="19"/>
      <c r="FM1049" s="50"/>
    </row>
    <row r="1050" spans="1:169" s="18" customFormat="1">
      <c r="A1050" s="47"/>
      <c r="B1050" s="477"/>
      <c r="C1050" s="48"/>
      <c r="D1050" s="48"/>
      <c r="E1050" s="477"/>
      <c r="F1050" s="48"/>
      <c r="G1050" s="48"/>
      <c r="H1050" s="49"/>
      <c r="I1050" s="48"/>
      <c r="J1050" s="477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  <c r="AJ1050" s="19"/>
      <c r="FM1050" s="50"/>
    </row>
    <row r="1051" spans="1:169" s="18" customFormat="1">
      <c r="A1051" s="47"/>
      <c r="B1051" s="477"/>
      <c r="C1051" s="48"/>
      <c r="D1051" s="48"/>
      <c r="E1051" s="477"/>
      <c r="F1051" s="48"/>
      <c r="G1051" s="48"/>
      <c r="H1051" s="49"/>
      <c r="I1051" s="48"/>
      <c r="J1051" s="477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  <c r="AH1051" s="19"/>
      <c r="AI1051" s="19"/>
      <c r="AJ1051" s="19"/>
      <c r="FM1051" s="50"/>
    </row>
    <row r="1052" spans="1:169" s="18" customFormat="1">
      <c r="A1052" s="47"/>
      <c r="B1052" s="477"/>
      <c r="C1052" s="48"/>
      <c r="D1052" s="48"/>
      <c r="E1052" s="477"/>
      <c r="F1052" s="48"/>
      <c r="G1052" s="48"/>
      <c r="H1052" s="49"/>
      <c r="I1052" s="48"/>
      <c r="J1052" s="477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  <c r="AI1052" s="19"/>
      <c r="AJ1052" s="19"/>
      <c r="FM1052" s="50"/>
    </row>
    <row r="1053" spans="1:169" s="18" customFormat="1">
      <c r="A1053" s="47"/>
      <c r="B1053" s="477"/>
      <c r="C1053" s="48"/>
      <c r="D1053" s="48"/>
      <c r="E1053" s="477"/>
      <c r="F1053" s="48"/>
      <c r="G1053" s="48"/>
      <c r="H1053" s="49"/>
      <c r="I1053" s="48"/>
      <c r="J1053" s="477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19"/>
      <c r="AI1053" s="19"/>
      <c r="AJ1053" s="19"/>
      <c r="FM1053" s="50"/>
    </row>
    <row r="1054" spans="1:169" s="18" customFormat="1">
      <c r="A1054" s="47"/>
      <c r="B1054" s="477"/>
      <c r="C1054" s="48"/>
      <c r="D1054" s="48"/>
      <c r="E1054" s="477"/>
      <c r="F1054" s="48"/>
      <c r="G1054" s="48"/>
      <c r="H1054" s="49"/>
      <c r="I1054" s="48"/>
      <c r="J1054" s="477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9"/>
      <c r="AI1054" s="19"/>
      <c r="AJ1054" s="19"/>
      <c r="FM1054" s="50"/>
    </row>
    <row r="1055" spans="1:169" s="18" customFormat="1">
      <c r="A1055" s="47"/>
      <c r="B1055" s="477"/>
      <c r="C1055" s="48"/>
      <c r="D1055" s="48"/>
      <c r="E1055" s="477"/>
      <c r="F1055" s="48"/>
      <c r="G1055" s="48"/>
      <c r="H1055" s="49"/>
      <c r="I1055" s="48"/>
      <c r="J1055" s="477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  <c r="AE1055" s="19"/>
      <c r="AF1055" s="19"/>
      <c r="AG1055" s="19"/>
      <c r="AH1055" s="19"/>
      <c r="AI1055" s="19"/>
      <c r="AJ1055" s="19"/>
      <c r="FM1055" s="50"/>
    </row>
    <row r="1056" spans="1:169" s="18" customFormat="1">
      <c r="A1056" s="47"/>
      <c r="B1056" s="477"/>
      <c r="C1056" s="48"/>
      <c r="D1056" s="48"/>
      <c r="E1056" s="477"/>
      <c r="F1056" s="48"/>
      <c r="G1056" s="48"/>
      <c r="H1056" s="49"/>
      <c r="I1056" s="48"/>
      <c r="J1056" s="477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  <c r="AE1056" s="19"/>
      <c r="AF1056" s="19"/>
      <c r="AG1056" s="19"/>
      <c r="AH1056" s="19"/>
      <c r="AI1056" s="19"/>
      <c r="AJ1056" s="19"/>
      <c r="FM1056" s="50"/>
    </row>
    <row r="1057" spans="1:169" s="18" customFormat="1">
      <c r="A1057" s="47"/>
      <c r="B1057" s="477"/>
      <c r="C1057" s="48"/>
      <c r="D1057" s="48"/>
      <c r="E1057" s="477"/>
      <c r="F1057" s="48"/>
      <c r="G1057" s="48"/>
      <c r="H1057" s="49"/>
      <c r="I1057" s="48"/>
      <c r="J1057" s="477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19"/>
      <c r="AI1057" s="19"/>
      <c r="AJ1057" s="19"/>
      <c r="FM1057" s="50"/>
    </row>
    <row r="1058" spans="1:169" s="18" customFormat="1">
      <c r="A1058" s="47"/>
      <c r="B1058" s="477"/>
      <c r="C1058" s="48"/>
      <c r="D1058" s="48"/>
      <c r="E1058" s="477"/>
      <c r="F1058" s="48"/>
      <c r="G1058" s="48"/>
      <c r="H1058" s="49"/>
      <c r="I1058" s="48"/>
      <c r="J1058" s="477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19"/>
      <c r="AH1058" s="19"/>
      <c r="AI1058" s="19"/>
      <c r="AJ1058" s="19"/>
      <c r="FM1058" s="50"/>
    </row>
    <row r="1059" spans="1:169" s="18" customFormat="1">
      <c r="A1059" s="47"/>
      <c r="B1059" s="477"/>
      <c r="C1059" s="48"/>
      <c r="D1059" s="48"/>
      <c r="E1059" s="477"/>
      <c r="F1059" s="48"/>
      <c r="G1059" s="48"/>
      <c r="H1059" s="49"/>
      <c r="I1059" s="48"/>
      <c r="J1059" s="477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9"/>
      <c r="AE1059" s="19"/>
      <c r="AF1059" s="19"/>
      <c r="AG1059" s="19"/>
      <c r="AH1059" s="19"/>
      <c r="AI1059" s="19"/>
      <c r="AJ1059" s="19"/>
      <c r="FM1059" s="50"/>
    </row>
    <row r="1060" spans="1:169" s="18" customFormat="1">
      <c r="A1060" s="47"/>
      <c r="B1060" s="477"/>
      <c r="C1060" s="48"/>
      <c r="D1060" s="48"/>
      <c r="E1060" s="477"/>
      <c r="F1060" s="48"/>
      <c r="G1060" s="48"/>
      <c r="H1060" s="49"/>
      <c r="I1060" s="48"/>
      <c r="J1060" s="477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  <c r="AH1060" s="19"/>
      <c r="AI1060" s="19"/>
      <c r="AJ1060" s="19"/>
      <c r="FM1060" s="50"/>
    </row>
    <row r="1061" spans="1:169" s="18" customFormat="1">
      <c r="A1061" s="47"/>
      <c r="B1061" s="477"/>
      <c r="C1061" s="48"/>
      <c r="D1061" s="48"/>
      <c r="E1061" s="477"/>
      <c r="F1061" s="48"/>
      <c r="G1061" s="48"/>
      <c r="H1061" s="49"/>
      <c r="I1061" s="48"/>
      <c r="J1061" s="477"/>
      <c r="K1061" s="19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19"/>
      <c r="AI1061" s="19"/>
      <c r="AJ1061" s="19"/>
      <c r="FM1061" s="50"/>
    </row>
    <row r="1062" spans="1:169" s="18" customFormat="1">
      <c r="A1062" s="47"/>
      <c r="B1062" s="477"/>
      <c r="C1062" s="48"/>
      <c r="D1062" s="48"/>
      <c r="E1062" s="477"/>
      <c r="F1062" s="48"/>
      <c r="G1062" s="48"/>
      <c r="H1062" s="49"/>
      <c r="I1062" s="48"/>
      <c r="J1062" s="477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19"/>
      <c r="AH1062" s="19"/>
      <c r="AI1062" s="19"/>
      <c r="AJ1062" s="19"/>
      <c r="FM1062" s="50"/>
    </row>
    <row r="1063" spans="1:169" s="18" customFormat="1">
      <c r="A1063" s="47"/>
      <c r="B1063" s="477"/>
      <c r="C1063" s="48"/>
      <c r="D1063" s="48"/>
      <c r="E1063" s="477"/>
      <c r="F1063" s="48"/>
      <c r="G1063" s="48"/>
      <c r="H1063" s="49"/>
      <c r="I1063" s="48"/>
      <c r="J1063" s="477"/>
      <c r="K1063" s="19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  <c r="AH1063" s="19"/>
      <c r="AI1063" s="19"/>
      <c r="AJ1063" s="19"/>
      <c r="FM1063" s="50"/>
    </row>
    <row r="1064" spans="1:169" s="18" customFormat="1">
      <c r="A1064" s="47"/>
      <c r="B1064" s="477"/>
      <c r="C1064" s="48"/>
      <c r="D1064" s="48"/>
      <c r="E1064" s="477"/>
      <c r="F1064" s="48"/>
      <c r="G1064" s="48"/>
      <c r="H1064" s="49"/>
      <c r="I1064" s="48"/>
      <c r="J1064" s="477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19"/>
      <c r="AI1064" s="19"/>
      <c r="AJ1064" s="19"/>
      <c r="FM1064" s="50"/>
    </row>
    <row r="1065" spans="1:169" s="18" customFormat="1">
      <c r="A1065" s="47"/>
      <c r="B1065" s="477"/>
      <c r="C1065" s="48"/>
      <c r="D1065" s="48"/>
      <c r="E1065" s="477"/>
      <c r="F1065" s="48"/>
      <c r="G1065" s="48"/>
      <c r="H1065" s="49"/>
      <c r="I1065" s="48"/>
      <c r="J1065" s="477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19"/>
      <c r="AH1065" s="19"/>
      <c r="AI1065" s="19"/>
      <c r="AJ1065" s="19"/>
      <c r="FM1065" s="50"/>
    </row>
    <row r="1066" spans="1:169" s="18" customFormat="1">
      <c r="A1066" s="47"/>
      <c r="B1066" s="477"/>
      <c r="C1066" s="48"/>
      <c r="D1066" s="48"/>
      <c r="E1066" s="477"/>
      <c r="F1066" s="48"/>
      <c r="G1066" s="48"/>
      <c r="H1066" s="49"/>
      <c r="I1066" s="48"/>
      <c r="J1066" s="477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19"/>
      <c r="AI1066" s="19"/>
      <c r="AJ1066" s="19"/>
      <c r="FM1066" s="50"/>
    </row>
    <row r="1067" spans="1:169" s="18" customFormat="1">
      <c r="A1067" s="47"/>
      <c r="B1067" s="477"/>
      <c r="C1067" s="48"/>
      <c r="D1067" s="48"/>
      <c r="E1067" s="477"/>
      <c r="F1067" s="48"/>
      <c r="G1067" s="48"/>
      <c r="H1067" s="49"/>
      <c r="I1067" s="48"/>
      <c r="J1067" s="477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19"/>
      <c r="AI1067" s="19"/>
      <c r="AJ1067" s="19"/>
      <c r="FM1067" s="50"/>
    </row>
    <row r="1068" spans="1:169" s="18" customFormat="1">
      <c r="A1068" s="47"/>
      <c r="B1068" s="477"/>
      <c r="C1068" s="48"/>
      <c r="D1068" s="48"/>
      <c r="E1068" s="477"/>
      <c r="F1068" s="48"/>
      <c r="G1068" s="48"/>
      <c r="H1068" s="49"/>
      <c r="I1068" s="48"/>
      <c r="J1068" s="477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  <c r="AE1068" s="19"/>
      <c r="AF1068" s="19"/>
      <c r="AG1068" s="19"/>
      <c r="AH1068" s="19"/>
      <c r="AI1068" s="19"/>
      <c r="AJ1068" s="19"/>
      <c r="FM1068" s="50"/>
    </row>
    <row r="1069" spans="1:169" s="18" customFormat="1">
      <c r="A1069" s="47"/>
      <c r="B1069" s="477"/>
      <c r="C1069" s="48"/>
      <c r="D1069" s="48"/>
      <c r="E1069" s="477"/>
      <c r="F1069" s="48"/>
      <c r="G1069" s="48"/>
      <c r="H1069" s="49"/>
      <c r="I1069" s="48"/>
      <c r="J1069" s="477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  <c r="AE1069" s="19"/>
      <c r="AF1069" s="19"/>
      <c r="AG1069" s="19"/>
      <c r="AH1069" s="19"/>
      <c r="AI1069" s="19"/>
      <c r="AJ1069" s="19"/>
      <c r="FM1069" s="50"/>
    </row>
    <row r="1070" spans="1:169" s="18" customFormat="1">
      <c r="A1070" s="47"/>
      <c r="B1070" s="477"/>
      <c r="C1070" s="48"/>
      <c r="D1070" s="48"/>
      <c r="E1070" s="477"/>
      <c r="F1070" s="48"/>
      <c r="G1070" s="48"/>
      <c r="H1070" s="49"/>
      <c r="I1070" s="48"/>
      <c r="J1070" s="477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  <c r="AE1070" s="19"/>
      <c r="AF1070" s="19"/>
      <c r="AG1070" s="19"/>
      <c r="AH1070" s="19"/>
      <c r="AI1070" s="19"/>
      <c r="AJ1070" s="19"/>
      <c r="FM1070" s="50"/>
    </row>
    <row r="1071" spans="1:169" s="18" customFormat="1">
      <c r="A1071" s="47"/>
      <c r="B1071" s="477"/>
      <c r="C1071" s="48"/>
      <c r="D1071" s="48"/>
      <c r="E1071" s="477"/>
      <c r="F1071" s="48"/>
      <c r="G1071" s="48"/>
      <c r="H1071" s="49"/>
      <c r="I1071" s="48"/>
      <c r="J1071" s="477"/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  <c r="AJ1071" s="19"/>
      <c r="FM1071" s="50"/>
    </row>
    <row r="1072" spans="1:169" s="18" customFormat="1">
      <c r="A1072" s="47"/>
      <c r="B1072" s="477"/>
      <c r="C1072" s="48"/>
      <c r="D1072" s="48"/>
      <c r="E1072" s="477"/>
      <c r="F1072" s="48"/>
      <c r="G1072" s="48"/>
      <c r="H1072" s="49"/>
      <c r="I1072" s="48"/>
      <c r="J1072" s="477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  <c r="AH1072" s="19"/>
      <c r="AI1072" s="19"/>
      <c r="AJ1072" s="19"/>
      <c r="FM1072" s="50"/>
    </row>
    <row r="1073" spans="1:169" s="18" customFormat="1">
      <c r="A1073" s="47"/>
      <c r="B1073" s="477"/>
      <c r="C1073" s="48"/>
      <c r="D1073" s="48"/>
      <c r="E1073" s="477"/>
      <c r="F1073" s="48"/>
      <c r="G1073" s="48"/>
      <c r="H1073" s="49"/>
      <c r="I1073" s="48"/>
      <c r="J1073" s="477"/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  <c r="AH1073" s="19"/>
      <c r="AI1073" s="19"/>
      <c r="AJ1073" s="19"/>
      <c r="FM1073" s="50"/>
    </row>
    <row r="1074" spans="1:169" s="18" customFormat="1">
      <c r="A1074" s="47"/>
      <c r="B1074" s="477"/>
      <c r="C1074" s="48"/>
      <c r="D1074" s="48"/>
      <c r="E1074" s="477"/>
      <c r="F1074" s="48"/>
      <c r="G1074" s="48"/>
      <c r="H1074" s="49"/>
      <c r="I1074" s="48"/>
      <c r="J1074" s="477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9"/>
      <c r="AE1074" s="19"/>
      <c r="AF1074" s="19"/>
      <c r="AG1074" s="19"/>
      <c r="AH1074" s="19"/>
      <c r="AI1074" s="19"/>
      <c r="AJ1074" s="19"/>
      <c r="FM1074" s="50"/>
    </row>
    <row r="1075" spans="1:169" s="18" customFormat="1">
      <c r="A1075" s="47"/>
      <c r="B1075" s="477"/>
      <c r="C1075" s="48"/>
      <c r="D1075" s="48"/>
      <c r="E1075" s="477"/>
      <c r="F1075" s="48"/>
      <c r="G1075" s="48"/>
      <c r="H1075" s="49"/>
      <c r="I1075" s="48"/>
      <c r="J1075" s="477"/>
      <c r="K1075" s="19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AC1075" s="19"/>
      <c r="AD1075" s="19"/>
      <c r="AE1075" s="19"/>
      <c r="AF1075" s="19"/>
      <c r="AG1075" s="19"/>
      <c r="AH1075" s="19"/>
      <c r="AI1075" s="19"/>
      <c r="AJ1075" s="19"/>
      <c r="FM1075" s="50"/>
    </row>
    <row r="1076" spans="1:169" s="18" customFormat="1">
      <c r="A1076" s="47"/>
      <c r="B1076" s="477"/>
      <c r="C1076" s="48"/>
      <c r="D1076" s="48"/>
      <c r="E1076" s="477"/>
      <c r="F1076" s="48"/>
      <c r="G1076" s="48"/>
      <c r="H1076" s="49"/>
      <c r="I1076" s="48"/>
      <c r="J1076" s="477"/>
      <c r="K1076" s="19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  <c r="AB1076" s="19"/>
      <c r="AC1076" s="19"/>
      <c r="AD1076" s="19"/>
      <c r="AE1076" s="19"/>
      <c r="AF1076" s="19"/>
      <c r="AG1076" s="19"/>
      <c r="AH1076" s="19"/>
      <c r="AI1076" s="19"/>
      <c r="AJ1076" s="19"/>
      <c r="FM1076" s="50"/>
    </row>
    <row r="1077" spans="1:169" s="18" customFormat="1">
      <c r="A1077" s="47"/>
      <c r="B1077" s="477"/>
      <c r="C1077" s="48"/>
      <c r="D1077" s="48"/>
      <c r="E1077" s="477"/>
      <c r="F1077" s="48"/>
      <c r="G1077" s="48"/>
      <c r="H1077" s="49"/>
      <c r="I1077" s="48"/>
      <c r="J1077" s="477"/>
      <c r="K1077" s="19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9"/>
      <c r="AE1077" s="19"/>
      <c r="AF1077" s="19"/>
      <c r="AG1077" s="19"/>
      <c r="AH1077" s="19"/>
      <c r="AI1077" s="19"/>
      <c r="AJ1077" s="19"/>
      <c r="FM1077" s="50"/>
    </row>
    <row r="1078" spans="1:169" s="18" customFormat="1">
      <c r="A1078" s="47"/>
      <c r="B1078" s="477"/>
      <c r="C1078" s="48"/>
      <c r="D1078" s="48"/>
      <c r="E1078" s="477"/>
      <c r="F1078" s="48"/>
      <c r="G1078" s="48"/>
      <c r="H1078" s="49"/>
      <c r="I1078" s="48"/>
      <c r="J1078" s="477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AC1078" s="19"/>
      <c r="AD1078" s="19"/>
      <c r="AE1078" s="19"/>
      <c r="AF1078" s="19"/>
      <c r="AG1078" s="19"/>
      <c r="AH1078" s="19"/>
      <c r="AI1078" s="19"/>
      <c r="AJ1078" s="19"/>
      <c r="FM1078" s="50"/>
    </row>
    <row r="1079" spans="1:169" s="18" customFormat="1">
      <c r="A1079" s="47"/>
      <c r="B1079" s="477"/>
      <c r="C1079" s="48"/>
      <c r="D1079" s="48"/>
      <c r="E1079" s="477"/>
      <c r="F1079" s="48"/>
      <c r="G1079" s="48"/>
      <c r="H1079" s="49"/>
      <c r="I1079" s="48"/>
      <c r="J1079" s="477"/>
      <c r="K1079" s="19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AC1079" s="19"/>
      <c r="AD1079" s="19"/>
      <c r="AE1079" s="19"/>
      <c r="AF1079" s="19"/>
      <c r="AG1079" s="19"/>
      <c r="AH1079" s="19"/>
      <c r="AI1079" s="19"/>
      <c r="AJ1079" s="19"/>
      <c r="FM1079" s="50"/>
    </row>
    <row r="1080" spans="1:169" s="18" customFormat="1">
      <c r="A1080" s="47"/>
      <c r="B1080" s="477"/>
      <c r="C1080" s="48"/>
      <c r="D1080" s="48"/>
      <c r="E1080" s="477"/>
      <c r="F1080" s="48"/>
      <c r="G1080" s="48"/>
      <c r="H1080" s="49"/>
      <c r="I1080" s="48"/>
      <c r="J1080" s="477"/>
      <c r="K1080" s="19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AC1080" s="19"/>
      <c r="AD1080" s="19"/>
      <c r="AE1080" s="19"/>
      <c r="AF1080" s="19"/>
      <c r="AG1080" s="19"/>
      <c r="AH1080" s="19"/>
      <c r="AI1080" s="19"/>
      <c r="AJ1080" s="19"/>
      <c r="FM1080" s="50"/>
    </row>
    <row r="1081" spans="1:169" s="18" customFormat="1">
      <c r="A1081" s="47"/>
      <c r="B1081" s="477"/>
      <c r="C1081" s="48"/>
      <c r="D1081" s="48"/>
      <c r="E1081" s="477"/>
      <c r="F1081" s="48"/>
      <c r="G1081" s="48"/>
      <c r="H1081" s="49"/>
      <c r="I1081" s="48"/>
      <c r="J1081" s="477"/>
      <c r="K1081" s="19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AC1081" s="19"/>
      <c r="AD1081" s="19"/>
      <c r="AE1081" s="19"/>
      <c r="AF1081" s="19"/>
      <c r="AG1081" s="19"/>
      <c r="AH1081" s="19"/>
      <c r="AI1081" s="19"/>
      <c r="AJ1081" s="19"/>
      <c r="FM1081" s="50"/>
    </row>
    <row r="1082" spans="1:169" s="18" customFormat="1">
      <c r="A1082" s="47"/>
      <c r="B1082" s="477"/>
      <c r="C1082" s="48"/>
      <c r="D1082" s="48"/>
      <c r="E1082" s="477"/>
      <c r="F1082" s="48"/>
      <c r="G1082" s="48"/>
      <c r="H1082" s="49"/>
      <c r="I1082" s="48"/>
      <c r="J1082" s="477"/>
      <c r="K1082" s="19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19"/>
      <c r="AH1082" s="19"/>
      <c r="AI1082" s="19"/>
      <c r="AJ1082" s="19"/>
      <c r="FM1082" s="50"/>
    </row>
    <row r="1083" spans="1:169" s="18" customFormat="1">
      <c r="A1083" s="47"/>
      <c r="B1083" s="477"/>
      <c r="C1083" s="48"/>
      <c r="D1083" s="48"/>
      <c r="E1083" s="477"/>
      <c r="F1083" s="48"/>
      <c r="G1083" s="48"/>
      <c r="H1083" s="49"/>
      <c r="I1083" s="48"/>
      <c r="J1083" s="477"/>
      <c r="K1083" s="19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19"/>
      <c r="AI1083" s="19"/>
      <c r="AJ1083" s="19"/>
      <c r="FM1083" s="50"/>
    </row>
    <row r="1084" spans="1:169" s="18" customFormat="1">
      <c r="A1084" s="47"/>
      <c r="B1084" s="477"/>
      <c r="C1084" s="48"/>
      <c r="D1084" s="48"/>
      <c r="E1084" s="477"/>
      <c r="F1084" s="48"/>
      <c r="G1084" s="48"/>
      <c r="H1084" s="49"/>
      <c r="I1084" s="48"/>
      <c r="J1084" s="477"/>
      <c r="K1084" s="19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9"/>
      <c r="AI1084" s="19"/>
      <c r="AJ1084" s="19"/>
      <c r="FM1084" s="50"/>
    </row>
    <row r="1085" spans="1:169" s="18" customFormat="1">
      <c r="A1085" s="47"/>
      <c r="B1085" s="477"/>
      <c r="C1085" s="48"/>
      <c r="D1085" s="48"/>
      <c r="E1085" s="477"/>
      <c r="F1085" s="48"/>
      <c r="G1085" s="48"/>
      <c r="H1085" s="49"/>
      <c r="I1085" s="48"/>
      <c r="J1085" s="477"/>
      <c r="K1085" s="19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  <c r="AE1085" s="19"/>
      <c r="AF1085" s="19"/>
      <c r="AG1085" s="19"/>
      <c r="AH1085" s="19"/>
      <c r="AI1085" s="19"/>
      <c r="AJ1085" s="19"/>
      <c r="FM1085" s="50"/>
    </row>
    <row r="1086" spans="1:169" s="18" customFormat="1">
      <c r="A1086" s="47"/>
      <c r="B1086" s="477"/>
      <c r="C1086" s="48"/>
      <c r="D1086" s="48"/>
      <c r="E1086" s="477"/>
      <c r="F1086" s="48"/>
      <c r="G1086" s="48"/>
      <c r="H1086" s="49"/>
      <c r="I1086" s="48"/>
      <c r="J1086" s="477"/>
      <c r="K1086" s="19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  <c r="AE1086" s="19"/>
      <c r="AF1086" s="19"/>
      <c r="AG1086" s="19"/>
      <c r="AH1086" s="19"/>
      <c r="AI1086" s="19"/>
      <c r="AJ1086" s="19"/>
      <c r="FM1086" s="50"/>
    </row>
    <row r="1087" spans="1:169" s="18" customFormat="1">
      <c r="A1087" s="47"/>
      <c r="B1087" s="477"/>
      <c r="C1087" s="48"/>
      <c r="D1087" s="48"/>
      <c r="E1087" s="477"/>
      <c r="F1087" s="48"/>
      <c r="G1087" s="48"/>
      <c r="H1087" s="49"/>
      <c r="I1087" s="48"/>
      <c r="J1087" s="477"/>
      <c r="K1087" s="19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AC1087" s="19"/>
      <c r="AD1087" s="19"/>
      <c r="AE1087" s="19"/>
      <c r="AF1087" s="19"/>
      <c r="AG1087" s="19"/>
      <c r="AH1087" s="19"/>
      <c r="AI1087" s="19"/>
      <c r="AJ1087" s="19"/>
      <c r="FM1087" s="50"/>
    </row>
    <row r="1088" spans="1:169" s="18" customFormat="1">
      <c r="A1088" s="47"/>
      <c r="B1088" s="477"/>
      <c r="C1088" s="48"/>
      <c r="D1088" s="48"/>
      <c r="E1088" s="477"/>
      <c r="F1088" s="48"/>
      <c r="G1088" s="48"/>
      <c r="H1088" s="49"/>
      <c r="I1088" s="48"/>
      <c r="J1088" s="477"/>
      <c r="K1088" s="19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AC1088" s="19"/>
      <c r="AD1088" s="19"/>
      <c r="AE1088" s="19"/>
      <c r="AF1088" s="19"/>
      <c r="AG1088" s="19"/>
      <c r="AH1088" s="19"/>
      <c r="AI1088" s="19"/>
      <c r="AJ1088" s="19"/>
      <c r="FM1088" s="50"/>
    </row>
    <row r="1089" spans="1:169" s="18" customFormat="1">
      <c r="A1089" s="47"/>
      <c r="B1089" s="477"/>
      <c r="C1089" s="48"/>
      <c r="D1089" s="48"/>
      <c r="E1089" s="477"/>
      <c r="F1089" s="48"/>
      <c r="G1089" s="48"/>
      <c r="H1089" s="49"/>
      <c r="I1089" s="48"/>
      <c r="J1089" s="477"/>
      <c r="K1089" s="19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AC1089" s="19"/>
      <c r="AD1089" s="19"/>
      <c r="AE1089" s="19"/>
      <c r="AF1089" s="19"/>
      <c r="AG1089" s="19"/>
      <c r="AH1089" s="19"/>
      <c r="AI1089" s="19"/>
      <c r="AJ1089" s="19"/>
      <c r="FM1089" s="50"/>
    </row>
    <row r="1090" spans="1:169" s="18" customFormat="1">
      <c r="A1090" s="47"/>
      <c r="B1090" s="477"/>
      <c r="C1090" s="48"/>
      <c r="D1090" s="48"/>
      <c r="E1090" s="477"/>
      <c r="F1090" s="48"/>
      <c r="G1090" s="48"/>
      <c r="H1090" s="49"/>
      <c r="I1090" s="48"/>
      <c r="J1090" s="477"/>
      <c r="K1090" s="19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  <c r="AD1090" s="19"/>
      <c r="AE1090" s="19"/>
      <c r="AF1090" s="19"/>
      <c r="AG1090" s="19"/>
      <c r="AH1090" s="19"/>
      <c r="AI1090" s="19"/>
      <c r="AJ1090" s="19"/>
      <c r="FM1090" s="50"/>
    </row>
    <row r="1091" spans="1:169" s="18" customFormat="1">
      <c r="A1091" s="47"/>
      <c r="B1091" s="477"/>
      <c r="C1091" s="48"/>
      <c r="D1091" s="48"/>
      <c r="E1091" s="477"/>
      <c r="F1091" s="48"/>
      <c r="G1091" s="48"/>
      <c r="H1091" s="49"/>
      <c r="I1091" s="48"/>
      <c r="J1091" s="477"/>
      <c r="K1091" s="19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AC1091" s="19"/>
      <c r="AD1091" s="19"/>
      <c r="AE1091" s="19"/>
      <c r="AF1091" s="19"/>
      <c r="AG1091" s="19"/>
      <c r="AH1091" s="19"/>
      <c r="AI1091" s="19"/>
      <c r="AJ1091" s="19"/>
      <c r="FM1091" s="50"/>
    </row>
    <row r="1092" spans="1:169" s="18" customFormat="1">
      <c r="A1092" s="47"/>
      <c r="B1092" s="477"/>
      <c r="C1092" s="48"/>
      <c r="D1092" s="48"/>
      <c r="E1092" s="477"/>
      <c r="F1092" s="48"/>
      <c r="G1092" s="48"/>
      <c r="H1092" s="49"/>
      <c r="I1092" s="48"/>
      <c r="J1092" s="477"/>
      <c r="K1092" s="19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/>
      <c r="AH1092" s="19"/>
      <c r="AI1092" s="19"/>
      <c r="AJ1092" s="19"/>
      <c r="FM1092" s="50"/>
    </row>
    <row r="1093" spans="1:169" s="18" customFormat="1">
      <c r="A1093" s="47"/>
      <c r="B1093" s="477"/>
      <c r="C1093" s="48"/>
      <c r="D1093" s="48"/>
      <c r="E1093" s="477"/>
      <c r="F1093" s="48"/>
      <c r="G1093" s="48"/>
      <c r="H1093" s="49"/>
      <c r="I1093" s="48"/>
      <c r="J1093" s="477"/>
      <c r="K1093" s="19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/>
      <c r="AD1093" s="19"/>
      <c r="AE1093" s="19"/>
      <c r="AF1093" s="19"/>
      <c r="AG1093" s="19"/>
      <c r="AH1093" s="19"/>
      <c r="AI1093" s="19"/>
      <c r="AJ1093" s="19"/>
      <c r="FM1093" s="50"/>
    </row>
    <row r="1094" spans="1:169" s="18" customFormat="1">
      <c r="A1094" s="47"/>
      <c r="B1094" s="477"/>
      <c r="C1094" s="48"/>
      <c r="D1094" s="48"/>
      <c r="E1094" s="477"/>
      <c r="F1094" s="48"/>
      <c r="G1094" s="48"/>
      <c r="H1094" s="49"/>
      <c r="I1094" s="48"/>
      <c r="J1094" s="477"/>
      <c r="K1094" s="19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AC1094" s="19"/>
      <c r="AD1094" s="19"/>
      <c r="AE1094" s="19"/>
      <c r="AF1094" s="19"/>
      <c r="AG1094" s="19"/>
      <c r="AH1094" s="19"/>
      <c r="AI1094" s="19"/>
      <c r="AJ1094" s="19"/>
      <c r="FM1094" s="50"/>
    </row>
    <row r="1095" spans="1:169" s="18" customFormat="1">
      <c r="A1095" s="47"/>
      <c r="B1095" s="477"/>
      <c r="C1095" s="48"/>
      <c r="D1095" s="48"/>
      <c r="E1095" s="477"/>
      <c r="F1095" s="48"/>
      <c r="G1095" s="48"/>
      <c r="H1095" s="49"/>
      <c r="I1095" s="48"/>
      <c r="J1095" s="477"/>
      <c r="K1095" s="19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AC1095" s="19"/>
      <c r="AD1095" s="19"/>
      <c r="AE1095" s="19"/>
      <c r="AF1095" s="19"/>
      <c r="AG1095" s="19"/>
      <c r="AH1095" s="19"/>
      <c r="AI1095" s="19"/>
      <c r="AJ1095" s="19"/>
      <c r="FM1095" s="50"/>
    </row>
    <row r="1096" spans="1:169" s="18" customFormat="1">
      <c r="A1096" s="47"/>
      <c r="B1096" s="477"/>
      <c r="C1096" s="48"/>
      <c r="D1096" s="48"/>
      <c r="E1096" s="477"/>
      <c r="F1096" s="48"/>
      <c r="G1096" s="48"/>
      <c r="H1096" s="49"/>
      <c r="I1096" s="48"/>
      <c r="J1096" s="477"/>
      <c r="K1096" s="19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AC1096" s="19"/>
      <c r="AD1096" s="19"/>
      <c r="AE1096" s="19"/>
      <c r="AF1096" s="19"/>
      <c r="AG1096" s="19"/>
      <c r="AH1096" s="19"/>
      <c r="AI1096" s="19"/>
      <c r="AJ1096" s="19"/>
      <c r="FM1096" s="50"/>
    </row>
    <row r="1097" spans="1:169" s="18" customFormat="1">
      <c r="A1097" s="47"/>
      <c r="B1097" s="477"/>
      <c r="C1097" s="48"/>
      <c r="D1097" s="48"/>
      <c r="E1097" s="477"/>
      <c r="F1097" s="48"/>
      <c r="G1097" s="48"/>
      <c r="H1097" s="49"/>
      <c r="I1097" s="48"/>
      <c r="J1097" s="477"/>
      <c r="K1097" s="19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AC1097" s="19"/>
      <c r="AD1097" s="19"/>
      <c r="AE1097" s="19"/>
      <c r="AF1097" s="19"/>
      <c r="AG1097" s="19"/>
      <c r="AH1097" s="19"/>
      <c r="AI1097" s="19"/>
      <c r="AJ1097" s="19"/>
      <c r="FM1097" s="50"/>
    </row>
    <row r="1098" spans="1:169" s="18" customFormat="1">
      <c r="A1098" s="47"/>
      <c r="B1098" s="477"/>
      <c r="C1098" s="48"/>
      <c r="D1098" s="48"/>
      <c r="E1098" s="477"/>
      <c r="F1098" s="48"/>
      <c r="G1098" s="48"/>
      <c r="H1098" s="49"/>
      <c r="I1098" s="48"/>
      <c r="J1098" s="477"/>
      <c r="K1098" s="19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  <c r="AD1098" s="19"/>
      <c r="AE1098" s="19"/>
      <c r="AF1098" s="19"/>
      <c r="AG1098" s="19"/>
      <c r="AH1098" s="19"/>
      <c r="AI1098" s="19"/>
      <c r="AJ1098" s="19"/>
      <c r="FM1098" s="50"/>
    </row>
    <row r="1099" spans="1:169" s="18" customFormat="1">
      <c r="A1099" s="47"/>
      <c r="B1099" s="477"/>
      <c r="C1099" s="48"/>
      <c r="D1099" s="48"/>
      <c r="E1099" s="477"/>
      <c r="F1099" s="48"/>
      <c r="G1099" s="48"/>
      <c r="H1099" s="49"/>
      <c r="I1099" s="48"/>
      <c r="J1099" s="477"/>
      <c r="K1099" s="19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  <c r="AD1099" s="19"/>
      <c r="AE1099" s="19"/>
      <c r="AF1099" s="19"/>
      <c r="AG1099" s="19"/>
      <c r="AH1099" s="19"/>
      <c r="AI1099" s="19"/>
      <c r="AJ1099" s="19"/>
      <c r="FM1099" s="50"/>
    </row>
    <row r="1100" spans="1:169" s="18" customFormat="1">
      <c r="A1100" s="47"/>
      <c r="B1100" s="477"/>
      <c r="C1100" s="48"/>
      <c r="D1100" s="48"/>
      <c r="E1100" s="477"/>
      <c r="F1100" s="48"/>
      <c r="G1100" s="48"/>
      <c r="H1100" s="49"/>
      <c r="I1100" s="48"/>
      <c r="J1100" s="477"/>
      <c r="K1100" s="19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AC1100" s="19"/>
      <c r="AD1100" s="19"/>
      <c r="AE1100" s="19"/>
      <c r="AF1100" s="19"/>
      <c r="AG1100" s="19"/>
      <c r="AH1100" s="19"/>
      <c r="AI1100" s="19"/>
      <c r="AJ1100" s="19"/>
      <c r="FM1100" s="50"/>
    </row>
    <row r="1101" spans="1:169" s="18" customFormat="1">
      <c r="A1101" s="47"/>
      <c r="B1101" s="477"/>
      <c r="C1101" s="48"/>
      <c r="D1101" s="48"/>
      <c r="E1101" s="477"/>
      <c r="F1101" s="48"/>
      <c r="G1101" s="48"/>
      <c r="H1101" s="49"/>
      <c r="I1101" s="48"/>
      <c r="J1101" s="477"/>
      <c r="K1101" s="19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  <c r="AD1101" s="19"/>
      <c r="AE1101" s="19"/>
      <c r="AF1101" s="19"/>
      <c r="AG1101" s="19"/>
      <c r="AH1101" s="19"/>
      <c r="AI1101" s="19"/>
      <c r="AJ1101" s="19"/>
      <c r="FM1101" s="50"/>
    </row>
    <row r="1102" spans="1:169" s="18" customFormat="1">
      <c r="A1102" s="47"/>
      <c r="B1102" s="477"/>
      <c r="C1102" s="48"/>
      <c r="D1102" s="48"/>
      <c r="E1102" s="477"/>
      <c r="F1102" s="48"/>
      <c r="G1102" s="48"/>
      <c r="H1102" s="49"/>
      <c r="I1102" s="48"/>
      <c r="J1102" s="477"/>
      <c r="K1102" s="19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  <c r="AD1102" s="19"/>
      <c r="AE1102" s="19"/>
      <c r="AF1102" s="19"/>
      <c r="AG1102" s="19"/>
      <c r="AH1102" s="19"/>
      <c r="AI1102" s="19"/>
      <c r="AJ1102" s="19"/>
      <c r="FM1102" s="50"/>
    </row>
    <row r="1103" spans="1:169" s="18" customFormat="1">
      <c r="A1103" s="47"/>
      <c r="B1103" s="477"/>
      <c r="C1103" s="48"/>
      <c r="D1103" s="48"/>
      <c r="E1103" s="477"/>
      <c r="F1103" s="48"/>
      <c r="G1103" s="48"/>
      <c r="H1103" s="49"/>
      <c r="I1103" s="48"/>
      <c r="J1103" s="477"/>
      <c r="K1103" s="19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AC1103" s="19"/>
      <c r="AD1103" s="19"/>
      <c r="AE1103" s="19"/>
      <c r="AF1103" s="19"/>
      <c r="AG1103" s="19"/>
      <c r="AH1103" s="19"/>
      <c r="AI1103" s="19"/>
      <c r="AJ1103" s="19"/>
      <c r="FM1103" s="50"/>
    </row>
    <row r="1104" spans="1:169" s="18" customFormat="1">
      <c r="A1104" s="47"/>
      <c r="B1104" s="477"/>
      <c r="C1104" s="48"/>
      <c r="D1104" s="48"/>
      <c r="E1104" s="477"/>
      <c r="F1104" s="48"/>
      <c r="G1104" s="48"/>
      <c r="H1104" s="49"/>
      <c r="I1104" s="48"/>
      <c r="J1104" s="477"/>
      <c r="K1104" s="19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AC1104" s="19"/>
      <c r="AD1104" s="19"/>
      <c r="AE1104" s="19"/>
      <c r="AF1104" s="19"/>
      <c r="AG1104" s="19"/>
      <c r="AH1104" s="19"/>
      <c r="AI1104" s="19"/>
      <c r="AJ1104" s="19"/>
      <c r="FM1104" s="50"/>
    </row>
    <row r="1105" spans="1:169" s="18" customFormat="1">
      <c r="A1105" s="47"/>
      <c r="B1105" s="477"/>
      <c r="C1105" s="48"/>
      <c r="D1105" s="48"/>
      <c r="E1105" s="477"/>
      <c r="F1105" s="48"/>
      <c r="G1105" s="48"/>
      <c r="H1105" s="49"/>
      <c r="I1105" s="48"/>
      <c r="J1105" s="477"/>
      <c r="K1105" s="19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AC1105" s="19"/>
      <c r="AD1105" s="19"/>
      <c r="AE1105" s="19"/>
      <c r="AF1105" s="19"/>
      <c r="AG1105" s="19"/>
      <c r="AH1105" s="19"/>
      <c r="AI1105" s="19"/>
      <c r="AJ1105" s="19"/>
      <c r="FM1105" s="50"/>
    </row>
    <row r="1106" spans="1:169" s="18" customFormat="1">
      <c r="A1106" s="47"/>
      <c r="B1106" s="477"/>
      <c r="C1106" s="48"/>
      <c r="D1106" s="48"/>
      <c r="E1106" s="477"/>
      <c r="F1106" s="48"/>
      <c r="G1106" s="48"/>
      <c r="H1106" s="49"/>
      <c r="I1106" s="48"/>
      <c r="J1106" s="477"/>
      <c r="K1106" s="19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AC1106" s="19"/>
      <c r="AD1106" s="19"/>
      <c r="AE1106" s="19"/>
      <c r="AF1106" s="19"/>
      <c r="AG1106" s="19"/>
      <c r="AH1106" s="19"/>
      <c r="AI1106" s="19"/>
      <c r="AJ1106" s="19"/>
      <c r="FM1106" s="50"/>
    </row>
    <row r="1107" spans="1:169" s="18" customFormat="1">
      <c r="A1107" s="47"/>
      <c r="B1107" s="477"/>
      <c r="C1107" s="48"/>
      <c r="D1107" s="48"/>
      <c r="E1107" s="477"/>
      <c r="F1107" s="48"/>
      <c r="G1107" s="48"/>
      <c r="H1107" s="49"/>
      <c r="I1107" s="48"/>
      <c r="J1107" s="477"/>
      <c r="K1107" s="19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/>
      <c r="AH1107" s="19"/>
      <c r="AI1107" s="19"/>
      <c r="AJ1107" s="19"/>
      <c r="FM1107" s="50"/>
    </row>
    <row r="1108" spans="1:169" s="18" customFormat="1">
      <c r="A1108" s="47"/>
      <c r="B1108" s="477"/>
      <c r="C1108" s="48"/>
      <c r="D1108" s="48"/>
      <c r="E1108" s="477"/>
      <c r="F1108" s="48"/>
      <c r="G1108" s="48"/>
      <c r="H1108" s="49"/>
      <c r="I1108" s="48"/>
      <c r="J1108" s="477"/>
      <c r="K1108" s="19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19"/>
      <c r="AI1108" s="19"/>
      <c r="AJ1108" s="19"/>
      <c r="FM1108" s="50"/>
    </row>
    <row r="1109" spans="1:169" s="18" customFormat="1">
      <c r="A1109" s="47"/>
      <c r="B1109" s="477"/>
      <c r="C1109" s="48"/>
      <c r="D1109" s="48"/>
      <c r="E1109" s="477"/>
      <c r="F1109" s="48"/>
      <c r="G1109" s="48"/>
      <c r="H1109" s="49"/>
      <c r="I1109" s="48"/>
      <c r="J1109" s="477"/>
      <c r="K1109" s="19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  <c r="AH1109" s="19"/>
      <c r="AI1109" s="19"/>
      <c r="AJ1109" s="19"/>
      <c r="FM1109" s="50"/>
    </row>
    <row r="1110" spans="1:169" s="18" customFormat="1">
      <c r="A1110" s="47"/>
      <c r="B1110" s="477"/>
      <c r="C1110" s="48"/>
      <c r="D1110" s="48"/>
      <c r="E1110" s="477"/>
      <c r="F1110" s="48"/>
      <c r="G1110" s="48"/>
      <c r="H1110" s="49"/>
      <c r="I1110" s="48"/>
      <c r="J1110" s="477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AC1110" s="19"/>
      <c r="AD1110" s="19"/>
      <c r="AE1110" s="19"/>
      <c r="AF1110" s="19"/>
      <c r="AG1110" s="19"/>
      <c r="AH1110" s="19"/>
      <c r="AI1110" s="19"/>
      <c r="AJ1110" s="19"/>
      <c r="FM1110" s="50"/>
    </row>
    <row r="1111" spans="1:169" s="18" customFormat="1">
      <c r="A1111" s="47"/>
      <c r="B1111" s="477"/>
      <c r="C1111" s="48"/>
      <c r="D1111" s="48"/>
      <c r="E1111" s="477"/>
      <c r="F1111" s="48"/>
      <c r="G1111" s="48"/>
      <c r="H1111" s="49"/>
      <c r="I1111" s="48"/>
      <c r="J1111" s="477"/>
      <c r="K1111" s="19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  <c r="AD1111" s="19"/>
      <c r="AE1111" s="19"/>
      <c r="AF1111" s="19"/>
      <c r="AG1111" s="19"/>
      <c r="AH1111" s="19"/>
      <c r="AI1111" s="19"/>
      <c r="AJ1111" s="19"/>
      <c r="FM1111" s="50"/>
    </row>
    <row r="1112" spans="1:169" s="18" customFormat="1">
      <c r="A1112" s="47"/>
      <c r="B1112" s="477"/>
      <c r="C1112" s="48"/>
      <c r="D1112" s="48"/>
      <c r="E1112" s="477"/>
      <c r="F1112" s="48"/>
      <c r="G1112" s="48"/>
      <c r="H1112" s="49"/>
      <c r="I1112" s="48"/>
      <c r="J1112" s="477"/>
      <c r="K1112" s="19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AC1112" s="19"/>
      <c r="AD1112" s="19"/>
      <c r="AE1112" s="19"/>
      <c r="AF1112" s="19"/>
      <c r="AG1112" s="19"/>
      <c r="AH1112" s="19"/>
      <c r="AI1112" s="19"/>
      <c r="AJ1112" s="19"/>
      <c r="FM1112" s="50"/>
    </row>
    <row r="1113" spans="1:169" s="18" customFormat="1">
      <c r="A1113" s="47"/>
      <c r="B1113" s="477"/>
      <c r="C1113" s="48"/>
      <c r="D1113" s="48"/>
      <c r="E1113" s="477"/>
      <c r="F1113" s="48"/>
      <c r="G1113" s="48"/>
      <c r="H1113" s="49"/>
      <c r="I1113" s="48"/>
      <c r="J1113" s="477"/>
      <c r="K1113" s="19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AC1113" s="19"/>
      <c r="AD1113" s="19"/>
      <c r="AE1113" s="19"/>
      <c r="AF1113" s="19"/>
      <c r="AG1113" s="19"/>
      <c r="AH1113" s="19"/>
      <c r="AI1113" s="19"/>
      <c r="AJ1113" s="19"/>
      <c r="FM1113" s="50"/>
    </row>
    <row r="1114" spans="1:169" s="18" customFormat="1">
      <c r="A1114" s="47"/>
      <c r="B1114" s="477"/>
      <c r="C1114" s="48"/>
      <c r="D1114" s="48"/>
      <c r="E1114" s="477"/>
      <c r="F1114" s="48"/>
      <c r="G1114" s="48"/>
      <c r="H1114" s="49"/>
      <c r="I1114" s="48"/>
      <c r="J1114" s="477"/>
      <c r="K1114" s="19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AC1114" s="19"/>
      <c r="AD1114" s="19"/>
      <c r="AE1114" s="19"/>
      <c r="AF1114" s="19"/>
      <c r="AG1114" s="19"/>
      <c r="AH1114" s="19"/>
      <c r="AI1114" s="19"/>
      <c r="AJ1114" s="19"/>
      <c r="FM1114" s="50"/>
    </row>
    <row r="1115" spans="1:169" s="18" customFormat="1">
      <c r="A1115" s="47"/>
      <c r="B1115" s="477"/>
      <c r="C1115" s="48"/>
      <c r="D1115" s="48"/>
      <c r="E1115" s="477"/>
      <c r="F1115" s="48"/>
      <c r="G1115" s="48"/>
      <c r="H1115" s="49"/>
      <c r="I1115" s="48"/>
      <c r="J1115" s="477"/>
      <c r="K1115" s="19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  <c r="AB1115" s="19"/>
      <c r="AC1115" s="19"/>
      <c r="AD1115" s="19"/>
      <c r="AE1115" s="19"/>
      <c r="AF1115" s="19"/>
      <c r="AG1115" s="19"/>
      <c r="AH1115" s="19"/>
      <c r="AI1115" s="19"/>
      <c r="AJ1115" s="19"/>
      <c r="FM1115" s="50"/>
    </row>
    <row r="1116" spans="1:169" s="18" customFormat="1">
      <c r="A1116" s="47"/>
      <c r="B1116" s="477"/>
      <c r="C1116" s="48"/>
      <c r="D1116" s="48"/>
      <c r="E1116" s="477"/>
      <c r="F1116" s="48"/>
      <c r="G1116" s="48"/>
      <c r="H1116" s="49"/>
      <c r="I1116" s="48"/>
      <c r="J1116" s="477"/>
      <c r="K1116" s="19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  <c r="AB1116" s="19"/>
      <c r="AC1116" s="19"/>
      <c r="AD1116" s="19"/>
      <c r="AE1116" s="19"/>
      <c r="AF1116" s="19"/>
      <c r="AG1116" s="19"/>
      <c r="AH1116" s="19"/>
      <c r="AI1116" s="19"/>
      <c r="AJ1116" s="19"/>
      <c r="FM1116" s="50"/>
    </row>
    <row r="1117" spans="1:169" s="18" customFormat="1">
      <c r="A1117" s="47"/>
      <c r="B1117" s="477"/>
      <c r="C1117" s="48"/>
      <c r="D1117" s="48"/>
      <c r="E1117" s="477"/>
      <c r="F1117" s="48"/>
      <c r="G1117" s="48"/>
      <c r="H1117" s="49"/>
      <c r="I1117" s="48"/>
      <c r="J1117" s="477"/>
      <c r="K1117" s="19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AC1117" s="19"/>
      <c r="AD1117" s="19"/>
      <c r="AE1117" s="19"/>
      <c r="AF1117" s="19"/>
      <c r="AG1117" s="19"/>
      <c r="AH1117" s="19"/>
      <c r="AI1117" s="19"/>
      <c r="AJ1117" s="19"/>
      <c r="FM1117" s="50"/>
    </row>
    <row r="1118" spans="1:169" s="18" customFormat="1">
      <c r="A1118" s="47"/>
      <c r="B1118" s="477"/>
      <c r="C1118" s="48"/>
      <c r="D1118" s="48"/>
      <c r="E1118" s="477"/>
      <c r="F1118" s="48"/>
      <c r="G1118" s="48"/>
      <c r="H1118" s="49"/>
      <c r="I1118" s="48"/>
      <c r="J1118" s="477"/>
      <c r="K1118" s="19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  <c r="AD1118" s="19"/>
      <c r="AE1118" s="19"/>
      <c r="AF1118" s="19"/>
      <c r="AG1118" s="19"/>
      <c r="AH1118" s="19"/>
      <c r="AI1118" s="19"/>
      <c r="AJ1118" s="19"/>
      <c r="FM1118" s="50"/>
    </row>
    <row r="1119" spans="1:169" s="18" customFormat="1">
      <c r="A1119" s="47"/>
      <c r="B1119" s="477"/>
      <c r="C1119" s="48"/>
      <c r="D1119" s="48"/>
      <c r="E1119" s="477"/>
      <c r="F1119" s="48"/>
      <c r="G1119" s="48"/>
      <c r="H1119" s="49"/>
      <c r="I1119" s="48"/>
      <c r="J1119" s="477"/>
      <c r="K1119" s="19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  <c r="AD1119" s="19"/>
      <c r="AE1119" s="19"/>
      <c r="AF1119" s="19"/>
      <c r="AG1119" s="19"/>
      <c r="AH1119" s="19"/>
      <c r="AI1119" s="19"/>
      <c r="AJ1119" s="19"/>
      <c r="FM1119" s="50"/>
    </row>
    <row r="1120" spans="1:169" s="18" customFormat="1">
      <c r="A1120" s="47"/>
      <c r="B1120" s="477"/>
      <c r="C1120" s="48"/>
      <c r="D1120" s="48"/>
      <c r="E1120" s="477"/>
      <c r="F1120" s="48"/>
      <c r="G1120" s="48"/>
      <c r="H1120" s="49"/>
      <c r="I1120" s="48"/>
      <c r="J1120" s="477"/>
      <c r="K1120" s="19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19"/>
      <c r="AD1120" s="19"/>
      <c r="AE1120" s="19"/>
      <c r="AF1120" s="19"/>
      <c r="AG1120" s="19"/>
      <c r="AH1120" s="19"/>
      <c r="AI1120" s="19"/>
      <c r="AJ1120" s="19"/>
      <c r="FM1120" s="50"/>
    </row>
    <row r="1121" spans="1:169" s="18" customFormat="1">
      <c r="A1121" s="47"/>
      <c r="B1121" s="477"/>
      <c r="C1121" s="48"/>
      <c r="D1121" s="48"/>
      <c r="E1121" s="477"/>
      <c r="F1121" s="48"/>
      <c r="G1121" s="48"/>
      <c r="H1121" s="49"/>
      <c r="I1121" s="48"/>
      <c r="J1121" s="477"/>
      <c r="K1121" s="19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/>
      <c r="AD1121" s="19"/>
      <c r="AE1121" s="19"/>
      <c r="AF1121" s="19"/>
      <c r="AG1121" s="19"/>
      <c r="AH1121" s="19"/>
      <c r="AI1121" s="19"/>
      <c r="AJ1121" s="19"/>
      <c r="FM1121" s="50"/>
    </row>
    <row r="1122" spans="1:169" s="18" customFormat="1">
      <c r="A1122" s="47"/>
      <c r="B1122" s="477"/>
      <c r="C1122" s="48"/>
      <c r="D1122" s="48"/>
      <c r="E1122" s="477"/>
      <c r="F1122" s="48"/>
      <c r="G1122" s="48"/>
      <c r="H1122" s="49"/>
      <c r="I1122" s="48"/>
      <c r="J1122" s="477"/>
      <c r="K1122" s="19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  <c r="AE1122" s="19"/>
      <c r="AF1122" s="19"/>
      <c r="AG1122" s="19"/>
      <c r="AH1122" s="19"/>
      <c r="AI1122" s="19"/>
      <c r="AJ1122" s="19"/>
      <c r="FM1122" s="50"/>
    </row>
    <row r="1123" spans="1:169" s="18" customFormat="1">
      <c r="A1123" s="47"/>
      <c r="B1123" s="477"/>
      <c r="C1123" s="48"/>
      <c r="D1123" s="48"/>
      <c r="E1123" s="477"/>
      <c r="F1123" s="48"/>
      <c r="G1123" s="48"/>
      <c r="H1123" s="49"/>
      <c r="I1123" s="48"/>
      <c r="J1123" s="477"/>
      <c r="K1123" s="19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19"/>
      <c r="AD1123" s="19"/>
      <c r="AE1123" s="19"/>
      <c r="AF1123" s="19"/>
      <c r="AG1123" s="19"/>
      <c r="AH1123" s="19"/>
      <c r="AI1123" s="19"/>
      <c r="AJ1123" s="19"/>
      <c r="FM1123" s="50"/>
    </row>
    <row r="1124" spans="1:169" s="18" customFormat="1">
      <c r="A1124" s="47"/>
      <c r="B1124" s="477"/>
      <c r="C1124" s="48"/>
      <c r="D1124" s="48"/>
      <c r="E1124" s="477"/>
      <c r="F1124" s="48"/>
      <c r="G1124" s="48"/>
      <c r="H1124" s="49"/>
      <c r="I1124" s="48"/>
      <c r="J1124" s="477"/>
      <c r="K1124" s="19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AC1124" s="19"/>
      <c r="AD1124" s="19"/>
      <c r="AE1124" s="19"/>
      <c r="AF1124" s="19"/>
      <c r="AG1124" s="19"/>
      <c r="AH1124" s="19"/>
      <c r="AI1124" s="19"/>
      <c r="AJ1124" s="19"/>
      <c r="FM1124" s="50"/>
    </row>
    <row r="1125" spans="1:169" s="18" customFormat="1">
      <c r="A1125" s="47"/>
      <c r="B1125" s="477"/>
      <c r="C1125" s="48"/>
      <c r="D1125" s="48"/>
      <c r="E1125" s="477"/>
      <c r="F1125" s="48"/>
      <c r="G1125" s="48"/>
      <c r="H1125" s="49"/>
      <c r="I1125" s="48"/>
      <c r="J1125" s="477"/>
      <c r="K1125" s="19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AC1125" s="19"/>
      <c r="AD1125" s="19"/>
      <c r="AE1125" s="19"/>
      <c r="AF1125" s="19"/>
      <c r="AG1125" s="19"/>
      <c r="AH1125" s="19"/>
      <c r="AI1125" s="19"/>
      <c r="AJ1125" s="19"/>
      <c r="FM1125" s="50"/>
    </row>
    <row r="1126" spans="1:169" s="18" customFormat="1">
      <c r="A1126" s="47"/>
      <c r="B1126" s="477"/>
      <c r="C1126" s="48"/>
      <c r="D1126" s="48"/>
      <c r="E1126" s="477"/>
      <c r="F1126" s="48"/>
      <c r="G1126" s="48"/>
      <c r="H1126" s="49"/>
      <c r="I1126" s="48"/>
      <c r="J1126" s="477"/>
      <c r="K1126" s="19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AC1126" s="19"/>
      <c r="AD1126" s="19"/>
      <c r="AE1126" s="19"/>
      <c r="AF1126" s="19"/>
      <c r="AG1126" s="19"/>
      <c r="AH1126" s="19"/>
      <c r="AI1126" s="19"/>
      <c r="AJ1126" s="19"/>
      <c r="FM1126" s="50"/>
    </row>
    <row r="1127" spans="1:169" s="18" customFormat="1">
      <c r="A1127" s="47"/>
      <c r="B1127" s="477"/>
      <c r="C1127" s="48"/>
      <c r="D1127" s="48"/>
      <c r="E1127" s="477"/>
      <c r="F1127" s="48"/>
      <c r="G1127" s="48"/>
      <c r="H1127" s="49"/>
      <c r="I1127" s="48"/>
      <c r="J1127" s="477"/>
      <c r="K1127" s="19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AC1127" s="19"/>
      <c r="AD1127" s="19"/>
      <c r="AE1127" s="19"/>
      <c r="AF1127" s="19"/>
      <c r="AG1127" s="19"/>
      <c r="AH1127" s="19"/>
      <c r="AI1127" s="19"/>
      <c r="AJ1127" s="19"/>
      <c r="FM1127" s="50"/>
    </row>
    <row r="1128" spans="1:169" s="18" customFormat="1">
      <c r="A1128" s="47"/>
      <c r="B1128" s="477"/>
      <c r="C1128" s="48"/>
      <c r="D1128" s="48"/>
      <c r="E1128" s="477"/>
      <c r="F1128" s="48"/>
      <c r="G1128" s="48"/>
      <c r="H1128" s="49"/>
      <c r="I1128" s="48"/>
      <c r="J1128" s="477"/>
      <c r="K1128" s="19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  <c r="AE1128" s="19"/>
      <c r="AF1128" s="19"/>
      <c r="AG1128" s="19"/>
      <c r="AH1128" s="19"/>
      <c r="AI1128" s="19"/>
      <c r="AJ1128" s="19"/>
      <c r="FM1128" s="50"/>
    </row>
    <row r="1129" spans="1:169" s="18" customFormat="1">
      <c r="A1129" s="47"/>
      <c r="B1129" s="477"/>
      <c r="C1129" s="48"/>
      <c r="D1129" s="48"/>
      <c r="E1129" s="477"/>
      <c r="F1129" s="48"/>
      <c r="G1129" s="48"/>
      <c r="H1129" s="49"/>
      <c r="I1129" s="48"/>
      <c r="J1129" s="477"/>
      <c r="K1129" s="19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  <c r="AE1129" s="19"/>
      <c r="AF1129" s="19"/>
      <c r="AG1129" s="19"/>
      <c r="AH1129" s="19"/>
      <c r="AI1129" s="19"/>
      <c r="AJ1129" s="19"/>
      <c r="FM1129" s="50"/>
    </row>
    <row r="1130" spans="1:169" s="18" customFormat="1">
      <c r="A1130" s="47"/>
      <c r="B1130" s="477"/>
      <c r="C1130" s="48"/>
      <c r="D1130" s="48"/>
      <c r="E1130" s="477"/>
      <c r="F1130" s="48"/>
      <c r="G1130" s="48"/>
      <c r="H1130" s="49"/>
      <c r="I1130" s="48"/>
      <c r="J1130" s="477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  <c r="AE1130" s="19"/>
      <c r="AF1130" s="19"/>
      <c r="AG1130" s="19"/>
      <c r="AH1130" s="19"/>
      <c r="AI1130" s="19"/>
      <c r="AJ1130" s="19"/>
      <c r="FM1130" s="50"/>
    </row>
    <row r="1131" spans="1:169" s="18" customFormat="1">
      <c r="A1131" s="47"/>
      <c r="B1131" s="477"/>
      <c r="C1131" s="48"/>
      <c r="D1131" s="48"/>
      <c r="E1131" s="477"/>
      <c r="F1131" s="48"/>
      <c r="G1131" s="48"/>
      <c r="H1131" s="49"/>
      <c r="I1131" s="48"/>
      <c r="J1131" s="477"/>
      <c r="K1131" s="19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9"/>
      <c r="AE1131" s="19"/>
      <c r="AF1131" s="19"/>
      <c r="AG1131" s="19"/>
      <c r="AH1131" s="19"/>
      <c r="AI1131" s="19"/>
      <c r="AJ1131" s="19"/>
      <c r="FM1131" s="50"/>
    </row>
    <row r="1132" spans="1:169" s="18" customFormat="1">
      <c r="A1132" s="47"/>
      <c r="B1132" s="477"/>
      <c r="C1132" s="48"/>
      <c r="D1132" s="48"/>
      <c r="E1132" s="477"/>
      <c r="F1132" s="48"/>
      <c r="G1132" s="48"/>
      <c r="H1132" s="49"/>
      <c r="I1132" s="48"/>
      <c r="J1132" s="477"/>
      <c r="K1132" s="19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9"/>
      <c r="AE1132" s="19"/>
      <c r="AF1132" s="19"/>
      <c r="AG1132" s="19"/>
      <c r="AH1132" s="19"/>
      <c r="AI1132" s="19"/>
      <c r="AJ1132" s="19"/>
      <c r="FM1132" s="50"/>
    </row>
    <row r="1133" spans="1:169" s="18" customFormat="1">
      <c r="A1133" s="47"/>
      <c r="B1133" s="477"/>
      <c r="C1133" s="48"/>
      <c r="D1133" s="48"/>
      <c r="E1133" s="477"/>
      <c r="F1133" s="48"/>
      <c r="G1133" s="48"/>
      <c r="H1133" s="49"/>
      <c r="I1133" s="48"/>
      <c r="J1133" s="477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  <c r="AE1133" s="19"/>
      <c r="AF1133" s="19"/>
      <c r="AG1133" s="19"/>
      <c r="AH1133" s="19"/>
      <c r="AI1133" s="19"/>
      <c r="AJ1133" s="19"/>
      <c r="FM1133" s="50"/>
    </row>
    <row r="1134" spans="1:169" s="18" customFormat="1">
      <c r="A1134" s="47"/>
      <c r="B1134" s="477"/>
      <c r="C1134" s="48"/>
      <c r="D1134" s="48"/>
      <c r="E1134" s="477"/>
      <c r="F1134" s="48"/>
      <c r="G1134" s="48"/>
      <c r="H1134" s="49"/>
      <c r="I1134" s="48"/>
      <c r="J1134" s="477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  <c r="AD1134" s="19"/>
      <c r="AE1134" s="19"/>
      <c r="AF1134" s="19"/>
      <c r="AG1134" s="19"/>
      <c r="AH1134" s="19"/>
      <c r="AI1134" s="19"/>
      <c r="AJ1134" s="19"/>
      <c r="FM1134" s="50"/>
    </row>
    <row r="1135" spans="1:169" s="18" customFormat="1">
      <c r="A1135" s="47"/>
      <c r="B1135" s="477"/>
      <c r="C1135" s="48"/>
      <c r="D1135" s="48"/>
      <c r="E1135" s="477"/>
      <c r="F1135" s="48"/>
      <c r="G1135" s="48"/>
      <c r="H1135" s="49"/>
      <c r="I1135" s="48"/>
      <c r="J1135" s="477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  <c r="AD1135" s="19"/>
      <c r="AE1135" s="19"/>
      <c r="AF1135" s="19"/>
      <c r="AG1135" s="19"/>
      <c r="AH1135" s="19"/>
      <c r="AI1135" s="19"/>
      <c r="AJ1135" s="19"/>
      <c r="FM1135" s="50"/>
    </row>
    <row r="1136" spans="1:169" s="18" customFormat="1">
      <c r="A1136" s="47"/>
      <c r="B1136" s="477"/>
      <c r="C1136" s="48"/>
      <c r="D1136" s="48"/>
      <c r="E1136" s="477"/>
      <c r="F1136" s="48"/>
      <c r="G1136" s="48"/>
      <c r="H1136" s="49"/>
      <c r="I1136" s="48"/>
      <c r="J1136" s="477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9"/>
      <c r="AE1136" s="19"/>
      <c r="AF1136" s="19"/>
      <c r="AG1136" s="19"/>
      <c r="AH1136" s="19"/>
      <c r="AI1136" s="19"/>
      <c r="AJ1136" s="19"/>
      <c r="FM1136" s="50"/>
    </row>
    <row r="1137" spans="1:169" s="18" customFormat="1">
      <c r="A1137" s="47"/>
      <c r="B1137" s="477"/>
      <c r="C1137" s="48"/>
      <c r="D1137" s="48"/>
      <c r="E1137" s="477"/>
      <c r="F1137" s="48"/>
      <c r="G1137" s="48"/>
      <c r="H1137" s="49"/>
      <c r="I1137" s="48"/>
      <c r="J1137" s="477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AC1137" s="19"/>
      <c r="AD1137" s="19"/>
      <c r="AE1137" s="19"/>
      <c r="AF1137" s="19"/>
      <c r="AG1137" s="19"/>
      <c r="AH1137" s="19"/>
      <c r="AI1137" s="19"/>
      <c r="AJ1137" s="19"/>
      <c r="FM1137" s="50"/>
    </row>
    <row r="1138" spans="1:169" s="18" customFormat="1">
      <c r="A1138" s="47"/>
      <c r="B1138" s="477"/>
      <c r="C1138" s="48"/>
      <c r="D1138" s="48"/>
      <c r="E1138" s="477"/>
      <c r="F1138" s="48"/>
      <c r="G1138" s="48"/>
      <c r="H1138" s="49"/>
      <c r="I1138" s="48"/>
      <c r="J1138" s="477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  <c r="AD1138" s="19"/>
      <c r="AE1138" s="19"/>
      <c r="AF1138" s="19"/>
      <c r="AG1138" s="19"/>
      <c r="AH1138" s="19"/>
      <c r="AI1138" s="19"/>
      <c r="AJ1138" s="19"/>
      <c r="FM1138" s="50"/>
    </row>
    <row r="1139" spans="1:169" s="18" customFormat="1">
      <c r="A1139" s="47"/>
      <c r="B1139" s="477"/>
      <c r="C1139" s="48"/>
      <c r="D1139" s="48"/>
      <c r="E1139" s="477"/>
      <c r="F1139" s="48"/>
      <c r="G1139" s="48"/>
      <c r="H1139" s="49"/>
      <c r="I1139" s="48"/>
      <c r="J1139" s="477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/>
      <c r="AE1139" s="19"/>
      <c r="AF1139" s="19"/>
      <c r="AG1139" s="19"/>
      <c r="AH1139" s="19"/>
      <c r="AI1139" s="19"/>
      <c r="AJ1139" s="19"/>
      <c r="FM1139" s="50"/>
    </row>
    <row r="1140" spans="1:169" s="18" customFormat="1">
      <c r="A1140" s="47"/>
      <c r="B1140" s="477"/>
      <c r="C1140" s="48"/>
      <c r="D1140" s="48"/>
      <c r="E1140" s="477"/>
      <c r="F1140" s="48"/>
      <c r="G1140" s="48"/>
      <c r="H1140" s="49"/>
      <c r="I1140" s="48"/>
      <c r="J1140" s="477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9"/>
      <c r="AE1140" s="19"/>
      <c r="AF1140" s="19"/>
      <c r="AG1140" s="19"/>
      <c r="AH1140" s="19"/>
      <c r="AI1140" s="19"/>
      <c r="AJ1140" s="19"/>
      <c r="FM1140" s="50"/>
    </row>
    <row r="1141" spans="1:169" s="18" customFormat="1">
      <c r="A1141" s="47"/>
      <c r="B1141" s="477"/>
      <c r="C1141" s="48"/>
      <c r="D1141" s="48"/>
      <c r="E1141" s="477"/>
      <c r="F1141" s="48"/>
      <c r="G1141" s="48"/>
      <c r="H1141" s="49"/>
      <c r="I1141" s="48"/>
      <c r="J1141" s="477"/>
      <c r="K1141" s="19"/>
      <c r="L1141" s="19"/>
      <c r="M1141" s="19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9"/>
      <c r="AE1141" s="19"/>
      <c r="AF1141" s="19"/>
      <c r="AG1141" s="19"/>
      <c r="AH1141" s="19"/>
      <c r="AI1141" s="19"/>
      <c r="AJ1141" s="19"/>
      <c r="FM1141" s="50"/>
    </row>
    <row r="1142" spans="1:169" s="18" customFormat="1">
      <c r="A1142" s="47"/>
      <c r="B1142" s="477"/>
      <c r="C1142" s="48"/>
      <c r="D1142" s="48"/>
      <c r="E1142" s="477"/>
      <c r="F1142" s="48"/>
      <c r="G1142" s="48"/>
      <c r="H1142" s="49"/>
      <c r="I1142" s="48"/>
      <c r="J1142" s="477"/>
      <c r="K1142" s="19"/>
      <c r="L1142" s="19"/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AC1142" s="19"/>
      <c r="AD1142" s="19"/>
      <c r="AE1142" s="19"/>
      <c r="AF1142" s="19"/>
      <c r="AG1142" s="19"/>
      <c r="AH1142" s="19"/>
      <c r="AI1142" s="19"/>
      <c r="AJ1142" s="19"/>
      <c r="FM1142" s="50"/>
    </row>
    <row r="1143" spans="1:169" s="18" customFormat="1">
      <c r="A1143" s="47"/>
      <c r="B1143" s="477"/>
      <c r="C1143" s="48"/>
      <c r="D1143" s="48"/>
      <c r="E1143" s="477"/>
      <c r="F1143" s="48"/>
      <c r="G1143" s="48"/>
      <c r="H1143" s="49"/>
      <c r="I1143" s="48"/>
      <c r="J1143" s="477"/>
      <c r="K1143" s="19"/>
      <c r="L1143" s="19"/>
      <c r="M1143" s="19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9"/>
      <c r="AE1143" s="19"/>
      <c r="AF1143" s="19"/>
      <c r="AG1143" s="19"/>
      <c r="AH1143" s="19"/>
      <c r="AI1143" s="19"/>
      <c r="AJ1143" s="19"/>
      <c r="FM1143" s="50"/>
    </row>
    <row r="1144" spans="1:169" s="18" customFormat="1">
      <c r="A1144" s="47"/>
      <c r="B1144" s="477"/>
      <c r="C1144" s="48"/>
      <c r="D1144" s="48"/>
      <c r="E1144" s="477"/>
      <c r="F1144" s="48"/>
      <c r="G1144" s="48"/>
      <c r="H1144" s="49"/>
      <c r="I1144" s="48"/>
      <c r="J1144" s="477"/>
      <c r="K1144" s="19"/>
      <c r="L1144" s="19"/>
      <c r="M1144" s="19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  <c r="AD1144" s="19"/>
      <c r="AE1144" s="19"/>
      <c r="AF1144" s="19"/>
      <c r="AG1144" s="19"/>
      <c r="AH1144" s="19"/>
      <c r="AI1144" s="19"/>
      <c r="AJ1144" s="19"/>
      <c r="FM1144" s="50"/>
    </row>
    <row r="1145" spans="1:169" s="18" customFormat="1">
      <c r="A1145" s="47"/>
      <c r="B1145" s="477"/>
      <c r="C1145" s="48"/>
      <c r="D1145" s="48"/>
      <c r="E1145" s="477"/>
      <c r="F1145" s="48"/>
      <c r="G1145" s="48"/>
      <c r="H1145" s="49"/>
      <c r="I1145" s="48"/>
      <c r="J1145" s="477"/>
      <c r="K1145" s="19"/>
      <c r="L1145" s="19"/>
      <c r="M1145" s="19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AC1145" s="19"/>
      <c r="AD1145" s="19"/>
      <c r="AE1145" s="19"/>
      <c r="AF1145" s="19"/>
      <c r="AG1145" s="19"/>
      <c r="AH1145" s="19"/>
      <c r="AI1145" s="19"/>
      <c r="AJ1145" s="19"/>
      <c r="FM1145" s="50"/>
    </row>
    <row r="1146" spans="1:169" s="18" customFormat="1">
      <c r="A1146" s="47"/>
      <c r="B1146" s="477"/>
      <c r="C1146" s="48"/>
      <c r="D1146" s="48"/>
      <c r="E1146" s="477"/>
      <c r="F1146" s="48"/>
      <c r="G1146" s="48"/>
      <c r="H1146" s="49"/>
      <c r="I1146" s="48"/>
      <c r="J1146" s="477"/>
      <c r="K1146" s="19"/>
      <c r="L1146" s="19"/>
      <c r="M1146" s="19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AC1146" s="19"/>
      <c r="AD1146" s="19"/>
      <c r="AE1146" s="19"/>
      <c r="AF1146" s="19"/>
      <c r="AG1146" s="19"/>
      <c r="AH1146" s="19"/>
      <c r="AI1146" s="19"/>
      <c r="AJ1146" s="19"/>
      <c r="FM1146" s="50"/>
    </row>
    <row r="1147" spans="1:169" s="18" customFormat="1">
      <c r="A1147" s="47"/>
      <c r="B1147" s="477"/>
      <c r="C1147" s="48"/>
      <c r="D1147" s="48"/>
      <c r="E1147" s="477"/>
      <c r="F1147" s="48"/>
      <c r="G1147" s="48"/>
      <c r="H1147" s="49"/>
      <c r="I1147" s="48"/>
      <c r="J1147" s="477"/>
      <c r="K1147" s="19"/>
      <c r="L1147" s="19"/>
      <c r="M1147" s="19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  <c r="AD1147" s="19"/>
      <c r="AE1147" s="19"/>
      <c r="AF1147" s="19"/>
      <c r="AG1147" s="19"/>
      <c r="AH1147" s="19"/>
      <c r="AI1147" s="19"/>
      <c r="AJ1147" s="19"/>
      <c r="FM1147" s="50"/>
    </row>
    <row r="1148" spans="1:169" s="18" customFormat="1">
      <c r="A1148" s="47"/>
      <c r="B1148" s="477"/>
      <c r="C1148" s="48"/>
      <c r="D1148" s="48"/>
      <c r="E1148" s="477"/>
      <c r="F1148" s="48"/>
      <c r="G1148" s="48"/>
      <c r="H1148" s="49"/>
      <c r="I1148" s="48"/>
      <c r="J1148" s="477"/>
      <c r="K1148" s="19"/>
      <c r="L1148" s="19"/>
      <c r="M1148" s="19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  <c r="AD1148" s="19"/>
      <c r="AE1148" s="19"/>
      <c r="AF1148" s="19"/>
      <c r="AG1148" s="19"/>
      <c r="AH1148" s="19"/>
      <c r="AI1148" s="19"/>
      <c r="AJ1148" s="19"/>
      <c r="FM1148" s="50"/>
    </row>
    <row r="1149" spans="1:169" s="18" customFormat="1">
      <c r="A1149" s="47"/>
      <c r="B1149" s="477"/>
      <c r="C1149" s="48"/>
      <c r="D1149" s="48"/>
      <c r="E1149" s="477"/>
      <c r="F1149" s="48"/>
      <c r="G1149" s="48"/>
      <c r="H1149" s="49"/>
      <c r="I1149" s="48"/>
      <c r="J1149" s="477"/>
      <c r="K1149" s="19"/>
      <c r="L1149" s="19"/>
      <c r="M1149" s="19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  <c r="AD1149" s="19"/>
      <c r="AE1149" s="19"/>
      <c r="AF1149" s="19"/>
      <c r="AG1149" s="19"/>
      <c r="AH1149" s="19"/>
      <c r="AI1149" s="19"/>
      <c r="AJ1149" s="19"/>
      <c r="FM1149" s="50"/>
    </row>
    <row r="1150" spans="1:169" s="18" customFormat="1">
      <c r="A1150" s="47"/>
      <c r="B1150" s="477"/>
      <c r="C1150" s="48"/>
      <c r="D1150" s="48"/>
      <c r="E1150" s="477"/>
      <c r="F1150" s="48"/>
      <c r="G1150" s="48"/>
      <c r="H1150" s="49"/>
      <c r="I1150" s="48"/>
      <c r="J1150" s="477"/>
      <c r="K1150" s="19"/>
      <c r="L1150" s="19"/>
      <c r="M1150" s="19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AC1150" s="19"/>
      <c r="AD1150" s="19"/>
      <c r="AE1150" s="19"/>
      <c r="AF1150" s="19"/>
      <c r="AG1150" s="19"/>
      <c r="AH1150" s="19"/>
      <c r="AI1150" s="19"/>
      <c r="AJ1150" s="19"/>
      <c r="FM1150" s="50"/>
    </row>
    <row r="1151" spans="1:169" s="18" customFormat="1">
      <c r="A1151" s="47"/>
      <c r="B1151" s="477"/>
      <c r="C1151" s="48"/>
      <c r="D1151" s="48"/>
      <c r="E1151" s="477"/>
      <c r="F1151" s="48"/>
      <c r="G1151" s="48"/>
      <c r="H1151" s="49"/>
      <c r="I1151" s="48"/>
      <c r="J1151" s="477"/>
      <c r="K1151" s="19"/>
      <c r="L1151" s="19"/>
      <c r="M1151" s="19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  <c r="AB1151" s="19"/>
      <c r="AC1151" s="19"/>
      <c r="AD1151" s="19"/>
      <c r="AE1151" s="19"/>
      <c r="AF1151" s="19"/>
      <c r="AG1151" s="19"/>
      <c r="AH1151" s="19"/>
      <c r="AI1151" s="19"/>
      <c r="AJ1151" s="19"/>
      <c r="FM1151" s="50"/>
    </row>
    <row r="1152" spans="1:169" s="18" customFormat="1">
      <c r="A1152" s="47"/>
      <c r="B1152" s="477"/>
      <c r="C1152" s="48"/>
      <c r="D1152" s="48"/>
      <c r="E1152" s="477"/>
      <c r="F1152" s="48"/>
      <c r="G1152" s="48"/>
      <c r="H1152" s="49"/>
      <c r="I1152" s="48"/>
      <c r="J1152" s="477"/>
      <c r="K1152" s="19"/>
      <c r="L1152" s="19"/>
      <c r="M1152" s="19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/>
      <c r="AE1152" s="19"/>
      <c r="AF1152" s="19"/>
      <c r="AG1152" s="19"/>
      <c r="AH1152" s="19"/>
      <c r="AI1152" s="19"/>
      <c r="AJ1152" s="19"/>
      <c r="FM1152" s="50"/>
    </row>
    <row r="1153" spans="1:169" s="18" customFormat="1">
      <c r="A1153" s="47"/>
      <c r="B1153" s="477"/>
      <c r="C1153" s="48"/>
      <c r="D1153" s="48"/>
      <c r="E1153" s="477"/>
      <c r="F1153" s="48"/>
      <c r="G1153" s="48"/>
      <c r="H1153" s="49"/>
      <c r="I1153" s="48"/>
      <c r="J1153" s="477"/>
      <c r="K1153" s="19"/>
      <c r="L1153" s="19"/>
      <c r="M1153" s="19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AC1153" s="19"/>
      <c r="AD1153" s="19"/>
      <c r="AE1153" s="19"/>
      <c r="AF1153" s="19"/>
      <c r="AG1153" s="19"/>
      <c r="AH1153" s="19"/>
      <c r="AI1153" s="19"/>
      <c r="AJ1153" s="19"/>
      <c r="FM1153" s="50"/>
    </row>
    <row r="1154" spans="1:169" s="18" customFormat="1">
      <c r="A1154" s="47"/>
      <c r="B1154" s="477"/>
      <c r="C1154" s="48"/>
      <c r="D1154" s="48"/>
      <c r="E1154" s="477"/>
      <c r="F1154" s="48"/>
      <c r="G1154" s="48"/>
      <c r="H1154" s="49"/>
      <c r="I1154" s="48"/>
      <c r="J1154" s="477"/>
      <c r="K1154" s="19"/>
      <c r="L1154" s="19"/>
      <c r="M1154" s="19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AC1154" s="19"/>
      <c r="AD1154" s="19"/>
      <c r="AE1154" s="19"/>
      <c r="AF1154" s="19"/>
      <c r="AG1154" s="19"/>
      <c r="AH1154" s="19"/>
      <c r="AI1154" s="19"/>
      <c r="AJ1154" s="19"/>
      <c r="FM1154" s="50"/>
    </row>
    <row r="1155" spans="1:169" s="18" customFormat="1">
      <c r="A1155" s="47"/>
      <c r="B1155" s="477"/>
      <c r="C1155" s="48"/>
      <c r="D1155" s="48"/>
      <c r="E1155" s="477"/>
      <c r="F1155" s="48"/>
      <c r="G1155" s="48"/>
      <c r="H1155" s="49"/>
      <c r="I1155" s="48"/>
      <c r="J1155" s="477"/>
      <c r="K1155" s="19"/>
      <c r="L1155" s="19"/>
      <c r="M1155" s="19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AC1155" s="19"/>
      <c r="AD1155" s="19"/>
      <c r="AE1155" s="19"/>
      <c r="AF1155" s="19"/>
      <c r="AG1155" s="19"/>
      <c r="AH1155" s="19"/>
      <c r="AI1155" s="19"/>
      <c r="AJ1155" s="19"/>
      <c r="FM1155" s="50"/>
    </row>
    <row r="1156" spans="1:169" s="18" customFormat="1">
      <c r="A1156" s="47"/>
      <c r="B1156" s="477"/>
      <c r="C1156" s="48"/>
      <c r="D1156" s="48"/>
      <c r="E1156" s="477"/>
      <c r="F1156" s="48"/>
      <c r="G1156" s="48"/>
      <c r="H1156" s="49"/>
      <c r="I1156" s="48"/>
      <c r="J1156" s="477"/>
      <c r="K1156" s="19"/>
      <c r="L1156" s="19"/>
      <c r="M1156" s="19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AC1156" s="19"/>
      <c r="AD1156" s="19"/>
      <c r="AE1156" s="19"/>
      <c r="AF1156" s="19"/>
      <c r="AG1156" s="19"/>
      <c r="AH1156" s="19"/>
      <c r="AI1156" s="19"/>
      <c r="AJ1156" s="19"/>
      <c r="FM1156" s="50"/>
    </row>
    <row r="1157" spans="1:169" s="18" customFormat="1">
      <c r="A1157" s="47"/>
      <c r="B1157" s="477"/>
      <c r="C1157" s="48"/>
      <c r="D1157" s="48"/>
      <c r="E1157" s="477"/>
      <c r="F1157" s="48"/>
      <c r="G1157" s="48"/>
      <c r="H1157" s="49"/>
      <c r="I1157" s="48"/>
      <c r="J1157" s="477"/>
      <c r="K1157" s="19"/>
      <c r="L1157" s="19"/>
      <c r="M1157" s="19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AC1157" s="19"/>
      <c r="AD1157" s="19"/>
      <c r="AE1157" s="19"/>
      <c r="AF1157" s="19"/>
      <c r="AG1157" s="19"/>
      <c r="AH1157" s="19"/>
      <c r="AI1157" s="19"/>
      <c r="AJ1157" s="19"/>
      <c r="FM1157" s="50"/>
    </row>
    <row r="1158" spans="1:169" s="18" customFormat="1">
      <c r="A1158" s="47"/>
      <c r="B1158" s="477"/>
      <c r="C1158" s="48"/>
      <c r="D1158" s="48"/>
      <c r="E1158" s="477"/>
      <c r="F1158" s="48"/>
      <c r="G1158" s="48"/>
      <c r="H1158" s="49"/>
      <c r="I1158" s="48"/>
      <c r="J1158" s="477"/>
      <c r="K1158" s="19"/>
      <c r="L1158" s="19"/>
      <c r="M1158" s="19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AC1158" s="19"/>
      <c r="AD1158" s="19"/>
      <c r="AE1158" s="19"/>
      <c r="AF1158" s="19"/>
      <c r="AG1158" s="19"/>
      <c r="AH1158" s="19"/>
      <c r="AI1158" s="19"/>
      <c r="AJ1158" s="19"/>
      <c r="FM1158" s="50"/>
    </row>
    <row r="1159" spans="1:169" s="18" customFormat="1">
      <c r="A1159" s="47"/>
      <c r="B1159" s="477"/>
      <c r="C1159" s="48"/>
      <c r="D1159" s="48"/>
      <c r="E1159" s="477"/>
      <c r="F1159" s="48"/>
      <c r="G1159" s="48"/>
      <c r="H1159" s="49"/>
      <c r="I1159" s="48"/>
      <c r="J1159" s="477"/>
      <c r="K1159" s="19"/>
      <c r="L1159" s="19"/>
      <c r="M1159" s="19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AC1159" s="19"/>
      <c r="AD1159" s="19"/>
      <c r="AE1159" s="19"/>
      <c r="AF1159" s="19"/>
      <c r="AG1159" s="19"/>
      <c r="AH1159" s="19"/>
      <c r="AI1159" s="19"/>
      <c r="AJ1159" s="19"/>
      <c r="FM1159" s="50"/>
    </row>
    <row r="1160" spans="1:169" s="18" customFormat="1">
      <c r="A1160" s="47"/>
      <c r="B1160" s="477"/>
      <c r="C1160" s="48"/>
      <c r="D1160" s="48"/>
      <c r="E1160" s="477"/>
      <c r="F1160" s="48"/>
      <c r="G1160" s="48"/>
      <c r="H1160" s="49"/>
      <c r="I1160" s="48"/>
      <c r="J1160" s="477"/>
      <c r="K1160" s="19"/>
      <c r="L1160" s="19"/>
      <c r="M1160" s="19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AC1160" s="19"/>
      <c r="AD1160" s="19"/>
      <c r="AE1160" s="19"/>
      <c r="AF1160" s="19"/>
      <c r="AG1160" s="19"/>
      <c r="AH1160" s="19"/>
      <c r="AI1160" s="19"/>
      <c r="AJ1160" s="19"/>
      <c r="FM1160" s="50"/>
    </row>
    <row r="1161" spans="1:169" s="18" customFormat="1">
      <c r="A1161" s="47"/>
      <c r="B1161" s="477"/>
      <c r="C1161" s="48"/>
      <c r="D1161" s="48"/>
      <c r="E1161" s="477"/>
      <c r="F1161" s="48"/>
      <c r="G1161" s="48"/>
      <c r="H1161" s="49"/>
      <c r="I1161" s="48"/>
      <c r="J1161" s="477"/>
      <c r="K1161" s="19"/>
      <c r="L1161" s="19"/>
      <c r="M1161" s="19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AC1161" s="19"/>
      <c r="AD1161" s="19"/>
      <c r="AE1161" s="19"/>
      <c r="AF1161" s="19"/>
      <c r="AG1161" s="19"/>
      <c r="AH1161" s="19"/>
      <c r="AI1161" s="19"/>
      <c r="AJ1161" s="19"/>
      <c r="FM1161" s="50"/>
    </row>
    <row r="1162" spans="1:169" s="18" customFormat="1">
      <c r="A1162" s="47"/>
      <c r="B1162" s="477"/>
      <c r="C1162" s="48"/>
      <c r="D1162" s="48"/>
      <c r="E1162" s="477"/>
      <c r="F1162" s="48"/>
      <c r="G1162" s="48"/>
      <c r="H1162" s="49"/>
      <c r="I1162" s="48"/>
      <c r="J1162" s="477"/>
      <c r="K1162" s="19"/>
      <c r="L1162" s="19"/>
      <c r="M1162" s="19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AC1162" s="19"/>
      <c r="AD1162" s="19"/>
      <c r="AE1162" s="19"/>
      <c r="AF1162" s="19"/>
      <c r="AG1162" s="19"/>
      <c r="AH1162" s="19"/>
      <c r="AI1162" s="19"/>
      <c r="AJ1162" s="19"/>
      <c r="FM1162" s="50"/>
    </row>
    <row r="1163" spans="1:169" s="18" customFormat="1">
      <c r="A1163" s="47"/>
      <c r="B1163" s="477"/>
      <c r="C1163" s="48"/>
      <c r="D1163" s="48"/>
      <c r="E1163" s="477"/>
      <c r="F1163" s="48"/>
      <c r="G1163" s="48"/>
      <c r="H1163" s="49"/>
      <c r="I1163" s="48"/>
      <c r="J1163" s="477"/>
      <c r="K1163" s="19"/>
      <c r="L1163" s="19"/>
      <c r="M1163" s="19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/>
      <c r="AD1163" s="19"/>
      <c r="AE1163" s="19"/>
      <c r="AF1163" s="19"/>
      <c r="AG1163" s="19"/>
      <c r="AH1163" s="19"/>
      <c r="AI1163" s="19"/>
      <c r="AJ1163" s="19"/>
      <c r="FM1163" s="50"/>
    </row>
    <row r="1164" spans="1:169" s="18" customFormat="1">
      <c r="A1164" s="47"/>
      <c r="B1164" s="477"/>
      <c r="C1164" s="48"/>
      <c r="D1164" s="48"/>
      <c r="E1164" s="477"/>
      <c r="F1164" s="48"/>
      <c r="G1164" s="48"/>
      <c r="H1164" s="49"/>
      <c r="I1164" s="48"/>
      <c r="J1164" s="477"/>
      <c r="K1164" s="19"/>
      <c r="L1164" s="19"/>
      <c r="M1164" s="19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AC1164" s="19"/>
      <c r="AD1164" s="19"/>
      <c r="AE1164" s="19"/>
      <c r="AF1164" s="19"/>
      <c r="AG1164" s="19"/>
      <c r="AH1164" s="19"/>
      <c r="AI1164" s="19"/>
      <c r="AJ1164" s="19"/>
      <c r="FM1164" s="50"/>
    </row>
    <row r="1165" spans="1:169" s="18" customFormat="1">
      <c r="A1165" s="47"/>
      <c r="B1165" s="477"/>
      <c r="C1165" s="48"/>
      <c r="D1165" s="48"/>
      <c r="E1165" s="477"/>
      <c r="F1165" s="48"/>
      <c r="G1165" s="48"/>
      <c r="H1165" s="49"/>
      <c r="I1165" s="48"/>
      <c r="J1165" s="477"/>
      <c r="K1165" s="19"/>
      <c r="L1165" s="19"/>
      <c r="M1165" s="19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AC1165" s="19"/>
      <c r="AD1165" s="19"/>
      <c r="AE1165" s="19"/>
      <c r="AF1165" s="19"/>
      <c r="AG1165" s="19"/>
      <c r="AH1165" s="19"/>
      <c r="AI1165" s="19"/>
      <c r="AJ1165" s="19"/>
      <c r="FM1165" s="50"/>
    </row>
    <row r="1166" spans="1:169" s="18" customFormat="1">
      <c r="A1166" s="47"/>
      <c r="B1166" s="477"/>
      <c r="C1166" s="48"/>
      <c r="D1166" s="48"/>
      <c r="E1166" s="477"/>
      <c r="F1166" s="48"/>
      <c r="G1166" s="48"/>
      <c r="H1166" s="49"/>
      <c r="I1166" s="48"/>
      <c r="J1166" s="477"/>
      <c r="K1166" s="19"/>
      <c r="L1166" s="19"/>
      <c r="M1166" s="19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AC1166" s="19"/>
      <c r="AD1166" s="19"/>
      <c r="AE1166" s="19"/>
      <c r="AF1166" s="19"/>
      <c r="AG1166" s="19"/>
      <c r="AH1166" s="19"/>
      <c r="AI1166" s="19"/>
      <c r="AJ1166" s="19"/>
      <c r="FM1166" s="50"/>
    </row>
    <row r="1167" spans="1:169" s="18" customFormat="1">
      <c r="A1167" s="47"/>
      <c r="B1167" s="477"/>
      <c r="C1167" s="48"/>
      <c r="D1167" s="48"/>
      <c r="E1167" s="477"/>
      <c r="F1167" s="48"/>
      <c r="G1167" s="48"/>
      <c r="H1167" s="49"/>
      <c r="I1167" s="48"/>
      <c r="J1167" s="477"/>
      <c r="K1167" s="19"/>
      <c r="L1167" s="19"/>
      <c r="M1167" s="19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AC1167" s="19"/>
      <c r="AD1167" s="19"/>
      <c r="AE1167" s="19"/>
      <c r="AF1167" s="19"/>
      <c r="AG1167" s="19"/>
      <c r="AH1167" s="19"/>
      <c r="AI1167" s="19"/>
      <c r="AJ1167" s="19"/>
      <c r="FM1167" s="50"/>
    </row>
    <row r="1168" spans="1:169" s="18" customFormat="1">
      <c r="A1168" s="47"/>
      <c r="B1168" s="477"/>
      <c r="C1168" s="48"/>
      <c r="D1168" s="48"/>
      <c r="E1168" s="477"/>
      <c r="F1168" s="48"/>
      <c r="G1168" s="48"/>
      <c r="H1168" s="49"/>
      <c r="I1168" s="48"/>
      <c r="J1168" s="477"/>
      <c r="K1168" s="19"/>
      <c r="L1168" s="19"/>
      <c r="M1168" s="19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  <c r="AB1168" s="19"/>
      <c r="AC1168" s="19"/>
      <c r="AD1168" s="19"/>
      <c r="AE1168" s="19"/>
      <c r="AF1168" s="19"/>
      <c r="AG1168" s="19"/>
      <c r="AH1168" s="19"/>
      <c r="AI1168" s="19"/>
      <c r="AJ1168" s="19"/>
      <c r="FM1168" s="50"/>
    </row>
    <row r="1169" spans="1:169" s="18" customFormat="1">
      <c r="A1169" s="47"/>
      <c r="B1169" s="477"/>
      <c r="C1169" s="48"/>
      <c r="D1169" s="48"/>
      <c r="E1169" s="477"/>
      <c r="F1169" s="48"/>
      <c r="G1169" s="48"/>
      <c r="H1169" s="49"/>
      <c r="I1169" s="48"/>
      <c r="J1169" s="477"/>
      <c r="K1169" s="19"/>
      <c r="L1169" s="19"/>
      <c r="M1169" s="19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AC1169" s="19"/>
      <c r="AD1169" s="19"/>
      <c r="AE1169" s="19"/>
      <c r="AF1169" s="19"/>
      <c r="AG1169" s="19"/>
      <c r="AH1169" s="19"/>
      <c r="AI1169" s="19"/>
      <c r="AJ1169" s="19"/>
      <c r="FM1169" s="50"/>
    </row>
    <row r="1170" spans="1:169" s="18" customFormat="1">
      <c r="A1170" s="47"/>
      <c r="B1170" s="477"/>
      <c r="C1170" s="48"/>
      <c r="D1170" s="48"/>
      <c r="E1170" s="477"/>
      <c r="F1170" s="48"/>
      <c r="G1170" s="48"/>
      <c r="H1170" s="49"/>
      <c r="I1170" s="48"/>
      <c r="J1170" s="477"/>
      <c r="K1170" s="19"/>
      <c r="L1170" s="19"/>
      <c r="M1170" s="19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AC1170" s="19"/>
      <c r="AD1170" s="19"/>
      <c r="AE1170" s="19"/>
      <c r="AF1170" s="19"/>
      <c r="AG1170" s="19"/>
      <c r="AH1170" s="19"/>
      <c r="AI1170" s="19"/>
      <c r="AJ1170" s="19"/>
      <c r="FM1170" s="50"/>
    </row>
    <row r="1171" spans="1:169" s="18" customFormat="1">
      <c r="A1171" s="47"/>
      <c r="B1171" s="477"/>
      <c r="C1171" s="48"/>
      <c r="D1171" s="48"/>
      <c r="E1171" s="477"/>
      <c r="F1171" s="48"/>
      <c r="G1171" s="48"/>
      <c r="H1171" s="49"/>
      <c r="I1171" s="48"/>
      <c r="J1171" s="477"/>
      <c r="K1171" s="19"/>
      <c r="L1171" s="19"/>
      <c r="M1171" s="19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  <c r="AB1171" s="19"/>
      <c r="AC1171" s="19"/>
      <c r="AD1171" s="19"/>
      <c r="AE1171" s="19"/>
      <c r="AF1171" s="19"/>
      <c r="AG1171" s="19"/>
      <c r="AH1171" s="19"/>
      <c r="AI1171" s="19"/>
      <c r="AJ1171" s="19"/>
      <c r="FM1171" s="50"/>
    </row>
    <row r="1172" spans="1:169" s="18" customFormat="1">
      <c r="A1172" s="47"/>
      <c r="B1172" s="477"/>
      <c r="C1172" s="48"/>
      <c r="D1172" s="48"/>
      <c r="E1172" s="477"/>
      <c r="F1172" s="48"/>
      <c r="G1172" s="48"/>
      <c r="H1172" s="49"/>
      <c r="I1172" s="48"/>
      <c r="J1172" s="477"/>
      <c r="K1172" s="19"/>
      <c r="L1172" s="19"/>
      <c r="M1172" s="19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AC1172" s="19"/>
      <c r="AD1172" s="19"/>
      <c r="AE1172" s="19"/>
      <c r="AF1172" s="19"/>
      <c r="AG1172" s="19"/>
      <c r="AH1172" s="19"/>
      <c r="AI1172" s="19"/>
      <c r="AJ1172" s="19"/>
      <c r="FM1172" s="50"/>
    </row>
    <row r="1173" spans="1:169" s="18" customFormat="1">
      <c r="A1173" s="47"/>
      <c r="B1173" s="477"/>
      <c r="C1173" s="48"/>
      <c r="D1173" s="48"/>
      <c r="E1173" s="477"/>
      <c r="F1173" s="48"/>
      <c r="G1173" s="48"/>
      <c r="H1173" s="49"/>
      <c r="I1173" s="48"/>
      <c r="J1173" s="477"/>
      <c r="K1173" s="19"/>
      <c r="L1173" s="19"/>
      <c r="M1173" s="19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AC1173" s="19"/>
      <c r="AD1173" s="19"/>
      <c r="AE1173" s="19"/>
      <c r="AF1173" s="19"/>
      <c r="AG1173" s="19"/>
      <c r="AH1173" s="19"/>
      <c r="AI1173" s="19"/>
      <c r="AJ1173" s="19"/>
      <c r="FM1173" s="50"/>
    </row>
    <row r="1174" spans="1:169" s="18" customFormat="1">
      <c r="A1174" s="47"/>
      <c r="B1174" s="477"/>
      <c r="C1174" s="48"/>
      <c r="D1174" s="48"/>
      <c r="E1174" s="477"/>
      <c r="F1174" s="48"/>
      <c r="G1174" s="48"/>
      <c r="H1174" s="49"/>
      <c r="I1174" s="48"/>
      <c r="J1174" s="477"/>
      <c r="K1174" s="19"/>
      <c r="L1174" s="19"/>
      <c r="M1174" s="19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AC1174" s="19"/>
      <c r="AD1174" s="19"/>
      <c r="AE1174" s="19"/>
      <c r="AF1174" s="19"/>
      <c r="AG1174" s="19"/>
      <c r="AH1174" s="19"/>
      <c r="AI1174" s="19"/>
      <c r="AJ1174" s="19"/>
      <c r="FM1174" s="50"/>
    </row>
    <row r="1175" spans="1:169" s="18" customFormat="1">
      <c r="A1175" s="47"/>
      <c r="B1175" s="477"/>
      <c r="C1175" s="48"/>
      <c r="D1175" s="48"/>
      <c r="E1175" s="477"/>
      <c r="F1175" s="48"/>
      <c r="G1175" s="48"/>
      <c r="H1175" s="49"/>
      <c r="I1175" s="48"/>
      <c r="J1175" s="477"/>
      <c r="K1175" s="19"/>
      <c r="L1175" s="19"/>
      <c r="M1175" s="19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AC1175" s="19"/>
      <c r="AD1175" s="19"/>
      <c r="AE1175" s="19"/>
      <c r="AF1175" s="19"/>
      <c r="AG1175" s="19"/>
      <c r="AH1175" s="19"/>
      <c r="AI1175" s="19"/>
      <c r="AJ1175" s="19"/>
      <c r="FM1175" s="50"/>
    </row>
    <row r="1176" spans="1:169" s="18" customFormat="1">
      <c r="A1176" s="47"/>
      <c r="B1176" s="477"/>
      <c r="C1176" s="48"/>
      <c r="D1176" s="48"/>
      <c r="E1176" s="477"/>
      <c r="F1176" s="48"/>
      <c r="G1176" s="48"/>
      <c r="H1176" s="49"/>
      <c r="I1176" s="48"/>
      <c r="J1176" s="477"/>
      <c r="K1176" s="19"/>
      <c r="L1176" s="19"/>
      <c r="M1176" s="19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  <c r="AB1176" s="19"/>
      <c r="AC1176" s="19"/>
      <c r="AD1176" s="19"/>
      <c r="AE1176" s="19"/>
      <c r="AF1176" s="19"/>
      <c r="AG1176" s="19"/>
      <c r="AH1176" s="19"/>
      <c r="AI1176" s="19"/>
      <c r="AJ1176" s="19"/>
      <c r="FM1176" s="50"/>
    </row>
    <row r="1177" spans="1:169" s="18" customFormat="1">
      <c r="A1177" s="47"/>
      <c r="B1177" s="477"/>
      <c r="C1177" s="48"/>
      <c r="D1177" s="48"/>
      <c r="E1177" s="477"/>
      <c r="F1177" s="48"/>
      <c r="G1177" s="48"/>
      <c r="H1177" s="49"/>
      <c r="I1177" s="48"/>
      <c r="J1177" s="477"/>
      <c r="K1177" s="19"/>
      <c r="L1177" s="19"/>
      <c r="M1177" s="19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  <c r="AB1177" s="19"/>
      <c r="AC1177" s="19"/>
      <c r="AD1177" s="19"/>
      <c r="AE1177" s="19"/>
      <c r="AF1177" s="19"/>
      <c r="AG1177" s="19"/>
      <c r="AH1177" s="19"/>
      <c r="AI1177" s="19"/>
      <c r="AJ1177" s="19"/>
      <c r="FM1177" s="50"/>
    </row>
    <row r="1178" spans="1:169" s="18" customFormat="1">
      <c r="A1178" s="47"/>
      <c r="B1178" s="477"/>
      <c r="C1178" s="48"/>
      <c r="D1178" s="48"/>
      <c r="E1178" s="477"/>
      <c r="F1178" s="48"/>
      <c r="G1178" s="48"/>
      <c r="H1178" s="49"/>
      <c r="I1178" s="48"/>
      <c r="J1178" s="477"/>
      <c r="K1178" s="19"/>
      <c r="L1178" s="19"/>
      <c r="M1178" s="19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  <c r="AB1178" s="19"/>
      <c r="AC1178" s="19"/>
      <c r="AD1178" s="19"/>
      <c r="AE1178" s="19"/>
      <c r="AF1178" s="19"/>
      <c r="AG1178" s="19"/>
      <c r="AH1178" s="19"/>
      <c r="AI1178" s="19"/>
      <c r="AJ1178" s="19"/>
      <c r="FM1178" s="50"/>
    </row>
    <row r="1179" spans="1:169" s="18" customFormat="1">
      <c r="A1179" s="47"/>
      <c r="B1179" s="477"/>
      <c r="C1179" s="48"/>
      <c r="D1179" s="48"/>
      <c r="E1179" s="477"/>
      <c r="F1179" s="48"/>
      <c r="G1179" s="48"/>
      <c r="H1179" s="49"/>
      <c r="I1179" s="48"/>
      <c r="J1179" s="477"/>
      <c r="K1179" s="19"/>
      <c r="L1179" s="19"/>
      <c r="M1179" s="19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  <c r="AB1179" s="19"/>
      <c r="AC1179" s="19"/>
      <c r="AD1179" s="19"/>
      <c r="AE1179" s="19"/>
      <c r="AF1179" s="19"/>
      <c r="AG1179" s="19"/>
      <c r="AH1179" s="19"/>
      <c r="AI1179" s="19"/>
      <c r="AJ1179" s="19"/>
      <c r="FM1179" s="50"/>
    </row>
    <row r="1180" spans="1:169" s="18" customFormat="1">
      <c r="A1180" s="47"/>
      <c r="B1180" s="477"/>
      <c r="C1180" s="48"/>
      <c r="D1180" s="48"/>
      <c r="E1180" s="477"/>
      <c r="F1180" s="48"/>
      <c r="G1180" s="48"/>
      <c r="H1180" s="49"/>
      <c r="I1180" s="48"/>
      <c r="J1180" s="477"/>
      <c r="K1180" s="19"/>
      <c r="L1180" s="19"/>
      <c r="M1180" s="19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AC1180" s="19"/>
      <c r="AD1180" s="19"/>
      <c r="AE1180" s="19"/>
      <c r="AF1180" s="19"/>
      <c r="AG1180" s="19"/>
      <c r="AH1180" s="19"/>
      <c r="AI1180" s="19"/>
      <c r="AJ1180" s="19"/>
      <c r="FM1180" s="50"/>
    </row>
    <row r="1181" spans="1:169" s="18" customFormat="1">
      <c r="A1181" s="47"/>
      <c r="B1181" s="477"/>
      <c r="C1181" s="48"/>
      <c r="D1181" s="48"/>
      <c r="E1181" s="477"/>
      <c r="F1181" s="48"/>
      <c r="G1181" s="48"/>
      <c r="H1181" s="49"/>
      <c r="I1181" s="48"/>
      <c r="J1181" s="477"/>
      <c r="K1181" s="19"/>
      <c r="L1181" s="19"/>
      <c r="M1181" s="19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AC1181" s="19"/>
      <c r="AD1181" s="19"/>
      <c r="AE1181" s="19"/>
      <c r="AF1181" s="19"/>
      <c r="AG1181" s="19"/>
      <c r="AH1181" s="19"/>
      <c r="AI1181" s="19"/>
      <c r="AJ1181" s="19"/>
      <c r="FM1181" s="50"/>
    </row>
    <row r="1182" spans="1:169" s="18" customFormat="1">
      <c r="A1182" s="47"/>
      <c r="B1182" s="477"/>
      <c r="C1182" s="48"/>
      <c r="D1182" s="48"/>
      <c r="E1182" s="477"/>
      <c r="F1182" s="48"/>
      <c r="G1182" s="48"/>
      <c r="H1182" s="49"/>
      <c r="I1182" s="48"/>
      <c r="J1182" s="477"/>
      <c r="K1182" s="19"/>
      <c r="L1182" s="19"/>
      <c r="M1182" s="19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  <c r="AB1182" s="19"/>
      <c r="AC1182" s="19"/>
      <c r="AD1182" s="19"/>
      <c r="AE1182" s="19"/>
      <c r="AF1182" s="19"/>
      <c r="AG1182" s="19"/>
      <c r="AH1182" s="19"/>
      <c r="AI1182" s="19"/>
      <c r="AJ1182" s="19"/>
      <c r="FM1182" s="50"/>
    </row>
    <row r="1183" spans="1:169" s="18" customFormat="1">
      <c r="A1183" s="47"/>
      <c r="B1183" s="477"/>
      <c r="C1183" s="48"/>
      <c r="D1183" s="48"/>
      <c r="E1183" s="477"/>
      <c r="F1183" s="48"/>
      <c r="G1183" s="48"/>
      <c r="H1183" s="49"/>
      <c r="I1183" s="48"/>
      <c r="J1183" s="477"/>
      <c r="K1183" s="19"/>
      <c r="L1183" s="19"/>
      <c r="M1183" s="19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  <c r="AB1183" s="19"/>
      <c r="AC1183" s="19"/>
      <c r="AD1183" s="19"/>
      <c r="AE1183" s="19"/>
      <c r="AF1183" s="19"/>
      <c r="AG1183" s="19"/>
      <c r="AH1183" s="19"/>
      <c r="AI1183" s="19"/>
      <c r="AJ1183" s="19"/>
      <c r="FM1183" s="50"/>
    </row>
    <row r="1184" spans="1:169" s="18" customFormat="1">
      <c r="A1184" s="47"/>
      <c r="B1184" s="477"/>
      <c r="C1184" s="48"/>
      <c r="D1184" s="48"/>
      <c r="E1184" s="477"/>
      <c r="F1184" s="48"/>
      <c r="G1184" s="48"/>
      <c r="H1184" s="49"/>
      <c r="I1184" s="48"/>
      <c r="J1184" s="477"/>
      <c r="K1184" s="19"/>
      <c r="L1184" s="19"/>
      <c r="M1184" s="19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AC1184" s="19"/>
      <c r="AD1184" s="19"/>
      <c r="AE1184" s="19"/>
      <c r="AF1184" s="19"/>
      <c r="AG1184" s="19"/>
      <c r="AH1184" s="19"/>
      <c r="AI1184" s="19"/>
      <c r="AJ1184" s="19"/>
      <c r="FM1184" s="50"/>
    </row>
    <row r="1185" spans="1:169" s="18" customFormat="1">
      <c r="A1185" s="47"/>
      <c r="B1185" s="477"/>
      <c r="C1185" s="48"/>
      <c r="D1185" s="48"/>
      <c r="E1185" s="477"/>
      <c r="F1185" s="48"/>
      <c r="G1185" s="48"/>
      <c r="H1185" s="49"/>
      <c r="I1185" s="48"/>
      <c r="J1185" s="477"/>
      <c r="K1185" s="19"/>
      <c r="L1185" s="19"/>
      <c r="M1185" s="19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AC1185" s="19"/>
      <c r="AD1185" s="19"/>
      <c r="AE1185" s="19"/>
      <c r="AF1185" s="19"/>
      <c r="AG1185" s="19"/>
      <c r="AH1185" s="19"/>
      <c r="AI1185" s="19"/>
      <c r="AJ1185" s="19"/>
      <c r="FM1185" s="50"/>
    </row>
    <row r="1186" spans="1:169" s="18" customFormat="1">
      <c r="A1186" s="47"/>
      <c r="B1186" s="477"/>
      <c r="C1186" s="48"/>
      <c r="D1186" s="48"/>
      <c r="E1186" s="477"/>
      <c r="F1186" s="48"/>
      <c r="G1186" s="48"/>
      <c r="H1186" s="49"/>
      <c r="I1186" s="48"/>
      <c r="J1186" s="477"/>
      <c r="K1186" s="19"/>
      <c r="L1186" s="19"/>
      <c r="M1186" s="19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AC1186" s="19"/>
      <c r="AD1186" s="19"/>
      <c r="AE1186" s="19"/>
      <c r="AF1186" s="19"/>
      <c r="AG1186" s="19"/>
      <c r="AH1186" s="19"/>
      <c r="AI1186" s="19"/>
      <c r="AJ1186" s="19"/>
      <c r="FM1186" s="50"/>
    </row>
    <row r="1187" spans="1:169" s="18" customFormat="1">
      <c r="A1187" s="47"/>
      <c r="B1187" s="477"/>
      <c r="C1187" s="48"/>
      <c r="D1187" s="48"/>
      <c r="E1187" s="477"/>
      <c r="F1187" s="48"/>
      <c r="G1187" s="48"/>
      <c r="H1187" s="49"/>
      <c r="I1187" s="48"/>
      <c r="J1187" s="477"/>
      <c r="K1187" s="19"/>
      <c r="L1187" s="19"/>
      <c r="M1187" s="19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AC1187" s="19"/>
      <c r="AD1187" s="19"/>
      <c r="AE1187" s="19"/>
      <c r="AF1187" s="19"/>
      <c r="AG1187" s="19"/>
      <c r="AH1187" s="19"/>
      <c r="AI1187" s="19"/>
      <c r="AJ1187" s="19"/>
      <c r="FM1187" s="50"/>
    </row>
    <row r="1188" spans="1:169" s="18" customFormat="1">
      <c r="A1188" s="47"/>
      <c r="B1188" s="477"/>
      <c r="C1188" s="48"/>
      <c r="D1188" s="48"/>
      <c r="E1188" s="477"/>
      <c r="F1188" s="48"/>
      <c r="G1188" s="48"/>
      <c r="H1188" s="49"/>
      <c r="I1188" s="48"/>
      <c r="J1188" s="477"/>
      <c r="K1188" s="19"/>
      <c r="L1188" s="19"/>
      <c r="M1188" s="19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  <c r="AB1188" s="19"/>
      <c r="AC1188" s="19"/>
      <c r="AD1188" s="19"/>
      <c r="AE1188" s="19"/>
      <c r="AF1188" s="19"/>
      <c r="AG1188" s="19"/>
      <c r="AH1188" s="19"/>
      <c r="AI1188" s="19"/>
      <c r="AJ1188" s="19"/>
      <c r="FM1188" s="50"/>
    </row>
    <row r="1189" spans="1:169" s="18" customFormat="1">
      <c r="A1189" s="47"/>
      <c r="B1189" s="477"/>
      <c r="C1189" s="48"/>
      <c r="D1189" s="48"/>
      <c r="E1189" s="477"/>
      <c r="F1189" s="48"/>
      <c r="G1189" s="48"/>
      <c r="H1189" s="49"/>
      <c r="I1189" s="48"/>
      <c r="J1189" s="477"/>
      <c r="K1189" s="19"/>
      <c r="L1189" s="19"/>
      <c r="M1189" s="19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  <c r="AA1189" s="19"/>
      <c r="AB1189" s="19"/>
      <c r="AC1189" s="19"/>
      <c r="AD1189" s="19"/>
      <c r="AE1189" s="19"/>
      <c r="AF1189" s="19"/>
      <c r="AG1189" s="19"/>
      <c r="AH1189" s="19"/>
      <c r="AI1189" s="19"/>
      <c r="AJ1189" s="19"/>
      <c r="FM1189" s="50"/>
    </row>
    <row r="1190" spans="1:169" s="18" customFormat="1">
      <c r="A1190" s="47"/>
      <c r="B1190" s="477"/>
      <c r="C1190" s="48"/>
      <c r="D1190" s="48"/>
      <c r="E1190" s="477"/>
      <c r="F1190" s="48"/>
      <c r="G1190" s="48"/>
      <c r="H1190" s="49"/>
      <c r="I1190" s="48"/>
      <c r="J1190" s="477"/>
      <c r="K1190" s="19"/>
      <c r="L1190" s="19"/>
      <c r="M1190" s="19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  <c r="AA1190" s="19"/>
      <c r="AB1190" s="19"/>
      <c r="AC1190" s="19"/>
      <c r="AD1190" s="19"/>
      <c r="AE1190" s="19"/>
      <c r="AF1190" s="19"/>
      <c r="AG1190" s="19"/>
      <c r="AH1190" s="19"/>
      <c r="AI1190" s="19"/>
      <c r="AJ1190" s="19"/>
      <c r="FM1190" s="50"/>
    </row>
    <row r="1191" spans="1:169" s="18" customFormat="1">
      <c r="A1191" s="47"/>
      <c r="B1191" s="477"/>
      <c r="C1191" s="48"/>
      <c r="D1191" s="48"/>
      <c r="E1191" s="477"/>
      <c r="F1191" s="48"/>
      <c r="G1191" s="48"/>
      <c r="H1191" s="49"/>
      <c r="I1191" s="48"/>
      <c r="J1191" s="477"/>
      <c r="K1191" s="19"/>
      <c r="L1191" s="19"/>
      <c r="M1191" s="19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  <c r="AB1191" s="19"/>
      <c r="AC1191" s="19"/>
      <c r="AD1191" s="19"/>
      <c r="AE1191" s="19"/>
      <c r="AF1191" s="19"/>
      <c r="AG1191" s="19"/>
      <c r="AH1191" s="19"/>
      <c r="AI1191" s="19"/>
      <c r="AJ1191" s="19"/>
      <c r="FM1191" s="50"/>
    </row>
    <row r="1192" spans="1:169" s="18" customFormat="1">
      <c r="A1192" s="47"/>
      <c r="B1192" s="477"/>
      <c r="C1192" s="48"/>
      <c r="D1192" s="48"/>
      <c r="E1192" s="477"/>
      <c r="F1192" s="48"/>
      <c r="G1192" s="48"/>
      <c r="H1192" s="49"/>
      <c r="I1192" s="48"/>
      <c r="J1192" s="477"/>
      <c r="K1192" s="19"/>
      <c r="L1192" s="19"/>
      <c r="M1192" s="19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/>
      <c r="AC1192" s="19"/>
      <c r="AD1192" s="19"/>
      <c r="AE1192" s="19"/>
      <c r="AF1192" s="19"/>
      <c r="AG1192" s="19"/>
      <c r="AH1192" s="19"/>
      <c r="AI1192" s="19"/>
      <c r="AJ1192" s="19"/>
      <c r="FM1192" s="50"/>
    </row>
    <row r="1193" spans="1:169" s="18" customFormat="1">
      <c r="A1193" s="47"/>
      <c r="B1193" s="477"/>
      <c r="C1193" s="48"/>
      <c r="D1193" s="48"/>
      <c r="E1193" s="477"/>
      <c r="F1193" s="48"/>
      <c r="G1193" s="48"/>
      <c r="H1193" s="49"/>
      <c r="I1193" s="48"/>
      <c r="J1193" s="477"/>
      <c r="K1193" s="19"/>
      <c r="L1193" s="19"/>
      <c r="M1193" s="19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AC1193" s="19"/>
      <c r="AD1193" s="19"/>
      <c r="AE1193" s="19"/>
      <c r="AF1193" s="19"/>
      <c r="AG1193" s="19"/>
      <c r="AH1193" s="19"/>
      <c r="AI1193" s="19"/>
      <c r="AJ1193" s="19"/>
      <c r="FM1193" s="50"/>
    </row>
    <row r="1194" spans="1:169" s="18" customFormat="1">
      <c r="A1194" s="47"/>
      <c r="B1194" s="477"/>
      <c r="C1194" s="48"/>
      <c r="D1194" s="48"/>
      <c r="E1194" s="477"/>
      <c r="F1194" s="48"/>
      <c r="G1194" s="48"/>
      <c r="H1194" s="49"/>
      <c r="I1194" s="48"/>
      <c r="J1194" s="477"/>
      <c r="K1194" s="19"/>
      <c r="L1194" s="19"/>
      <c r="M1194" s="19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  <c r="AB1194" s="19"/>
      <c r="AC1194" s="19"/>
      <c r="AD1194" s="19"/>
      <c r="AE1194" s="19"/>
      <c r="AF1194" s="19"/>
      <c r="AG1194" s="19"/>
      <c r="AH1194" s="19"/>
      <c r="AI1194" s="19"/>
      <c r="AJ1194" s="19"/>
      <c r="FM1194" s="50"/>
    </row>
    <row r="1195" spans="1:169" s="18" customFormat="1">
      <c r="A1195" s="47"/>
      <c r="B1195" s="477"/>
      <c r="C1195" s="48"/>
      <c r="D1195" s="48"/>
      <c r="E1195" s="477"/>
      <c r="F1195" s="48"/>
      <c r="G1195" s="48"/>
      <c r="H1195" s="49"/>
      <c r="I1195" s="48"/>
      <c r="J1195" s="477"/>
      <c r="K1195" s="19"/>
      <c r="L1195" s="19"/>
      <c r="M1195" s="19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  <c r="AA1195" s="19"/>
      <c r="AB1195" s="19"/>
      <c r="AC1195" s="19"/>
      <c r="AD1195" s="19"/>
      <c r="AE1195" s="19"/>
      <c r="AF1195" s="19"/>
      <c r="AG1195" s="19"/>
      <c r="AH1195" s="19"/>
      <c r="AI1195" s="19"/>
      <c r="AJ1195" s="19"/>
      <c r="FM1195" s="50"/>
    </row>
    <row r="1196" spans="1:169" s="18" customFormat="1">
      <c r="A1196" s="47"/>
      <c r="B1196" s="477"/>
      <c r="C1196" s="48"/>
      <c r="D1196" s="48"/>
      <c r="E1196" s="477"/>
      <c r="F1196" s="48"/>
      <c r="G1196" s="48"/>
      <c r="H1196" s="49"/>
      <c r="I1196" s="48"/>
      <c r="J1196" s="477"/>
      <c r="K1196" s="19"/>
      <c r="L1196" s="19"/>
      <c r="M1196" s="19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  <c r="AB1196" s="19"/>
      <c r="AC1196" s="19"/>
      <c r="AD1196" s="19"/>
      <c r="AE1196" s="19"/>
      <c r="AF1196" s="19"/>
      <c r="AG1196" s="19"/>
      <c r="AH1196" s="19"/>
      <c r="AI1196" s="19"/>
      <c r="AJ1196" s="19"/>
      <c r="FM1196" s="50"/>
    </row>
    <row r="1197" spans="1:169" s="18" customFormat="1">
      <c r="A1197" s="47"/>
      <c r="B1197" s="477"/>
      <c r="C1197" s="48"/>
      <c r="D1197" s="48"/>
      <c r="E1197" s="477"/>
      <c r="F1197" s="48"/>
      <c r="G1197" s="48"/>
      <c r="H1197" s="49"/>
      <c r="I1197" s="48"/>
      <c r="J1197" s="477"/>
      <c r="K1197" s="19"/>
      <c r="L1197" s="19"/>
      <c r="M1197" s="19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  <c r="AA1197" s="19"/>
      <c r="AB1197" s="19"/>
      <c r="AC1197" s="19"/>
      <c r="AD1197" s="19"/>
      <c r="AE1197" s="19"/>
      <c r="AF1197" s="19"/>
      <c r="AG1197" s="19"/>
      <c r="AH1197" s="19"/>
      <c r="AI1197" s="19"/>
      <c r="AJ1197" s="19"/>
      <c r="FM1197" s="50"/>
    </row>
    <row r="1198" spans="1:169" s="18" customFormat="1">
      <c r="A1198" s="47"/>
      <c r="B1198" s="477"/>
      <c r="C1198" s="48"/>
      <c r="D1198" s="48"/>
      <c r="E1198" s="477"/>
      <c r="F1198" s="48"/>
      <c r="G1198" s="48"/>
      <c r="H1198" s="49"/>
      <c r="I1198" s="48"/>
      <c r="J1198" s="477"/>
      <c r="K1198" s="19"/>
      <c r="L1198" s="19"/>
      <c r="M1198" s="19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AC1198" s="19"/>
      <c r="AD1198" s="19"/>
      <c r="AE1198" s="19"/>
      <c r="AF1198" s="19"/>
      <c r="AG1198" s="19"/>
      <c r="AH1198" s="19"/>
      <c r="AI1198" s="19"/>
      <c r="AJ1198" s="19"/>
      <c r="FM1198" s="50"/>
    </row>
    <row r="1199" spans="1:169" s="18" customFormat="1">
      <c r="A1199" s="47"/>
      <c r="B1199" s="477"/>
      <c r="C1199" s="48"/>
      <c r="D1199" s="48"/>
      <c r="E1199" s="477"/>
      <c r="F1199" s="48"/>
      <c r="G1199" s="48"/>
      <c r="H1199" s="49"/>
      <c r="I1199" s="48"/>
      <c r="J1199" s="477"/>
      <c r="K1199" s="19"/>
      <c r="L1199" s="19"/>
      <c r="M1199" s="19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  <c r="AA1199" s="19"/>
      <c r="AB1199" s="19"/>
      <c r="AC1199" s="19"/>
      <c r="AD1199" s="19"/>
      <c r="AE1199" s="19"/>
      <c r="AF1199" s="19"/>
      <c r="AG1199" s="19"/>
      <c r="AH1199" s="19"/>
      <c r="AI1199" s="19"/>
      <c r="AJ1199" s="19"/>
      <c r="FM1199" s="50"/>
    </row>
    <row r="1200" spans="1:169" s="18" customFormat="1">
      <c r="A1200" s="47"/>
      <c r="B1200" s="477"/>
      <c r="C1200" s="48"/>
      <c r="D1200" s="48"/>
      <c r="E1200" s="477"/>
      <c r="F1200" s="48"/>
      <c r="G1200" s="48"/>
      <c r="H1200" s="49"/>
      <c r="I1200" s="48"/>
      <c r="J1200" s="477"/>
      <c r="K1200" s="19"/>
      <c r="L1200" s="19"/>
      <c r="M1200" s="19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  <c r="AB1200" s="19"/>
      <c r="AC1200" s="19"/>
      <c r="AD1200" s="19"/>
      <c r="AE1200" s="19"/>
      <c r="AF1200" s="19"/>
      <c r="AG1200" s="19"/>
      <c r="AH1200" s="19"/>
      <c r="AI1200" s="19"/>
      <c r="AJ1200" s="19"/>
      <c r="FM1200" s="50"/>
    </row>
    <row r="1201" spans="1:169" s="18" customFormat="1">
      <c r="A1201" s="47"/>
      <c r="B1201" s="477"/>
      <c r="C1201" s="48"/>
      <c r="D1201" s="48"/>
      <c r="E1201" s="477"/>
      <c r="F1201" s="48"/>
      <c r="G1201" s="48"/>
      <c r="H1201" s="49"/>
      <c r="I1201" s="48"/>
      <c r="J1201" s="477"/>
      <c r="K1201" s="19"/>
      <c r="L1201" s="19"/>
      <c r="M1201" s="19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/>
      <c r="AB1201" s="19"/>
      <c r="AC1201" s="19"/>
      <c r="AD1201" s="19"/>
      <c r="AE1201" s="19"/>
      <c r="AF1201" s="19"/>
      <c r="AG1201" s="19"/>
      <c r="AH1201" s="19"/>
      <c r="AI1201" s="19"/>
      <c r="AJ1201" s="19"/>
      <c r="FM1201" s="50"/>
    </row>
    <row r="1202" spans="1:169" s="18" customFormat="1">
      <c r="A1202" s="47"/>
      <c r="B1202" s="477"/>
      <c r="C1202" s="48"/>
      <c r="D1202" s="48"/>
      <c r="E1202" s="477"/>
      <c r="F1202" s="48"/>
      <c r="G1202" s="48"/>
      <c r="H1202" s="49"/>
      <c r="I1202" s="48"/>
      <c r="J1202" s="477"/>
      <c r="K1202" s="19"/>
      <c r="L1202" s="19"/>
      <c r="M1202" s="19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/>
      <c r="AB1202" s="19"/>
      <c r="AC1202" s="19"/>
      <c r="AD1202" s="19"/>
      <c r="AE1202" s="19"/>
      <c r="AF1202" s="19"/>
      <c r="AG1202" s="19"/>
      <c r="AH1202" s="19"/>
      <c r="AI1202" s="19"/>
      <c r="AJ1202" s="19"/>
      <c r="FM1202" s="50"/>
    </row>
    <row r="1203" spans="1:169" s="18" customFormat="1">
      <c r="A1203" s="47"/>
      <c r="B1203" s="477"/>
      <c r="C1203" s="48"/>
      <c r="D1203" s="48"/>
      <c r="E1203" s="477"/>
      <c r="F1203" s="48"/>
      <c r="G1203" s="48"/>
      <c r="H1203" s="49"/>
      <c r="I1203" s="48"/>
      <c r="J1203" s="477"/>
      <c r="K1203" s="19"/>
      <c r="L1203" s="19"/>
      <c r="M1203" s="19"/>
      <c r="N1203" s="19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  <c r="AA1203" s="19"/>
      <c r="AB1203" s="19"/>
      <c r="AC1203" s="19"/>
      <c r="AD1203" s="19"/>
      <c r="AE1203" s="19"/>
      <c r="AF1203" s="19"/>
      <c r="AG1203" s="19"/>
      <c r="AH1203" s="19"/>
      <c r="AI1203" s="19"/>
      <c r="AJ1203" s="19"/>
      <c r="FM1203" s="50"/>
    </row>
    <row r="1204" spans="1:169" s="18" customFormat="1">
      <c r="A1204" s="47"/>
      <c r="B1204" s="477"/>
      <c r="C1204" s="48"/>
      <c r="D1204" s="48"/>
      <c r="E1204" s="477"/>
      <c r="F1204" s="48"/>
      <c r="G1204" s="48"/>
      <c r="H1204" s="49"/>
      <c r="I1204" s="48"/>
      <c r="J1204" s="477"/>
      <c r="K1204" s="19"/>
      <c r="L1204" s="19"/>
      <c r="M1204" s="19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  <c r="AB1204" s="19"/>
      <c r="AC1204" s="19"/>
      <c r="AD1204" s="19"/>
      <c r="AE1204" s="19"/>
      <c r="AF1204" s="19"/>
      <c r="AG1204" s="19"/>
      <c r="AH1204" s="19"/>
      <c r="AI1204" s="19"/>
      <c r="AJ1204" s="19"/>
      <c r="FM1204" s="50"/>
    </row>
    <row r="1205" spans="1:169" s="18" customFormat="1">
      <c r="A1205" s="47"/>
      <c r="B1205" s="477"/>
      <c r="C1205" s="48"/>
      <c r="D1205" s="48"/>
      <c r="E1205" s="477"/>
      <c r="F1205" s="48"/>
      <c r="G1205" s="48"/>
      <c r="H1205" s="49"/>
      <c r="I1205" s="48"/>
      <c r="J1205" s="477"/>
      <c r="K1205" s="19"/>
      <c r="L1205" s="19"/>
      <c r="M1205" s="19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  <c r="AB1205" s="19"/>
      <c r="AC1205" s="19"/>
      <c r="AD1205" s="19"/>
      <c r="AE1205" s="19"/>
      <c r="AF1205" s="19"/>
      <c r="AG1205" s="19"/>
      <c r="AH1205" s="19"/>
      <c r="AI1205" s="19"/>
      <c r="AJ1205" s="19"/>
      <c r="FM1205" s="50"/>
    </row>
    <row r="1206" spans="1:169" s="18" customFormat="1">
      <c r="A1206" s="47"/>
      <c r="B1206" s="477"/>
      <c r="C1206" s="48"/>
      <c r="D1206" s="48"/>
      <c r="E1206" s="477"/>
      <c r="F1206" s="48"/>
      <c r="G1206" s="48"/>
      <c r="H1206" s="49"/>
      <c r="I1206" s="48"/>
      <c r="J1206" s="477"/>
      <c r="K1206" s="19"/>
      <c r="L1206" s="19"/>
      <c r="M1206" s="19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  <c r="AB1206" s="19"/>
      <c r="AC1206" s="19"/>
      <c r="AD1206" s="19"/>
      <c r="AE1206" s="19"/>
      <c r="AF1206" s="19"/>
      <c r="AG1206" s="19"/>
      <c r="AH1206" s="19"/>
      <c r="AI1206" s="19"/>
      <c r="AJ1206" s="19"/>
      <c r="FM1206" s="50"/>
    </row>
    <row r="1207" spans="1:169" s="18" customFormat="1">
      <c r="A1207" s="47"/>
      <c r="B1207" s="477"/>
      <c r="C1207" s="48"/>
      <c r="D1207" s="48"/>
      <c r="E1207" s="477"/>
      <c r="F1207" s="48"/>
      <c r="G1207" s="48"/>
      <c r="H1207" s="49"/>
      <c r="I1207" s="48"/>
      <c r="J1207" s="477"/>
      <c r="K1207" s="19"/>
      <c r="L1207" s="19"/>
      <c r="M1207" s="19"/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  <c r="AB1207" s="19"/>
      <c r="AC1207" s="19"/>
      <c r="AD1207" s="19"/>
      <c r="AE1207" s="19"/>
      <c r="AF1207" s="19"/>
      <c r="AG1207" s="19"/>
      <c r="AH1207" s="19"/>
      <c r="AI1207" s="19"/>
      <c r="AJ1207" s="19"/>
      <c r="FM1207" s="50"/>
    </row>
    <row r="1208" spans="1:169" s="18" customFormat="1">
      <c r="A1208" s="47"/>
      <c r="B1208" s="477"/>
      <c r="C1208" s="48"/>
      <c r="D1208" s="48"/>
      <c r="E1208" s="477"/>
      <c r="F1208" s="48"/>
      <c r="G1208" s="48"/>
      <c r="H1208" s="49"/>
      <c r="I1208" s="48"/>
      <c r="J1208" s="477"/>
      <c r="K1208" s="19"/>
      <c r="L1208" s="19"/>
      <c r="M1208" s="19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9"/>
      <c r="AE1208" s="19"/>
      <c r="AF1208" s="19"/>
      <c r="AG1208" s="19"/>
      <c r="AH1208" s="19"/>
      <c r="AI1208" s="19"/>
      <c r="AJ1208" s="19"/>
      <c r="FM1208" s="50"/>
    </row>
    <row r="1209" spans="1:169" s="18" customFormat="1">
      <c r="A1209" s="47"/>
      <c r="B1209" s="477"/>
      <c r="C1209" s="48"/>
      <c r="D1209" s="48"/>
      <c r="E1209" s="477"/>
      <c r="F1209" s="48"/>
      <c r="G1209" s="48"/>
      <c r="H1209" s="49"/>
      <c r="I1209" s="48"/>
      <c r="J1209" s="477"/>
      <c r="K1209" s="19"/>
      <c r="L1209" s="19"/>
      <c r="M1209" s="19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AC1209" s="19"/>
      <c r="AD1209" s="19"/>
      <c r="AE1209" s="19"/>
      <c r="AF1209" s="19"/>
      <c r="AG1209" s="19"/>
      <c r="AH1209" s="19"/>
      <c r="AI1209" s="19"/>
      <c r="AJ1209" s="19"/>
      <c r="FM1209" s="50"/>
    </row>
    <row r="1210" spans="1:169" s="18" customFormat="1">
      <c r="A1210" s="47"/>
      <c r="B1210" s="477"/>
      <c r="C1210" s="48"/>
      <c r="D1210" s="48"/>
      <c r="E1210" s="477"/>
      <c r="F1210" s="48"/>
      <c r="G1210" s="48"/>
      <c r="H1210" s="49"/>
      <c r="I1210" s="48"/>
      <c r="J1210" s="477"/>
      <c r="K1210" s="19"/>
      <c r="L1210" s="19"/>
      <c r="M1210" s="19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AC1210" s="19"/>
      <c r="AD1210" s="19"/>
      <c r="AE1210" s="19"/>
      <c r="AF1210" s="19"/>
      <c r="AG1210" s="19"/>
      <c r="AH1210" s="19"/>
      <c r="AI1210" s="19"/>
      <c r="AJ1210" s="19"/>
      <c r="FM1210" s="50"/>
    </row>
    <row r="1211" spans="1:169" s="18" customFormat="1">
      <c r="A1211" s="47"/>
      <c r="B1211" s="477"/>
      <c r="C1211" s="48"/>
      <c r="D1211" s="48"/>
      <c r="E1211" s="477"/>
      <c r="F1211" s="48"/>
      <c r="G1211" s="48"/>
      <c r="H1211" s="49"/>
      <c r="I1211" s="48"/>
      <c r="J1211" s="477"/>
      <c r="K1211" s="19"/>
      <c r="L1211" s="19"/>
      <c r="M1211" s="19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AC1211" s="19"/>
      <c r="AD1211" s="19"/>
      <c r="AE1211" s="19"/>
      <c r="AF1211" s="19"/>
      <c r="AG1211" s="19"/>
      <c r="AH1211" s="19"/>
      <c r="AI1211" s="19"/>
      <c r="AJ1211" s="19"/>
      <c r="FM1211" s="50"/>
    </row>
    <row r="1212" spans="1:169" s="18" customFormat="1">
      <c r="A1212" s="47"/>
      <c r="B1212" s="477"/>
      <c r="C1212" s="48"/>
      <c r="D1212" s="48"/>
      <c r="E1212" s="477"/>
      <c r="F1212" s="48"/>
      <c r="G1212" s="48"/>
      <c r="H1212" s="49"/>
      <c r="I1212" s="48"/>
      <c r="J1212" s="477"/>
      <c r="K1212" s="19"/>
      <c r="L1212" s="19"/>
      <c r="M1212" s="19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9"/>
      <c r="AE1212" s="19"/>
      <c r="AF1212" s="19"/>
      <c r="AG1212" s="19"/>
      <c r="AH1212" s="19"/>
      <c r="AI1212" s="19"/>
      <c r="AJ1212" s="19"/>
      <c r="FM1212" s="50"/>
    </row>
    <row r="1213" spans="1:169" s="18" customFormat="1">
      <c r="A1213" s="47"/>
      <c r="B1213" s="477"/>
      <c r="C1213" s="48"/>
      <c r="D1213" s="48"/>
      <c r="E1213" s="477"/>
      <c r="F1213" s="48"/>
      <c r="G1213" s="48"/>
      <c r="H1213" s="49"/>
      <c r="I1213" s="48"/>
      <c r="J1213" s="477"/>
      <c r="K1213" s="19"/>
      <c r="L1213" s="19"/>
      <c r="M1213" s="19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AC1213" s="19"/>
      <c r="AD1213" s="19"/>
      <c r="AE1213" s="19"/>
      <c r="AF1213" s="19"/>
      <c r="AG1213" s="19"/>
      <c r="AH1213" s="19"/>
      <c r="AI1213" s="19"/>
      <c r="AJ1213" s="19"/>
      <c r="FM1213" s="50"/>
    </row>
    <row r="1214" spans="1:169" s="18" customFormat="1">
      <c r="A1214" s="47"/>
      <c r="B1214" s="477"/>
      <c r="C1214" s="48"/>
      <c r="D1214" s="48"/>
      <c r="E1214" s="477"/>
      <c r="F1214" s="48"/>
      <c r="G1214" s="48"/>
      <c r="H1214" s="49"/>
      <c r="I1214" s="48"/>
      <c r="J1214" s="477"/>
      <c r="K1214" s="19"/>
      <c r="L1214" s="19"/>
      <c r="M1214" s="19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AC1214" s="19"/>
      <c r="AD1214" s="19"/>
      <c r="AE1214" s="19"/>
      <c r="AF1214" s="19"/>
      <c r="AG1214" s="19"/>
      <c r="AH1214" s="19"/>
      <c r="AI1214" s="19"/>
      <c r="AJ1214" s="19"/>
      <c r="FM1214" s="50"/>
    </row>
    <row r="1215" spans="1:169" s="18" customFormat="1">
      <c r="A1215" s="47"/>
      <c r="B1215" s="477"/>
      <c r="C1215" s="48"/>
      <c r="D1215" s="48"/>
      <c r="E1215" s="477"/>
      <c r="F1215" s="48"/>
      <c r="G1215" s="48"/>
      <c r="H1215" s="49"/>
      <c r="I1215" s="48"/>
      <c r="J1215" s="477"/>
      <c r="K1215" s="19"/>
      <c r="L1215" s="19"/>
      <c r="M1215" s="19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  <c r="AB1215" s="19"/>
      <c r="AC1215" s="19"/>
      <c r="AD1215" s="19"/>
      <c r="AE1215" s="19"/>
      <c r="AF1215" s="19"/>
      <c r="AG1215" s="19"/>
      <c r="AH1215" s="19"/>
      <c r="AI1215" s="19"/>
      <c r="AJ1215" s="19"/>
      <c r="FM1215" s="50"/>
    </row>
    <row r="1216" spans="1:169" s="18" customFormat="1">
      <c r="A1216" s="47"/>
      <c r="B1216" s="477"/>
      <c r="C1216" s="48"/>
      <c r="D1216" s="48"/>
      <c r="E1216" s="477"/>
      <c r="F1216" s="48"/>
      <c r="G1216" s="48"/>
      <c r="H1216" s="49"/>
      <c r="I1216" s="48"/>
      <c r="J1216" s="477"/>
      <c r="K1216" s="19"/>
      <c r="L1216" s="19"/>
      <c r="M1216" s="19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AC1216" s="19"/>
      <c r="AD1216" s="19"/>
      <c r="AE1216" s="19"/>
      <c r="AF1216" s="19"/>
      <c r="AG1216" s="19"/>
      <c r="AH1216" s="19"/>
      <c r="AI1216" s="19"/>
      <c r="AJ1216" s="19"/>
      <c r="FM1216" s="50"/>
    </row>
    <row r="1217" spans="1:169" s="18" customFormat="1">
      <c r="A1217" s="47"/>
      <c r="B1217" s="477"/>
      <c r="C1217" s="48"/>
      <c r="D1217" s="48"/>
      <c r="E1217" s="477"/>
      <c r="F1217" s="48"/>
      <c r="G1217" s="48"/>
      <c r="H1217" s="49"/>
      <c r="I1217" s="48"/>
      <c r="J1217" s="477"/>
      <c r="K1217" s="19"/>
      <c r="L1217" s="19"/>
      <c r="M1217" s="19"/>
      <c r="N1217" s="19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  <c r="AA1217" s="19"/>
      <c r="AB1217" s="19"/>
      <c r="AC1217" s="19"/>
      <c r="AD1217" s="19"/>
      <c r="AE1217" s="19"/>
      <c r="AF1217" s="19"/>
      <c r="AG1217" s="19"/>
      <c r="AH1217" s="19"/>
      <c r="AI1217" s="19"/>
      <c r="AJ1217" s="19"/>
      <c r="FM1217" s="50"/>
    </row>
    <row r="1218" spans="1:169" s="18" customFormat="1">
      <c r="A1218" s="47"/>
      <c r="B1218" s="477"/>
      <c r="C1218" s="48"/>
      <c r="D1218" s="48"/>
      <c r="E1218" s="477"/>
      <c r="F1218" s="48"/>
      <c r="G1218" s="48"/>
      <c r="H1218" s="49"/>
      <c r="I1218" s="48"/>
      <c r="J1218" s="477"/>
      <c r="K1218" s="19"/>
      <c r="L1218" s="19"/>
      <c r="M1218" s="19"/>
      <c r="N1218" s="19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  <c r="AA1218" s="19"/>
      <c r="AB1218" s="19"/>
      <c r="AC1218" s="19"/>
      <c r="AD1218" s="19"/>
      <c r="AE1218" s="19"/>
      <c r="AF1218" s="19"/>
      <c r="AG1218" s="19"/>
      <c r="AH1218" s="19"/>
      <c r="AI1218" s="19"/>
      <c r="AJ1218" s="19"/>
      <c r="FM1218" s="50"/>
    </row>
    <row r="1219" spans="1:169" s="18" customFormat="1">
      <c r="A1219" s="47"/>
      <c r="B1219" s="477"/>
      <c r="C1219" s="48"/>
      <c r="D1219" s="48"/>
      <c r="E1219" s="477"/>
      <c r="F1219" s="48"/>
      <c r="G1219" s="48"/>
      <c r="H1219" s="49"/>
      <c r="I1219" s="48"/>
      <c r="J1219" s="477"/>
      <c r="K1219" s="19"/>
      <c r="L1219" s="19"/>
      <c r="M1219" s="19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  <c r="AA1219" s="19"/>
      <c r="AB1219" s="19"/>
      <c r="AC1219" s="19"/>
      <c r="AD1219" s="19"/>
      <c r="AE1219" s="19"/>
      <c r="AF1219" s="19"/>
      <c r="AG1219" s="19"/>
      <c r="AH1219" s="19"/>
      <c r="AI1219" s="19"/>
      <c r="AJ1219" s="19"/>
      <c r="FM1219" s="50"/>
    </row>
    <row r="1220" spans="1:169" s="18" customFormat="1">
      <c r="A1220" s="47"/>
      <c r="B1220" s="477"/>
      <c r="C1220" s="48"/>
      <c r="D1220" s="48"/>
      <c r="E1220" s="477"/>
      <c r="F1220" s="48"/>
      <c r="G1220" s="48"/>
      <c r="H1220" s="49"/>
      <c r="I1220" s="48"/>
      <c r="J1220" s="477"/>
      <c r="K1220" s="19"/>
      <c r="L1220" s="19"/>
      <c r="M1220" s="19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AC1220" s="19"/>
      <c r="AD1220" s="19"/>
      <c r="AE1220" s="19"/>
      <c r="AF1220" s="19"/>
      <c r="AG1220" s="19"/>
      <c r="AH1220" s="19"/>
      <c r="AI1220" s="19"/>
      <c r="AJ1220" s="19"/>
      <c r="FM1220" s="50"/>
    </row>
    <row r="1221" spans="1:169" s="18" customFormat="1">
      <c r="A1221" s="47"/>
      <c r="B1221" s="477"/>
      <c r="C1221" s="48"/>
      <c r="D1221" s="48"/>
      <c r="E1221" s="477"/>
      <c r="F1221" s="48"/>
      <c r="G1221" s="48"/>
      <c r="H1221" s="49"/>
      <c r="I1221" s="48"/>
      <c r="J1221" s="477"/>
      <c r="K1221" s="19"/>
      <c r="L1221" s="19"/>
      <c r="M1221" s="19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AC1221" s="19"/>
      <c r="AD1221" s="19"/>
      <c r="AE1221" s="19"/>
      <c r="AF1221" s="19"/>
      <c r="AG1221" s="19"/>
      <c r="AH1221" s="19"/>
      <c r="AI1221" s="19"/>
      <c r="AJ1221" s="19"/>
      <c r="FM1221" s="50"/>
    </row>
    <row r="1222" spans="1:169" s="18" customFormat="1">
      <c r="A1222" s="47"/>
      <c r="B1222" s="477"/>
      <c r="C1222" s="48"/>
      <c r="D1222" s="48"/>
      <c r="E1222" s="477"/>
      <c r="F1222" s="48"/>
      <c r="G1222" s="48"/>
      <c r="H1222" s="49"/>
      <c r="I1222" s="48"/>
      <c r="J1222" s="477"/>
      <c r="K1222" s="19"/>
      <c r="L1222" s="19"/>
      <c r="M1222" s="19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  <c r="AB1222" s="19"/>
      <c r="AC1222" s="19"/>
      <c r="AD1222" s="19"/>
      <c r="AE1222" s="19"/>
      <c r="AF1222" s="19"/>
      <c r="AG1222" s="19"/>
      <c r="AH1222" s="19"/>
      <c r="AI1222" s="19"/>
      <c r="AJ1222" s="19"/>
      <c r="FM1222" s="50"/>
    </row>
    <row r="1223" spans="1:169" s="18" customFormat="1">
      <c r="A1223" s="47"/>
      <c r="B1223" s="477"/>
      <c r="C1223" s="48"/>
      <c r="D1223" s="48"/>
      <c r="E1223" s="477"/>
      <c r="F1223" s="48"/>
      <c r="G1223" s="48"/>
      <c r="H1223" s="49"/>
      <c r="I1223" s="48"/>
      <c r="J1223" s="477"/>
      <c r="K1223" s="19"/>
      <c r="L1223" s="19"/>
      <c r="M1223" s="19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AC1223" s="19"/>
      <c r="AD1223" s="19"/>
      <c r="AE1223" s="19"/>
      <c r="AF1223" s="19"/>
      <c r="AG1223" s="19"/>
      <c r="AH1223" s="19"/>
      <c r="AI1223" s="19"/>
      <c r="AJ1223" s="19"/>
      <c r="FM1223" s="50"/>
    </row>
    <row r="1224" spans="1:169" s="18" customFormat="1">
      <c r="A1224" s="47"/>
      <c r="B1224" s="477"/>
      <c r="C1224" s="48"/>
      <c r="D1224" s="48"/>
      <c r="E1224" s="477"/>
      <c r="F1224" s="48"/>
      <c r="G1224" s="48"/>
      <c r="H1224" s="49"/>
      <c r="I1224" s="48"/>
      <c r="J1224" s="477"/>
      <c r="K1224" s="19"/>
      <c r="L1224" s="19"/>
      <c r="M1224" s="19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  <c r="AB1224" s="19"/>
      <c r="AC1224" s="19"/>
      <c r="AD1224" s="19"/>
      <c r="AE1224" s="19"/>
      <c r="AF1224" s="19"/>
      <c r="AG1224" s="19"/>
      <c r="AH1224" s="19"/>
      <c r="AI1224" s="19"/>
      <c r="AJ1224" s="19"/>
      <c r="FM1224" s="50"/>
    </row>
    <row r="1225" spans="1:169" s="18" customFormat="1">
      <c r="A1225" s="47"/>
      <c r="B1225" s="477"/>
      <c r="C1225" s="48"/>
      <c r="D1225" s="48"/>
      <c r="E1225" s="477"/>
      <c r="F1225" s="48"/>
      <c r="G1225" s="48"/>
      <c r="H1225" s="49"/>
      <c r="I1225" s="48"/>
      <c r="J1225" s="477"/>
      <c r="K1225" s="19"/>
      <c r="L1225" s="19"/>
      <c r="M1225" s="19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  <c r="AA1225" s="19"/>
      <c r="AB1225" s="19"/>
      <c r="AC1225" s="19"/>
      <c r="AD1225" s="19"/>
      <c r="AE1225" s="19"/>
      <c r="AF1225" s="19"/>
      <c r="AG1225" s="19"/>
      <c r="AH1225" s="19"/>
      <c r="AI1225" s="19"/>
      <c r="AJ1225" s="19"/>
      <c r="FM1225" s="50"/>
    </row>
    <row r="1226" spans="1:169" s="18" customFormat="1">
      <c r="A1226" s="47"/>
      <c r="B1226" s="477"/>
      <c r="C1226" s="48"/>
      <c r="D1226" s="48"/>
      <c r="E1226" s="477"/>
      <c r="F1226" s="48"/>
      <c r="G1226" s="48"/>
      <c r="H1226" s="49"/>
      <c r="I1226" s="48"/>
      <c r="J1226" s="477"/>
      <c r="K1226" s="19"/>
      <c r="L1226" s="19"/>
      <c r="M1226" s="19"/>
      <c r="N1226" s="19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  <c r="Y1226" s="19"/>
      <c r="Z1226" s="19"/>
      <c r="AA1226" s="19"/>
      <c r="AB1226" s="19"/>
      <c r="AC1226" s="19"/>
      <c r="AD1226" s="19"/>
      <c r="AE1226" s="19"/>
      <c r="AF1226" s="19"/>
      <c r="AG1226" s="19"/>
      <c r="AH1226" s="19"/>
      <c r="AI1226" s="19"/>
      <c r="AJ1226" s="19"/>
      <c r="FM1226" s="50"/>
    </row>
    <row r="1227" spans="1:169" s="18" customFormat="1">
      <c r="A1227" s="47"/>
      <c r="B1227" s="477"/>
      <c r="C1227" s="48"/>
      <c r="D1227" s="48"/>
      <c r="E1227" s="477"/>
      <c r="F1227" s="48"/>
      <c r="G1227" s="48"/>
      <c r="H1227" s="49"/>
      <c r="I1227" s="48"/>
      <c r="J1227" s="477"/>
      <c r="K1227" s="19"/>
      <c r="L1227" s="19"/>
      <c r="M1227" s="19"/>
      <c r="N1227" s="19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  <c r="AA1227" s="19"/>
      <c r="AB1227" s="19"/>
      <c r="AC1227" s="19"/>
      <c r="AD1227" s="19"/>
      <c r="AE1227" s="19"/>
      <c r="AF1227" s="19"/>
      <c r="AG1227" s="19"/>
      <c r="AH1227" s="19"/>
      <c r="AI1227" s="19"/>
      <c r="AJ1227" s="19"/>
      <c r="FM1227" s="50"/>
    </row>
    <row r="1228" spans="1:169" s="18" customFormat="1">
      <c r="A1228" s="47"/>
      <c r="B1228" s="477"/>
      <c r="C1228" s="48"/>
      <c r="D1228" s="48"/>
      <c r="E1228" s="477"/>
      <c r="F1228" s="48"/>
      <c r="G1228" s="48"/>
      <c r="H1228" s="49"/>
      <c r="I1228" s="48"/>
      <c r="J1228" s="477"/>
      <c r="K1228" s="19"/>
      <c r="L1228" s="19"/>
      <c r="M1228" s="19"/>
      <c r="N1228" s="19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  <c r="AA1228" s="19"/>
      <c r="AB1228" s="19"/>
      <c r="AC1228" s="19"/>
      <c r="AD1228" s="19"/>
      <c r="AE1228" s="19"/>
      <c r="AF1228" s="19"/>
      <c r="AG1228" s="19"/>
      <c r="AH1228" s="19"/>
      <c r="AI1228" s="19"/>
      <c r="AJ1228" s="19"/>
      <c r="FM1228" s="50"/>
    </row>
    <row r="1229" spans="1:169" s="18" customFormat="1">
      <c r="A1229" s="47"/>
      <c r="B1229" s="477"/>
      <c r="C1229" s="48"/>
      <c r="D1229" s="48"/>
      <c r="E1229" s="477"/>
      <c r="F1229" s="48"/>
      <c r="G1229" s="48"/>
      <c r="H1229" s="49"/>
      <c r="I1229" s="48"/>
      <c r="J1229" s="477"/>
      <c r="K1229" s="19"/>
      <c r="L1229" s="19"/>
      <c r="M1229" s="19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  <c r="AA1229" s="19"/>
      <c r="AB1229" s="19"/>
      <c r="AC1229" s="19"/>
      <c r="AD1229" s="19"/>
      <c r="AE1229" s="19"/>
      <c r="AF1229" s="19"/>
      <c r="AG1229" s="19"/>
      <c r="AH1229" s="19"/>
      <c r="AI1229" s="19"/>
      <c r="AJ1229" s="19"/>
      <c r="FM1229" s="50"/>
    </row>
    <row r="1230" spans="1:169" s="18" customFormat="1">
      <c r="A1230" s="47"/>
      <c r="B1230" s="477"/>
      <c r="C1230" s="48"/>
      <c r="D1230" s="48"/>
      <c r="E1230" s="477"/>
      <c r="F1230" s="48"/>
      <c r="G1230" s="48"/>
      <c r="H1230" s="49"/>
      <c r="I1230" s="48"/>
      <c r="J1230" s="477"/>
      <c r="K1230" s="19"/>
      <c r="L1230" s="19"/>
      <c r="M1230" s="19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  <c r="AA1230" s="19"/>
      <c r="AB1230" s="19"/>
      <c r="AC1230" s="19"/>
      <c r="AD1230" s="19"/>
      <c r="AE1230" s="19"/>
      <c r="AF1230" s="19"/>
      <c r="AG1230" s="19"/>
      <c r="AH1230" s="19"/>
      <c r="AI1230" s="19"/>
      <c r="AJ1230" s="19"/>
      <c r="FM1230" s="50"/>
    </row>
    <row r="1231" spans="1:169" s="18" customFormat="1">
      <c r="A1231" s="47"/>
      <c r="B1231" s="477"/>
      <c r="C1231" s="48"/>
      <c r="D1231" s="48"/>
      <c r="E1231" s="477"/>
      <c r="F1231" s="48"/>
      <c r="G1231" s="48"/>
      <c r="H1231" s="49"/>
      <c r="I1231" s="48"/>
      <c r="J1231" s="477"/>
      <c r="K1231" s="19"/>
      <c r="L1231" s="19"/>
      <c r="M1231" s="19"/>
      <c r="N1231" s="19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  <c r="Y1231" s="19"/>
      <c r="Z1231" s="19"/>
      <c r="AA1231" s="19"/>
      <c r="AB1231" s="19"/>
      <c r="AC1231" s="19"/>
      <c r="AD1231" s="19"/>
      <c r="AE1231" s="19"/>
      <c r="AF1231" s="19"/>
      <c r="AG1231" s="19"/>
      <c r="AH1231" s="19"/>
      <c r="AI1231" s="19"/>
      <c r="AJ1231" s="19"/>
      <c r="FM1231" s="50"/>
    </row>
    <row r="1232" spans="1:169" s="18" customFormat="1">
      <c r="A1232" s="47"/>
      <c r="B1232" s="477"/>
      <c r="C1232" s="48"/>
      <c r="D1232" s="48"/>
      <c r="E1232" s="477"/>
      <c r="F1232" s="48"/>
      <c r="G1232" s="48"/>
      <c r="H1232" s="49"/>
      <c r="I1232" s="48"/>
      <c r="J1232" s="477"/>
      <c r="K1232" s="19"/>
      <c r="L1232" s="19"/>
      <c r="M1232" s="19"/>
      <c r="N1232" s="19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  <c r="AA1232" s="19"/>
      <c r="AB1232" s="19"/>
      <c r="AC1232" s="19"/>
      <c r="AD1232" s="19"/>
      <c r="AE1232" s="19"/>
      <c r="AF1232" s="19"/>
      <c r="AG1232" s="19"/>
      <c r="AH1232" s="19"/>
      <c r="AI1232" s="19"/>
      <c r="AJ1232" s="19"/>
      <c r="FM1232" s="50"/>
    </row>
    <row r="1233" spans="1:169" s="18" customFormat="1">
      <c r="A1233" s="47"/>
      <c r="B1233" s="477"/>
      <c r="C1233" s="48"/>
      <c r="D1233" s="48"/>
      <c r="E1233" s="477"/>
      <c r="F1233" s="48"/>
      <c r="G1233" s="48"/>
      <c r="H1233" s="49"/>
      <c r="I1233" s="48"/>
      <c r="J1233" s="477"/>
      <c r="K1233" s="19"/>
      <c r="L1233" s="19"/>
      <c r="M1233" s="19"/>
      <c r="N1233" s="19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  <c r="AA1233" s="19"/>
      <c r="AB1233" s="19"/>
      <c r="AC1233" s="19"/>
      <c r="AD1233" s="19"/>
      <c r="AE1233" s="19"/>
      <c r="AF1233" s="19"/>
      <c r="AG1233" s="19"/>
      <c r="AH1233" s="19"/>
      <c r="AI1233" s="19"/>
      <c r="AJ1233" s="19"/>
      <c r="FM1233" s="50"/>
    </row>
    <row r="1234" spans="1:169" s="18" customFormat="1">
      <c r="A1234" s="47"/>
      <c r="B1234" s="477"/>
      <c r="C1234" s="48"/>
      <c r="D1234" s="48"/>
      <c r="E1234" s="477"/>
      <c r="F1234" s="48"/>
      <c r="G1234" s="48"/>
      <c r="H1234" s="49"/>
      <c r="I1234" s="48"/>
      <c r="J1234" s="477"/>
      <c r="K1234" s="19"/>
      <c r="L1234" s="19"/>
      <c r="M1234" s="19"/>
      <c r="N1234" s="19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  <c r="AA1234" s="19"/>
      <c r="AB1234" s="19"/>
      <c r="AC1234" s="19"/>
      <c r="AD1234" s="19"/>
      <c r="AE1234" s="19"/>
      <c r="AF1234" s="19"/>
      <c r="AG1234" s="19"/>
      <c r="AH1234" s="19"/>
      <c r="AI1234" s="19"/>
      <c r="AJ1234" s="19"/>
      <c r="FM1234" s="50"/>
    </row>
    <row r="1235" spans="1:169" s="18" customFormat="1">
      <c r="A1235" s="47"/>
      <c r="B1235" s="477"/>
      <c r="C1235" s="48"/>
      <c r="D1235" s="48"/>
      <c r="E1235" s="477"/>
      <c r="F1235" s="48"/>
      <c r="G1235" s="48"/>
      <c r="H1235" s="49"/>
      <c r="I1235" s="48"/>
      <c r="J1235" s="477"/>
      <c r="K1235" s="19"/>
      <c r="L1235" s="19"/>
      <c r="M1235" s="19"/>
      <c r="N1235" s="19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  <c r="AA1235" s="19"/>
      <c r="AB1235" s="19"/>
      <c r="AC1235" s="19"/>
      <c r="AD1235" s="19"/>
      <c r="AE1235" s="19"/>
      <c r="AF1235" s="19"/>
      <c r="AG1235" s="19"/>
      <c r="AH1235" s="19"/>
      <c r="AI1235" s="19"/>
      <c r="AJ1235" s="19"/>
      <c r="FM1235" s="50"/>
    </row>
    <row r="1236" spans="1:169" s="18" customFormat="1">
      <c r="A1236" s="47"/>
      <c r="B1236" s="477"/>
      <c r="C1236" s="48"/>
      <c r="D1236" s="48"/>
      <c r="E1236" s="477"/>
      <c r="F1236" s="48"/>
      <c r="G1236" s="48"/>
      <c r="H1236" s="49"/>
      <c r="I1236" s="48"/>
      <c r="J1236" s="477"/>
      <c r="K1236" s="19"/>
      <c r="L1236" s="19"/>
      <c r="M1236" s="19"/>
      <c r="N1236" s="19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  <c r="AA1236" s="19"/>
      <c r="AB1236" s="19"/>
      <c r="AC1236" s="19"/>
      <c r="AD1236" s="19"/>
      <c r="AE1236" s="19"/>
      <c r="AF1236" s="19"/>
      <c r="AG1236" s="19"/>
      <c r="AH1236" s="19"/>
      <c r="AI1236" s="19"/>
      <c r="AJ1236" s="19"/>
      <c r="FM1236" s="50"/>
    </row>
    <row r="1237" spans="1:169" s="18" customFormat="1">
      <c r="A1237" s="47"/>
      <c r="B1237" s="477"/>
      <c r="C1237" s="48"/>
      <c r="D1237" s="48"/>
      <c r="E1237" s="477"/>
      <c r="F1237" s="48"/>
      <c r="G1237" s="48"/>
      <c r="H1237" s="49"/>
      <c r="I1237" s="48"/>
      <c r="J1237" s="477"/>
      <c r="K1237" s="19"/>
      <c r="L1237" s="19"/>
      <c r="M1237" s="19"/>
      <c r="N1237" s="19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  <c r="AA1237" s="19"/>
      <c r="AB1237" s="19"/>
      <c r="AC1237" s="19"/>
      <c r="AD1237" s="19"/>
      <c r="AE1237" s="19"/>
      <c r="AF1237" s="19"/>
      <c r="AG1237" s="19"/>
      <c r="AH1237" s="19"/>
      <c r="AI1237" s="19"/>
      <c r="AJ1237" s="19"/>
      <c r="FM1237" s="50"/>
    </row>
    <row r="1238" spans="1:169" s="18" customFormat="1">
      <c r="A1238" s="47"/>
      <c r="B1238" s="477"/>
      <c r="C1238" s="48"/>
      <c r="D1238" s="48"/>
      <c r="E1238" s="477"/>
      <c r="F1238" s="48"/>
      <c r="G1238" s="48"/>
      <c r="H1238" s="49"/>
      <c r="I1238" s="48"/>
      <c r="J1238" s="477"/>
      <c r="K1238" s="19"/>
      <c r="L1238" s="19"/>
      <c r="M1238" s="19"/>
      <c r="N1238" s="19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  <c r="AA1238" s="19"/>
      <c r="AB1238" s="19"/>
      <c r="AC1238" s="19"/>
      <c r="AD1238" s="19"/>
      <c r="AE1238" s="19"/>
      <c r="AF1238" s="19"/>
      <c r="AG1238" s="19"/>
      <c r="AH1238" s="19"/>
      <c r="AI1238" s="19"/>
      <c r="AJ1238" s="19"/>
      <c r="FM1238" s="50"/>
    </row>
    <row r="1239" spans="1:169" s="18" customFormat="1">
      <c r="A1239" s="47"/>
      <c r="B1239" s="477"/>
      <c r="C1239" s="48"/>
      <c r="D1239" s="48"/>
      <c r="E1239" s="477"/>
      <c r="F1239" s="48"/>
      <c r="G1239" s="48"/>
      <c r="H1239" s="49"/>
      <c r="I1239" s="48"/>
      <c r="J1239" s="477"/>
      <c r="K1239" s="19"/>
      <c r="L1239" s="19"/>
      <c r="M1239" s="19"/>
      <c r="N1239" s="19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  <c r="Y1239" s="19"/>
      <c r="Z1239" s="19"/>
      <c r="AA1239" s="19"/>
      <c r="AB1239" s="19"/>
      <c r="AC1239" s="19"/>
      <c r="AD1239" s="19"/>
      <c r="AE1239" s="19"/>
      <c r="AF1239" s="19"/>
      <c r="AG1239" s="19"/>
      <c r="AH1239" s="19"/>
      <c r="AI1239" s="19"/>
      <c r="AJ1239" s="19"/>
      <c r="FM1239" s="50"/>
    </row>
    <row r="1240" spans="1:169" s="18" customFormat="1">
      <c r="A1240" s="47"/>
      <c r="B1240" s="477"/>
      <c r="C1240" s="48"/>
      <c r="D1240" s="48"/>
      <c r="E1240" s="477"/>
      <c r="F1240" s="48"/>
      <c r="G1240" s="48"/>
      <c r="H1240" s="49"/>
      <c r="I1240" s="48"/>
      <c r="J1240" s="477"/>
      <c r="K1240" s="19"/>
      <c r="L1240" s="19"/>
      <c r="M1240" s="19"/>
      <c r="N1240" s="19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  <c r="Y1240" s="19"/>
      <c r="Z1240" s="19"/>
      <c r="AA1240" s="19"/>
      <c r="AB1240" s="19"/>
      <c r="AC1240" s="19"/>
      <c r="AD1240" s="19"/>
      <c r="AE1240" s="19"/>
      <c r="AF1240" s="19"/>
      <c r="AG1240" s="19"/>
      <c r="AH1240" s="19"/>
      <c r="AI1240" s="19"/>
      <c r="AJ1240" s="19"/>
      <c r="FM1240" s="50"/>
    </row>
    <row r="1241" spans="1:169" s="18" customFormat="1">
      <c r="A1241" s="47"/>
      <c r="B1241" s="477"/>
      <c r="C1241" s="48"/>
      <c r="D1241" s="48"/>
      <c r="E1241" s="477"/>
      <c r="F1241" s="48"/>
      <c r="G1241" s="48"/>
      <c r="H1241" s="49"/>
      <c r="I1241" s="48"/>
      <c r="J1241" s="477"/>
      <c r="K1241" s="19"/>
      <c r="L1241" s="19"/>
      <c r="M1241" s="19"/>
      <c r="N1241" s="19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  <c r="AA1241" s="19"/>
      <c r="AB1241" s="19"/>
      <c r="AC1241" s="19"/>
      <c r="AD1241" s="19"/>
      <c r="AE1241" s="19"/>
      <c r="AF1241" s="19"/>
      <c r="AG1241" s="19"/>
      <c r="AH1241" s="19"/>
      <c r="AI1241" s="19"/>
      <c r="AJ1241" s="19"/>
      <c r="FM1241" s="50"/>
    </row>
    <row r="1242" spans="1:169" s="18" customFormat="1">
      <c r="A1242" s="47"/>
      <c r="B1242" s="477"/>
      <c r="C1242" s="48"/>
      <c r="D1242" s="48"/>
      <c r="E1242" s="477"/>
      <c r="F1242" s="48"/>
      <c r="G1242" s="48"/>
      <c r="H1242" s="49"/>
      <c r="I1242" s="48"/>
      <c r="J1242" s="477"/>
      <c r="K1242" s="19"/>
      <c r="L1242" s="19"/>
      <c r="M1242" s="19"/>
      <c r="N1242" s="19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19"/>
      <c r="Z1242" s="19"/>
      <c r="AA1242" s="19"/>
      <c r="AB1242" s="19"/>
      <c r="AC1242" s="19"/>
      <c r="AD1242" s="19"/>
      <c r="AE1242" s="19"/>
      <c r="AF1242" s="19"/>
      <c r="AG1242" s="19"/>
      <c r="AH1242" s="19"/>
      <c r="AI1242" s="19"/>
      <c r="AJ1242" s="19"/>
      <c r="FM1242" s="50"/>
    </row>
    <row r="1243" spans="1:169" s="18" customFormat="1">
      <c r="A1243" s="47"/>
      <c r="B1243" s="477"/>
      <c r="C1243" s="48"/>
      <c r="D1243" s="48"/>
      <c r="E1243" s="477"/>
      <c r="F1243" s="48"/>
      <c r="G1243" s="48"/>
      <c r="H1243" s="49"/>
      <c r="I1243" s="48"/>
      <c r="J1243" s="477"/>
      <c r="K1243" s="19"/>
      <c r="L1243" s="19"/>
      <c r="M1243" s="19"/>
      <c r="N1243" s="19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19"/>
      <c r="Z1243" s="19"/>
      <c r="AA1243" s="19"/>
      <c r="AB1243" s="19"/>
      <c r="AC1243" s="19"/>
      <c r="AD1243" s="19"/>
      <c r="AE1243" s="19"/>
      <c r="AF1243" s="19"/>
      <c r="AG1243" s="19"/>
      <c r="AH1243" s="19"/>
      <c r="AI1243" s="19"/>
      <c r="AJ1243" s="19"/>
      <c r="FM1243" s="50"/>
    </row>
    <row r="1244" spans="1:169" s="18" customFormat="1">
      <c r="A1244" s="47"/>
      <c r="B1244" s="477"/>
      <c r="C1244" s="48"/>
      <c r="D1244" s="48"/>
      <c r="E1244" s="477"/>
      <c r="F1244" s="48"/>
      <c r="G1244" s="48"/>
      <c r="H1244" s="49"/>
      <c r="I1244" s="48"/>
      <c r="J1244" s="477"/>
      <c r="K1244" s="19"/>
      <c r="L1244" s="19"/>
      <c r="M1244" s="19"/>
      <c r="N1244" s="19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  <c r="AA1244" s="19"/>
      <c r="AB1244" s="19"/>
      <c r="AC1244" s="19"/>
      <c r="AD1244" s="19"/>
      <c r="AE1244" s="19"/>
      <c r="AF1244" s="19"/>
      <c r="AG1244" s="19"/>
      <c r="AH1244" s="19"/>
      <c r="AI1244" s="19"/>
      <c r="AJ1244" s="19"/>
      <c r="FM1244" s="50"/>
    </row>
    <row r="1245" spans="1:169" s="18" customFormat="1">
      <c r="A1245" s="47"/>
      <c r="B1245" s="477"/>
      <c r="C1245" s="48"/>
      <c r="D1245" s="48"/>
      <c r="E1245" s="477"/>
      <c r="F1245" s="48"/>
      <c r="G1245" s="48"/>
      <c r="H1245" s="49"/>
      <c r="I1245" s="48"/>
      <c r="J1245" s="477"/>
      <c r="K1245" s="19"/>
      <c r="L1245" s="19"/>
      <c r="M1245" s="19"/>
      <c r="N1245" s="19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  <c r="AA1245" s="19"/>
      <c r="AB1245" s="19"/>
      <c r="AC1245" s="19"/>
      <c r="AD1245" s="19"/>
      <c r="AE1245" s="19"/>
      <c r="AF1245" s="19"/>
      <c r="AG1245" s="19"/>
      <c r="AH1245" s="19"/>
      <c r="AI1245" s="19"/>
      <c r="AJ1245" s="19"/>
      <c r="FM1245" s="50"/>
    </row>
    <row r="1246" spans="1:169" s="18" customFormat="1">
      <c r="A1246" s="47"/>
      <c r="B1246" s="477"/>
      <c r="C1246" s="48"/>
      <c r="D1246" s="48"/>
      <c r="E1246" s="477"/>
      <c r="F1246" s="48"/>
      <c r="G1246" s="48"/>
      <c r="H1246" s="49"/>
      <c r="I1246" s="48"/>
      <c r="J1246" s="477"/>
      <c r="K1246" s="19"/>
      <c r="L1246" s="19"/>
      <c r="M1246" s="19"/>
      <c r="N1246" s="19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  <c r="AA1246" s="19"/>
      <c r="AB1246" s="19"/>
      <c r="AC1246" s="19"/>
      <c r="AD1246" s="19"/>
      <c r="AE1246" s="19"/>
      <c r="AF1246" s="19"/>
      <c r="AG1246" s="19"/>
      <c r="AH1246" s="19"/>
      <c r="AI1246" s="19"/>
      <c r="AJ1246" s="19"/>
      <c r="FM1246" s="50"/>
    </row>
    <row r="1247" spans="1:169" s="18" customFormat="1">
      <c r="A1247" s="47"/>
      <c r="B1247" s="477"/>
      <c r="C1247" s="48"/>
      <c r="D1247" s="48"/>
      <c r="E1247" s="477"/>
      <c r="F1247" s="48"/>
      <c r="G1247" s="48"/>
      <c r="H1247" s="49"/>
      <c r="I1247" s="48"/>
      <c r="J1247" s="477"/>
      <c r="K1247" s="19"/>
      <c r="L1247" s="19"/>
      <c r="M1247" s="19"/>
      <c r="N1247" s="19"/>
      <c r="O1247" s="19"/>
      <c r="P1247" s="19"/>
      <c r="Q1247" s="19"/>
      <c r="R1247" s="19"/>
      <c r="S1247" s="19"/>
      <c r="T1247" s="19"/>
      <c r="U1247" s="19"/>
      <c r="V1247" s="19"/>
      <c r="W1247" s="19"/>
      <c r="X1247" s="19"/>
      <c r="Y1247" s="19"/>
      <c r="Z1247" s="19"/>
      <c r="AA1247" s="19"/>
      <c r="AB1247" s="19"/>
      <c r="AC1247" s="19"/>
      <c r="AD1247" s="19"/>
      <c r="AE1247" s="19"/>
      <c r="AF1247" s="19"/>
      <c r="AG1247" s="19"/>
      <c r="AH1247" s="19"/>
      <c r="AI1247" s="19"/>
      <c r="AJ1247" s="19"/>
      <c r="FM1247" s="50"/>
    </row>
    <row r="1248" spans="1:169" s="18" customFormat="1">
      <c r="A1248" s="47"/>
      <c r="B1248" s="477"/>
      <c r="C1248" s="48"/>
      <c r="D1248" s="48"/>
      <c r="E1248" s="477"/>
      <c r="F1248" s="48"/>
      <c r="G1248" s="48"/>
      <c r="H1248" s="49"/>
      <c r="I1248" s="48"/>
      <c r="J1248" s="477"/>
      <c r="K1248" s="19"/>
      <c r="L1248" s="19"/>
      <c r="M1248" s="19"/>
      <c r="N1248" s="19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  <c r="AA1248" s="19"/>
      <c r="AB1248" s="19"/>
      <c r="AC1248" s="19"/>
      <c r="AD1248" s="19"/>
      <c r="AE1248" s="19"/>
      <c r="AF1248" s="19"/>
      <c r="AG1248" s="19"/>
      <c r="AH1248" s="19"/>
      <c r="AI1248" s="19"/>
      <c r="AJ1248" s="19"/>
      <c r="FM1248" s="50"/>
    </row>
    <row r="1249" spans="1:169" s="18" customFormat="1">
      <c r="A1249" s="47"/>
      <c r="B1249" s="477"/>
      <c r="C1249" s="48"/>
      <c r="D1249" s="48"/>
      <c r="E1249" s="477"/>
      <c r="F1249" s="48"/>
      <c r="G1249" s="48"/>
      <c r="H1249" s="49"/>
      <c r="I1249" s="48"/>
      <c r="J1249" s="477"/>
      <c r="K1249" s="19"/>
      <c r="L1249" s="19"/>
      <c r="M1249" s="19"/>
      <c r="N1249" s="19"/>
      <c r="O1249" s="19"/>
      <c r="P1249" s="19"/>
      <c r="Q1249" s="19"/>
      <c r="R1249" s="19"/>
      <c r="S1249" s="19"/>
      <c r="T1249" s="19"/>
      <c r="U1249" s="19"/>
      <c r="V1249" s="19"/>
      <c r="W1249" s="19"/>
      <c r="X1249" s="19"/>
      <c r="Y1249" s="19"/>
      <c r="Z1249" s="19"/>
      <c r="AA1249" s="19"/>
      <c r="AB1249" s="19"/>
      <c r="AC1249" s="19"/>
      <c r="AD1249" s="19"/>
      <c r="AE1249" s="19"/>
      <c r="AF1249" s="19"/>
      <c r="AG1249" s="19"/>
      <c r="AH1249" s="19"/>
      <c r="AI1249" s="19"/>
      <c r="AJ1249" s="19"/>
      <c r="FM1249" s="50"/>
    </row>
    <row r="1250" spans="1:169" s="18" customFormat="1">
      <c r="A1250" s="47"/>
      <c r="B1250" s="477"/>
      <c r="C1250" s="48"/>
      <c r="D1250" s="48"/>
      <c r="E1250" s="477"/>
      <c r="F1250" s="48"/>
      <c r="G1250" s="48"/>
      <c r="H1250" s="49"/>
      <c r="I1250" s="48"/>
      <c r="J1250" s="477"/>
      <c r="K1250" s="19"/>
      <c r="L1250" s="19"/>
      <c r="M1250" s="19"/>
      <c r="N1250" s="19"/>
      <c r="O1250" s="19"/>
      <c r="P1250" s="19"/>
      <c r="Q1250" s="19"/>
      <c r="R1250" s="19"/>
      <c r="S1250" s="19"/>
      <c r="T1250" s="19"/>
      <c r="U1250" s="19"/>
      <c r="V1250" s="19"/>
      <c r="W1250" s="19"/>
      <c r="X1250" s="19"/>
      <c r="Y1250" s="19"/>
      <c r="Z1250" s="19"/>
      <c r="AA1250" s="19"/>
      <c r="AB1250" s="19"/>
      <c r="AC1250" s="19"/>
      <c r="AD1250" s="19"/>
      <c r="AE1250" s="19"/>
      <c r="AF1250" s="19"/>
      <c r="AG1250" s="19"/>
      <c r="AH1250" s="19"/>
      <c r="AI1250" s="19"/>
      <c r="AJ1250" s="19"/>
      <c r="FM1250" s="50"/>
    </row>
    <row r="1251" spans="1:169" s="18" customFormat="1">
      <c r="A1251" s="47"/>
      <c r="B1251" s="477"/>
      <c r="C1251" s="48"/>
      <c r="D1251" s="48"/>
      <c r="E1251" s="477"/>
      <c r="F1251" s="48"/>
      <c r="G1251" s="48"/>
      <c r="H1251" s="49"/>
      <c r="I1251" s="48"/>
      <c r="J1251" s="477"/>
      <c r="K1251" s="19"/>
      <c r="L1251" s="19"/>
      <c r="M1251" s="19"/>
      <c r="N1251" s="19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  <c r="AA1251" s="19"/>
      <c r="AB1251" s="19"/>
      <c r="AC1251" s="19"/>
      <c r="AD1251" s="19"/>
      <c r="AE1251" s="19"/>
      <c r="AF1251" s="19"/>
      <c r="AG1251" s="19"/>
      <c r="AH1251" s="19"/>
      <c r="AI1251" s="19"/>
      <c r="AJ1251" s="19"/>
      <c r="FM1251" s="50"/>
    </row>
    <row r="1252" spans="1:169" s="18" customFormat="1">
      <c r="A1252" s="47"/>
      <c r="B1252" s="477"/>
      <c r="C1252" s="48"/>
      <c r="D1252" s="48"/>
      <c r="E1252" s="477"/>
      <c r="F1252" s="48"/>
      <c r="G1252" s="48"/>
      <c r="H1252" s="49"/>
      <c r="I1252" s="48"/>
      <c r="J1252" s="477"/>
      <c r="K1252" s="19"/>
      <c r="L1252" s="19"/>
      <c r="M1252" s="19"/>
      <c r="N1252" s="19"/>
      <c r="O1252" s="19"/>
      <c r="P1252" s="19"/>
      <c r="Q1252" s="19"/>
      <c r="R1252" s="19"/>
      <c r="S1252" s="19"/>
      <c r="T1252" s="19"/>
      <c r="U1252" s="19"/>
      <c r="V1252" s="19"/>
      <c r="W1252" s="19"/>
      <c r="X1252" s="19"/>
      <c r="Y1252" s="19"/>
      <c r="Z1252" s="19"/>
      <c r="AA1252" s="19"/>
      <c r="AB1252" s="19"/>
      <c r="AC1252" s="19"/>
      <c r="AD1252" s="19"/>
      <c r="AE1252" s="19"/>
      <c r="AF1252" s="19"/>
      <c r="AG1252" s="19"/>
      <c r="AH1252" s="19"/>
      <c r="AI1252" s="19"/>
      <c r="AJ1252" s="19"/>
      <c r="FM1252" s="50"/>
    </row>
    <row r="1253" spans="1:169" s="18" customFormat="1">
      <c r="A1253" s="47"/>
      <c r="B1253" s="477"/>
      <c r="C1253" s="48"/>
      <c r="D1253" s="48"/>
      <c r="E1253" s="477"/>
      <c r="F1253" s="48"/>
      <c r="G1253" s="48"/>
      <c r="H1253" s="49"/>
      <c r="I1253" s="48"/>
      <c r="J1253" s="477"/>
      <c r="K1253" s="19"/>
      <c r="L1253" s="19"/>
      <c r="M1253" s="19"/>
      <c r="N1253" s="19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19"/>
      <c r="Z1253" s="19"/>
      <c r="AA1253" s="19"/>
      <c r="AB1253" s="19"/>
      <c r="AC1253" s="19"/>
      <c r="AD1253" s="19"/>
      <c r="AE1253" s="19"/>
      <c r="AF1253" s="19"/>
      <c r="AG1253" s="19"/>
      <c r="AH1253" s="19"/>
      <c r="AI1253" s="19"/>
      <c r="AJ1253" s="19"/>
      <c r="FM1253" s="50"/>
    </row>
    <row r="1254" spans="1:169" s="18" customFormat="1">
      <c r="A1254" s="47"/>
      <c r="B1254" s="477"/>
      <c r="C1254" s="48"/>
      <c r="D1254" s="48"/>
      <c r="E1254" s="477"/>
      <c r="F1254" s="48"/>
      <c r="G1254" s="48"/>
      <c r="H1254" s="49"/>
      <c r="I1254" s="48"/>
      <c r="J1254" s="477"/>
      <c r="K1254" s="19"/>
      <c r="L1254" s="19"/>
      <c r="M1254" s="19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  <c r="AA1254" s="19"/>
      <c r="AB1254" s="19"/>
      <c r="AC1254" s="19"/>
      <c r="AD1254" s="19"/>
      <c r="AE1254" s="19"/>
      <c r="AF1254" s="19"/>
      <c r="AG1254" s="19"/>
      <c r="AH1254" s="19"/>
      <c r="AI1254" s="19"/>
      <c r="AJ1254" s="19"/>
      <c r="FM1254" s="50"/>
    </row>
    <row r="1255" spans="1:169" s="18" customFormat="1">
      <c r="A1255" s="47"/>
      <c r="B1255" s="477"/>
      <c r="C1255" s="48"/>
      <c r="D1255" s="48"/>
      <c r="E1255" s="477"/>
      <c r="F1255" s="48"/>
      <c r="G1255" s="48"/>
      <c r="H1255" s="49"/>
      <c r="I1255" s="48"/>
      <c r="J1255" s="477"/>
      <c r="K1255" s="19"/>
      <c r="L1255" s="19"/>
      <c r="M1255" s="19"/>
      <c r="N1255" s="19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  <c r="AA1255" s="19"/>
      <c r="AB1255" s="19"/>
      <c r="AC1255" s="19"/>
      <c r="AD1255" s="19"/>
      <c r="AE1255" s="19"/>
      <c r="AF1255" s="19"/>
      <c r="AG1255" s="19"/>
      <c r="AH1255" s="19"/>
      <c r="AI1255" s="19"/>
      <c r="AJ1255" s="19"/>
      <c r="FM1255" s="50"/>
    </row>
    <row r="1256" spans="1:169" s="18" customFormat="1">
      <c r="A1256" s="47"/>
      <c r="B1256" s="477"/>
      <c r="C1256" s="48"/>
      <c r="D1256" s="48"/>
      <c r="E1256" s="477"/>
      <c r="F1256" s="48"/>
      <c r="G1256" s="48"/>
      <c r="H1256" s="49"/>
      <c r="I1256" s="48"/>
      <c r="J1256" s="477"/>
      <c r="K1256" s="19"/>
      <c r="L1256" s="19"/>
      <c r="M1256" s="19"/>
      <c r="N1256" s="19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  <c r="AA1256" s="19"/>
      <c r="AB1256" s="19"/>
      <c r="AC1256" s="19"/>
      <c r="AD1256" s="19"/>
      <c r="AE1256" s="19"/>
      <c r="AF1256" s="19"/>
      <c r="AG1256" s="19"/>
      <c r="AH1256" s="19"/>
      <c r="AI1256" s="19"/>
      <c r="AJ1256" s="19"/>
      <c r="FM1256" s="50"/>
    </row>
    <row r="1257" spans="1:169" s="18" customFormat="1">
      <c r="A1257" s="47"/>
      <c r="B1257" s="477"/>
      <c r="C1257" s="48"/>
      <c r="D1257" s="48"/>
      <c r="E1257" s="477"/>
      <c r="F1257" s="48"/>
      <c r="G1257" s="48"/>
      <c r="H1257" s="49"/>
      <c r="I1257" s="48"/>
      <c r="J1257" s="477"/>
      <c r="K1257" s="19"/>
      <c r="L1257" s="19"/>
      <c r="M1257" s="19"/>
      <c r="N1257" s="19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19"/>
      <c r="Z1257" s="19"/>
      <c r="AA1257" s="19"/>
      <c r="AB1257" s="19"/>
      <c r="AC1257" s="19"/>
      <c r="AD1257" s="19"/>
      <c r="AE1257" s="19"/>
      <c r="AF1257" s="19"/>
      <c r="AG1257" s="19"/>
      <c r="AH1257" s="19"/>
      <c r="AI1257" s="19"/>
      <c r="AJ1257" s="19"/>
      <c r="FM1257" s="50"/>
    </row>
    <row r="1258" spans="1:169" s="18" customFormat="1">
      <c r="A1258" s="47"/>
      <c r="B1258" s="477"/>
      <c r="C1258" s="48"/>
      <c r="D1258" s="48"/>
      <c r="E1258" s="477"/>
      <c r="F1258" s="48"/>
      <c r="G1258" s="48"/>
      <c r="H1258" s="49"/>
      <c r="I1258" s="48"/>
      <c r="J1258" s="477"/>
      <c r="K1258" s="19"/>
      <c r="L1258" s="19"/>
      <c r="M1258" s="19"/>
      <c r="N1258" s="19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  <c r="Y1258" s="19"/>
      <c r="Z1258" s="19"/>
      <c r="AA1258" s="19"/>
      <c r="AB1258" s="19"/>
      <c r="AC1258" s="19"/>
      <c r="AD1258" s="19"/>
      <c r="AE1258" s="19"/>
      <c r="AF1258" s="19"/>
      <c r="AG1258" s="19"/>
      <c r="AH1258" s="19"/>
      <c r="AI1258" s="19"/>
      <c r="AJ1258" s="19"/>
      <c r="FM1258" s="50"/>
    </row>
    <row r="1259" spans="1:169" s="18" customFormat="1">
      <c r="A1259" s="47"/>
      <c r="B1259" s="477"/>
      <c r="C1259" s="48"/>
      <c r="D1259" s="48"/>
      <c r="E1259" s="477"/>
      <c r="F1259" s="48"/>
      <c r="G1259" s="48"/>
      <c r="H1259" s="49"/>
      <c r="I1259" s="48"/>
      <c r="J1259" s="477"/>
      <c r="K1259" s="19"/>
      <c r="L1259" s="19"/>
      <c r="M1259" s="19"/>
      <c r="N1259" s="19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  <c r="Y1259" s="19"/>
      <c r="Z1259" s="19"/>
      <c r="AA1259" s="19"/>
      <c r="AB1259" s="19"/>
      <c r="AC1259" s="19"/>
      <c r="AD1259" s="19"/>
      <c r="AE1259" s="19"/>
      <c r="AF1259" s="19"/>
      <c r="AG1259" s="19"/>
      <c r="AH1259" s="19"/>
      <c r="AI1259" s="19"/>
      <c r="AJ1259" s="19"/>
      <c r="FM1259" s="50"/>
    </row>
    <row r="1260" spans="1:169" s="18" customFormat="1">
      <c r="A1260" s="47"/>
      <c r="B1260" s="477"/>
      <c r="C1260" s="48"/>
      <c r="D1260" s="48"/>
      <c r="E1260" s="477"/>
      <c r="F1260" s="48"/>
      <c r="G1260" s="48"/>
      <c r="H1260" s="49"/>
      <c r="I1260" s="48"/>
      <c r="J1260" s="477"/>
      <c r="K1260" s="19"/>
      <c r="L1260" s="19"/>
      <c r="M1260" s="19"/>
      <c r="N1260" s="19"/>
      <c r="O1260" s="19"/>
      <c r="P1260" s="19"/>
      <c r="Q1260" s="19"/>
      <c r="R1260" s="19"/>
      <c r="S1260" s="19"/>
      <c r="T1260" s="19"/>
      <c r="U1260" s="19"/>
      <c r="V1260" s="19"/>
      <c r="W1260" s="19"/>
      <c r="X1260" s="19"/>
      <c r="Y1260" s="19"/>
      <c r="Z1260" s="19"/>
      <c r="AA1260" s="19"/>
      <c r="AB1260" s="19"/>
      <c r="AC1260" s="19"/>
      <c r="AD1260" s="19"/>
      <c r="AE1260" s="19"/>
      <c r="AF1260" s="19"/>
      <c r="AG1260" s="19"/>
      <c r="AH1260" s="19"/>
      <c r="AI1260" s="19"/>
      <c r="AJ1260" s="19"/>
      <c r="FM1260" s="50"/>
    </row>
    <row r="1261" spans="1:169" s="18" customFormat="1">
      <c r="A1261" s="47"/>
      <c r="B1261" s="477"/>
      <c r="C1261" s="48"/>
      <c r="D1261" s="48"/>
      <c r="E1261" s="477"/>
      <c r="F1261" s="48"/>
      <c r="G1261" s="48"/>
      <c r="H1261" s="49"/>
      <c r="I1261" s="48"/>
      <c r="J1261" s="477"/>
      <c r="K1261" s="19"/>
      <c r="L1261" s="19"/>
      <c r="M1261" s="19"/>
      <c r="N1261" s="19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  <c r="Y1261" s="19"/>
      <c r="Z1261" s="19"/>
      <c r="AA1261" s="19"/>
      <c r="AB1261" s="19"/>
      <c r="AC1261" s="19"/>
      <c r="AD1261" s="19"/>
      <c r="AE1261" s="19"/>
      <c r="AF1261" s="19"/>
      <c r="AG1261" s="19"/>
      <c r="AH1261" s="19"/>
      <c r="AI1261" s="19"/>
      <c r="AJ1261" s="19"/>
      <c r="FM1261" s="50"/>
    </row>
    <row r="1262" spans="1:169" s="18" customFormat="1">
      <c r="A1262" s="47"/>
      <c r="B1262" s="477"/>
      <c r="C1262" s="48"/>
      <c r="D1262" s="48"/>
      <c r="E1262" s="477"/>
      <c r="F1262" s="48"/>
      <c r="G1262" s="48"/>
      <c r="H1262" s="49"/>
      <c r="I1262" s="48"/>
      <c r="J1262" s="477"/>
      <c r="K1262" s="19"/>
      <c r="L1262" s="19"/>
      <c r="M1262" s="19"/>
      <c r="N1262" s="19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  <c r="AA1262" s="19"/>
      <c r="AB1262" s="19"/>
      <c r="AC1262" s="19"/>
      <c r="AD1262" s="19"/>
      <c r="AE1262" s="19"/>
      <c r="AF1262" s="19"/>
      <c r="AG1262" s="19"/>
      <c r="AH1262" s="19"/>
      <c r="AI1262" s="19"/>
      <c r="AJ1262" s="19"/>
      <c r="FM1262" s="50"/>
    </row>
    <row r="1263" spans="1:169" s="18" customFormat="1">
      <c r="A1263" s="47"/>
      <c r="B1263" s="477"/>
      <c r="C1263" s="48"/>
      <c r="D1263" s="48"/>
      <c r="E1263" s="477"/>
      <c r="F1263" s="48"/>
      <c r="G1263" s="48"/>
      <c r="H1263" s="49"/>
      <c r="I1263" s="48"/>
      <c r="J1263" s="477"/>
      <c r="K1263" s="19"/>
      <c r="L1263" s="19"/>
      <c r="M1263" s="19"/>
      <c r="N1263" s="19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  <c r="AA1263" s="19"/>
      <c r="AB1263" s="19"/>
      <c r="AC1263" s="19"/>
      <c r="AD1263" s="19"/>
      <c r="AE1263" s="19"/>
      <c r="AF1263" s="19"/>
      <c r="AG1263" s="19"/>
      <c r="AH1263" s="19"/>
      <c r="AI1263" s="19"/>
      <c r="AJ1263" s="19"/>
      <c r="FM1263" s="50"/>
    </row>
    <row r="1264" spans="1:169" s="18" customFormat="1">
      <c r="A1264" s="47"/>
      <c r="B1264" s="477"/>
      <c r="C1264" s="48"/>
      <c r="D1264" s="48"/>
      <c r="E1264" s="477"/>
      <c r="F1264" s="48"/>
      <c r="G1264" s="48"/>
      <c r="H1264" s="49"/>
      <c r="I1264" s="48"/>
      <c r="J1264" s="477"/>
      <c r="K1264" s="19"/>
      <c r="L1264" s="19"/>
      <c r="M1264" s="19"/>
      <c r="N1264" s="19"/>
      <c r="O1264" s="19"/>
      <c r="P1264" s="19"/>
      <c r="Q1264" s="19"/>
      <c r="R1264" s="19"/>
      <c r="S1264" s="19"/>
      <c r="T1264" s="19"/>
      <c r="U1264" s="19"/>
      <c r="V1264" s="19"/>
      <c r="W1264" s="19"/>
      <c r="X1264" s="19"/>
      <c r="Y1264" s="19"/>
      <c r="Z1264" s="19"/>
      <c r="AA1264" s="19"/>
      <c r="AB1264" s="19"/>
      <c r="AC1264" s="19"/>
      <c r="AD1264" s="19"/>
      <c r="AE1264" s="19"/>
      <c r="AF1264" s="19"/>
      <c r="AG1264" s="19"/>
      <c r="AH1264" s="19"/>
      <c r="AI1264" s="19"/>
      <c r="AJ1264" s="19"/>
      <c r="FM1264" s="50"/>
    </row>
    <row r="1265" spans="1:169" s="18" customFormat="1">
      <c r="A1265" s="47"/>
      <c r="B1265" s="477"/>
      <c r="C1265" s="48"/>
      <c r="D1265" s="48"/>
      <c r="E1265" s="477"/>
      <c r="F1265" s="48"/>
      <c r="G1265" s="48"/>
      <c r="H1265" s="49"/>
      <c r="I1265" s="48"/>
      <c r="J1265" s="477"/>
      <c r="K1265" s="19"/>
      <c r="L1265" s="19"/>
      <c r="M1265" s="19"/>
      <c r="N1265" s="19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  <c r="AA1265" s="19"/>
      <c r="AB1265" s="19"/>
      <c r="AC1265" s="19"/>
      <c r="AD1265" s="19"/>
      <c r="AE1265" s="19"/>
      <c r="AF1265" s="19"/>
      <c r="AG1265" s="19"/>
      <c r="AH1265" s="19"/>
      <c r="AI1265" s="19"/>
      <c r="AJ1265" s="19"/>
      <c r="FM1265" s="50"/>
    </row>
    <row r="1266" spans="1:169" s="18" customFormat="1">
      <c r="A1266" s="47"/>
      <c r="B1266" s="477"/>
      <c r="C1266" s="48"/>
      <c r="D1266" s="48"/>
      <c r="E1266" s="477"/>
      <c r="F1266" s="48"/>
      <c r="G1266" s="48"/>
      <c r="H1266" s="49"/>
      <c r="I1266" s="48"/>
      <c r="J1266" s="477"/>
      <c r="K1266" s="19"/>
      <c r="L1266" s="19"/>
      <c r="M1266" s="19"/>
      <c r="N1266" s="19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  <c r="AA1266" s="19"/>
      <c r="AB1266" s="19"/>
      <c r="AC1266" s="19"/>
      <c r="AD1266" s="19"/>
      <c r="AE1266" s="19"/>
      <c r="AF1266" s="19"/>
      <c r="AG1266" s="19"/>
      <c r="AH1266" s="19"/>
      <c r="AI1266" s="19"/>
      <c r="AJ1266" s="19"/>
      <c r="FM1266" s="50"/>
    </row>
    <row r="1267" spans="1:169" s="18" customFormat="1">
      <c r="A1267" s="47"/>
      <c r="B1267" s="477"/>
      <c r="C1267" s="48"/>
      <c r="D1267" s="48"/>
      <c r="E1267" s="477"/>
      <c r="F1267" s="48"/>
      <c r="G1267" s="48"/>
      <c r="H1267" s="49"/>
      <c r="I1267" s="48"/>
      <c r="J1267" s="477"/>
      <c r="K1267" s="19"/>
      <c r="L1267" s="19"/>
      <c r="M1267" s="19"/>
      <c r="N1267" s="19"/>
      <c r="O1267" s="19"/>
      <c r="P1267" s="19"/>
      <c r="Q1267" s="19"/>
      <c r="R1267" s="19"/>
      <c r="S1267" s="19"/>
      <c r="T1267" s="19"/>
      <c r="U1267" s="19"/>
      <c r="V1267" s="19"/>
      <c r="W1267" s="19"/>
      <c r="X1267" s="19"/>
      <c r="Y1267" s="19"/>
      <c r="Z1267" s="19"/>
      <c r="AA1267" s="19"/>
      <c r="AB1267" s="19"/>
      <c r="AC1267" s="19"/>
      <c r="AD1267" s="19"/>
      <c r="AE1267" s="19"/>
      <c r="AF1267" s="19"/>
      <c r="AG1267" s="19"/>
      <c r="AH1267" s="19"/>
      <c r="AI1267" s="19"/>
      <c r="AJ1267" s="19"/>
      <c r="FM1267" s="50"/>
    </row>
    <row r="1268" spans="1:169" s="18" customFormat="1">
      <c r="A1268" s="47"/>
      <c r="B1268" s="477"/>
      <c r="C1268" s="48"/>
      <c r="D1268" s="48"/>
      <c r="E1268" s="477"/>
      <c r="F1268" s="48"/>
      <c r="G1268" s="48"/>
      <c r="H1268" s="49"/>
      <c r="I1268" s="48"/>
      <c r="J1268" s="477"/>
      <c r="K1268" s="19"/>
      <c r="L1268" s="19"/>
      <c r="M1268" s="19"/>
      <c r="N1268" s="19"/>
      <c r="O1268" s="19"/>
      <c r="P1268" s="19"/>
      <c r="Q1268" s="19"/>
      <c r="R1268" s="19"/>
      <c r="S1268" s="19"/>
      <c r="T1268" s="19"/>
      <c r="U1268" s="19"/>
      <c r="V1268" s="19"/>
      <c r="W1268" s="19"/>
      <c r="X1268" s="19"/>
      <c r="Y1268" s="19"/>
      <c r="Z1268" s="19"/>
      <c r="AA1268" s="19"/>
      <c r="AB1268" s="19"/>
      <c r="AC1268" s="19"/>
      <c r="AD1268" s="19"/>
      <c r="AE1268" s="19"/>
      <c r="AF1268" s="19"/>
      <c r="AG1268" s="19"/>
      <c r="AH1268" s="19"/>
      <c r="AI1268" s="19"/>
      <c r="AJ1268" s="19"/>
      <c r="FM1268" s="50"/>
    </row>
    <row r="1269" spans="1:169" s="18" customFormat="1">
      <c r="A1269" s="47"/>
      <c r="B1269" s="477"/>
      <c r="C1269" s="48"/>
      <c r="D1269" s="48"/>
      <c r="E1269" s="477"/>
      <c r="F1269" s="48"/>
      <c r="G1269" s="48"/>
      <c r="H1269" s="49"/>
      <c r="I1269" s="48"/>
      <c r="J1269" s="477"/>
      <c r="K1269" s="19"/>
      <c r="L1269" s="19"/>
      <c r="M1269" s="19"/>
      <c r="N1269" s="19"/>
      <c r="O1269" s="19"/>
      <c r="P1269" s="19"/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  <c r="AA1269" s="19"/>
      <c r="AB1269" s="19"/>
      <c r="AC1269" s="19"/>
      <c r="AD1269" s="19"/>
      <c r="AE1269" s="19"/>
      <c r="AF1269" s="19"/>
      <c r="AG1269" s="19"/>
      <c r="AH1269" s="19"/>
      <c r="AI1269" s="19"/>
      <c r="AJ1269" s="19"/>
      <c r="FM1269" s="50"/>
    </row>
    <row r="1270" spans="1:169" s="18" customFormat="1">
      <c r="A1270" s="47"/>
      <c r="B1270" s="477"/>
      <c r="C1270" s="48"/>
      <c r="D1270" s="48"/>
      <c r="E1270" s="477"/>
      <c r="F1270" s="48"/>
      <c r="G1270" s="48"/>
      <c r="H1270" s="49"/>
      <c r="I1270" s="48"/>
      <c r="J1270" s="477"/>
      <c r="K1270" s="19"/>
      <c r="L1270" s="19"/>
      <c r="M1270" s="19"/>
      <c r="N1270" s="19"/>
      <c r="O1270" s="19"/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  <c r="AA1270" s="19"/>
      <c r="AB1270" s="19"/>
      <c r="AC1270" s="19"/>
      <c r="AD1270" s="19"/>
      <c r="AE1270" s="19"/>
      <c r="AF1270" s="19"/>
      <c r="AG1270" s="19"/>
      <c r="AH1270" s="19"/>
      <c r="AI1270" s="19"/>
      <c r="AJ1270" s="19"/>
      <c r="FM1270" s="50"/>
    </row>
    <row r="1271" spans="1:169" s="18" customFormat="1">
      <c r="A1271" s="47"/>
      <c r="B1271" s="477"/>
      <c r="C1271" s="48"/>
      <c r="D1271" s="48"/>
      <c r="E1271" s="477"/>
      <c r="F1271" s="48"/>
      <c r="G1271" s="48"/>
      <c r="H1271" s="49"/>
      <c r="I1271" s="48"/>
      <c r="J1271" s="477"/>
      <c r="K1271" s="19"/>
      <c r="L1271" s="19"/>
      <c r="M1271" s="19"/>
      <c r="N1271" s="19"/>
      <c r="O1271" s="19"/>
      <c r="P1271" s="19"/>
      <c r="Q1271" s="19"/>
      <c r="R1271" s="19"/>
      <c r="S1271" s="19"/>
      <c r="T1271" s="19"/>
      <c r="U1271" s="19"/>
      <c r="V1271" s="19"/>
      <c r="W1271" s="19"/>
      <c r="X1271" s="19"/>
      <c r="Y1271" s="19"/>
      <c r="Z1271" s="19"/>
      <c r="AA1271" s="19"/>
      <c r="AB1271" s="19"/>
      <c r="AC1271" s="19"/>
      <c r="AD1271" s="19"/>
      <c r="AE1271" s="19"/>
      <c r="AF1271" s="19"/>
      <c r="AG1271" s="19"/>
      <c r="AH1271" s="19"/>
      <c r="AI1271" s="19"/>
      <c r="AJ1271" s="19"/>
      <c r="FM1271" s="50"/>
    </row>
    <row r="1272" spans="1:169" s="18" customFormat="1">
      <c r="A1272" s="47"/>
      <c r="B1272" s="477"/>
      <c r="C1272" s="48"/>
      <c r="D1272" s="48"/>
      <c r="E1272" s="477"/>
      <c r="F1272" s="48"/>
      <c r="G1272" s="48"/>
      <c r="H1272" s="49"/>
      <c r="I1272" s="48"/>
      <c r="J1272" s="477"/>
      <c r="K1272" s="19"/>
      <c r="L1272" s="19"/>
      <c r="M1272" s="19"/>
      <c r="N1272" s="19"/>
      <c r="O1272" s="19"/>
      <c r="P1272" s="19"/>
      <c r="Q1272" s="19"/>
      <c r="R1272" s="19"/>
      <c r="S1272" s="19"/>
      <c r="T1272" s="19"/>
      <c r="U1272" s="19"/>
      <c r="V1272" s="19"/>
      <c r="W1272" s="19"/>
      <c r="X1272" s="19"/>
      <c r="Y1272" s="19"/>
      <c r="Z1272" s="19"/>
      <c r="AA1272" s="19"/>
      <c r="AB1272" s="19"/>
      <c r="AC1272" s="19"/>
      <c r="AD1272" s="19"/>
      <c r="AE1272" s="19"/>
      <c r="AF1272" s="19"/>
      <c r="AG1272" s="19"/>
      <c r="AH1272" s="19"/>
      <c r="AI1272" s="19"/>
      <c r="AJ1272" s="19"/>
      <c r="FM1272" s="50"/>
    </row>
    <row r="1273" spans="1:169" s="18" customFormat="1">
      <c r="A1273" s="47"/>
      <c r="B1273" s="477"/>
      <c r="C1273" s="48"/>
      <c r="D1273" s="48"/>
      <c r="E1273" s="477"/>
      <c r="F1273" s="48"/>
      <c r="G1273" s="48"/>
      <c r="H1273" s="49"/>
      <c r="I1273" s="48"/>
      <c r="J1273" s="477"/>
      <c r="K1273" s="19"/>
      <c r="L1273" s="19"/>
      <c r="M1273" s="19"/>
      <c r="N1273" s="19"/>
      <c r="O1273" s="19"/>
      <c r="P1273" s="19"/>
      <c r="Q1273" s="19"/>
      <c r="R1273" s="19"/>
      <c r="S1273" s="19"/>
      <c r="T1273" s="19"/>
      <c r="U1273" s="19"/>
      <c r="V1273" s="19"/>
      <c r="W1273" s="19"/>
      <c r="X1273" s="19"/>
      <c r="Y1273" s="19"/>
      <c r="Z1273" s="19"/>
      <c r="AA1273" s="19"/>
      <c r="AB1273" s="19"/>
      <c r="AC1273" s="19"/>
      <c r="AD1273" s="19"/>
      <c r="AE1273" s="19"/>
      <c r="AF1273" s="19"/>
      <c r="AG1273" s="19"/>
      <c r="AH1273" s="19"/>
      <c r="AI1273" s="19"/>
      <c r="AJ1273" s="19"/>
      <c r="FM1273" s="50"/>
    </row>
    <row r="1274" spans="1:169" s="18" customFormat="1">
      <c r="A1274" s="47"/>
      <c r="B1274" s="477"/>
      <c r="C1274" s="48"/>
      <c r="D1274" s="48"/>
      <c r="E1274" s="477"/>
      <c r="F1274" s="48"/>
      <c r="G1274" s="48"/>
      <c r="H1274" s="49"/>
      <c r="I1274" s="48"/>
      <c r="J1274" s="477"/>
      <c r="K1274" s="19"/>
      <c r="L1274" s="19"/>
      <c r="M1274" s="19"/>
      <c r="N1274" s="19"/>
      <c r="O1274" s="19"/>
      <c r="P1274" s="19"/>
      <c r="Q1274" s="19"/>
      <c r="R1274" s="19"/>
      <c r="S1274" s="19"/>
      <c r="T1274" s="19"/>
      <c r="U1274" s="19"/>
      <c r="V1274" s="19"/>
      <c r="W1274" s="19"/>
      <c r="X1274" s="19"/>
      <c r="Y1274" s="19"/>
      <c r="Z1274" s="19"/>
      <c r="AA1274" s="19"/>
      <c r="AB1274" s="19"/>
      <c r="AC1274" s="19"/>
      <c r="AD1274" s="19"/>
      <c r="AE1274" s="19"/>
      <c r="AF1274" s="19"/>
      <c r="AG1274" s="19"/>
      <c r="AH1274" s="19"/>
      <c r="AI1274" s="19"/>
      <c r="AJ1274" s="19"/>
      <c r="FM1274" s="50"/>
    </row>
    <row r="1275" spans="1:169" s="18" customFormat="1">
      <c r="A1275" s="47"/>
      <c r="B1275" s="477"/>
      <c r="C1275" s="48"/>
      <c r="D1275" s="48"/>
      <c r="E1275" s="477"/>
      <c r="F1275" s="48"/>
      <c r="G1275" s="48"/>
      <c r="H1275" s="49"/>
      <c r="I1275" s="48"/>
      <c r="J1275" s="477"/>
      <c r="K1275" s="19"/>
      <c r="L1275" s="19"/>
      <c r="M1275" s="19"/>
      <c r="N1275" s="19"/>
      <c r="O1275" s="19"/>
      <c r="P1275" s="19"/>
      <c r="Q1275" s="19"/>
      <c r="R1275" s="19"/>
      <c r="S1275" s="19"/>
      <c r="T1275" s="19"/>
      <c r="U1275" s="19"/>
      <c r="V1275" s="19"/>
      <c r="W1275" s="19"/>
      <c r="X1275" s="19"/>
      <c r="Y1275" s="19"/>
      <c r="Z1275" s="19"/>
      <c r="AA1275" s="19"/>
      <c r="AB1275" s="19"/>
      <c r="AC1275" s="19"/>
      <c r="AD1275" s="19"/>
      <c r="AE1275" s="19"/>
      <c r="AF1275" s="19"/>
      <c r="AG1275" s="19"/>
      <c r="AH1275" s="19"/>
      <c r="AI1275" s="19"/>
      <c r="AJ1275" s="19"/>
      <c r="FM1275" s="50"/>
    </row>
    <row r="1276" spans="1:169" s="18" customFormat="1">
      <c r="A1276" s="47"/>
      <c r="B1276" s="477"/>
      <c r="C1276" s="48"/>
      <c r="D1276" s="48"/>
      <c r="E1276" s="477"/>
      <c r="F1276" s="48"/>
      <c r="G1276" s="48"/>
      <c r="H1276" s="49"/>
      <c r="I1276" s="48"/>
      <c r="J1276" s="477"/>
      <c r="K1276" s="19"/>
      <c r="L1276" s="19"/>
      <c r="M1276" s="19"/>
      <c r="N1276" s="19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/>
      <c r="Z1276" s="19"/>
      <c r="AA1276" s="19"/>
      <c r="AB1276" s="19"/>
      <c r="AC1276" s="19"/>
      <c r="AD1276" s="19"/>
      <c r="AE1276" s="19"/>
      <c r="AF1276" s="19"/>
      <c r="AG1276" s="19"/>
      <c r="AH1276" s="19"/>
      <c r="AI1276" s="19"/>
      <c r="AJ1276" s="19"/>
      <c r="FM1276" s="50"/>
    </row>
    <row r="1277" spans="1:169" s="18" customFormat="1">
      <c r="A1277" s="47"/>
      <c r="B1277" s="477"/>
      <c r="C1277" s="48"/>
      <c r="D1277" s="48"/>
      <c r="E1277" s="477"/>
      <c r="F1277" s="48"/>
      <c r="G1277" s="48"/>
      <c r="H1277" s="49"/>
      <c r="I1277" s="48"/>
      <c r="J1277" s="477"/>
      <c r="K1277" s="19"/>
      <c r="L1277" s="19"/>
      <c r="M1277" s="19"/>
      <c r="N1277" s="19"/>
      <c r="O1277" s="19"/>
      <c r="P1277" s="19"/>
      <c r="Q1277" s="19"/>
      <c r="R1277" s="19"/>
      <c r="S1277" s="19"/>
      <c r="T1277" s="19"/>
      <c r="U1277" s="19"/>
      <c r="V1277" s="19"/>
      <c r="W1277" s="19"/>
      <c r="X1277" s="19"/>
      <c r="Y1277" s="19"/>
      <c r="Z1277" s="19"/>
      <c r="AA1277" s="19"/>
      <c r="AB1277" s="19"/>
      <c r="AC1277" s="19"/>
      <c r="AD1277" s="19"/>
      <c r="AE1277" s="19"/>
      <c r="AF1277" s="19"/>
      <c r="AG1277" s="19"/>
      <c r="AH1277" s="19"/>
      <c r="AI1277" s="19"/>
      <c r="AJ1277" s="19"/>
      <c r="FM1277" s="50"/>
    </row>
    <row r="1278" spans="1:169" s="18" customFormat="1">
      <c r="A1278" s="47"/>
      <c r="B1278" s="477"/>
      <c r="C1278" s="48"/>
      <c r="D1278" s="48"/>
      <c r="E1278" s="477"/>
      <c r="F1278" s="48"/>
      <c r="G1278" s="48"/>
      <c r="H1278" s="49"/>
      <c r="I1278" s="48"/>
      <c r="J1278" s="477"/>
      <c r="K1278" s="19"/>
      <c r="L1278" s="19"/>
      <c r="M1278" s="19"/>
      <c r="N1278" s="19"/>
      <c r="O1278" s="19"/>
      <c r="P1278" s="19"/>
      <c r="Q1278" s="19"/>
      <c r="R1278" s="19"/>
      <c r="S1278" s="19"/>
      <c r="T1278" s="19"/>
      <c r="U1278" s="19"/>
      <c r="V1278" s="19"/>
      <c r="W1278" s="19"/>
      <c r="X1278" s="19"/>
      <c r="Y1278" s="19"/>
      <c r="Z1278" s="19"/>
      <c r="AA1278" s="19"/>
      <c r="AB1278" s="19"/>
      <c r="AC1278" s="19"/>
      <c r="AD1278" s="19"/>
      <c r="AE1278" s="19"/>
      <c r="AF1278" s="19"/>
      <c r="AG1278" s="19"/>
      <c r="AH1278" s="19"/>
      <c r="AI1278" s="19"/>
      <c r="AJ1278" s="19"/>
      <c r="FM1278" s="50"/>
    </row>
    <row r="1279" spans="1:169" s="18" customFormat="1">
      <c r="A1279" s="47"/>
      <c r="B1279" s="477"/>
      <c r="C1279" s="48"/>
      <c r="D1279" s="48"/>
      <c r="E1279" s="477"/>
      <c r="F1279" s="48"/>
      <c r="G1279" s="48"/>
      <c r="H1279" s="49"/>
      <c r="I1279" s="48"/>
      <c r="J1279" s="477"/>
      <c r="K1279" s="19"/>
      <c r="L1279" s="19"/>
      <c r="M1279" s="19"/>
      <c r="N1279" s="19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/>
      <c r="Z1279" s="19"/>
      <c r="AA1279" s="19"/>
      <c r="AB1279" s="19"/>
      <c r="AC1279" s="19"/>
      <c r="AD1279" s="19"/>
      <c r="AE1279" s="19"/>
      <c r="AF1279" s="19"/>
      <c r="AG1279" s="19"/>
      <c r="AH1279" s="19"/>
      <c r="AI1279" s="19"/>
      <c r="AJ1279" s="19"/>
      <c r="FM1279" s="50"/>
    </row>
    <row r="1280" spans="1:169" s="18" customFormat="1">
      <c r="A1280" s="47"/>
      <c r="B1280" s="477"/>
      <c r="C1280" s="48"/>
      <c r="D1280" s="48"/>
      <c r="E1280" s="477"/>
      <c r="F1280" s="48"/>
      <c r="G1280" s="48"/>
      <c r="H1280" s="49"/>
      <c r="I1280" s="48"/>
      <c r="J1280" s="477"/>
      <c r="K1280" s="19"/>
      <c r="L1280" s="19"/>
      <c r="M1280" s="19"/>
      <c r="N1280" s="19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19"/>
      <c r="AA1280" s="19"/>
      <c r="AB1280" s="19"/>
      <c r="AC1280" s="19"/>
      <c r="AD1280" s="19"/>
      <c r="AE1280" s="19"/>
      <c r="AF1280" s="19"/>
      <c r="AG1280" s="19"/>
      <c r="AH1280" s="19"/>
      <c r="AI1280" s="19"/>
      <c r="AJ1280" s="19"/>
      <c r="FM1280" s="50"/>
    </row>
    <row r="1281" spans="1:169" s="18" customFormat="1">
      <c r="A1281" s="47"/>
      <c r="B1281" s="477"/>
      <c r="C1281" s="48"/>
      <c r="D1281" s="48"/>
      <c r="E1281" s="477"/>
      <c r="F1281" s="48"/>
      <c r="G1281" s="48"/>
      <c r="H1281" s="49"/>
      <c r="I1281" s="48"/>
      <c r="J1281" s="477"/>
      <c r="K1281" s="19"/>
      <c r="L1281" s="19"/>
      <c r="M1281" s="19"/>
      <c r="N1281" s="19"/>
      <c r="O1281" s="19"/>
      <c r="P1281" s="19"/>
      <c r="Q1281" s="19"/>
      <c r="R1281" s="19"/>
      <c r="S1281" s="19"/>
      <c r="T1281" s="19"/>
      <c r="U1281" s="19"/>
      <c r="V1281" s="19"/>
      <c r="W1281" s="19"/>
      <c r="X1281" s="19"/>
      <c r="Y1281" s="19"/>
      <c r="Z1281" s="19"/>
      <c r="AA1281" s="19"/>
      <c r="AB1281" s="19"/>
      <c r="AC1281" s="19"/>
      <c r="AD1281" s="19"/>
      <c r="AE1281" s="19"/>
      <c r="AF1281" s="19"/>
      <c r="AG1281" s="19"/>
      <c r="AH1281" s="19"/>
      <c r="AI1281" s="19"/>
      <c r="AJ1281" s="19"/>
      <c r="FM1281" s="50"/>
    </row>
    <row r="1282" spans="1:169" s="18" customFormat="1">
      <c r="A1282" s="47"/>
      <c r="B1282" s="477"/>
      <c r="C1282" s="48"/>
      <c r="D1282" s="48"/>
      <c r="E1282" s="477"/>
      <c r="F1282" s="48"/>
      <c r="G1282" s="48"/>
      <c r="H1282" s="49"/>
      <c r="I1282" s="48"/>
      <c r="J1282" s="477"/>
      <c r="K1282" s="19"/>
      <c r="L1282" s="19"/>
      <c r="M1282" s="19"/>
      <c r="N1282" s="19"/>
      <c r="O1282" s="19"/>
      <c r="P1282" s="19"/>
      <c r="Q1282" s="19"/>
      <c r="R1282" s="19"/>
      <c r="S1282" s="19"/>
      <c r="T1282" s="19"/>
      <c r="U1282" s="19"/>
      <c r="V1282" s="19"/>
      <c r="W1282" s="19"/>
      <c r="X1282" s="19"/>
      <c r="Y1282" s="19"/>
      <c r="Z1282" s="19"/>
      <c r="AA1282" s="19"/>
      <c r="AB1282" s="19"/>
      <c r="AC1282" s="19"/>
      <c r="AD1282" s="19"/>
      <c r="AE1282" s="19"/>
      <c r="AF1282" s="19"/>
      <c r="AG1282" s="19"/>
      <c r="AH1282" s="19"/>
      <c r="AI1282" s="19"/>
      <c r="AJ1282" s="19"/>
      <c r="FM1282" s="50"/>
    </row>
    <row r="1283" spans="1:169" s="18" customFormat="1">
      <c r="A1283" s="47"/>
      <c r="B1283" s="477"/>
      <c r="C1283" s="48"/>
      <c r="D1283" s="48"/>
      <c r="E1283" s="477"/>
      <c r="F1283" s="48"/>
      <c r="G1283" s="48"/>
      <c r="H1283" s="49"/>
      <c r="I1283" s="48"/>
      <c r="J1283" s="477"/>
      <c r="K1283" s="19"/>
      <c r="L1283" s="19"/>
      <c r="M1283" s="19"/>
      <c r="N1283" s="19"/>
      <c r="O1283" s="19"/>
      <c r="P1283" s="19"/>
      <c r="Q1283" s="19"/>
      <c r="R1283" s="19"/>
      <c r="S1283" s="19"/>
      <c r="T1283" s="19"/>
      <c r="U1283" s="19"/>
      <c r="V1283" s="19"/>
      <c r="W1283" s="19"/>
      <c r="X1283" s="19"/>
      <c r="Y1283" s="19"/>
      <c r="Z1283" s="19"/>
      <c r="AA1283" s="19"/>
      <c r="AB1283" s="19"/>
      <c r="AC1283" s="19"/>
      <c r="AD1283" s="19"/>
      <c r="AE1283" s="19"/>
      <c r="AF1283" s="19"/>
      <c r="AG1283" s="19"/>
      <c r="AH1283" s="19"/>
      <c r="AI1283" s="19"/>
      <c r="AJ1283" s="19"/>
      <c r="FM1283" s="50"/>
    </row>
    <row r="1284" spans="1:169" s="18" customFormat="1">
      <c r="A1284" s="47"/>
      <c r="B1284" s="477"/>
      <c r="C1284" s="48"/>
      <c r="D1284" s="48"/>
      <c r="E1284" s="477"/>
      <c r="F1284" s="48"/>
      <c r="G1284" s="48"/>
      <c r="H1284" s="49"/>
      <c r="I1284" s="48"/>
      <c r="J1284" s="477"/>
      <c r="K1284" s="19"/>
      <c r="L1284" s="19"/>
      <c r="M1284" s="19"/>
      <c r="N1284" s="19"/>
      <c r="O1284" s="19"/>
      <c r="P1284" s="19"/>
      <c r="Q1284" s="19"/>
      <c r="R1284" s="19"/>
      <c r="S1284" s="19"/>
      <c r="T1284" s="19"/>
      <c r="U1284" s="19"/>
      <c r="V1284" s="19"/>
      <c r="W1284" s="19"/>
      <c r="X1284" s="19"/>
      <c r="Y1284" s="19"/>
      <c r="Z1284" s="19"/>
      <c r="AA1284" s="19"/>
      <c r="AB1284" s="19"/>
      <c r="AC1284" s="19"/>
      <c r="AD1284" s="19"/>
      <c r="AE1284" s="19"/>
      <c r="AF1284" s="19"/>
      <c r="AG1284" s="19"/>
      <c r="AH1284" s="19"/>
      <c r="AI1284" s="19"/>
      <c r="AJ1284" s="19"/>
      <c r="FM1284" s="50"/>
    </row>
    <row r="1285" spans="1:169" s="18" customFormat="1">
      <c r="A1285" s="47"/>
      <c r="B1285" s="477"/>
      <c r="C1285" s="48"/>
      <c r="D1285" s="48"/>
      <c r="E1285" s="477"/>
      <c r="F1285" s="48"/>
      <c r="G1285" s="48"/>
      <c r="H1285" s="49"/>
      <c r="I1285" s="48"/>
      <c r="J1285" s="477"/>
      <c r="K1285" s="19"/>
      <c r="L1285" s="19"/>
      <c r="M1285" s="19"/>
      <c r="N1285" s="19"/>
      <c r="O1285" s="19"/>
      <c r="P1285" s="19"/>
      <c r="Q1285" s="19"/>
      <c r="R1285" s="19"/>
      <c r="S1285" s="19"/>
      <c r="T1285" s="19"/>
      <c r="U1285" s="19"/>
      <c r="V1285" s="19"/>
      <c r="W1285" s="19"/>
      <c r="X1285" s="19"/>
      <c r="Y1285" s="19"/>
      <c r="Z1285" s="19"/>
      <c r="AA1285" s="19"/>
      <c r="AB1285" s="19"/>
      <c r="AC1285" s="19"/>
      <c r="AD1285" s="19"/>
      <c r="AE1285" s="19"/>
      <c r="AF1285" s="19"/>
      <c r="AG1285" s="19"/>
      <c r="AH1285" s="19"/>
      <c r="AI1285" s="19"/>
      <c r="AJ1285" s="19"/>
      <c r="FM1285" s="50"/>
    </row>
    <row r="1286" spans="1:169" s="18" customFormat="1">
      <c r="A1286" s="47"/>
      <c r="B1286" s="477"/>
      <c r="C1286" s="48"/>
      <c r="D1286" s="48"/>
      <c r="E1286" s="477"/>
      <c r="F1286" s="48"/>
      <c r="G1286" s="48"/>
      <c r="H1286" s="49"/>
      <c r="I1286" s="48"/>
      <c r="J1286" s="477"/>
      <c r="K1286" s="19"/>
      <c r="L1286" s="19"/>
      <c r="M1286" s="19"/>
      <c r="N1286" s="19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19"/>
      <c r="AA1286" s="19"/>
      <c r="AB1286" s="19"/>
      <c r="AC1286" s="19"/>
      <c r="AD1286" s="19"/>
      <c r="AE1286" s="19"/>
      <c r="AF1286" s="19"/>
      <c r="AG1286" s="19"/>
      <c r="AH1286" s="19"/>
      <c r="AI1286" s="19"/>
      <c r="AJ1286" s="19"/>
      <c r="FM1286" s="50"/>
    </row>
    <row r="1287" spans="1:169" s="18" customFormat="1">
      <c r="A1287" s="47"/>
      <c r="B1287" s="477"/>
      <c r="C1287" s="48"/>
      <c r="D1287" s="48"/>
      <c r="E1287" s="477"/>
      <c r="F1287" s="48"/>
      <c r="G1287" s="48"/>
      <c r="H1287" s="49"/>
      <c r="I1287" s="48"/>
      <c r="J1287" s="477"/>
      <c r="K1287" s="19"/>
      <c r="L1287" s="19"/>
      <c r="M1287" s="19"/>
      <c r="N1287" s="19"/>
      <c r="O1287" s="19"/>
      <c r="P1287" s="19"/>
      <c r="Q1287" s="19"/>
      <c r="R1287" s="19"/>
      <c r="S1287" s="19"/>
      <c r="T1287" s="19"/>
      <c r="U1287" s="19"/>
      <c r="V1287" s="19"/>
      <c r="W1287" s="19"/>
      <c r="X1287" s="19"/>
      <c r="Y1287" s="19"/>
      <c r="Z1287" s="19"/>
      <c r="AA1287" s="19"/>
      <c r="AB1287" s="19"/>
      <c r="AC1287" s="19"/>
      <c r="AD1287" s="19"/>
      <c r="AE1287" s="19"/>
      <c r="AF1287" s="19"/>
      <c r="AG1287" s="19"/>
      <c r="AH1287" s="19"/>
      <c r="AI1287" s="19"/>
      <c r="AJ1287" s="19"/>
      <c r="FM1287" s="50"/>
    </row>
    <row r="1288" spans="1:169" s="18" customFormat="1">
      <c r="A1288" s="47"/>
      <c r="B1288" s="477"/>
      <c r="C1288" s="48"/>
      <c r="D1288" s="48"/>
      <c r="E1288" s="477"/>
      <c r="F1288" s="48"/>
      <c r="G1288" s="48"/>
      <c r="H1288" s="49"/>
      <c r="I1288" s="48"/>
      <c r="J1288" s="477"/>
      <c r="K1288" s="19"/>
      <c r="L1288" s="19"/>
      <c r="M1288" s="19"/>
      <c r="N1288" s="19"/>
      <c r="O1288" s="19"/>
      <c r="P1288" s="19"/>
      <c r="Q1288" s="19"/>
      <c r="R1288" s="19"/>
      <c r="S1288" s="19"/>
      <c r="T1288" s="19"/>
      <c r="U1288" s="19"/>
      <c r="V1288" s="19"/>
      <c r="W1288" s="19"/>
      <c r="X1288" s="19"/>
      <c r="Y1288" s="19"/>
      <c r="Z1288" s="19"/>
      <c r="AA1288" s="19"/>
      <c r="AB1288" s="19"/>
      <c r="AC1288" s="19"/>
      <c r="AD1288" s="19"/>
      <c r="AE1288" s="19"/>
      <c r="AF1288" s="19"/>
      <c r="AG1288" s="19"/>
      <c r="AH1288" s="19"/>
      <c r="AI1288" s="19"/>
      <c r="AJ1288" s="19"/>
      <c r="FM1288" s="50"/>
    </row>
    <row r="1289" spans="1:169" s="18" customFormat="1">
      <c r="A1289" s="47"/>
      <c r="B1289" s="477"/>
      <c r="C1289" s="48"/>
      <c r="D1289" s="48"/>
      <c r="E1289" s="477"/>
      <c r="F1289" s="48"/>
      <c r="G1289" s="48"/>
      <c r="H1289" s="49"/>
      <c r="I1289" s="48"/>
      <c r="J1289" s="477"/>
      <c r="K1289" s="19"/>
      <c r="L1289" s="19"/>
      <c r="M1289" s="19"/>
      <c r="N1289" s="19"/>
      <c r="O1289" s="19"/>
      <c r="P1289" s="19"/>
      <c r="Q1289" s="19"/>
      <c r="R1289" s="19"/>
      <c r="S1289" s="19"/>
      <c r="T1289" s="19"/>
      <c r="U1289" s="19"/>
      <c r="V1289" s="19"/>
      <c r="W1289" s="19"/>
      <c r="X1289" s="19"/>
      <c r="Y1289" s="19"/>
      <c r="Z1289" s="19"/>
      <c r="AA1289" s="19"/>
      <c r="AB1289" s="19"/>
      <c r="AC1289" s="19"/>
      <c r="AD1289" s="19"/>
      <c r="AE1289" s="19"/>
      <c r="AF1289" s="19"/>
      <c r="AG1289" s="19"/>
      <c r="AH1289" s="19"/>
      <c r="AI1289" s="19"/>
      <c r="AJ1289" s="19"/>
      <c r="FM1289" s="50"/>
    </row>
    <row r="1290" spans="1:169" s="18" customFormat="1">
      <c r="A1290" s="47"/>
      <c r="B1290" s="477"/>
      <c r="C1290" s="48"/>
      <c r="D1290" s="48"/>
      <c r="E1290" s="477"/>
      <c r="F1290" s="48"/>
      <c r="G1290" s="48"/>
      <c r="H1290" s="49"/>
      <c r="I1290" s="48"/>
      <c r="J1290" s="477"/>
      <c r="K1290" s="19"/>
      <c r="L1290" s="19"/>
      <c r="M1290" s="19"/>
      <c r="N1290" s="19"/>
      <c r="O1290" s="19"/>
      <c r="P1290" s="19"/>
      <c r="Q1290" s="19"/>
      <c r="R1290" s="19"/>
      <c r="S1290" s="19"/>
      <c r="T1290" s="19"/>
      <c r="U1290" s="19"/>
      <c r="V1290" s="19"/>
      <c r="W1290" s="19"/>
      <c r="X1290" s="19"/>
      <c r="Y1290" s="19"/>
      <c r="Z1290" s="19"/>
      <c r="AA1290" s="19"/>
      <c r="AB1290" s="19"/>
      <c r="AC1290" s="19"/>
      <c r="AD1290" s="19"/>
      <c r="AE1290" s="19"/>
      <c r="AF1290" s="19"/>
      <c r="AG1290" s="19"/>
      <c r="AH1290" s="19"/>
      <c r="AI1290" s="19"/>
      <c r="AJ1290" s="19"/>
      <c r="FM1290" s="50"/>
    </row>
    <row r="1291" spans="1:169" s="18" customFormat="1">
      <c r="A1291" s="47"/>
      <c r="B1291" s="477"/>
      <c r="C1291" s="48"/>
      <c r="D1291" s="48"/>
      <c r="E1291" s="477"/>
      <c r="F1291" s="48"/>
      <c r="G1291" s="48"/>
      <c r="H1291" s="49"/>
      <c r="I1291" s="48"/>
      <c r="J1291" s="477"/>
      <c r="K1291" s="19"/>
      <c r="L1291" s="19"/>
      <c r="M1291" s="19"/>
      <c r="N1291" s="19"/>
      <c r="O1291" s="19"/>
      <c r="P1291" s="19"/>
      <c r="Q1291" s="19"/>
      <c r="R1291" s="19"/>
      <c r="S1291" s="19"/>
      <c r="T1291" s="19"/>
      <c r="U1291" s="19"/>
      <c r="V1291" s="19"/>
      <c r="W1291" s="19"/>
      <c r="X1291" s="19"/>
      <c r="Y1291" s="19"/>
      <c r="Z1291" s="19"/>
      <c r="AA1291" s="19"/>
      <c r="AB1291" s="19"/>
      <c r="AC1291" s="19"/>
      <c r="AD1291" s="19"/>
      <c r="AE1291" s="19"/>
      <c r="AF1291" s="19"/>
      <c r="AG1291" s="19"/>
      <c r="AH1291" s="19"/>
      <c r="AI1291" s="19"/>
      <c r="AJ1291" s="19"/>
      <c r="FM1291" s="50"/>
    </row>
    <row r="1292" spans="1:169" s="18" customFormat="1">
      <c r="A1292" s="47"/>
      <c r="B1292" s="477"/>
      <c r="C1292" s="48"/>
      <c r="D1292" s="48"/>
      <c r="E1292" s="477"/>
      <c r="F1292" s="48"/>
      <c r="G1292" s="48"/>
      <c r="H1292" s="49"/>
      <c r="I1292" s="48"/>
      <c r="J1292" s="477"/>
      <c r="K1292" s="19"/>
      <c r="L1292" s="19"/>
      <c r="M1292" s="19"/>
      <c r="N1292" s="19"/>
      <c r="O1292" s="19"/>
      <c r="P1292" s="19"/>
      <c r="Q1292" s="19"/>
      <c r="R1292" s="19"/>
      <c r="S1292" s="19"/>
      <c r="T1292" s="19"/>
      <c r="U1292" s="19"/>
      <c r="V1292" s="19"/>
      <c r="W1292" s="19"/>
      <c r="X1292" s="19"/>
      <c r="Y1292" s="19"/>
      <c r="Z1292" s="19"/>
      <c r="AA1292" s="19"/>
      <c r="AB1292" s="19"/>
      <c r="AC1292" s="19"/>
      <c r="AD1292" s="19"/>
      <c r="AE1292" s="19"/>
      <c r="AF1292" s="19"/>
      <c r="AG1292" s="19"/>
      <c r="AH1292" s="19"/>
      <c r="AI1292" s="19"/>
      <c r="AJ1292" s="19"/>
      <c r="FM1292" s="50"/>
    </row>
    <row r="1293" spans="1:169" s="18" customFormat="1">
      <c r="A1293" s="47"/>
      <c r="B1293" s="477"/>
      <c r="C1293" s="48"/>
      <c r="D1293" s="48"/>
      <c r="E1293" s="477"/>
      <c r="F1293" s="48"/>
      <c r="G1293" s="48"/>
      <c r="H1293" s="49"/>
      <c r="I1293" s="48"/>
      <c r="J1293" s="477"/>
      <c r="K1293" s="19"/>
      <c r="L1293" s="19"/>
      <c r="M1293" s="19"/>
      <c r="N1293" s="19"/>
      <c r="O1293" s="19"/>
      <c r="P1293" s="19"/>
      <c r="Q1293" s="19"/>
      <c r="R1293" s="19"/>
      <c r="S1293" s="19"/>
      <c r="T1293" s="19"/>
      <c r="U1293" s="19"/>
      <c r="V1293" s="19"/>
      <c r="W1293" s="19"/>
      <c r="X1293" s="19"/>
      <c r="Y1293" s="19"/>
      <c r="Z1293" s="19"/>
      <c r="AA1293" s="19"/>
      <c r="AB1293" s="19"/>
      <c r="AC1293" s="19"/>
      <c r="AD1293" s="19"/>
      <c r="AE1293" s="19"/>
      <c r="AF1293" s="19"/>
      <c r="AG1293" s="19"/>
      <c r="AH1293" s="19"/>
      <c r="AI1293" s="19"/>
      <c r="AJ1293" s="19"/>
      <c r="FM1293" s="50"/>
    </row>
    <row r="1294" spans="1:169" s="18" customFormat="1">
      <c r="A1294" s="47"/>
      <c r="B1294" s="477"/>
      <c r="C1294" s="48"/>
      <c r="D1294" s="48"/>
      <c r="E1294" s="477"/>
      <c r="F1294" s="48"/>
      <c r="G1294" s="48"/>
      <c r="H1294" s="49"/>
      <c r="I1294" s="48"/>
      <c r="J1294" s="477"/>
      <c r="K1294" s="19"/>
      <c r="L1294" s="19"/>
      <c r="M1294" s="19"/>
      <c r="N1294" s="19"/>
      <c r="O1294" s="19"/>
      <c r="P1294" s="19"/>
      <c r="Q1294" s="19"/>
      <c r="R1294" s="19"/>
      <c r="S1294" s="19"/>
      <c r="T1294" s="19"/>
      <c r="U1294" s="19"/>
      <c r="V1294" s="19"/>
      <c r="W1294" s="19"/>
      <c r="X1294" s="19"/>
      <c r="Y1294" s="19"/>
      <c r="Z1294" s="19"/>
      <c r="AA1294" s="19"/>
      <c r="AB1294" s="19"/>
      <c r="AC1294" s="19"/>
      <c r="AD1294" s="19"/>
      <c r="AE1294" s="19"/>
      <c r="AF1294" s="19"/>
      <c r="AG1294" s="19"/>
      <c r="AH1294" s="19"/>
      <c r="AI1294" s="19"/>
      <c r="AJ1294" s="19"/>
      <c r="FM1294" s="50"/>
    </row>
    <row r="1295" spans="1:169" s="18" customFormat="1">
      <c r="A1295" s="47"/>
      <c r="B1295" s="477"/>
      <c r="C1295" s="48"/>
      <c r="D1295" s="48"/>
      <c r="E1295" s="477"/>
      <c r="F1295" s="48"/>
      <c r="G1295" s="48"/>
      <c r="H1295" s="49"/>
      <c r="I1295" s="48"/>
      <c r="J1295" s="477"/>
      <c r="K1295" s="19"/>
      <c r="L1295" s="19"/>
      <c r="M1295" s="19"/>
      <c r="N1295" s="19"/>
      <c r="O1295" s="19"/>
      <c r="P1295" s="19"/>
      <c r="Q1295" s="19"/>
      <c r="R1295" s="19"/>
      <c r="S1295" s="19"/>
      <c r="T1295" s="19"/>
      <c r="U1295" s="19"/>
      <c r="V1295" s="19"/>
      <c r="W1295" s="19"/>
      <c r="X1295" s="19"/>
      <c r="Y1295" s="19"/>
      <c r="Z1295" s="19"/>
      <c r="AA1295" s="19"/>
      <c r="AB1295" s="19"/>
      <c r="AC1295" s="19"/>
      <c r="AD1295" s="19"/>
      <c r="AE1295" s="19"/>
      <c r="AF1295" s="19"/>
      <c r="AG1295" s="19"/>
      <c r="AH1295" s="19"/>
      <c r="AI1295" s="19"/>
      <c r="AJ1295" s="19"/>
      <c r="FM1295" s="50"/>
    </row>
    <row r="1296" spans="1:169" s="18" customFormat="1">
      <c r="A1296" s="47"/>
      <c r="B1296" s="477"/>
      <c r="C1296" s="48"/>
      <c r="D1296" s="48"/>
      <c r="E1296" s="477"/>
      <c r="F1296" s="48"/>
      <c r="G1296" s="48"/>
      <c r="H1296" s="49"/>
      <c r="I1296" s="48"/>
      <c r="J1296" s="477"/>
      <c r="K1296" s="19"/>
      <c r="L1296" s="19"/>
      <c r="M1296" s="19"/>
      <c r="N1296" s="19"/>
      <c r="O1296" s="19"/>
      <c r="P1296" s="19"/>
      <c r="Q1296" s="19"/>
      <c r="R1296" s="19"/>
      <c r="S1296" s="19"/>
      <c r="T1296" s="19"/>
      <c r="U1296" s="19"/>
      <c r="V1296" s="19"/>
      <c r="W1296" s="19"/>
      <c r="X1296" s="19"/>
      <c r="Y1296" s="19"/>
      <c r="Z1296" s="19"/>
      <c r="AA1296" s="19"/>
      <c r="AB1296" s="19"/>
      <c r="AC1296" s="19"/>
      <c r="AD1296" s="19"/>
      <c r="AE1296" s="19"/>
      <c r="AF1296" s="19"/>
      <c r="AG1296" s="19"/>
      <c r="AH1296" s="19"/>
      <c r="AI1296" s="19"/>
      <c r="AJ1296" s="19"/>
      <c r="FM1296" s="50"/>
    </row>
    <row r="1297" spans="1:169" s="18" customFormat="1">
      <c r="A1297" s="47"/>
      <c r="B1297" s="477"/>
      <c r="C1297" s="48"/>
      <c r="D1297" s="48"/>
      <c r="E1297" s="477"/>
      <c r="F1297" s="48"/>
      <c r="G1297" s="48"/>
      <c r="H1297" s="49"/>
      <c r="I1297" s="48"/>
      <c r="J1297" s="477"/>
      <c r="K1297" s="19"/>
      <c r="L1297" s="19"/>
      <c r="M1297" s="19"/>
      <c r="N1297" s="19"/>
      <c r="O1297" s="19"/>
      <c r="P1297" s="19"/>
      <c r="Q1297" s="19"/>
      <c r="R1297" s="19"/>
      <c r="S1297" s="19"/>
      <c r="T1297" s="19"/>
      <c r="U1297" s="19"/>
      <c r="V1297" s="19"/>
      <c r="W1297" s="19"/>
      <c r="X1297" s="19"/>
      <c r="Y1297" s="19"/>
      <c r="Z1297" s="19"/>
      <c r="AA1297" s="19"/>
      <c r="AB1297" s="19"/>
      <c r="AC1297" s="19"/>
      <c r="AD1297" s="19"/>
      <c r="AE1297" s="19"/>
      <c r="AF1297" s="19"/>
      <c r="AG1297" s="19"/>
      <c r="AH1297" s="19"/>
      <c r="AI1297" s="19"/>
      <c r="AJ1297" s="19"/>
      <c r="FM1297" s="50"/>
    </row>
    <row r="1298" spans="1:169" s="18" customFormat="1">
      <c r="A1298" s="47"/>
      <c r="B1298" s="477"/>
      <c r="C1298" s="48"/>
      <c r="D1298" s="48"/>
      <c r="E1298" s="477"/>
      <c r="F1298" s="48"/>
      <c r="G1298" s="48"/>
      <c r="H1298" s="49"/>
      <c r="I1298" s="48"/>
      <c r="J1298" s="477"/>
      <c r="K1298" s="19"/>
      <c r="L1298" s="19"/>
      <c r="M1298" s="19"/>
      <c r="N1298" s="19"/>
      <c r="O1298" s="19"/>
      <c r="P1298" s="19"/>
      <c r="Q1298" s="19"/>
      <c r="R1298" s="19"/>
      <c r="S1298" s="19"/>
      <c r="T1298" s="19"/>
      <c r="U1298" s="19"/>
      <c r="V1298" s="19"/>
      <c r="W1298" s="19"/>
      <c r="X1298" s="19"/>
      <c r="Y1298" s="19"/>
      <c r="Z1298" s="19"/>
      <c r="AA1298" s="19"/>
      <c r="AB1298" s="19"/>
      <c r="AC1298" s="19"/>
      <c r="AD1298" s="19"/>
      <c r="AE1298" s="19"/>
      <c r="AF1298" s="19"/>
      <c r="AG1298" s="19"/>
      <c r="AH1298" s="19"/>
      <c r="AI1298" s="19"/>
      <c r="AJ1298" s="19"/>
      <c r="FM1298" s="50"/>
    </row>
    <row r="1299" spans="1:169" s="18" customFormat="1">
      <c r="A1299" s="47"/>
      <c r="B1299" s="477"/>
      <c r="C1299" s="48"/>
      <c r="D1299" s="48"/>
      <c r="E1299" s="477"/>
      <c r="F1299" s="48"/>
      <c r="G1299" s="48"/>
      <c r="H1299" s="49"/>
      <c r="I1299" s="48"/>
      <c r="J1299" s="477"/>
      <c r="K1299" s="19"/>
      <c r="L1299" s="19"/>
      <c r="M1299" s="19"/>
      <c r="N1299" s="19"/>
      <c r="O1299" s="19"/>
      <c r="P1299" s="19"/>
      <c r="Q1299" s="19"/>
      <c r="R1299" s="19"/>
      <c r="S1299" s="19"/>
      <c r="T1299" s="19"/>
      <c r="U1299" s="19"/>
      <c r="V1299" s="19"/>
      <c r="W1299" s="19"/>
      <c r="X1299" s="19"/>
      <c r="Y1299" s="19"/>
      <c r="Z1299" s="19"/>
      <c r="AA1299" s="19"/>
      <c r="AB1299" s="19"/>
      <c r="AC1299" s="19"/>
      <c r="AD1299" s="19"/>
      <c r="AE1299" s="19"/>
      <c r="AF1299" s="19"/>
      <c r="AG1299" s="19"/>
      <c r="AH1299" s="19"/>
      <c r="AI1299" s="19"/>
      <c r="AJ1299" s="19"/>
      <c r="FM1299" s="50"/>
    </row>
    <row r="1300" spans="1:169" s="18" customFormat="1">
      <c r="A1300" s="47"/>
      <c r="B1300" s="477"/>
      <c r="C1300" s="48"/>
      <c r="D1300" s="48"/>
      <c r="E1300" s="477"/>
      <c r="F1300" s="48"/>
      <c r="G1300" s="48"/>
      <c r="H1300" s="49"/>
      <c r="I1300" s="48"/>
      <c r="J1300" s="477"/>
      <c r="K1300" s="19"/>
      <c r="L1300" s="19"/>
      <c r="M1300" s="19"/>
      <c r="N1300" s="19"/>
      <c r="O1300" s="19"/>
      <c r="P1300" s="19"/>
      <c r="Q1300" s="19"/>
      <c r="R1300" s="19"/>
      <c r="S1300" s="19"/>
      <c r="T1300" s="19"/>
      <c r="U1300" s="19"/>
      <c r="V1300" s="19"/>
      <c r="W1300" s="19"/>
      <c r="X1300" s="19"/>
      <c r="Y1300" s="19"/>
      <c r="Z1300" s="19"/>
      <c r="AA1300" s="19"/>
      <c r="AB1300" s="19"/>
      <c r="AC1300" s="19"/>
      <c r="AD1300" s="19"/>
      <c r="AE1300" s="19"/>
      <c r="AF1300" s="19"/>
      <c r="AG1300" s="19"/>
      <c r="AH1300" s="19"/>
      <c r="AI1300" s="19"/>
      <c r="AJ1300" s="19"/>
      <c r="FM1300" s="50"/>
    </row>
    <row r="1301" spans="1:169" s="18" customFormat="1">
      <c r="A1301" s="47"/>
      <c r="B1301" s="477"/>
      <c r="C1301" s="48"/>
      <c r="D1301" s="48"/>
      <c r="E1301" s="477"/>
      <c r="F1301" s="48"/>
      <c r="G1301" s="48"/>
      <c r="H1301" s="49"/>
      <c r="I1301" s="48"/>
      <c r="J1301" s="477"/>
      <c r="K1301" s="19"/>
      <c r="L1301" s="19"/>
      <c r="M1301" s="19"/>
      <c r="N1301" s="19"/>
      <c r="O1301" s="19"/>
      <c r="P1301" s="19"/>
      <c r="Q1301" s="19"/>
      <c r="R1301" s="19"/>
      <c r="S1301" s="19"/>
      <c r="T1301" s="19"/>
      <c r="U1301" s="19"/>
      <c r="V1301" s="19"/>
      <c r="W1301" s="19"/>
      <c r="X1301" s="19"/>
      <c r="Y1301" s="19"/>
      <c r="Z1301" s="19"/>
      <c r="AA1301" s="19"/>
      <c r="AB1301" s="19"/>
      <c r="AC1301" s="19"/>
      <c r="AD1301" s="19"/>
      <c r="AE1301" s="19"/>
      <c r="AF1301" s="19"/>
      <c r="AG1301" s="19"/>
      <c r="AH1301" s="19"/>
      <c r="AI1301" s="19"/>
      <c r="AJ1301" s="19"/>
      <c r="FM1301" s="50"/>
    </row>
    <row r="1302" spans="1:169" s="18" customFormat="1">
      <c r="A1302" s="47"/>
      <c r="B1302" s="477"/>
      <c r="C1302" s="48"/>
      <c r="D1302" s="48"/>
      <c r="E1302" s="477"/>
      <c r="F1302" s="48"/>
      <c r="G1302" s="48"/>
      <c r="H1302" s="49"/>
      <c r="I1302" s="48"/>
      <c r="J1302" s="477"/>
      <c r="K1302" s="19"/>
      <c r="L1302" s="19"/>
      <c r="M1302" s="19"/>
      <c r="N1302" s="19"/>
      <c r="O1302" s="19"/>
      <c r="P1302" s="19"/>
      <c r="Q1302" s="19"/>
      <c r="R1302" s="19"/>
      <c r="S1302" s="19"/>
      <c r="T1302" s="19"/>
      <c r="U1302" s="19"/>
      <c r="V1302" s="19"/>
      <c r="W1302" s="19"/>
      <c r="X1302" s="19"/>
      <c r="Y1302" s="19"/>
      <c r="Z1302" s="19"/>
      <c r="AA1302" s="19"/>
      <c r="AB1302" s="19"/>
      <c r="AC1302" s="19"/>
      <c r="AD1302" s="19"/>
      <c r="AE1302" s="19"/>
      <c r="AF1302" s="19"/>
      <c r="AG1302" s="19"/>
      <c r="AH1302" s="19"/>
      <c r="AI1302" s="19"/>
      <c r="AJ1302" s="19"/>
      <c r="FM1302" s="50"/>
    </row>
    <row r="1303" spans="1:169" s="18" customFormat="1">
      <c r="A1303" s="47"/>
      <c r="B1303" s="477"/>
      <c r="C1303" s="48"/>
      <c r="D1303" s="48"/>
      <c r="E1303" s="477"/>
      <c r="F1303" s="48"/>
      <c r="G1303" s="48"/>
      <c r="H1303" s="49"/>
      <c r="I1303" s="48"/>
      <c r="J1303" s="477"/>
      <c r="K1303" s="19"/>
      <c r="L1303" s="19"/>
      <c r="M1303" s="19"/>
      <c r="N1303" s="19"/>
      <c r="O1303" s="19"/>
      <c r="P1303" s="19"/>
      <c r="Q1303" s="19"/>
      <c r="R1303" s="19"/>
      <c r="S1303" s="19"/>
      <c r="T1303" s="19"/>
      <c r="U1303" s="19"/>
      <c r="V1303" s="19"/>
      <c r="W1303" s="19"/>
      <c r="X1303" s="19"/>
      <c r="Y1303" s="19"/>
      <c r="Z1303" s="19"/>
      <c r="AA1303" s="19"/>
      <c r="AB1303" s="19"/>
      <c r="AC1303" s="19"/>
      <c r="AD1303" s="19"/>
      <c r="AE1303" s="19"/>
      <c r="AF1303" s="19"/>
      <c r="AG1303" s="19"/>
      <c r="AH1303" s="19"/>
      <c r="AI1303" s="19"/>
      <c r="AJ1303" s="19"/>
      <c r="FM1303" s="50"/>
    </row>
    <row r="1304" spans="1:169" s="18" customFormat="1">
      <c r="A1304" s="47"/>
      <c r="B1304" s="477"/>
      <c r="C1304" s="48"/>
      <c r="D1304" s="48"/>
      <c r="E1304" s="477"/>
      <c r="F1304" s="48"/>
      <c r="G1304" s="48"/>
      <c r="H1304" s="49"/>
      <c r="I1304" s="48"/>
      <c r="J1304" s="477"/>
      <c r="K1304" s="19"/>
      <c r="L1304" s="19"/>
      <c r="M1304" s="19"/>
      <c r="N1304" s="19"/>
      <c r="O1304" s="19"/>
      <c r="P1304" s="19"/>
      <c r="Q1304" s="19"/>
      <c r="R1304" s="19"/>
      <c r="S1304" s="19"/>
      <c r="T1304" s="19"/>
      <c r="U1304" s="19"/>
      <c r="V1304" s="19"/>
      <c r="W1304" s="19"/>
      <c r="X1304" s="19"/>
      <c r="Y1304" s="19"/>
      <c r="Z1304" s="19"/>
      <c r="AA1304" s="19"/>
      <c r="AB1304" s="19"/>
      <c r="AC1304" s="19"/>
      <c r="AD1304" s="19"/>
      <c r="AE1304" s="19"/>
      <c r="AF1304" s="19"/>
      <c r="AG1304" s="19"/>
      <c r="AH1304" s="19"/>
      <c r="AI1304" s="19"/>
      <c r="AJ1304" s="19"/>
      <c r="FM1304" s="50"/>
    </row>
    <row r="1305" spans="1:169" s="18" customFormat="1">
      <c r="A1305" s="47"/>
      <c r="B1305" s="477"/>
      <c r="C1305" s="48"/>
      <c r="D1305" s="48"/>
      <c r="E1305" s="477"/>
      <c r="F1305" s="48"/>
      <c r="G1305" s="48"/>
      <c r="H1305" s="49"/>
      <c r="I1305" s="48"/>
      <c r="J1305" s="477"/>
      <c r="K1305" s="19"/>
      <c r="L1305" s="19"/>
      <c r="M1305" s="19"/>
      <c r="N1305" s="19"/>
      <c r="O1305" s="19"/>
      <c r="P1305" s="19"/>
      <c r="Q1305" s="19"/>
      <c r="R1305" s="19"/>
      <c r="S1305" s="19"/>
      <c r="T1305" s="19"/>
      <c r="U1305" s="19"/>
      <c r="V1305" s="19"/>
      <c r="W1305" s="19"/>
      <c r="X1305" s="19"/>
      <c r="Y1305" s="19"/>
      <c r="Z1305" s="19"/>
      <c r="AA1305" s="19"/>
      <c r="AB1305" s="19"/>
      <c r="AC1305" s="19"/>
      <c r="AD1305" s="19"/>
      <c r="AE1305" s="19"/>
      <c r="AF1305" s="19"/>
      <c r="AG1305" s="19"/>
      <c r="AH1305" s="19"/>
      <c r="AI1305" s="19"/>
      <c r="AJ1305" s="19"/>
      <c r="FM1305" s="50"/>
    </row>
    <row r="1306" spans="1:169" s="18" customFormat="1">
      <c r="A1306" s="47"/>
      <c r="B1306" s="477"/>
      <c r="C1306" s="48"/>
      <c r="D1306" s="48"/>
      <c r="E1306" s="477"/>
      <c r="F1306" s="48"/>
      <c r="G1306" s="48"/>
      <c r="H1306" s="49"/>
      <c r="I1306" s="48"/>
      <c r="J1306" s="477"/>
      <c r="K1306" s="19"/>
      <c r="L1306" s="19"/>
      <c r="M1306" s="19"/>
      <c r="N1306" s="19"/>
      <c r="O1306" s="19"/>
      <c r="P1306" s="19"/>
      <c r="Q1306" s="19"/>
      <c r="R1306" s="19"/>
      <c r="S1306" s="19"/>
      <c r="T1306" s="19"/>
      <c r="U1306" s="19"/>
      <c r="V1306" s="19"/>
      <c r="W1306" s="19"/>
      <c r="X1306" s="19"/>
      <c r="Y1306" s="19"/>
      <c r="Z1306" s="19"/>
      <c r="AA1306" s="19"/>
      <c r="AB1306" s="19"/>
      <c r="AC1306" s="19"/>
      <c r="AD1306" s="19"/>
      <c r="AE1306" s="19"/>
      <c r="AF1306" s="19"/>
      <c r="AG1306" s="19"/>
      <c r="AH1306" s="19"/>
      <c r="AI1306" s="19"/>
      <c r="AJ1306" s="19"/>
      <c r="FM1306" s="50"/>
    </row>
    <row r="1307" spans="1:169" s="18" customFormat="1">
      <c r="A1307" s="47"/>
      <c r="B1307" s="477"/>
      <c r="C1307" s="48"/>
      <c r="D1307" s="48"/>
      <c r="E1307" s="477"/>
      <c r="F1307" s="48"/>
      <c r="G1307" s="48"/>
      <c r="H1307" s="49"/>
      <c r="I1307" s="48"/>
      <c r="J1307" s="477"/>
      <c r="K1307" s="19"/>
      <c r="L1307" s="19"/>
      <c r="M1307" s="19"/>
      <c r="N1307" s="19"/>
      <c r="O1307" s="19"/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  <c r="AA1307" s="19"/>
      <c r="AB1307" s="19"/>
      <c r="AC1307" s="19"/>
      <c r="AD1307" s="19"/>
      <c r="AE1307" s="19"/>
      <c r="AF1307" s="19"/>
      <c r="AG1307" s="19"/>
      <c r="AH1307" s="19"/>
      <c r="AI1307" s="19"/>
      <c r="AJ1307" s="19"/>
      <c r="FM1307" s="50"/>
    </row>
    <row r="1308" spans="1:169" s="18" customFormat="1">
      <c r="A1308" s="47"/>
      <c r="B1308" s="477"/>
      <c r="C1308" s="48"/>
      <c r="D1308" s="48"/>
      <c r="E1308" s="477"/>
      <c r="F1308" s="48"/>
      <c r="G1308" s="48"/>
      <c r="H1308" s="49"/>
      <c r="I1308" s="48"/>
      <c r="J1308" s="477"/>
      <c r="K1308" s="19"/>
      <c r="L1308" s="19"/>
      <c r="M1308" s="19"/>
      <c r="N1308" s="19"/>
      <c r="O1308" s="19"/>
      <c r="P1308" s="19"/>
      <c r="Q1308" s="19"/>
      <c r="R1308" s="19"/>
      <c r="S1308" s="19"/>
      <c r="T1308" s="19"/>
      <c r="U1308" s="19"/>
      <c r="V1308" s="19"/>
      <c r="W1308" s="19"/>
      <c r="X1308" s="19"/>
      <c r="Y1308" s="19"/>
      <c r="Z1308" s="19"/>
      <c r="AA1308" s="19"/>
      <c r="AB1308" s="19"/>
      <c r="AC1308" s="19"/>
      <c r="AD1308" s="19"/>
      <c r="AE1308" s="19"/>
      <c r="AF1308" s="19"/>
      <c r="AG1308" s="19"/>
      <c r="AH1308" s="19"/>
      <c r="AI1308" s="19"/>
      <c r="AJ1308" s="19"/>
      <c r="FM1308" s="50"/>
    </row>
    <row r="1309" spans="1:169" s="18" customFormat="1">
      <c r="A1309" s="47"/>
      <c r="B1309" s="477"/>
      <c r="C1309" s="48"/>
      <c r="D1309" s="48"/>
      <c r="E1309" s="477"/>
      <c r="F1309" s="48"/>
      <c r="G1309" s="48"/>
      <c r="H1309" s="49"/>
      <c r="I1309" s="48"/>
      <c r="J1309" s="477"/>
      <c r="K1309" s="19"/>
      <c r="L1309" s="19"/>
      <c r="M1309" s="19"/>
      <c r="N1309" s="19"/>
      <c r="O1309" s="19"/>
      <c r="P1309" s="19"/>
      <c r="Q1309" s="19"/>
      <c r="R1309" s="19"/>
      <c r="S1309" s="19"/>
      <c r="T1309" s="19"/>
      <c r="U1309" s="19"/>
      <c r="V1309" s="19"/>
      <c r="W1309" s="19"/>
      <c r="X1309" s="19"/>
      <c r="Y1309" s="19"/>
      <c r="Z1309" s="19"/>
      <c r="AA1309" s="19"/>
      <c r="AB1309" s="19"/>
      <c r="AC1309" s="19"/>
      <c r="AD1309" s="19"/>
      <c r="AE1309" s="19"/>
      <c r="AF1309" s="19"/>
      <c r="AG1309" s="19"/>
      <c r="AH1309" s="19"/>
      <c r="AI1309" s="19"/>
      <c r="AJ1309" s="19"/>
      <c r="FM1309" s="50"/>
    </row>
    <row r="1310" spans="1:169" s="18" customFormat="1">
      <c r="A1310" s="47"/>
      <c r="B1310" s="477"/>
      <c r="C1310" s="48"/>
      <c r="D1310" s="48"/>
      <c r="E1310" s="477"/>
      <c r="F1310" s="48"/>
      <c r="G1310" s="48"/>
      <c r="H1310" s="49"/>
      <c r="I1310" s="48"/>
      <c r="J1310" s="477"/>
      <c r="K1310" s="19"/>
      <c r="L1310" s="19"/>
      <c r="M1310" s="19"/>
      <c r="N1310" s="19"/>
      <c r="O1310" s="19"/>
      <c r="P1310" s="19"/>
      <c r="Q1310" s="19"/>
      <c r="R1310" s="19"/>
      <c r="S1310" s="19"/>
      <c r="T1310" s="19"/>
      <c r="U1310" s="19"/>
      <c r="V1310" s="19"/>
      <c r="W1310" s="19"/>
      <c r="X1310" s="19"/>
      <c r="Y1310" s="19"/>
      <c r="Z1310" s="19"/>
      <c r="AA1310" s="19"/>
      <c r="AB1310" s="19"/>
      <c r="AC1310" s="19"/>
      <c r="AD1310" s="19"/>
      <c r="AE1310" s="19"/>
      <c r="AF1310" s="19"/>
      <c r="AG1310" s="19"/>
      <c r="AH1310" s="19"/>
      <c r="AI1310" s="19"/>
      <c r="AJ1310" s="19"/>
      <c r="FM1310" s="50"/>
    </row>
    <row r="1311" spans="1:169" s="18" customFormat="1">
      <c r="A1311" s="47"/>
      <c r="B1311" s="477"/>
      <c r="C1311" s="48"/>
      <c r="D1311" s="48"/>
      <c r="E1311" s="477"/>
      <c r="F1311" s="48"/>
      <c r="G1311" s="48"/>
      <c r="H1311" s="49"/>
      <c r="I1311" s="48"/>
      <c r="J1311" s="477"/>
      <c r="K1311" s="19"/>
      <c r="L1311" s="19"/>
      <c r="M1311" s="19"/>
      <c r="N1311" s="19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  <c r="AA1311" s="19"/>
      <c r="AB1311" s="19"/>
      <c r="AC1311" s="19"/>
      <c r="AD1311" s="19"/>
      <c r="AE1311" s="19"/>
      <c r="AF1311" s="19"/>
      <c r="AG1311" s="19"/>
      <c r="AH1311" s="19"/>
      <c r="AI1311" s="19"/>
      <c r="AJ1311" s="19"/>
      <c r="FM1311" s="50"/>
    </row>
    <row r="1312" spans="1:169" s="18" customFormat="1">
      <c r="A1312" s="47"/>
      <c r="B1312" s="477"/>
      <c r="C1312" s="48"/>
      <c r="D1312" s="48"/>
      <c r="E1312" s="477"/>
      <c r="F1312" s="48"/>
      <c r="G1312" s="48"/>
      <c r="H1312" s="49"/>
      <c r="I1312" s="48"/>
      <c r="J1312" s="477"/>
      <c r="K1312" s="19"/>
      <c r="L1312" s="19"/>
      <c r="M1312" s="19"/>
      <c r="N1312" s="19"/>
      <c r="O1312" s="19"/>
      <c r="P1312" s="19"/>
      <c r="Q1312" s="19"/>
      <c r="R1312" s="19"/>
      <c r="S1312" s="19"/>
      <c r="T1312" s="19"/>
      <c r="U1312" s="19"/>
      <c r="V1312" s="19"/>
      <c r="W1312" s="19"/>
      <c r="X1312" s="19"/>
      <c r="Y1312" s="19"/>
      <c r="Z1312" s="19"/>
      <c r="AA1312" s="19"/>
      <c r="AB1312" s="19"/>
      <c r="AC1312" s="19"/>
      <c r="AD1312" s="19"/>
      <c r="AE1312" s="19"/>
      <c r="AF1312" s="19"/>
      <c r="AG1312" s="19"/>
      <c r="AH1312" s="19"/>
      <c r="AI1312" s="19"/>
      <c r="AJ1312" s="19"/>
      <c r="FM1312" s="50"/>
    </row>
    <row r="1313" spans="1:169" s="18" customFormat="1">
      <c r="A1313" s="47"/>
      <c r="B1313" s="477"/>
      <c r="C1313" s="48"/>
      <c r="D1313" s="48"/>
      <c r="E1313" s="477"/>
      <c r="F1313" s="48"/>
      <c r="G1313" s="48"/>
      <c r="H1313" s="49"/>
      <c r="I1313" s="48"/>
      <c r="J1313" s="477"/>
      <c r="K1313" s="19"/>
      <c r="L1313" s="19"/>
      <c r="M1313" s="19"/>
      <c r="N1313" s="19"/>
      <c r="O1313" s="19"/>
      <c r="P1313" s="19"/>
      <c r="Q1313" s="19"/>
      <c r="R1313" s="19"/>
      <c r="S1313" s="19"/>
      <c r="T1313" s="19"/>
      <c r="U1313" s="19"/>
      <c r="V1313" s="19"/>
      <c r="W1313" s="19"/>
      <c r="X1313" s="19"/>
      <c r="Y1313" s="19"/>
      <c r="Z1313" s="19"/>
      <c r="AA1313" s="19"/>
      <c r="AB1313" s="19"/>
      <c r="AC1313" s="19"/>
      <c r="AD1313" s="19"/>
      <c r="AE1313" s="19"/>
      <c r="AF1313" s="19"/>
      <c r="AG1313" s="19"/>
      <c r="AH1313" s="19"/>
      <c r="AI1313" s="19"/>
      <c r="AJ1313" s="19"/>
      <c r="FM1313" s="50"/>
    </row>
    <row r="1314" spans="1:169" s="18" customFormat="1">
      <c r="A1314" s="47"/>
      <c r="B1314" s="477"/>
      <c r="C1314" s="48"/>
      <c r="D1314" s="48"/>
      <c r="E1314" s="477"/>
      <c r="F1314" s="48"/>
      <c r="G1314" s="48"/>
      <c r="H1314" s="49"/>
      <c r="I1314" s="48"/>
      <c r="J1314" s="477"/>
      <c r="K1314" s="19"/>
      <c r="L1314" s="19"/>
      <c r="M1314" s="19"/>
      <c r="N1314" s="19"/>
      <c r="O1314" s="19"/>
      <c r="P1314" s="19"/>
      <c r="Q1314" s="19"/>
      <c r="R1314" s="19"/>
      <c r="S1314" s="19"/>
      <c r="T1314" s="19"/>
      <c r="U1314" s="19"/>
      <c r="V1314" s="19"/>
      <c r="W1314" s="19"/>
      <c r="X1314" s="19"/>
      <c r="Y1314" s="19"/>
      <c r="Z1314" s="19"/>
      <c r="AA1314" s="19"/>
      <c r="AB1314" s="19"/>
      <c r="AC1314" s="19"/>
      <c r="AD1314" s="19"/>
      <c r="AE1314" s="19"/>
      <c r="AF1314" s="19"/>
      <c r="AG1314" s="19"/>
      <c r="AH1314" s="19"/>
      <c r="AI1314" s="19"/>
      <c r="AJ1314" s="19"/>
      <c r="FM1314" s="50"/>
    </row>
    <row r="1315" spans="1:169" s="18" customFormat="1">
      <c r="A1315" s="47"/>
      <c r="B1315" s="477"/>
      <c r="C1315" s="48"/>
      <c r="D1315" s="48"/>
      <c r="E1315" s="477"/>
      <c r="F1315" s="48"/>
      <c r="G1315" s="48"/>
      <c r="H1315" s="49"/>
      <c r="I1315" s="48"/>
      <c r="J1315" s="477"/>
      <c r="K1315" s="19"/>
      <c r="L1315" s="19"/>
      <c r="M1315" s="19"/>
      <c r="N1315" s="19"/>
      <c r="O1315" s="19"/>
      <c r="P1315" s="19"/>
      <c r="Q1315" s="19"/>
      <c r="R1315" s="19"/>
      <c r="S1315" s="19"/>
      <c r="T1315" s="19"/>
      <c r="U1315" s="19"/>
      <c r="V1315" s="19"/>
      <c r="W1315" s="19"/>
      <c r="X1315" s="19"/>
      <c r="Y1315" s="19"/>
      <c r="Z1315" s="19"/>
      <c r="AA1315" s="19"/>
      <c r="AB1315" s="19"/>
      <c r="AC1315" s="19"/>
      <c r="AD1315" s="19"/>
      <c r="AE1315" s="19"/>
      <c r="AF1315" s="19"/>
      <c r="AG1315" s="19"/>
      <c r="AH1315" s="19"/>
      <c r="AI1315" s="19"/>
      <c r="AJ1315" s="19"/>
      <c r="FM1315" s="50"/>
    </row>
    <row r="1316" spans="1:169" s="18" customFormat="1">
      <c r="A1316" s="47"/>
      <c r="B1316" s="477"/>
      <c r="C1316" s="48"/>
      <c r="D1316" s="48"/>
      <c r="E1316" s="477"/>
      <c r="F1316" s="48"/>
      <c r="G1316" s="48"/>
      <c r="H1316" s="49"/>
      <c r="I1316" s="48"/>
      <c r="J1316" s="477"/>
      <c r="K1316" s="19"/>
      <c r="L1316" s="19"/>
      <c r="M1316" s="19"/>
      <c r="N1316" s="19"/>
      <c r="O1316" s="19"/>
      <c r="P1316" s="19"/>
      <c r="Q1316" s="19"/>
      <c r="R1316" s="19"/>
      <c r="S1316" s="19"/>
      <c r="T1316" s="19"/>
      <c r="U1316" s="19"/>
      <c r="V1316" s="19"/>
      <c r="W1316" s="19"/>
      <c r="X1316" s="19"/>
      <c r="Y1316" s="19"/>
      <c r="Z1316" s="19"/>
      <c r="AA1316" s="19"/>
      <c r="AB1316" s="19"/>
      <c r="AC1316" s="19"/>
      <c r="AD1316" s="19"/>
      <c r="AE1316" s="19"/>
      <c r="AF1316" s="19"/>
      <c r="AG1316" s="19"/>
      <c r="AH1316" s="19"/>
      <c r="AI1316" s="19"/>
      <c r="AJ1316" s="19"/>
      <c r="FM1316" s="50"/>
    </row>
    <row r="1317" spans="1:169" s="18" customFormat="1">
      <c r="A1317" s="47"/>
      <c r="B1317" s="477"/>
      <c r="C1317" s="48"/>
      <c r="D1317" s="48"/>
      <c r="E1317" s="477"/>
      <c r="F1317" s="48"/>
      <c r="G1317" s="48"/>
      <c r="H1317" s="49"/>
      <c r="I1317" s="48"/>
      <c r="J1317" s="477"/>
      <c r="K1317" s="19"/>
      <c r="L1317" s="19"/>
      <c r="M1317" s="19"/>
      <c r="N1317" s="19"/>
      <c r="O1317" s="19"/>
      <c r="P1317" s="19"/>
      <c r="Q1317" s="19"/>
      <c r="R1317" s="19"/>
      <c r="S1317" s="19"/>
      <c r="T1317" s="19"/>
      <c r="U1317" s="19"/>
      <c r="V1317" s="19"/>
      <c r="W1317" s="19"/>
      <c r="X1317" s="19"/>
      <c r="Y1317" s="19"/>
      <c r="Z1317" s="19"/>
      <c r="AA1317" s="19"/>
      <c r="AB1317" s="19"/>
      <c r="AC1317" s="19"/>
      <c r="AD1317" s="19"/>
      <c r="AE1317" s="19"/>
      <c r="AF1317" s="19"/>
      <c r="AG1317" s="19"/>
      <c r="AH1317" s="19"/>
      <c r="AI1317" s="19"/>
      <c r="AJ1317" s="19"/>
      <c r="FM1317" s="50"/>
    </row>
    <row r="1318" spans="1:169" s="18" customFormat="1">
      <c r="A1318" s="47"/>
      <c r="B1318" s="477"/>
      <c r="C1318" s="48"/>
      <c r="D1318" s="48"/>
      <c r="E1318" s="477"/>
      <c r="F1318" s="48"/>
      <c r="G1318" s="48"/>
      <c r="H1318" s="49"/>
      <c r="I1318" s="48"/>
      <c r="J1318" s="477"/>
      <c r="K1318" s="19"/>
      <c r="L1318" s="19"/>
      <c r="M1318" s="19"/>
      <c r="N1318" s="19"/>
      <c r="O1318" s="19"/>
      <c r="P1318" s="19"/>
      <c r="Q1318" s="19"/>
      <c r="R1318" s="19"/>
      <c r="S1318" s="19"/>
      <c r="T1318" s="19"/>
      <c r="U1318" s="19"/>
      <c r="V1318" s="19"/>
      <c r="W1318" s="19"/>
      <c r="X1318" s="19"/>
      <c r="Y1318" s="19"/>
      <c r="Z1318" s="19"/>
      <c r="AA1318" s="19"/>
      <c r="AB1318" s="19"/>
      <c r="AC1318" s="19"/>
      <c r="AD1318" s="19"/>
      <c r="AE1318" s="19"/>
      <c r="AF1318" s="19"/>
      <c r="AG1318" s="19"/>
      <c r="AH1318" s="19"/>
      <c r="AI1318" s="19"/>
      <c r="AJ1318" s="19"/>
      <c r="FM1318" s="50"/>
    </row>
    <row r="1319" spans="1:169" s="18" customFormat="1">
      <c r="A1319" s="47"/>
      <c r="B1319" s="477"/>
      <c r="C1319" s="48"/>
      <c r="D1319" s="48"/>
      <c r="E1319" s="477"/>
      <c r="F1319" s="48"/>
      <c r="G1319" s="48"/>
      <c r="H1319" s="49"/>
      <c r="I1319" s="48"/>
      <c r="J1319" s="477"/>
      <c r="K1319" s="19"/>
      <c r="L1319" s="19"/>
      <c r="M1319" s="19"/>
      <c r="N1319" s="19"/>
      <c r="O1319" s="19"/>
      <c r="P1319" s="19"/>
      <c r="Q1319" s="19"/>
      <c r="R1319" s="19"/>
      <c r="S1319" s="19"/>
      <c r="T1319" s="19"/>
      <c r="U1319" s="19"/>
      <c r="V1319" s="19"/>
      <c r="W1319" s="19"/>
      <c r="X1319" s="19"/>
      <c r="Y1319" s="19"/>
      <c r="Z1319" s="19"/>
      <c r="AA1319" s="19"/>
      <c r="AB1319" s="19"/>
      <c r="AC1319" s="19"/>
      <c r="AD1319" s="19"/>
      <c r="AE1319" s="19"/>
      <c r="AF1319" s="19"/>
      <c r="AG1319" s="19"/>
      <c r="AH1319" s="19"/>
      <c r="AI1319" s="19"/>
      <c r="AJ1319" s="19"/>
      <c r="FM1319" s="50"/>
    </row>
    <row r="1320" spans="1:169" s="18" customFormat="1">
      <c r="A1320" s="47"/>
      <c r="B1320" s="477"/>
      <c r="C1320" s="48"/>
      <c r="D1320" s="48"/>
      <c r="E1320" s="477"/>
      <c r="F1320" s="48"/>
      <c r="G1320" s="48"/>
      <c r="H1320" s="49"/>
      <c r="I1320" s="48"/>
      <c r="J1320" s="477"/>
      <c r="K1320" s="19"/>
      <c r="L1320" s="19"/>
      <c r="M1320" s="19"/>
      <c r="N1320" s="19"/>
      <c r="O1320" s="19"/>
      <c r="P1320" s="19"/>
      <c r="Q1320" s="19"/>
      <c r="R1320" s="19"/>
      <c r="S1320" s="19"/>
      <c r="T1320" s="19"/>
      <c r="U1320" s="19"/>
      <c r="V1320" s="19"/>
      <c r="W1320" s="19"/>
      <c r="X1320" s="19"/>
      <c r="Y1320" s="19"/>
      <c r="Z1320" s="19"/>
      <c r="AA1320" s="19"/>
      <c r="AB1320" s="19"/>
      <c r="AC1320" s="19"/>
      <c r="AD1320" s="19"/>
      <c r="AE1320" s="19"/>
      <c r="AF1320" s="19"/>
      <c r="AG1320" s="19"/>
      <c r="AH1320" s="19"/>
      <c r="AI1320" s="19"/>
      <c r="AJ1320" s="19"/>
      <c r="FM1320" s="50"/>
    </row>
    <row r="1321" spans="1:169" s="18" customFormat="1">
      <c r="A1321" s="47"/>
      <c r="B1321" s="477"/>
      <c r="C1321" s="48"/>
      <c r="D1321" s="48"/>
      <c r="E1321" s="477"/>
      <c r="F1321" s="48"/>
      <c r="G1321" s="48"/>
      <c r="H1321" s="49"/>
      <c r="I1321" s="48"/>
      <c r="J1321" s="477"/>
      <c r="K1321" s="19"/>
      <c r="L1321" s="19"/>
      <c r="M1321" s="19"/>
      <c r="N1321" s="19"/>
      <c r="O1321" s="19"/>
      <c r="P1321" s="19"/>
      <c r="Q1321" s="19"/>
      <c r="R1321" s="19"/>
      <c r="S1321" s="19"/>
      <c r="T1321" s="19"/>
      <c r="U1321" s="19"/>
      <c r="V1321" s="19"/>
      <c r="W1321" s="19"/>
      <c r="X1321" s="19"/>
      <c r="Y1321" s="19"/>
      <c r="Z1321" s="19"/>
      <c r="AA1321" s="19"/>
      <c r="AB1321" s="19"/>
      <c r="AC1321" s="19"/>
      <c r="AD1321" s="19"/>
      <c r="AE1321" s="19"/>
      <c r="AF1321" s="19"/>
      <c r="AG1321" s="19"/>
      <c r="AH1321" s="19"/>
      <c r="AI1321" s="19"/>
      <c r="AJ1321" s="19"/>
      <c r="FM1321" s="50"/>
    </row>
    <row r="1322" spans="1:169" s="18" customFormat="1">
      <c r="A1322" s="47"/>
      <c r="B1322" s="477"/>
      <c r="C1322" s="48"/>
      <c r="D1322" s="48"/>
      <c r="E1322" s="477"/>
      <c r="F1322" s="48"/>
      <c r="G1322" s="48"/>
      <c r="H1322" s="49"/>
      <c r="I1322" s="48"/>
      <c r="J1322" s="477"/>
      <c r="K1322" s="19"/>
      <c r="L1322" s="19"/>
      <c r="M1322" s="19"/>
      <c r="N1322" s="19"/>
      <c r="O1322" s="19"/>
      <c r="P1322" s="19"/>
      <c r="Q1322" s="19"/>
      <c r="R1322" s="19"/>
      <c r="S1322" s="19"/>
      <c r="T1322" s="19"/>
      <c r="U1322" s="19"/>
      <c r="V1322" s="19"/>
      <c r="W1322" s="19"/>
      <c r="X1322" s="19"/>
      <c r="Y1322" s="19"/>
      <c r="Z1322" s="19"/>
      <c r="AA1322" s="19"/>
      <c r="AB1322" s="19"/>
      <c r="AC1322" s="19"/>
      <c r="AD1322" s="19"/>
      <c r="AE1322" s="19"/>
      <c r="AF1322" s="19"/>
      <c r="AG1322" s="19"/>
      <c r="AH1322" s="19"/>
      <c r="AI1322" s="19"/>
      <c r="AJ1322" s="19"/>
      <c r="FM1322" s="50"/>
    </row>
    <row r="1323" spans="1:169" s="18" customFormat="1">
      <c r="A1323" s="47"/>
      <c r="B1323" s="477"/>
      <c r="C1323" s="48"/>
      <c r="D1323" s="48"/>
      <c r="E1323" s="477"/>
      <c r="F1323" s="48"/>
      <c r="G1323" s="48"/>
      <c r="H1323" s="49"/>
      <c r="I1323" s="48"/>
      <c r="J1323" s="477"/>
      <c r="K1323" s="19"/>
      <c r="L1323" s="19"/>
      <c r="M1323" s="19"/>
      <c r="N1323" s="19"/>
      <c r="O1323" s="19"/>
      <c r="P1323" s="19"/>
      <c r="Q1323" s="19"/>
      <c r="R1323" s="19"/>
      <c r="S1323" s="19"/>
      <c r="T1323" s="19"/>
      <c r="U1323" s="19"/>
      <c r="V1323" s="19"/>
      <c r="W1323" s="19"/>
      <c r="X1323" s="19"/>
      <c r="Y1323" s="19"/>
      <c r="Z1323" s="19"/>
      <c r="AA1323" s="19"/>
      <c r="AB1323" s="19"/>
      <c r="AC1323" s="19"/>
      <c r="AD1323" s="19"/>
      <c r="AE1323" s="19"/>
      <c r="AF1323" s="19"/>
      <c r="AG1323" s="19"/>
      <c r="AH1323" s="19"/>
      <c r="AI1323" s="19"/>
      <c r="AJ1323" s="19"/>
      <c r="FM1323" s="50"/>
    </row>
    <row r="1324" spans="1:169" s="18" customFormat="1">
      <c r="A1324" s="47"/>
      <c r="B1324" s="477"/>
      <c r="C1324" s="48"/>
      <c r="D1324" s="48"/>
      <c r="E1324" s="477"/>
      <c r="F1324" s="48"/>
      <c r="G1324" s="48"/>
      <c r="H1324" s="49"/>
      <c r="I1324" s="48"/>
      <c r="J1324" s="477"/>
      <c r="K1324" s="19"/>
      <c r="L1324" s="19"/>
      <c r="M1324" s="19"/>
      <c r="N1324" s="19"/>
      <c r="O1324" s="19"/>
      <c r="P1324" s="19"/>
      <c r="Q1324" s="19"/>
      <c r="R1324" s="19"/>
      <c r="S1324" s="19"/>
      <c r="T1324" s="19"/>
      <c r="U1324" s="19"/>
      <c r="V1324" s="19"/>
      <c r="W1324" s="19"/>
      <c r="X1324" s="19"/>
      <c r="Y1324" s="19"/>
      <c r="Z1324" s="19"/>
      <c r="AA1324" s="19"/>
      <c r="AB1324" s="19"/>
      <c r="AC1324" s="19"/>
      <c r="AD1324" s="19"/>
      <c r="AE1324" s="19"/>
      <c r="AF1324" s="19"/>
      <c r="AG1324" s="19"/>
      <c r="AH1324" s="19"/>
      <c r="AI1324" s="19"/>
      <c r="AJ1324" s="19"/>
      <c r="FM1324" s="50"/>
    </row>
    <row r="1325" spans="1:169" s="18" customFormat="1">
      <c r="A1325" s="47"/>
      <c r="B1325" s="477"/>
      <c r="C1325" s="48"/>
      <c r="D1325" s="48"/>
      <c r="E1325" s="477"/>
      <c r="F1325" s="48"/>
      <c r="G1325" s="48"/>
      <c r="H1325" s="49"/>
      <c r="I1325" s="48"/>
      <c r="J1325" s="477"/>
      <c r="K1325" s="19"/>
      <c r="L1325" s="19"/>
      <c r="M1325" s="19"/>
      <c r="N1325" s="19"/>
      <c r="O1325" s="19"/>
      <c r="P1325" s="19"/>
      <c r="Q1325" s="19"/>
      <c r="R1325" s="19"/>
      <c r="S1325" s="19"/>
      <c r="T1325" s="19"/>
      <c r="U1325" s="19"/>
      <c r="V1325" s="19"/>
      <c r="W1325" s="19"/>
      <c r="X1325" s="19"/>
      <c r="Y1325" s="19"/>
      <c r="Z1325" s="19"/>
      <c r="AA1325" s="19"/>
      <c r="AB1325" s="19"/>
      <c r="AC1325" s="19"/>
      <c r="AD1325" s="19"/>
      <c r="AE1325" s="19"/>
      <c r="AF1325" s="19"/>
      <c r="AG1325" s="19"/>
      <c r="AH1325" s="19"/>
      <c r="AI1325" s="19"/>
      <c r="AJ1325" s="19"/>
      <c r="FM1325" s="50"/>
    </row>
    <row r="1326" spans="1:169" s="18" customFormat="1">
      <c r="A1326" s="47"/>
      <c r="B1326" s="477"/>
      <c r="C1326" s="48"/>
      <c r="D1326" s="48"/>
      <c r="E1326" s="477"/>
      <c r="F1326" s="48"/>
      <c r="G1326" s="48"/>
      <c r="H1326" s="49"/>
      <c r="I1326" s="48"/>
      <c r="J1326" s="477"/>
      <c r="K1326" s="19"/>
      <c r="L1326" s="19"/>
      <c r="M1326" s="19"/>
      <c r="N1326" s="19"/>
      <c r="O1326" s="19"/>
      <c r="P1326" s="19"/>
      <c r="Q1326" s="19"/>
      <c r="R1326" s="19"/>
      <c r="S1326" s="19"/>
      <c r="T1326" s="19"/>
      <c r="U1326" s="19"/>
      <c r="V1326" s="19"/>
      <c r="W1326" s="19"/>
      <c r="X1326" s="19"/>
      <c r="Y1326" s="19"/>
      <c r="Z1326" s="19"/>
      <c r="AA1326" s="19"/>
      <c r="AB1326" s="19"/>
      <c r="AC1326" s="19"/>
      <c r="AD1326" s="19"/>
      <c r="AE1326" s="19"/>
      <c r="AF1326" s="19"/>
      <c r="AG1326" s="19"/>
      <c r="AH1326" s="19"/>
      <c r="AI1326" s="19"/>
      <c r="AJ1326" s="19"/>
      <c r="FM1326" s="50"/>
    </row>
    <row r="1327" spans="1:169" s="18" customFormat="1">
      <c r="A1327" s="47"/>
      <c r="B1327" s="477"/>
      <c r="C1327" s="48"/>
      <c r="D1327" s="48"/>
      <c r="E1327" s="477"/>
      <c r="F1327" s="48"/>
      <c r="G1327" s="48"/>
      <c r="H1327" s="49"/>
      <c r="I1327" s="48"/>
      <c r="J1327" s="477"/>
      <c r="K1327" s="19"/>
      <c r="L1327" s="19"/>
      <c r="M1327" s="19"/>
      <c r="N1327" s="19"/>
      <c r="O1327" s="19"/>
      <c r="P1327" s="19"/>
      <c r="Q1327" s="19"/>
      <c r="R1327" s="19"/>
      <c r="S1327" s="19"/>
      <c r="T1327" s="19"/>
      <c r="U1327" s="19"/>
      <c r="V1327" s="19"/>
      <c r="W1327" s="19"/>
      <c r="X1327" s="19"/>
      <c r="Y1327" s="19"/>
      <c r="Z1327" s="19"/>
      <c r="AA1327" s="19"/>
      <c r="AB1327" s="19"/>
      <c r="AC1327" s="19"/>
      <c r="AD1327" s="19"/>
      <c r="AE1327" s="19"/>
      <c r="AF1327" s="19"/>
      <c r="AG1327" s="19"/>
      <c r="AH1327" s="19"/>
      <c r="AI1327" s="19"/>
      <c r="AJ1327" s="19"/>
      <c r="FM1327" s="50"/>
    </row>
    <row r="1328" spans="1:169" s="18" customFormat="1">
      <c r="A1328" s="47"/>
      <c r="B1328" s="477"/>
      <c r="C1328" s="48"/>
      <c r="D1328" s="48"/>
      <c r="E1328" s="477"/>
      <c r="F1328" s="48"/>
      <c r="G1328" s="48"/>
      <c r="H1328" s="49"/>
      <c r="I1328" s="48"/>
      <c r="J1328" s="477"/>
      <c r="K1328" s="19"/>
      <c r="L1328" s="19"/>
      <c r="M1328" s="19"/>
      <c r="N1328" s="19"/>
      <c r="O1328" s="19"/>
      <c r="P1328" s="19"/>
      <c r="Q1328" s="19"/>
      <c r="R1328" s="19"/>
      <c r="S1328" s="19"/>
      <c r="T1328" s="19"/>
      <c r="U1328" s="19"/>
      <c r="V1328" s="19"/>
      <c r="W1328" s="19"/>
      <c r="X1328" s="19"/>
      <c r="Y1328" s="19"/>
      <c r="Z1328" s="19"/>
      <c r="AA1328" s="19"/>
      <c r="AB1328" s="19"/>
      <c r="AC1328" s="19"/>
      <c r="AD1328" s="19"/>
      <c r="AE1328" s="19"/>
      <c r="AF1328" s="19"/>
      <c r="AG1328" s="19"/>
      <c r="AH1328" s="19"/>
      <c r="AI1328" s="19"/>
      <c r="AJ1328" s="19"/>
      <c r="FM1328" s="50"/>
    </row>
    <row r="1329" spans="1:169" s="18" customFormat="1">
      <c r="A1329" s="47"/>
      <c r="B1329" s="477"/>
      <c r="C1329" s="48"/>
      <c r="D1329" s="48"/>
      <c r="E1329" s="477"/>
      <c r="F1329" s="48"/>
      <c r="G1329" s="48"/>
      <c r="H1329" s="49"/>
      <c r="I1329" s="48"/>
      <c r="J1329" s="477"/>
      <c r="K1329" s="19"/>
      <c r="L1329" s="19"/>
      <c r="M1329" s="19"/>
      <c r="N1329" s="19"/>
      <c r="O1329" s="19"/>
      <c r="P1329" s="19"/>
      <c r="Q1329" s="19"/>
      <c r="R1329" s="19"/>
      <c r="S1329" s="19"/>
      <c r="T1329" s="19"/>
      <c r="U1329" s="19"/>
      <c r="V1329" s="19"/>
      <c r="W1329" s="19"/>
      <c r="X1329" s="19"/>
      <c r="Y1329" s="19"/>
      <c r="Z1329" s="19"/>
      <c r="AA1329" s="19"/>
      <c r="AB1329" s="19"/>
      <c r="AC1329" s="19"/>
      <c r="AD1329" s="19"/>
      <c r="AE1329" s="19"/>
      <c r="AF1329" s="19"/>
      <c r="AG1329" s="19"/>
      <c r="AH1329" s="19"/>
      <c r="AI1329" s="19"/>
      <c r="AJ1329" s="19"/>
      <c r="FM1329" s="50"/>
    </row>
    <row r="1330" spans="1:169" s="18" customFormat="1">
      <c r="A1330" s="47"/>
      <c r="B1330" s="477"/>
      <c r="C1330" s="48"/>
      <c r="D1330" s="48"/>
      <c r="E1330" s="477"/>
      <c r="F1330" s="48"/>
      <c r="G1330" s="48"/>
      <c r="H1330" s="49"/>
      <c r="I1330" s="48"/>
      <c r="J1330" s="477"/>
      <c r="K1330" s="19"/>
      <c r="L1330" s="19"/>
      <c r="M1330" s="19"/>
      <c r="N1330" s="19"/>
      <c r="O1330" s="19"/>
      <c r="P1330" s="19"/>
      <c r="Q1330" s="19"/>
      <c r="R1330" s="19"/>
      <c r="S1330" s="19"/>
      <c r="T1330" s="19"/>
      <c r="U1330" s="19"/>
      <c r="V1330" s="19"/>
      <c r="W1330" s="19"/>
      <c r="X1330" s="19"/>
      <c r="Y1330" s="19"/>
      <c r="Z1330" s="19"/>
      <c r="AA1330" s="19"/>
      <c r="AB1330" s="19"/>
      <c r="AC1330" s="19"/>
      <c r="AD1330" s="19"/>
      <c r="AE1330" s="19"/>
      <c r="AF1330" s="19"/>
      <c r="AG1330" s="19"/>
      <c r="AH1330" s="19"/>
      <c r="AI1330" s="19"/>
      <c r="AJ1330" s="19"/>
      <c r="FM1330" s="50"/>
    </row>
    <row r="1331" spans="1:169" s="18" customFormat="1">
      <c r="A1331" s="47"/>
      <c r="B1331" s="477"/>
      <c r="C1331" s="48"/>
      <c r="D1331" s="48"/>
      <c r="E1331" s="477"/>
      <c r="F1331" s="48"/>
      <c r="G1331" s="48"/>
      <c r="H1331" s="49"/>
      <c r="I1331" s="48"/>
      <c r="J1331" s="477"/>
      <c r="K1331" s="19"/>
      <c r="L1331" s="19"/>
      <c r="M1331" s="19"/>
      <c r="N1331" s="19"/>
      <c r="O1331" s="19"/>
      <c r="P1331" s="19"/>
      <c r="Q1331" s="19"/>
      <c r="R1331" s="19"/>
      <c r="S1331" s="19"/>
      <c r="T1331" s="19"/>
      <c r="U1331" s="19"/>
      <c r="V1331" s="19"/>
      <c r="W1331" s="19"/>
      <c r="X1331" s="19"/>
      <c r="Y1331" s="19"/>
      <c r="Z1331" s="19"/>
      <c r="AA1331" s="19"/>
      <c r="AB1331" s="19"/>
      <c r="AC1331" s="19"/>
      <c r="AD1331" s="19"/>
      <c r="AE1331" s="19"/>
      <c r="AF1331" s="19"/>
      <c r="AG1331" s="19"/>
      <c r="AH1331" s="19"/>
      <c r="AI1331" s="19"/>
      <c r="AJ1331" s="19"/>
      <c r="FM1331" s="50"/>
    </row>
    <row r="1332" spans="1:169" s="18" customFormat="1">
      <c r="A1332" s="47"/>
      <c r="B1332" s="477"/>
      <c r="C1332" s="48"/>
      <c r="D1332" s="48"/>
      <c r="E1332" s="477"/>
      <c r="F1332" s="48"/>
      <c r="G1332" s="48"/>
      <c r="H1332" s="49"/>
      <c r="I1332" s="48"/>
      <c r="J1332" s="477"/>
      <c r="K1332" s="19"/>
      <c r="L1332" s="19"/>
      <c r="M1332" s="19"/>
      <c r="N1332" s="19"/>
      <c r="O1332" s="19"/>
      <c r="P1332" s="19"/>
      <c r="Q1332" s="19"/>
      <c r="R1332" s="19"/>
      <c r="S1332" s="19"/>
      <c r="T1332" s="19"/>
      <c r="U1332" s="19"/>
      <c r="V1332" s="19"/>
      <c r="W1332" s="19"/>
      <c r="X1332" s="19"/>
      <c r="Y1332" s="19"/>
      <c r="Z1332" s="19"/>
      <c r="AA1332" s="19"/>
      <c r="AB1332" s="19"/>
      <c r="AC1332" s="19"/>
      <c r="AD1332" s="19"/>
      <c r="AE1332" s="19"/>
      <c r="AF1332" s="19"/>
      <c r="AG1332" s="19"/>
      <c r="AH1332" s="19"/>
      <c r="AI1332" s="19"/>
      <c r="AJ1332" s="19"/>
      <c r="FM1332" s="50"/>
    </row>
    <row r="1333" spans="1:169" s="18" customFormat="1">
      <c r="A1333" s="47"/>
      <c r="B1333" s="477"/>
      <c r="C1333" s="48"/>
      <c r="D1333" s="48"/>
      <c r="E1333" s="477"/>
      <c r="F1333" s="48"/>
      <c r="G1333" s="48"/>
      <c r="H1333" s="49"/>
      <c r="I1333" s="48"/>
      <c r="J1333" s="477"/>
      <c r="K1333" s="19"/>
      <c r="L1333" s="19"/>
      <c r="M1333" s="19"/>
      <c r="N1333" s="19"/>
      <c r="O1333" s="19"/>
      <c r="P1333" s="19"/>
      <c r="Q1333" s="19"/>
      <c r="R1333" s="19"/>
      <c r="S1333" s="19"/>
      <c r="T1333" s="19"/>
      <c r="U1333" s="19"/>
      <c r="V1333" s="19"/>
      <c r="W1333" s="19"/>
      <c r="X1333" s="19"/>
      <c r="Y1333" s="19"/>
      <c r="Z1333" s="19"/>
      <c r="AA1333" s="19"/>
      <c r="AB1333" s="19"/>
      <c r="AC1333" s="19"/>
      <c r="AD1333" s="19"/>
      <c r="AE1333" s="19"/>
      <c r="AF1333" s="19"/>
      <c r="AG1333" s="19"/>
      <c r="AH1333" s="19"/>
      <c r="AI1333" s="19"/>
      <c r="AJ1333" s="19"/>
      <c r="FM1333" s="50"/>
    </row>
    <row r="1334" spans="1:169" s="18" customFormat="1">
      <c r="A1334" s="47"/>
      <c r="B1334" s="477"/>
      <c r="C1334" s="48"/>
      <c r="D1334" s="48"/>
      <c r="E1334" s="477"/>
      <c r="F1334" s="48"/>
      <c r="G1334" s="48"/>
      <c r="H1334" s="49"/>
      <c r="I1334" s="48"/>
      <c r="J1334" s="477"/>
      <c r="K1334" s="19"/>
      <c r="L1334" s="19"/>
      <c r="M1334" s="19"/>
      <c r="N1334" s="19"/>
      <c r="O1334" s="19"/>
      <c r="P1334" s="19"/>
      <c r="Q1334" s="19"/>
      <c r="R1334" s="19"/>
      <c r="S1334" s="19"/>
      <c r="T1334" s="19"/>
      <c r="U1334" s="19"/>
      <c r="V1334" s="19"/>
      <c r="W1334" s="19"/>
      <c r="X1334" s="19"/>
      <c r="Y1334" s="19"/>
      <c r="Z1334" s="19"/>
      <c r="AA1334" s="19"/>
      <c r="AB1334" s="19"/>
      <c r="AC1334" s="19"/>
      <c r="AD1334" s="19"/>
      <c r="AE1334" s="19"/>
      <c r="AF1334" s="19"/>
      <c r="AG1334" s="19"/>
      <c r="AH1334" s="19"/>
      <c r="AI1334" s="19"/>
      <c r="AJ1334" s="19"/>
      <c r="FM1334" s="50"/>
    </row>
    <row r="1335" spans="1:169" s="18" customFormat="1">
      <c r="A1335" s="47"/>
      <c r="B1335" s="477"/>
      <c r="C1335" s="48"/>
      <c r="D1335" s="48"/>
      <c r="E1335" s="477"/>
      <c r="F1335" s="48"/>
      <c r="G1335" s="48"/>
      <c r="H1335" s="49"/>
      <c r="I1335" s="48"/>
      <c r="J1335" s="477"/>
      <c r="K1335" s="19"/>
      <c r="L1335" s="19"/>
      <c r="M1335" s="19"/>
      <c r="N1335" s="19"/>
      <c r="O1335" s="19"/>
      <c r="P1335" s="19"/>
      <c r="Q1335" s="19"/>
      <c r="R1335" s="19"/>
      <c r="S1335" s="19"/>
      <c r="T1335" s="19"/>
      <c r="U1335" s="19"/>
      <c r="V1335" s="19"/>
      <c r="W1335" s="19"/>
      <c r="X1335" s="19"/>
      <c r="Y1335" s="19"/>
      <c r="Z1335" s="19"/>
      <c r="AA1335" s="19"/>
      <c r="AB1335" s="19"/>
      <c r="AC1335" s="19"/>
      <c r="AD1335" s="19"/>
      <c r="AE1335" s="19"/>
      <c r="AF1335" s="19"/>
      <c r="AG1335" s="19"/>
      <c r="AH1335" s="19"/>
      <c r="AI1335" s="19"/>
      <c r="AJ1335" s="19"/>
      <c r="FM1335" s="50"/>
    </row>
    <row r="1336" spans="1:169" s="18" customFormat="1">
      <c r="A1336" s="47"/>
      <c r="B1336" s="477"/>
      <c r="C1336" s="48"/>
      <c r="D1336" s="48"/>
      <c r="E1336" s="477"/>
      <c r="F1336" s="48"/>
      <c r="G1336" s="48"/>
      <c r="H1336" s="49"/>
      <c r="I1336" s="48"/>
      <c r="J1336" s="477"/>
      <c r="K1336" s="19"/>
      <c r="L1336" s="19"/>
      <c r="M1336" s="19"/>
      <c r="N1336" s="19"/>
      <c r="O1336" s="19"/>
      <c r="P1336" s="19"/>
      <c r="Q1336" s="19"/>
      <c r="R1336" s="19"/>
      <c r="S1336" s="19"/>
      <c r="T1336" s="19"/>
      <c r="U1336" s="19"/>
      <c r="V1336" s="19"/>
      <c r="W1336" s="19"/>
      <c r="X1336" s="19"/>
      <c r="Y1336" s="19"/>
      <c r="Z1336" s="19"/>
      <c r="AA1336" s="19"/>
      <c r="AB1336" s="19"/>
      <c r="AC1336" s="19"/>
      <c r="AD1336" s="19"/>
      <c r="AE1336" s="19"/>
      <c r="AF1336" s="19"/>
      <c r="AG1336" s="19"/>
      <c r="AH1336" s="19"/>
      <c r="AI1336" s="19"/>
      <c r="AJ1336" s="19"/>
      <c r="FM1336" s="50"/>
    </row>
    <row r="1337" spans="1:169" s="18" customFormat="1">
      <c r="A1337" s="47"/>
      <c r="B1337" s="477"/>
      <c r="C1337" s="48"/>
      <c r="D1337" s="48"/>
      <c r="E1337" s="477"/>
      <c r="F1337" s="48"/>
      <c r="G1337" s="48"/>
      <c r="H1337" s="49"/>
      <c r="I1337" s="48"/>
      <c r="J1337" s="477"/>
      <c r="K1337" s="19"/>
      <c r="L1337" s="19"/>
      <c r="M1337" s="19"/>
      <c r="N1337" s="19"/>
      <c r="O1337" s="19"/>
      <c r="P1337" s="19"/>
      <c r="Q1337" s="19"/>
      <c r="R1337" s="19"/>
      <c r="S1337" s="19"/>
      <c r="T1337" s="19"/>
      <c r="U1337" s="19"/>
      <c r="V1337" s="19"/>
      <c r="W1337" s="19"/>
      <c r="X1337" s="19"/>
      <c r="Y1337" s="19"/>
      <c r="Z1337" s="19"/>
      <c r="AA1337" s="19"/>
      <c r="AB1337" s="19"/>
      <c r="AC1337" s="19"/>
      <c r="AD1337" s="19"/>
      <c r="AE1337" s="19"/>
      <c r="AF1337" s="19"/>
      <c r="AG1337" s="19"/>
      <c r="AH1337" s="19"/>
      <c r="AI1337" s="19"/>
      <c r="AJ1337" s="19"/>
      <c r="FM1337" s="50"/>
    </row>
    <row r="1338" spans="1:169" s="18" customFormat="1">
      <c r="A1338" s="47"/>
      <c r="B1338" s="477"/>
      <c r="C1338" s="48"/>
      <c r="D1338" s="48"/>
      <c r="E1338" s="477"/>
      <c r="F1338" s="48"/>
      <c r="G1338" s="48"/>
      <c r="H1338" s="49"/>
      <c r="I1338" s="48"/>
      <c r="J1338" s="477"/>
      <c r="K1338" s="19"/>
      <c r="L1338" s="19"/>
      <c r="M1338" s="19"/>
      <c r="N1338" s="19"/>
      <c r="O1338" s="19"/>
      <c r="P1338" s="19"/>
      <c r="Q1338" s="19"/>
      <c r="R1338" s="19"/>
      <c r="S1338" s="19"/>
      <c r="T1338" s="19"/>
      <c r="U1338" s="19"/>
      <c r="V1338" s="19"/>
      <c r="W1338" s="19"/>
      <c r="X1338" s="19"/>
      <c r="Y1338" s="19"/>
      <c r="Z1338" s="19"/>
      <c r="AA1338" s="19"/>
      <c r="AB1338" s="19"/>
      <c r="AC1338" s="19"/>
      <c r="AD1338" s="19"/>
      <c r="AE1338" s="19"/>
      <c r="AF1338" s="19"/>
      <c r="AG1338" s="19"/>
      <c r="AH1338" s="19"/>
      <c r="AI1338" s="19"/>
      <c r="AJ1338" s="19"/>
      <c r="FM1338" s="50"/>
    </row>
    <row r="1339" spans="1:169" s="18" customFormat="1">
      <c r="A1339" s="47"/>
      <c r="B1339" s="477"/>
      <c r="C1339" s="48"/>
      <c r="D1339" s="48"/>
      <c r="E1339" s="477"/>
      <c r="F1339" s="48"/>
      <c r="G1339" s="48"/>
      <c r="H1339" s="49"/>
      <c r="I1339" s="48"/>
      <c r="J1339" s="477"/>
      <c r="K1339" s="19"/>
      <c r="L1339" s="19"/>
      <c r="M1339" s="19"/>
      <c r="N1339" s="19"/>
      <c r="O1339" s="19"/>
      <c r="P1339" s="19"/>
      <c r="Q1339" s="19"/>
      <c r="R1339" s="19"/>
      <c r="S1339" s="19"/>
      <c r="T1339" s="19"/>
      <c r="U1339" s="19"/>
      <c r="V1339" s="19"/>
      <c r="W1339" s="19"/>
      <c r="X1339" s="19"/>
      <c r="Y1339" s="19"/>
      <c r="Z1339" s="19"/>
      <c r="AA1339" s="19"/>
      <c r="AB1339" s="19"/>
      <c r="AC1339" s="19"/>
      <c r="AD1339" s="19"/>
      <c r="AE1339" s="19"/>
      <c r="AF1339" s="19"/>
      <c r="AG1339" s="19"/>
      <c r="AH1339" s="19"/>
      <c r="AI1339" s="19"/>
      <c r="AJ1339" s="19"/>
      <c r="FM1339" s="50"/>
    </row>
    <row r="1340" spans="1:169" s="18" customFormat="1">
      <c r="A1340" s="47"/>
      <c r="B1340" s="477"/>
      <c r="C1340" s="48"/>
      <c r="D1340" s="48"/>
      <c r="E1340" s="477"/>
      <c r="F1340" s="48"/>
      <c r="G1340" s="48"/>
      <c r="H1340" s="49"/>
      <c r="I1340" s="48"/>
      <c r="J1340" s="477"/>
      <c r="K1340" s="19"/>
      <c r="L1340" s="19"/>
      <c r="M1340" s="19"/>
      <c r="N1340" s="19"/>
      <c r="O1340" s="19"/>
      <c r="P1340" s="19"/>
      <c r="Q1340" s="19"/>
      <c r="R1340" s="19"/>
      <c r="S1340" s="19"/>
      <c r="T1340" s="19"/>
      <c r="U1340" s="19"/>
      <c r="V1340" s="19"/>
      <c r="W1340" s="19"/>
      <c r="X1340" s="19"/>
      <c r="Y1340" s="19"/>
      <c r="Z1340" s="19"/>
      <c r="AA1340" s="19"/>
      <c r="AB1340" s="19"/>
      <c r="AC1340" s="19"/>
      <c r="AD1340" s="19"/>
      <c r="AE1340" s="19"/>
      <c r="AF1340" s="19"/>
      <c r="AG1340" s="19"/>
      <c r="AH1340" s="19"/>
      <c r="AI1340" s="19"/>
      <c r="AJ1340" s="19"/>
      <c r="FM1340" s="50"/>
    </row>
    <row r="1341" spans="1:169" s="18" customFormat="1">
      <c r="A1341" s="47"/>
      <c r="B1341" s="477"/>
      <c r="C1341" s="48"/>
      <c r="D1341" s="48"/>
      <c r="E1341" s="477"/>
      <c r="F1341" s="48"/>
      <c r="G1341" s="48"/>
      <c r="H1341" s="49"/>
      <c r="I1341" s="48"/>
      <c r="J1341" s="477"/>
      <c r="K1341" s="19"/>
      <c r="L1341" s="19"/>
      <c r="M1341" s="19"/>
      <c r="N1341" s="19"/>
      <c r="O1341" s="19"/>
      <c r="P1341" s="19"/>
      <c r="Q1341" s="19"/>
      <c r="R1341" s="19"/>
      <c r="S1341" s="19"/>
      <c r="T1341" s="19"/>
      <c r="U1341" s="19"/>
      <c r="V1341" s="19"/>
      <c r="W1341" s="19"/>
      <c r="X1341" s="19"/>
      <c r="Y1341" s="19"/>
      <c r="Z1341" s="19"/>
      <c r="AA1341" s="19"/>
      <c r="AB1341" s="19"/>
      <c r="AC1341" s="19"/>
      <c r="AD1341" s="19"/>
      <c r="AE1341" s="19"/>
      <c r="AF1341" s="19"/>
      <c r="AG1341" s="19"/>
      <c r="AH1341" s="19"/>
      <c r="AI1341" s="19"/>
      <c r="AJ1341" s="19"/>
      <c r="FM1341" s="50"/>
    </row>
    <row r="1342" spans="1:169" s="18" customFormat="1">
      <c r="A1342" s="47"/>
      <c r="B1342" s="477"/>
      <c r="C1342" s="48"/>
      <c r="D1342" s="48"/>
      <c r="E1342" s="477"/>
      <c r="F1342" s="48"/>
      <c r="G1342" s="48"/>
      <c r="H1342" s="49"/>
      <c r="I1342" s="48"/>
      <c r="J1342" s="477"/>
      <c r="K1342" s="19"/>
      <c r="L1342" s="19"/>
      <c r="M1342" s="19"/>
      <c r="N1342" s="19"/>
      <c r="O1342" s="19"/>
      <c r="P1342" s="19"/>
      <c r="Q1342" s="19"/>
      <c r="R1342" s="19"/>
      <c r="S1342" s="19"/>
      <c r="T1342" s="19"/>
      <c r="U1342" s="19"/>
      <c r="V1342" s="19"/>
      <c r="W1342" s="19"/>
      <c r="X1342" s="19"/>
      <c r="Y1342" s="19"/>
      <c r="Z1342" s="19"/>
      <c r="AA1342" s="19"/>
      <c r="AB1342" s="19"/>
      <c r="AC1342" s="19"/>
      <c r="AD1342" s="19"/>
      <c r="AE1342" s="19"/>
      <c r="AF1342" s="19"/>
      <c r="AG1342" s="19"/>
      <c r="AH1342" s="19"/>
      <c r="AI1342" s="19"/>
      <c r="AJ1342" s="19"/>
      <c r="FM1342" s="50"/>
    </row>
    <row r="1343" spans="1:169" s="18" customFormat="1">
      <c r="A1343" s="47"/>
      <c r="B1343" s="477"/>
      <c r="C1343" s="48"/>
      <c r="D1343" s="48"/>
      <c r="E1343" s="477"/>
      <c r="F1343" s="48"/>
      <c r="G1343" s="48"/>
      <c r="H1343" s="49"/>
      <c r="I1343" s="48"/>
      <c r="J1343" s="477"/>
      <c r="K1343" s="19"/>
      <c r="L1343" s="19"/>
      <c r="M1343" s="19"/>
      <c r="N1343" s="19"/>
      <c r="O1343" s="19"/>
      <c r="P1343" s="19"/>
      <c r="Q1343" s="19"/>
      <c r="R1343" s="19"/>
      <c r="S1343" s="19"/>
      <c r="T1343" s="19"/>
      <c r="U1343" s="19"/>
      <c r="V1343" s="19"/>
      <c r="W1343" s="19"/>
      <c r="X1343" s="19"/>
      <c r="Y1343" s="19"/>
      <c r="Z1343" s="19"/>
      <c r="AA1343" s="19"/>
      <c r="AB1343" s="19"/>
      <c r="AC1343" s="19"/>
      <c r="AD1343" s="19"/>
      <c r="AE1343" s="19"/>
      <c r="AF1343" s="19"/>
      <c r="AG1343" s="19"/>
      <c r="AH1343" s="19"/>
      <c r="AI1343" s="19"/>
      <c r="AJ1343" s="19"/>
      <c r="FM1343" s="50"/>
    </row>
    <row r="1344" spans="1:169" s="18" customFormat="1">
      <c r="A1344" s="47"/>
      <c r="B1344" s="477"/>
      <c r="C1344" s="48"/>
      <c r="D1344" s="48"/>
      <c r="E1344" s="477"/>
      <c r="F1344" s="48"/>
      <c r="G1344" s="48"/>
      <c r="H1344" s="49"/>
      <c r="I1344" s="48"/>
      <c r="J1344" s="477"/>
      <c r="K1344" s="19"/>
      <c r="L1344" s="19"/>
      <c r="M1344" s="19"/>
      <c r="N1344" s="19"/>
      <c r="O1344" s="19"/>
      <c r="P1344" s="19"/>
      <c r="Q1344" s="19"/>
      <c r="R1344" s="19"/>
      <c r="S1344" s="19"/>
      <c r="T1344" s="19"/>
      <c r="U1344" s="19"/>
      <c r="V1344" s="19"/>
      <c r="W1344" s="19"/>
      <c r="X1344" s="19"/>
      <c r="Y1344" s="19"/>
      <c r="Z1344" s="19"/>
      <c r="AA1344" s="19"/>
      <c r="AB1344" s="19"/>
      <c r="AC1344" s="19"/>
      <c r="AD1344" s="19"/>
      <c r="AE1344" s="19"/>
      <c r="AF1344" s="19"/>
      <c r="AG1344" s="19"/>
      <c r="AH1344" s="19"/>
      <c r="AI1344" s="19"/>
      <c r="AJ1344" s="19"/>
      <c r="FM1344" s="50"/>
    </row>
    <row r="1345" spans="1:169" s="18" customFormat="1">
      <c r="A1345" s="47"/>
      <c r="B1345" s="477"/>
      <c r="C1345" s="48"/>
      <c r="D1345" s="48"/>
      <c r="E1345" s="477"/>
      <c r="F1345" s="48"/>
      <c r="G1345" s="48"/>
      <c r="H1345" s="49"/>
      <c r="I1345" s="48"/>
      <c r="J1345" s="477"/>
      <c r="K1345" s="19"/>
      <c r="L1345" s="19"/>
      <c r="M1345" s="19"/>
      <c r="N1345" s="19"/>
      <c r="O1345" s="19"/>
      <c r="P1345" s="19"/>
      <c r="Q1345" s="19"/>
      <c r="R1345" s="19"/>
      <c r="S1345" s="19"/>
      <c r="T1345" s="19"/>
      <c r="U1345" s="19"/>
      <c r="V1345" s="19"/>
      <c r="W1345" s="19"/>
      <c r="X1345" s="19"/>
      <c r="Y1345" s="19"/>
      <c r="Z1345" s="19"/>
      <c r="AA1345" s="19"/>
      <c r="AB1345" s="19"/>
      <c r="AC1345" s="19"/>
      <c r="AD1345" s="19"/>
      <c r="AE1345" s="19"/>
      <c r="AF1345" s="19"/>
      <c r="AG1345" s="19"/>
      <c r="AH1345" s="19"/>
      <c r="AI1345" s="19"/>
      <c r="AJ1345" s="19"/>
      <c r="FM1345" s="50"/>
    </row>
    <row r="1346" spans="1:169" s="18" customFormat="1">
      <c r="A1346" s="47"/>
      <c r="B1346" s="477"/>
      <c r="C1346" s="48"/>
      <c r="D1346" s="48"/>
      <c r="E1346" s="477"/>
      <c r="F1346" s="48"/>
      <c r="G1346" s="48"/>
      <c r="H1346" s="49"/>
      <c r="I1346" s="48"/>
      <c r="J1346" s="477"/>
      <c r="K1346" s="19"/>
      <c r="L1346" s="19"/>
      <c r="M1346" s="19"/>
      <c r="N1346" s="19"/>
      <c r="O1346" s="19"/>
      <c r="P1346" s="19"/>
      <c r="Q1346" s="19"/>
      <c r="R1346" s="19"/>
      <c r="S1346" s="19"/>
      <c r="T1346" s="19"/>
      <c r="U1346" s="19"/>
      <c r="V1346" s="19"/>
      <c r="W1346" s="19"/>
      <c r="X1346" s="19"/>
      <c r="Y1346" s="19"/>
      <c r="Z1346" s="19"/>
      <c r="AA1346" s="19"/>
      <c r="AB1346" s="19"/>
      <c r="AC1346" s="19"/>
      <c r="AD1346" s="19"/>
      <c r="AE1346" s="19"/>
      <c r="AF1346" s="19"/>
      <c r="AG1346" s="19"/>
      <c r="AH1346" s="19"/>
      <c r="AI1346" s="19"/>
      <c r="AJ1346" s="19"/>
      <c r="FM1346" s="50"/>
    </row>
    <row r="1347" spans="1:169" s="18" customFormat="1">
      <c r="A1347" s="47"/>
      <c r="B1347" s="477"/>
      <c r="C1347" s="48"/>
      <c r="D1347" s="48"/>
      <c r="E1347" s="477"/>
      <c r="F1347" s="48"/>
      <c r="G1347" s="48"/>
      <c r="H1347" s="49"/>
      <c r="I1347" s="48"/>
      <c r="J1347" s="477"/>
      <c r="K1347" s="19"/>
      <c r="L1347" s="19"/>
      <c r="M1347" s="19"/>
      <c r="N1347" s="19"/>
      <c r="O1347" s="19"/>
      <c r="P1347" s="19"/>
      <c r="Q1347" s="19"/>
      <c r="R1347" s="19"/>
      <c r="S1347" s="19"/>
      <c r="T1347" s="19"/>
      <c r="U1347" s="19"/>
      <c r="V1347" s="19"/>
      <c r="W1347" s="19"/>
      <c r="X1347" s="19"/>
      <c r="Y1347" s="19"/>
      <c r="Z1347" s="19"/>
      <c r="AA1347" s="19"/>
      <c r="AB1347" s="19"/>
      <c r="AC1347" s="19"/>
      <c r="AD1347" s="19"/>
      <c r="AE1347" s="19"/>
      <c r="AF1347" s="19"/>
      <c r="AG1347" s="19"/>
      <c r="AH1347" s="19"/>
      <c r="AI1347" s="19"/>
      <c r="AJ1347" s="19"/>
      <c r="FM1347" s="50"/>
    </row>
    <row r="1348" spans="1:169" s="18" customFormat="1">
      <c r="A1348" s="47"/>
      <c r="B1348" s="477"/>
      <c r="C1348" s="48"/>
      <c r="D1348" s="48"/>
      <c r="E1348" s="477"/>
      <c r="F1348" s="48"/>
      <c r="G1348" s="48"/>
      <c r="H1348" s="49"/>
      <c r="I1348" s="48"/>
      <c r="J1348" s="477"/>
      <c r="K1348" s="19"/>
      <c r="L1348" s="19"/>
      <c r="M1348" s="19"/>
      <c r="N1348" s="19"/>
      <c r="O1348" s="19"/>
      <c r="P1348" s="19"/>
      <c r="Q1348" s="19"/>
      <c r="R1348" s="19"/>
      <c r="S1348" s="19"/>
      <c r="T1348" s="19"/>
      <c r="U1348" s="19"/>
      <c r="V1348" s="19"/>
      <c r="W1348" s="19"/>
      <c r="X1348" s="19"/>
      <c r="Y1348" s="19"/>
      <c r="Z1348" s="19"/>
      <c r="AA1348" s="19"/>
      <c r="AB1348" s="19"/>
      <c r="AC1348" s="19"/>
      <c r="AD1348" s="19"/>
      <c r="AE1348" s="19"/>
      <c r="AF1348" s="19"/>
      <c r="AG1348" s="19"/>
      <c r="AH1348" s="19"/>
      <c r="AI1348" s="19"/>
      <c r="AJ1348" s="19"/>
      <c r="FM1348" s="50"/>
    </row>
    <row r="1349" spans="1:169" s="18" customFormat="1">
      <c r="A1349" s="47"/>
      <c r="B1349" s="477"/>
      <c r="C1349" s="48"/>
      <c r="D1349" s="48"/>
      <c r="E1349" s="477"/>
      <c r="F1349" s="48"/>
      <c r="G1349" s="48"/>
      <c r="H1349" s="49"/>
      <c r="I1349" s="48"/>
      <c r="J1349" s="477"/>
      <c r="K1349" s="19"/>
      <c r="L1349" s="19"/>
      <c r="M1349" s="19"/>
      <c r="N1349" s="19"/>
      <c r="O1349" s="19"/>
      <c r="P1349" s="19"/>
      <c r="Q1349" s="19"/>
      <c r="R1349" s="19"/>
      <c r="S1349" s="19"/>
      <c r="T1349" s="19"/>
      <c r="U1349" s="19"/>
      <c r="V1349" s="19"/>
      <c r="W1349" s="19"/>
      <c r="X1349" s="19"/>
      <c r="Y1349" s="19"/>
      <c r="Z1349" s="19"/>
      <c r="AA1349" s="19"/>
      <c r="AB1349" s="19"/>
      <c r="AC1349" s="19"/>
      <c r="AD1349" s="19"/>
      <c r="AE1349" s="19"/>
      <c r="AF1349" s="19"/>
      <c r="AG1349" s="19"/>
      <c r="AH1349" s="19"/>
      <c r="AI1349" s="19"/>
      <c r="AJ1349" s="19"/>
      <c r="FM1349" s="50"/>
    </row>
    <row r="1350" spans="1:169" s="18" customFormat="1">
      <c r="A1350" s="47"/>
      <c r="B1350" s="477"/>
      <c r="C1350" s="48"/>
      <c r="D1350" s="48"/>
      <c r="E1350" s="477"/>
      <c r="F1350" s="48"/>
      <c r="G1350" s="48"/>
      <c r="H1350" s="49"/>
      <c r="I1350" s="48"/>
      <c r="J1350" s="477"/>
      <c r="K1350" s="19"/>
      <c r="L1350" s="19"/>
      <c r="M1350" s="19"/>
      <c r="N1350" s="19"/>
      <c r="O1350" s="19"/>
      <c r="P1350" s="19"/>
      <c r="Q1350" s="19"/>
      <c r="R1350" s="19"/>
      <c r="S1350" s="19"/>
      <c r="T1350" s="19"/>
      <c r="U1350" s="19"/>
      <c r="V1350" s="19"/>
      <c r="W1350" s="19"/>
      <c r="X1350" s="19"/>
      <c r="Y1350" s="19"/>
      <c r="Z1350" s="19"/>
      <c r="AA1350" s="19"/>
      <c r="AB1350" s="19"/>
      <c r="AC1350" s="19"/>
      <c r="AD1350" s="19"/>
      <c r="AE1350" s="19"/>
      <c r="AF1350" s="19"/>
      <c r="AG1350" s="19"/>
      <c r="AH1350" s="19"/>
      <c r="AI1350" s="19"/>
      <c r="AJ1350" s="19"/>
      <c r="FM1350" s="50"/>
    </row>
    <row r="1351" spans="1:169" s="18" customFormat="1">
      <c r="A1351" s="47"/>
      <c r="B1351" s="477"/>
      <c r="C1351" s="48"/>
      <c r="D1351" s="48"/>
      <c r="E1351" s="477"/>
      <c r="F1351" s="48"/>
      <c r="G1351" s="48"/>
      <c r="H1351" s="49"/>
      <c r="I1351" s="48"/>
      <c r="J1351" s="477"/>
      <c r="K1351" s="19"/>
      <c r="L1351" s="19"/>
      <c r="M1351" s="19"/>
      <c r="N1351" s="19"/>
      <c r="O1351" s="19"/>
      <c r="P1351" s="19"/>
      <c r="Q1351" s="19"/>
      <c r="R1351" s="19"/>
      <c r="S1351" s="19"/>
      <c r="T1351" s="19"/>
      <c r="U1351" s="19"/>
      <c r="V1351" s="19"/>
      <c r="W1351" s="19"/>
      <c r="X1351" s="19"/>
      <c r="Y1351" s="19"/>
      <c r="Z1351" s="19"/>
      <c r="AA1351" s="19"/>
      <c r="AB1351" s="19"/>
      <c r="AC1351" s="19"/>
      <c r="AD1351" s="19"/>
      <c r="AE1351" s="19"/>
      <c r="AF1351" s="19"/>
      <c r="AG1351" s="19"/>
      <c r="AH1351" s="19"/>
      <c r="AI1351" s="19"/>
      <c r="AJ1351" s="19"/>
      <c r="FM1351" s="50"/>
    </row>
    <row r="1352" spans="1:169" s="18" customFormat="1">
      <c r="A1352" s="47"/>
      <c r="B1352" s="477"/>
      <c r="C1352" s="48"/>
      <c r="D1352" s="48"/>
      <c r="E1352" s="477"/>
      <c r="F1352" s="48"/>
      <c r="G1352" s="48"/>
      <c r="H1352" s="49"/>
      <c r="I1352" s="48"/>
      <c r="J1352" s="477"/>
      <c r="K1352" s="19"/>
      <c r="L1352" s="19"/>
      <c r="M1352" s="19"/>
      <c r="N1352" s="19"/>
      <c r="O1352" s="19"/>
      <c r="P1352" s="19"/>
      <c r="Q1352" s="19"/>
      <c r="R1352" s="19"/>
      <c r="S1352" s="19"/>
      <c r="T1352" s="19"/>
      <c r="U1352" s="19"/>
      <c r="V1352" s="19"/>
      <c r="W1352" s="19"/>
      <c r="X1352" s="19"/>
      <c r="Y1352" s="19"/>
      <c r="Z1352" s="19"/>
      <c r="AA1352" s="19"/>
      <c r="AB1352" s="19"/>
      <c r="AC1352" s="19"/>
      <c r="AD1352" s="19"/>
      <c r="AE1352" s="19"/>
      <c r="AF1352" s="19"/>
      <c r="AG1352" s="19"/>
      <c r="AH1352" s="19"/>
      <c r="AI1352" s="19"/>
      <c r="AJ1352" s="19"/>
      <c r="FM1352" s="50"/>
    </row>
    <row r="1353" spans="1:169" s="18" customFormat="1">
      <c r="A1353" s="47"/>
      <c r="B1353" s="477"/>
      <c r="C1353" s="48"/>
      <c r="D1353" s="48"/>
      <c r="E1353" s="477"/>
      <c r="F1353" s="48"/>
      <c r="G1353" s="48"/>
      <c r="H1353" s="49"/>
      <c r="I1353" s="48"/>
      <c r="J1353" s="477"/>
      <c r="K1353" s="19"/>
      <c r="L1353" s="19"/>
      <c r="M1353" s="19"/>
      <c r="N1353" s="19"/>
      <c r="O1353" s="19"/>
      <c r="P1353" s="19"/>
      <c r="Q1353" s="19"/>
      <c r="R1353" s="19"/>
      <c r="S1353" s="19"/>
      <c r="T1353" s="19"/>
      <c r="U1353" s="19"/>
      <c r="V1353" s="19"/>
      <c r="W1353" s="19"/>
      <c r="X1353" s="19"/>
      <c r="Y1353" s="19"/>
      <c r="Z1353" s="19"/>
      <c r="AA1353" s="19"/>
      <c r="AB1353" s="19"/>
      <c r="AC1353" s="19"/>
      <c r="AD1353" s="19"/>
      <c r="AE1353" s="19"/>
      <c r="AF1353" s="19"/>
      <c r="AG1353" s="19"/>
      <c r="AH1353" s="19"/>
      <c r="AI1353" s="19"/>
      <c r="AJ1353" s="19"/>
      <c r="FM1353" s="50"/>
    </row>
    <row r="1354" spans="1:169" s="18" customFormat="1">
      <c r="A1354" s="47"/>
      <c r="B1354" s="477"/>
      <c r="C1354" s="48"/>
      <c r="D1354" s="48"/>
      <c r="E1354" s="477"/>
      <c r="F1354" s="48"/>
      <c r="G1354" s="48"/>
      <c r="H1354" s="49"/>
      <c r="I1354" s="48"/>
      <c r="J1354" s="477"/>
      <c r="K1354" s="19"/>
      <c r="L1354" s="19"/>
      <c r="M1354" s="19"/>
      <c r="N1354" s="19"/>
      <c r="O1354" s="19"/>
      <c r="P1354" s="19"/>
      <c r="Q1354" s="19"/>
      <c r="R1354" s="19"/>
      <c r="S1354" s="19"/>
      <c r="T1354" s="19"/>
      <c r="U1354" s="19"/>
      <c r="V1354" s="19"/>
      <c r="W1354" s="19"/>
      <c r="X1354" s="19"/>
      <c r="Y1354" s="19"/>
      <c r="Z1354" s="19"/>
      <c r="AA1354" s="19"/>
      <c r="AB1354" s="19"/>
      <c r="AC1354" s="19"/>
      <c r="AD1354" s="19"/>
      <c r="AE1354" s="19"/>
      <c r="AF1354" s="19"/>
      <c r="AG1354" s="19"/>
      <c r="AH1354" s="19"/>
      <c r="AI1354" s="19"/>
      <c r="AJ1354" s="19"/>
      <c r="FM1354" s="50"/>
    </row>
    <row r="1355" spans="1:169" s="18" customFormat="1">
      <c r="A1355" s="47"/>
      <c r="B1355" s="477"/>
      <c r="C1355" s="48"/>
      <c r="D1355" s="48"/>
      <c r="E1355" s="477"/>
      <c r="F1355" s="48"/>
      <c r="G1355" s="48"/>
      <c r="H1355" s="49"/>
      <c r="I1355" s="48"/>
      <c r="J1355" s="477"/>
      <c r="K1355" s="19"/>
      <c r="L1355" s="19"/>
      <c r="M1355" s="19"/>
      <c r="N1355" s="19"/>
      <c r="O1355" s="19"/>
      <c r="P1355" s="19"/>
      <c r="Q1355" s="19"/>
      <c r="R1355" s="19"/>
      <c r="S1355" s="19"/>
      <c r="T1355" s="19"/>
      <c r="U1355" s="19"/>
      <c r="V1355" s="19"/>
      <c r="W1355" s="19"/>
      <c r="X1355" s="19"/>
      <c r="Y1355" s="19"/>
      <c r="Z1355" s="19"/>
      <c r="AA1355" s="19"/>
      <c r="AB1355" s="19"/>
      <c r="AC1355" s="19"/>
      <c r="AD1355" s="19"/>
      <c r="AE1355" s="19"/>
      <c r="AF1355" s="19"/>
      <c r="AG1355" s="19"/>
      <c r="AH1355" s="19"/>
      <c r="AI1355" s="19"/>
      <c r="AJ1355" s="19"/>
      <c r="FM1355" s="50"/>
    </row>
    <row r="1356" spans="1:169" s="18" customFormat="1">
      <c r="A1356" s="47"/>
      <c r="B1356" s="477"/>
      <c r="C1356" s="48"/>
      <c r="D1356" s="48"/>
      <c r="E1356" s="477"/>
      <c r="F1356" s="48"/>
      <c r="G1356" s="48"/>
      <c r="H1356" s="49"/>
      <c r="I1356" s="48"/>
      <c r="J1356" s="477"/>
      <c r="K1356" s="19"/>
      <c r="L1356" s="19"/>
      <c r="M1356" s="19"/>
      <c r="N1356" s="19"/>
      <c r="O1356" s="19"/>
      <c r="P1356" s="19"/>
      <c r="Q1356" s="19"/>
      <c r="R1356" s="19"/>
      <c r="S1356" s="19"/>
      <c r="T1356" s="19"/>
      <c r="U1356" s="19"/>
      <c r="V1356" s="19"/>
      <c r="W1356" s="19"/>
      <c r="X1356" s="19"/>
      <c r="Y1356" s="19"/>
      <c r="Z1356" s="19"/>
      <c r="AA1356" s="19"/>
      <c r="AB1356" s="19"/>
      <c r="AC1356" s="19"/>
      <c r="AD1356" s="19"/>
      <c r="AE1356" s="19"/>
      <c r="AF1356" s="19"/>
      <c r="AG1356" s="19"/>
      <c r="AH1356" s="19"/>
      <c r="AI1356" s="19"/>
      <c r="AJ1356" s="19"/>
      <c r="FM1356" s="50"/>
    </row>
    <row r="1357" spans="1:169" s="18" customFormat="1">
      <c r="A1357" s="47"/>
      <c r="B1357" s="477"/>
      <c r="C1357" s="48"/>
      <c r="D1357" s="48"/>
      <c r="E1357" s="477"/>
      <c r="F1357" s="48"/>
      <c r="G1357" s="48"/>
      <c r="H1357" s="49"/>
      <c r="I1357" s="48"/>
      <c r="J1357" s="477"/>
      <c r="K1357" s="19"/>
      <c r="L1357" s="19"/>
      <c r="M1357" s="19"/>
      <c r="N1357" s="19"/>
      <c r="O1357" s="19"/>
      <c r="P1357" s="19"/>
      <c r="Q1357" s="19"/>
      <c r="R1357" s="19"/>
      <c r="S1357" s="19"/>
      <c r="T1357" s="19"/>
      <c r="U1357" s="19"/>
      <c r="V1357" s="19"/>
      <c r="W1357" s="19"/>
      <c r="X1357" s="19"/>
      <c r="Y1357" s="19"/>
      <c r="Z1357" s="19"/>
      <c r="AA1357" s="19"/>
      <c r="AB1357" s="19"/>
      <c r="AC1357" s="19"/>
      <c r="AD1357" s="19"/>
      <c r="AE1357" s="19"/>
      <c r="AF1357" s="19"/>
      <c r="AG1357" s="19"/>
      <c r="AH1357" s="19"/>
      <c r="AI1357" s="19"/>
      <c r="AJ1357" s="19"/>
      <c r="FM1357" s="50"/>
    </row>
    <row r="1358" spans="1:169" s="18" customFormat="1">
      <c r="A1358" s="47"/>
      <c r="B1358" s="477"/>
      <c r="C1358" s="48"/>
      <c r="D1358" s="48"/>
      <c r="E1358" s="477"/>
      <c r="F1358" s="48"/>
      <c r="G1358" s="48"/>
      <c r="H1358" s="49"/>
      <c r="I1358" s="48"/>
      <c r="J1358" s="477"/>
      <c r="K1358" s="19"/>
      <c r="L1358" s="19"/>
      <c r="M1358" s="19"/>
      <c r="N1358" s="19"/>
      <c r="O1358" s="19"/>
      <c r="P1358" s="19"/>
      <c r="Q1358" s="19"/>
      <c r="R1358" s="19"/>
      <c r="S1358" s="19"/>
      <c r="T1358" s="19"/>
      <c r="U1358" s="19"/>
      <c r="V1358" s="19"/>
      <c r="W1358" s="19"/>
      <c r="X1358" s="19"/>
      <c r="Y1358" s="19"/>
      <c r="Z1358" s="19"/>
      <c r="AA1358" s="19"/>
      <c r="AB1358" s="19"/>
      <c r="AC1358" s="19"/>
      <c r="AD1358" s="19"/>
      <c r="AE1358" s="19"/>
      <c r="AF1358" s="19"/>
      <c r="AG1358" s="19"/>
      <c r="AH1358" s="19"/>
      <c r="AI1358" s="19"/>
      <c r="AJ1358" s="19"/>
      <c r="FM1358" s="50"/>
    </row>
    <row r="1359" spans="1:169" s="18" customFormat="1">
      <c r="A1359" s="47"/>
      <c r="B1359" s="477"/>
      <c r="C1359" s="48"/>
      <c r="D1359" s="48"/>
      <c r="E1359" s="477"/>
      <c r="F1359" s="48"/>
      <c r="G1359" s="48"/>
      <c r="H1359" s="49"/>
      <c r="I1359" s="48"/>
      <c r="J1359" s="477"/>
      <c r="K1359" s="19"/>
      <c r="L1359" s="19"/>
      <c r="M1359" s="19"/>
      <c r="N1359" s="19"/>
      <c r="O1359" s="19"/>
      <c r="P1359" s="19"/>
      <c r="Q1359" s="19"/>
      <c r="R1359" s="19"/>
      <c r="S1359" s="19"/>
      <c r="T1359" s="19"/>
      <c r="U1359" s="19"/>
      <c r="V1359" s="19"/>
      <c r="W1359" s="19"/>
      <c r="X1359" s="19"/>
      <c r="Y1359" s="19"/>
      <c r="Z1359" s="19"/>
      <c r="AA1359" s="19"/>
      <c r="AB1359" s="19"/>
      <c r="AC1359" s="19"/>
      <c r="AD1359" s="19"/>
      <c r="AE1359" s="19"/>
      <c r="AF1359" s="19"/>
      <c r="AG1359" s="19"/>
      <c r="AH1359" s="19"/>
      <c r="AI1359" s="19"/>
      <c r="AJ1359" s="19"/>
      <c r="FM1359" s="50"/>
    </row>
    <row r="1360" spans="1:169" s="18" customFormat="1">
      <c r="A1360" s="47"/>
      <c r="B1360" s="477"/>
      <c r="C1360" s="48"/>
      <c r="D1360" s="48"/>
      <c r="E1360" s="477"/>
      <c r="F1360" s="48"/>
      <c r="G1360" s="48"/>
      <c r="H1360" s="49"/>
      <c r="I1360" s="48"/>
      <c r="J1360" s="477"/>
      <c r="K1360" s="19"/>
      <c r="L1360" s="19"/>
      <c r="M1360" s="19"/>
      <c r="N1360" s="19"/>
      <c r="O1360" s="19"/>
      <c r="P1360" s="19"/>
      <c r="Q1360" s="19"/>
      <c r="R1360" s="19"/>
      <c r="S1360" s="19"/>
      <c r="T1360" s="19"/>
      <c r="U1360" s="19"/>
      <c r="V1360" s="19"/>
      <c r="W1360" s="19"/>
      <c r="X1360" s="19"/>
      <c r="Y1360" s="19"/>
      <c r="Z1360" s="19"/>
      <c r="AA1360" s="19"/>
      <c r="AB1360" s="19"/>
      <c r="AC1360" s="19"/>
      <c r="AD1360" s="19"/>
      <c r="AE1360" s="19"/>
      <c r="AF1360" s="19"/>
      <c r="AG1360" s="19"/>
      <c r="AH1360" s="19"/>
      <c r="AI1360" s="19"/>
      <c r="AJ1360" s="19"/>
      <c r="FM1360" s="50"/>
    </row>
    <row r="1361" spans="1:169" s="18" customFormat="1">
      <c r="A1361" s="47"/>
      <c r="B1361" s="477"/>
      <c r="C1361" s="48"/>
      <c r="D1361" s="48"/>
      <c r="E1361" s="477"/>
      <c r="F1361" s="48"/>
      <c r="G1361" s="48"/>
      <c r="H1361" s="49"/>
      <c r="I1361" s="48"/>
      <c r="J1361" s="477"/>
      <c r="K1361" s="19"/>
      <c r="L1361" s="19"/>
      <c r="M1361" s="19"/>
      <c r="N1361" s="19"/>
      <c r="O1361" s="19"/>
      <c r="P1361" s="19"/>
      <c r="Q1361" s="19"/>
      <c r="R1361" s="19"/>
      <c r="S1361" s="19"/>
      <c r="T1361" s="19"/>
      <c r="U1361" s="19"/>
      <c r="V1361" s="19"/>
      <c r="W1361" s="19"/>
      <c r="X1361" s="19"/>
      <c r="Y1361" s="19"/>
      <c r="Z1361" s="19"/>
      <c r="AA1361" s="19"/>
      <c r="AB1361" s="19"/>
      <c r="AC1361" s="19"/>
      <c r="AD1361" s="19"/>
      <c r="AE1361" s="19"/>
      <c r="AF1361" s="19"/>
      <c r="AG1361" s="19"/>
      <c r="AH1361" s="19"/>
      <c r="AI1361" s="19"/>
      <c r="AJ1361" s="19"/>
      <c r="FM1361" s="50"/>
    </row>
    <row r="1362" spans="1:169" s="18" customFormat="1">
      <c r="A1362" s="47"/>
      <c r="B1362" s="477"/>
      <c r="C1362" s="48"/>
      <c r="D1362" s="48"/>
      <c r="E1362" s="477"/>
      <c r="F1362" s="48"/>
      <c r="G1362" s="48"/>
      <c r="H1362" s="49"/>
      <c r="I1362" s="48"/>
      <c r="J1362" s="477"/>
      <c r="K1362" s="19"/>
      <c r="L1362" s="19"/>
      <c r="M1362" s="19"/>
      <c r="N1362" s="19"/>
      <c r="O1362" s="19"/>
      <c r="P1362" s="19"/>
      <c r="Q1362" s="19"/>
      <c r="R1362" s="19"/>
      <c r="S1362" s="19"/>
      <c r="T1362" s="19"/>
      <c r="U1362" s="19"/>
      <c r="V1362" s="19"/>
      <c r="W1362" s="19"/>
      <c r="X1362" s="19"/>
      <c r="Y1362" s="19"/>
      <c r="Z1362" s="19"/>
      <c r="AA1362" s="19"/>
      <c r="AB1362" s="19"/>
      <c r="AC1362" s="19"/>
      <c r="AD1362" s="19"/>
      <c r="AE1362" s="19"/>
      <c r="AF1362" s="19"/>
      <c r="AG1362" s="19"/>
      <c r="AH1362" s="19"/>
      <c r="AI1362" s="19"/>
      <c r="AJ1362" s="19"/>
      <c r="FM1362" s="50"/>
    </row>
    <row r="1363" spans="1:169" s="18" customFormat="1">
      <c r="A1363" s="47"/>
      <c r="B1363" s="477"/>
      <c r="C1363" s="48"/>
      <c r="D1363" s="48"/>
      <c r="E1363" s="477"/>
      <c r="F1363" s="48"/>
      <c r="G1363" s="48"/>
      <c r="H1363" s="49"/>
      <c r="I1363" s="48"/>
      <c r="J1363" s="477"/>
      <c r="K1363" s="19"/>
      <c r="L1363" s="19"/>
      <c r="M1363" s="19"/>
      <c r="N1363" s="19"/>
      <c r="O1363" s="19"/>
      <c r="P1363" s="19"/>
      <c r="Q1363" s="19"/>
      <c r="R1363" s="19"/>
      <c r="S1363" s="19"/>
      <c r="T1363" s="19"/>
      <c r="U1363" s="19"/>
      <c r="V1363" s="19"/>
      <c r="W1363" s="19"/>
      <c r="X1363" s="19"/>
      <c r="Y1363" s="19"/>
      <c r="Z1363" s="19"/>
      <c r="AA1363" s="19"/>
      <c r="AB1363" s="19"/>
      <c r="AC1363" s="19"/>
      <c r="AD1363" s="19"/>
      <c r="AE1363" s="19"/>
      <c r="AF1363" s="19"/>
      <c r="AG1363" s="19"/>
      <c r="AH1363" s="19"/>
      <c r="AI1363" s="19"/>
      <c r="AJ1363" s="19"/>
      <c r="FM1363" s="50"/>
    </row>
    <row r="1364" spans="1:169" s="18" customFormat="1">
      <c r="A1364" s="47"/>
      <c r="B1364" s="477"/>
      <c r="C1364" s="48"/>
      <c r="D1364" s="48"/>
      <c r="E1364" s="477"/>
      <c r="F1364" s="48"/>
      <c r="G1364" s="48"/>
      <c r="H1364" s="49"/>
      <c r="I1364" s="48"/>
      <c r="J1364" s="477"/>
      <c r="K1364" s="19"/>
      <c r="L1364" s="19"/>
      <c r="M1364" s="19"/>
      <c r="N1364" s="19"/>
      <c r="O1364" s="19"/>
      <c r="P1364" s="19"/>
      <c r="Q1364" s="19"/>
      <c r="R1364" s="19"/>
      <c r="S1364" s="19"/>
      <c r="T1364" s="19"/>
      <c r="U1364" s="19"/>
      <c r="V1364" s="19"/>
      <c r="W1364" s="19"/>
      <c r="X1364" s="19"/>
      <c r="Y1364" s="19"/>
      <c r="Z1364" s="19"/>
      <c r="AA1364" s="19"/>
      <c r="AB1364" s="19"/>
      <c r="AC1364" s="19"/>
      <c r="AD1364" s="19"/>
      <c r="AE1364" s="19"/>
      <c r="AF1364" s="19"/>
      <c r="AG1364" s="19"/>
      <c r="AH1364" s="19"/>
      <c r="AI1364" s="19"/>
      <c r="AJ1364" s="19"/>
      <c r="FM1364" s="50"/>
    </row>
    <row r="1365" spans="1:169" s="18" customFormat="1">
      <c r="A1365" s="47"/>
      <c r="B1365" s="477"/>
      <c r="C1365" s="48"/>
      <c r="D1365" s="48"/>
      <c r="E1365" s="477"/>
      <c r="F1365" s="48"/>
      <c r="G1365" s="48"/>
      <c r="H1365" s="49"/>
      <c r="I1365" s="48"/>
      <c r="J1365" s="477"/>
      <c r="K1365" s="19"/>
      <c r="L1365" s="19"/>
      <c r="M1365" s="19"/>
      <c r="N1365" s="19"/>
      <c r="O1365" s="19"/>
      <c r="P1365" s="19"/>
      <c r="Q1365" s="19"/>
      <c r="R1365" s="19"/>
      <c r="S1365" s="19"/>
      <c r="T1365" s="19"/>
      <c r="U1365" s="19"/>
      <c r="V1365" s="19"/>
      <c r="W1365" s="19"/>
      <c r="X1365" s="19"/>
      <c r="Y1365" s="19"/>
      <c r="Z1365" s="19"/>
      <c r="AA1365" s="19"/>
      <c r="AB1365" s="19"/>
      <c r="AC1365" s="19"/>
      <c r="AD1365" s="19"/>
      <c r="AE1365" s="19"/>
      <c r="AF1365" s="19"/>
      <c r="AG1365" s="19"/>
      <c r="AH1365" s="19"/>
      <c r="AI1365" s="19"/>
      <c r="AJ1365" s="19"/>
      <c r="FM1365" s="50"/>
    </row>
    <row r="1366" spans="1:169" s="18" customFormat="1">
      <c r="A1366" s="47"/>
      <c r="B1366" s="477"/>
      <c r="C1366" s="48"/>
      <c r="D1366" s="48"/>
      <c r="E1366" s="477"/>
      <c r="F1366" s="48"/>
      <c r="G1366" s="48"/>
      <c r="H1366" s="49"/>
      <c r="I1366" s="48"/>
      <c r="J1366" s="477"/>
      <c r="K1366" s="19"/>
      <c r="L1366" s="19"/>
      <c r="M1366" s="19"/>
      <c r="N1366" s="19"/>
      <c r="O1366" s="19"/>
      <c r="P1366" s="19"/>
      <c r="Q1366" s="19"/>
      <c r="R1366" s="19"/>
      <c r="S1366" s="19"/>
      <c r="T1366" s="19"/>
      <c r="U1366" s="19"/>
      <c r="V1366" s="19"/>
      <c r="W1366" s="19"/>
      <c r="X1366" s="19"/>
      <c r="Y1366" s="19"/>
      <c r="Z1366" s="19"/>
      <c r="AA1366" s="19"/>
      <c r="AB1366" s="19"/>
      <c r="AC1366" s="19"/>
      <c r="AD1366" s="19"/>
      <c r="AE1366" s="19"/>
      <c r="AF1366" s="19"/>
      <c r="AG1366" s="19"/>
      <c r="AH1366" s="19"/>
      <c r="AI1366" s="19"/>
      <c r="AJ1366" s="19"/>
      <c r="FM1366" s="50"/>
    </row>
    <row r="1367" spans="1:169" s="18" customFormat="1">
      <c r="A1367" s="47"/>
      <c r="B1367" s="477"/>
      <c r="C1367" s="48"/>
      <c r="D1367" s="48"/>
      <c r="E1367" s="477"/>
      <c r="F1367" s="48"/>
      <c r="G1367" s="48"/>
      <c r="H1367" s="49"/>
      <c r="I1367" s="48"/>
      <c r="J1367" s="477"/>
      <c r="K1367" s="19"/>
      <c r="L1367" s="19"/>
      <c r="M1367" s="19"/>
      <c r="N1367" s="19"/>
      <c r="O1367" s="19"/>
      <c r="P1367" s="19"/>
      <c r="Q1367" s="19"/>
      <c r="R1367" s="19"/>
      <c r="S1367" s="19"/>
      <c r="T1367" s="19"/>
      <c r="U1367" s="19"/>
      <c r="V1367" s="19"/>
      <c r="W1367" s="19"/>
      <c r="X1367" s="19"/>
      <c r="Y1367" s="19"/>
      <c r="Z1367" s="19"/>
      <c r="AA1367" s="19"/>
      <c r="AB1367" s="19"/>
      <c r="AC1367" s="19"/>
      <c r="AD1367" s="19"/>
      <c r="AE1367" s="19"/>
      <c r="AF1367" s="19"/>
      <c r="AG1367" s="19"/>
      <c r="AH1367" s="19"/>
      <c r="AI1367" s="19"/>
      <c r="AJ1367" s="19"/>
      <c r="FM1367" s="50"/>
    </row>
    <row r="1368" spans="1:169" s="18" customFormat="1">
      <c r="A1368" s="47"/>
      <c r="B1368" s="477"/>
      <c r="C1368" s="48"/>
      <c r="D1368" s="48"/>
      <c r="E1368" s="477"/>
      <c r="F1368" s="48"/>
      <c r="G1368" s="48"/>
      <c r="H1368" s="49"/>
      <c r="I1368" s="48"/>
      <c r="J1368" s="477"/>
      <c r="K1368" s="19"/>
      <c r="L1368" s="19"/>
      <c r="M1368" s="19"/>
      <c r="N1368" s="19"/>
      <c r="O1368" s="19"/>
      <c r="P1368" s="19"/>
      <c r="Q1368" s="19"/>
      <c r="R1368" s="19"/>
      <c r="S1368" s="19"/>
      <c r="T1368" s="19"/>
      <c r="U1368" s="19"/>
      <c r="V1368" s="19"/>
      <c r="W1368" s="19"/>
      <c r="X1368" s="19"/>
      <c r="Y1368" s="19"/>
      <c r="Z1368" s="19"/>
      <c r="AA1368" s="19"/>
      <c r="AB1368" s="19"/>
      <c r="AC1368" s="19"/>
      <c r="AD1368" s="19"/>
      <c r="AE1368" s="19"/>
      <c r="AF1368" s="19"/>
      <c r="AG1368" s="19"/>
      <c r="AH1368" s="19"/>
      <c r="AI1368" s="19"/>
      <c r="AJ1368" s="19"/>
      <c r="FM1368" s="50"/>
    </row>
    <row r="1369" spans="1:169" s="18" customFormat="1">
      <c r="A1369" s="47"/>
      <c r="B1369" s="477"/>
      <c r="C1369" s="48"/>
      <c r="D1369" s="48"/>
      <c r="E1369" s="477"/>
      <c r="F1369" s="48"/>
      <c r="G1369" s="48"/>
      <c r="H1369" s="49"/>
      <c r="I1369" s="48"/>
      <c r="J1369" s="477"/>
      <c r="K1369" s="19"/>
      <c r="L1369" s="19"/>
      <c r="M1369" s="19"/>
      <c r="N1369" s="19"/>
      <c r="O1369" s="19"/>
      <c r="P1369" s="19"/>
      <c r="Q1369" s="19"/>
      <c r="R1369" s="19"/>
      <c r="S1369" s="19"/>
      <c r="T1369" s="19"/>
      <c r="U1369" s="19"/>
      <c r="V1369" s="19"/>
      <c r="W1369" s="19"/>
      <c r="X1369" s="19"/>
      <c r="Y1369" s="19"/>
      <c r="Z1369" s="19"/>
      <c r="AA1369" s="19"/>
      <c r="AB1369" s="19"/>
      <c r="AC1369" s="19"/>
      <c r="AD1369" s="19"/>
      <c r="AE1369" s="19"/>
      <c r="AF1369" s="19"/>
      <c r="AG1369" s="19"/>
      <c r="AH1369" s="19"/>
      <c r="AI1369" s="19"/>
      <c r="AJ1369" s="19"/>
      <c r="FM1369" s="50"/>
    </row>
    <row r="1370" spans="1:169" s="18" customFormat="1">
      <c r="A1370" s="47"/>
      <c r="B1370" s="477"/>
      <c r="C1370" s="48"/>
      <c r="D1370" s="48"/>
      <c r="E1370" s="477"/>
      <c r="F1370" s="48"/>
      <c r="G1370" s="48"/>
      <c r="H1370" s="49"/>
      <c r="I1370" s="48"/>
      <c r="J1370" s="477"/>
      <c r="K1370" s="19"/>
      <c r="L1370" s="19"/>
      <c r="M1370" s="19"/>
      <c r="N1370" s="19"/>
      <c r="O1370" s="19"/>
      <c r="P1370" s="19"/>
      <c r="Q1370" s="19"/>
      <c r="R1370" s="19"/>
      <c r="S1370" s="19"/>
      <c r="T1370" s="19"/>
      <c r="U1370" s="19"/>
      <c r="V1370" s="19"/>
      <c r="W1370" s="19"/>
      <c r="X1370" s="19"/>
      <c r="Y1370" s="19"/>
      <c r="Z1370" s="19"/>
      <c r="AA1370" s="19"/>
      <c r="AB1370" s="19"/>
      <c r="AC1370" s="19"/>
      <c r="AD1370" s="19"/>
      <c r="AE1370" s="19"/>
      <c r="AF1370" s="19"/>
      <c r="AG1370" s="19"/>
      <c r="AH1370" s="19"/>
      <c r="AI1370" s="19"/>
      <c r="AJ1370" s="19"/>
      <c r="FM1370" s="50"/>
    </row>
    <row r="1371" spans="1:169" s="18" customFormat="1">
      <c r="A1371" s="47"/>
      <c r="B1371" s="477"/>
      <c r="C1371" s="48"/>
      <c r="D1371" s="48"/>
      <c r="E1371" s="477"/>
      <c r="F1371" s="48"/>
      <c r="G1371" s="48"/>
      <c r="H1371" s="49"/>
      <c r="I1371" s="48"/>
      <c r="J1371" s="477"/>
      <c r="K1371" s="19"/>
      <c r="L1371" s="19"/>
      <c r="M1371" s="19"/>
      <c r="N1371" s="19"/>
      <c r="O1371" s="19"/>
      <c r="P1371" s="19"/>
      <c r="Q1371" s="19"/>
      <c r="R1371" s="19"/>
      <c r="S1371" s="19"/>
      <c r="T1371" s="19"/>
      <c r="U1371" s="19"/>
      <c r="V1371" s="19"/>
      <c r="W1371" s="19"/>
      <c r="X1371" s="19"/>
      <c r="Y1371" s="19"/>
      <c r="Z1371" s="19"/>
      <c r="AA1371" s="19"/>
      <c r="AB1371" s="19"/>
      <c r="AC1371" s="19"/>
      <c r="AD1371" s="19"/>
      <c r="AE1371" s="19"/>
      <c r="AF1371" s="19"/>
      <c r="AG1371" s="19"/>
      <c r="AH1371" s="19"/>
      <c r="AI1371" s="19"/>
      <c r="AJ1371" s="19"/>
      <c r="FM1371" s="50"/>
    </row>
    <row r="1372" spans="1:169" s="18" customFormat="1">
      <c r="A1372" s="47"/>
      <c r="B1372" s="477"/>
      <c r="C1372" s="48"/>
      <c r="D1372" s="48"/>
      <c r="E1372" s="477"/>
      <c r="F1372" s="48"/>
      <c r="G1372" s="48"/>
      <c r="H1372" s="49"/>
      <c r="I1372" s="48"/>
      <c r="J1372" s="477"/>
      <c r="K1372" s="19"/>
      <c r="L1372" s="19"/>
      <c r="M1372" s="19"/>
      <c r="N1372" s="19"/>
      <c r="O1372" s="19"/>
      <c r="P1372" s="19"/>
      <c r="Q1372" s="19"/>
      <c r="R1372" s="19"/>
      <c r="S1372" s="19"/>
      <c r="T1372" s="19"/>
      <c r="U1372" s="19"/>
      <c r="V1372" s="19"/>
      <c r="W1372" s="19"/>
      <c r="X1372" s="19"/>
      <c r="Y1372" s="19"/>
      <c r="Z1372" s="19"/>
      <c r="AA1372" s="19"/>
      <c r="AB1372" s="19"/>
      <c r="AC1372" s="19"/>
      <c r="AD1372" s="19"/>
      <c r="AE1372" s="19"/>
      <c r="AF1372" s="19"/>
      <c r="AG1372" s="19"/>
      <c r="AH1372" s="19"/>
      <c r="AI1372" s="19"/>
      <c r="AJ1372" s="19"/>
      <c r="FM1372" s="50"/>
    </row>
    <row r="1373" spans="1:169" s="18" customFormat="1">
      <c r="A1373" s="47"/>
      <c r="B1373" s="477"/>
      <c r="C1373" s="48"/>
      <c r="D1373" s="48"/>
      <c r="E1373" s="477"/>
      <c r="F1373" s="48"/>
      <c r="G1373" s="48"/>
      <c r="H1373" s="49"/>
      <c r="I1373" s="48"/>
      <c r="J1373" s="477"/>
      <c r="K1373" s="19"/>
      <c r="L1373" s="19"/>
      <c r="M1373" s="19"/>
      <c r="N1373" s="19"/>
      <c r="O1373" s="19"/>
      <c r="P1373" s="19"/>
      <c r="Q1373" s="19"/>
      <c r="R1373" s="19"/>
      <c r="S1373" s="19"/>
      <c r="T1373" s="19"/>
      <c r="U1373" s="19"/>
      <c r="V1373" s="19"/>
      <c r="W1373" s="19"/>
      <c r="X1373" s="19"/>
      <c r="Y1373" s="19"/>
      <c r="Z1373" s="19"/>
      <c r="AA1373" s="19"/>
      <c r="AB1373" s="19"/>
      <c r="AC1373" s="19"/>
      <c r="AD1373" s="19"/>
      <c r="AE1373" s="19"/>
      <c r="AF1373" s="19"/>
      <c r="AG1373" s="19"/>
      <c r="AH1373" s="19"/>
      <c r="AI1373" s="19"/>
      <c r="AJ1373" s="19"/>
      <c r="FM1373" s="50"/>
    </row>
    <row r="1374" spans="1:169" s="18" customFormat="1">
      <c r="A1374" s="47"/>
      <c r="B1374" s="477"/>
      <c r="C1374" s="48"/>
      <c r="D1374" s="48"/>
      <c r="E1374" s="477"/>
      <c r="F1374" s="48"/>
      <c r="G1374" s="48"/>
      <c r="H1374" s="49"/>
      <c r="I1374" s="48"/>
      <c r="J1374" s="477"/>
      <c r="K1374" s="19"/>
      <c r="L1374" s="19"/>
      <c r="M1374" s="19"/>
      <c r="N1374" s="19"/>
      <c r="O1374" s="19"/>
      <c r="P1374" s="19"/>
      <c r="Q1374" s="19"/>
      <c r="R1374" s="19"/>
      <c r="S1374" s="19"/>
      <c r="T1374" s="19"/>
      <c r="U1374" s="19"/>
      <c r="V1374" s="19"/>
      <c r="W1374" s="19"/>
      <c r="X1374" s="19"/>
      <c r="Y1374" s="19"/>
      <c r="Z1374" s="19"/>
      <c r="AA1374" s="19"/>
      <c r="AB1374" s="19"/>
      <c r="AC1374" s="19"/>
      <c r="AD1374" s="19"/>
      <c r="AE1374" s="19"/>
      <c r="AF1374" s="19"/>
      <c r="AG1374" s="19"/>
      <c r="AH1374" s="19"/>
      <c r="AI1374" s="19"/>
      <c r="AJ1374" s="19"/>
      <c r="FM1374" s="50"/>
    </row>
    <row r="1375" spans="1:169" s="18" customFormat="1">
      <c r="A1375" s="47"/>
      <c r="B1375" s="477"/>
      <c r="C1375" s="48"/>
      <c r="D1375" s="48"/>
      <c r="E1375" s="477"/>
      <c r="F1375" s="48"/>
      <c r="G1375" s="48"/>
      <c r="H1375" s="49"/>
      <c r="I1375" s="48"/>
      <c r="J1375" s="477"/>
      <c r="K1375" s="19"/>
      <c r="L1375" s="19"/>
      <c r="M1375" s="19"/>
      <c r="N1375" s="19"/>
      <c r="O1375" s="19"/>
      <c r="P1375" s="19"/>
      <c r="Q1375" s="19"/>
      <c r="R1375" s="19"/>
      <c r="S1375" s="19"/>
      <c r="T1375" s="19"/>
      <c r="U1375" s="19"/>
      <c r="V1375" s="19"/>
      <c r="W1375" s="19"/>
      <c r="X1375" s="19"/>
      <c r="Y1375" s="19"/>
      <c r="Z1375" s="19"/>
      <c r="AA1375" s="19"/>
      <c r="AB1375" s="19"/>
      <c r="AC1375" s="19"/>
      <c r="AD1375" s="19"/>
      <c r="AE1375" s="19"/>
      <c r="AF1375" s="19"/>
      <c r="AG1375" s="19"/>
      <c r="AH1375" s="19"/>
      <c r="AI1375" s="19"/>
      <c r="AJ1375" s="19"/>
      <c r="FM1375" s="50"/>
    </row>
    <row r="1376" spans="1:169" s="18" customFormat="1">
      <c r="A1376" s="47"/>
      <c r="B1376" s="477"/>
      <c r="C1376" s="48"/>
      <c r="D1376" s="48"/>
      <c r="E1376" s="477"/>
      <c r="F1376" s="48"/>
      <c r="G1376" s="48"/>
      <c r="H1376" s="49"/>
      <c r="I1376" s="48"/>
      <c r="J1376" s="477"/>
      <c r="K1376" s="19"/>
      <c r="L1376" s="19"/>
      <c r="M1376" s="19"/>
      <c r="N1376" s="19"/>
      <c r="O1376" s="19"/>
      <c r="P1376" s="19"/>
      <c r="Q1376" s="19"/>
      <c r="R1376" s="19"/>
      <c r="S1376" s="19"/>
      <c r="T1376" s="19"/>
      <c r="U1376" s="19"/>
      <c r="V1376" s="19"/>
      <c r="W1376" s="19"/>
      <c r="X1376" s="19"/>
      <c r="Y1376" s="19"/>
      <c r="Z1376" s="19"/>
      <c r="AA1376" s="19"/>
      <c r="AB1376" s="19"/>
      <c r="AC1376" s="19"/>
      <c r="AD1376" s="19"/>
      <c r="AE1376" s="19"/>
      <c r="AF1376" s="19"/>
      <c r="AG1376" s="19"/>
      <c r="AH1376" s="19"/>
      <c r="AI1376" s="19"/>
      <c r="AJ1376" s="19"/>
      <c r="FM1376" s="50"/>
    </row>
    <row r="1377" spans="1:169" s="18" customFormat="1">
      <c r="A1377" s="47"/>
      <c r="B1377" s="477"/>
      <c r="C1377" s="48"/>
      <c r="D1377" s="48"/>
      <c r="E1377" s="477"/>
      <c r="F1377" s="48"/>
      <c r="G1377" s="48"/>
      <c r="H1377" s="49"/>
      <c r="I1377" s="48"/>
      <c r="J1377" s="477"/>
      <c r="K1377" s="19"/>
      <c r="L1377" s="19"/>
      <c r="M1377" s="19"/>
      <c r="N1377" s="19"/>
      <c r="O1377" s="19"/>
      <c r="P1377" s="19"/>
      <c r="Q1377" s="19"/>
      <c r="R1377" s="19"/>
      <c r="S1377" s="19"/>
      <c r="T1377" s="19"/>
      <c r="U1377" s="19"/>
      <c r="V1377" s="19"/>
      <c r="W1377" s="19"/>
      <c r="X1377" s="19"/>
      <c r="Y1377" s="19"/>
      <c r="Z1377" s="19"/>
      <c r="AA1377" s="19"/>
      <c r="AB1377" s="19"/>
      <c r="AC1377" s="19"/>
      <c r="AD1377" s="19"/>
      <c r="AE1377" s="19"/>
      <c r="AF1377" s="19"/>
      <c r="AG1377" s="19"/>
      <c r="AH1377" s="19"/>
      <c r="AI1377" s="19"/>
      <c r="AJ1377" s="19"/>
      <c r="FM1377" s="50"/>
    </row>
    <row r="1378" spans="1:169" s="18" customFormat="1">
      <c r="A1378" s="47"/>
      <c r="B1378" s="477"/>
      <c r="C1378" s="48"/>
      <c r="D1378" s="48"/>
      <c r="E1378" s="477"/>
      <c r="F1378" s="48"/>
      <c r="G1378" s="48"/>
      <c r="H1378" s="49"/>
      <c r="I1378" s="48"/>
      <c r="J1378" s="477"/>
      <c r="K1378" s="19"/>
      <c r="L1378" s="19"/>
      <c r="M1378" s="19"/>
      <c r="N1378" s="19"/>
      <c r="O1378" s="19"/>
      <c r="P1378" s="19"/>
      <c r="Q1378" s="19"/>
      <c r="R1378" s="19"/>
      <c r="S1378" s="19"/>
      <c r="T1378" s="19"/>
      <c r="U1378" s="19"/>
      <c r="V1378" s="19"/>
      <c r="W1378" s="19"/>
      <c r="X1378" s="19"/>
      <c r="Y1378" s="19"/>
      <c r="Z1378" s="19"/>
      <c r="AA1378" s="19"/>
      <c r="AB1378" s="19"/>
      <c r="AC1378" s="19"/>
      <c r="AD1378" s="19"/>
      <c r="AE1378" s="19"/>
      <c r="AF1378" s="19"/>
      <c r="AG1378" s="19"/>
      <c r="AH1378" s="19"/>
      <c r="AI1378" s="19"/>
      <c r="AJ1378" s="19"/>
      <c r="FM1378" s="50"/>
    </row>
    <row r="1379" spans="1:169" s="18" customFormat="1">
      <c r="A1379" s="47"/>
      <c r="B1379" s="477"/>
      <c r="C1379" s="48"/>
      <c r="D1379" s="48"/>
      <c r="E1379" s="477"/>
      <c r="F1379" s="48"/>
      <c r="G1379" s="48"/>
      <c r="H1379" s="49"/>
      <c r="I1379" s="48"/>
      <c r="J1379" s="477"/>
      <c r="K1379" s="19"/>
      <c r="L1379" s="19"/>
      <c r="M1379" s="19"/>
      <c r="N1379" s="19"/>
      <c r="O1379" s="19"/>
      <c r="P1379" s="19"/>
      <c r="Q1379" s="19"/>
      <c r="R1379" s="19"/>
      <c r="S1379" s="19"/>
      <c r="T1379" s="19"/>
      <c r="U1379" s="19"/>
      <c r="V1379" s="19"/>
      <c r="W1379" s="19"/>
      <c r="X1379" s="19"/>
      <c r="Y1379" s="19"/>
      <c r="Z1379" s="19"/>
      <c r="AA1379" s="19"/>
      <c r="AB1379" s="19"/>
      <c r="AC1379" s="19"/>
      <c r="AD1379" s="19"/>
      <c r="AE1379" s="19"/>
      <c r="AF1379" s="19"/>
      <c r="AG1379" s="19"/>
      <c r="AH1379" s="19"/>
      <c r="AI1379" s="19"/>
      <c r="AJ1379" s="19"/>
      <c r="FM1379" s="50"/>
    </row>
    <row r="1380" spans="1:169" s="18" customFormat="1">
      <c r="A1380" s="47"/>
      <c r="B1380" s="477"/>
      <c r="C1380" s="48"/>
      <c r="D1380" s="48"/>
      <c r="E1380" s="477"/>
      <c r="F1380" s="48"/>
      <c r="G1380" s="48"/>
      <c r="H1380" s="49"/>
      <c r="I1380" s="48"/>
      <c r="J1380" s="477"/>
      <c r="K1380" s="19"/>
      <c r="L1380" s="19"/>
      <c r="M1380" s="19"/>
      <c r="N1380" s="19"/>
      <c r="O1380" s="19"/>
      <c r="P1380" s="19"/>
      <c r="Q1380" s="19"/>
      <c r="R1380" s="19"/>
      <c r="S1380" s="19"/>
      <c r="T1380" s="19"/>
      <c r="U1380" s="19"/>
      <c r="V1380" s="19"/>
      <c r="W1380" s="19"/>
      <c r="X1380" s="19"/>
      <c r="Y1380" s="19"/>
      <c r="Z1380" s="19"/>
      <c r="AA1380" s="19"/>
      <c r="AB1380" s="19"/>
      <c r="AC1380" s="19"/>
      <c r="AD1380" s="19"/>
      <c r="AE1380" s="19"/>
      <c r="AF1380" s="19"/>
      <c r="AG1380" s="19"/>
      <c r="AH1380" s="19"/>
      <c r="AI1380" s="19"/>
      <c r="AJ1380" s="19"/>
      <c r="FM1380" s="50"/>
    </row>
    <row r="1381" spans="1:169" s="18" customFormat="1">
      <c r="A1381" s="47"/>
      <c r="B1381" s="477"/>
      <c r="C1381" s="48"/>
      <c r="D1381" s="48"/>
      <c r="E1381" s="477"/>
      <c r="F1381" s="48"/>
      <c r="G1381" s="48"/>
      <c r="H1381" s="49"/>
      <c r="I1381" s="48"/>
      <c r="J1381" s="477"/>
      <c r="K1381" s="19"/>
      <c r="L1381" s="19"/>
      <c r="M1381" s="19"/>
      <c r="N1381" s="19"/>
      <c r="O1381" s="19"/>
      <c r="P1381" s="19"/>
      <c r="Q1381" s="19"/>
      <c r="R1381" s="19"/>
      <c r="S1381" s="19"/>
      <c r="T1381" s="19"/>
      <c r="U1381" s="19"/>
      <c r="V1381" s="19"/>
      <c r="W1381" s="19"/>
      <c r="X1381" s="19"/>
      <c r="Y1381" s="19"/>
      <c r="Z1381" s="19"/>
      <c r="AA1381" s="19"/>
      <c r="AB1381" s="19"/>
      <c r="AC1381" s="19"/>
      <c r="AD1381" s="19"/>
      <c r="AE1381" s="19"/>
      <c r="AF1381" s="19"/>
      <c r="AG1381" s="19"/>
      <c r="AH1381" s="19"/>
      <c r="AI1381" s="19"/>
      <c r="AJ1381" s="19"/>
      <c r="FM1381" s="50"/>
    </row>
    <row r="1382" spans="1:169" s="18" customFormat="1">
      <c r="A1382" s="47"/>
      <c r="B1382" s="477"/>
      <c r="C1382" s="48"/>
      <c r="D1382" s="48"/>
      <c r="E1382" s="477"/>
      <c r="F1382" s="48"/>
      <c r="G1382" s="48"/>
      <c r="H1382" s="49"/>
      <c r="I1382" s="48"/>
      <c r="J1382" s="477"/>
      <c r="K1382" s="19"/>
      <c r="L1382" s="19"/>
      <c r="M1382" s="19"/>
      <c r="N1382" s="19"/>
      <c r="O1382" s="19"/>
      <c r="P1382" s="19"/>
      <c r="Q1382" s="19"/>
      <c r="R1382" s="19"/>
      <c r="S1382" s="19"/>
      <c r="T1382" s="19"/>
      <c r="U1382" s="19"/>
      <c r="V1382" s="19"/>
      <c r="W1382" s="19"/>
      <c r="X1382" s="19"/>
      <c r="Y1382" s="19"/>
      <c r="Z1382" s="19"/>
      <c r="AA1382" s="19"/>
      <c r="AB1382" s="19"/>
      <c r="AC1382" s="19"/>
      <c r="AD1382" s="19"/>
      <c r="AE1382" s="19"/>
      <c r="AF1382" s="19"/>
      <c r="AG1382" s="19"/>
      <c r="AH1382" s="19"/>
      <c r="AI1382" s="19"/>
      <c r="AJ1382" s="19"/>
      <c r="FM1382" s="50"/>
    </row>
    <row r="1383" spans="1:169" s="18" customFormat="1">
      <c r="A1383" s="47"/>
      <c r="B1383" s="477"/>
      <c r="C1383" s="48"/>
      <c r="D1383" s="48"/>
      <c r="E1383" s="477"/>
      <c r="F1383" s="48"/>
      <c r="G1383" s="48"/>
      <c r="H1383" s="49"/>
      <c r="I1383" s="48"/>
      <c r="J1383" s="477"/>
      <c r="K1383" s="19"/>
      <c r="L1383" s="19"/>
      <c r="M1383" s="19"/>
      <c r="N1383" s="19"/>
      <c r="O1383" s="19"/>
      <c r="P1383" s="19"/>
      <c r="Q1383" s="19"/>
      <c r="R1383" s="19"/>
      <c r="S1383" s="19"/>
      <c r="T1383" s="19"/>
      <c r="U1383" s="19"/>
      <c r="V1383" s="19"/>
      <c r="W1383" s="19"/>
      <c r="X1383" s="19"/>
      <c r="Y1383" s="19"/>
      <c r="Z1383" s="19"/>
      <c r="AA1383" s="19"/>
      <c r="AB1383" s="19"/>
      <c r="AC1383" s="19"/>
      <c r="AD1383" s="19"/>
      <c r="AE1383" s="19"/>
      <c r="AF1383" s="19"/>
      <c r="AG1383" s="19"/>
      <c r="AH1383" s="19"/>
      <c r="AI1383" s="19"/>
      <c r="AJ1383" s="19"/>
      <c r="FM1383" s="50"/>
    </row>
    <row r="1384" spans="1:169" s="18" customFormat="1">
      <c r="A1384" s="47"/>
      <c r="B1384" s="477"/>
      <c r="C1384" s="48"/>
      <c r="D1384" s="48"/>
      <c r="E1384" s="477"/>
      <c r="F1384" s="48"/>
      <c r="G1384" s="48"/>
      <c r="H1384" s="49"/>
      <c r="I1384" s="48"/>
      <c r="J1384" s="477"/>
      <c r="K1384" s="19"/>
      <c r="L1384" s="19"/>
      <c r="M1384" s="19"/>
      <c r="N1384" s="19"/>
      <c r="O1384" s="19"/>
      <c r="P1384" s="19"/>
      <c r="Q1384" s="19"/>
      <c r="R1384" s="19"/>
      <c r="S1384" s="19"/>
      <c r="T1384" s="19"/>
      <c r="U1384" s="19"/>
      <c r="V1384" s="19"/>
      <c r="W1384" s="19"/>
      <c r="X1384" s="19"/>
      <c r="Y1384" s="19"/>
      <c r="Z1384" s="19"/>
      <c r="AA1384" s="19"/>
      <c r="AB1384" s="19"/>
      <c r="AC1384" s="19"/>
      <c r="AD1384" s="19"/>
      <c r="AE1384" s="19"/>
      <c r="AF1384" s="19"/>
      <c r="AG1384" s="19"/>
      <c r="AH1384" s="19"/>
      <c r="AI1384" s="19"/>
      <c r="AJ1384" s="19"/>
      <c r="FM1384" s="50"/>
    </row>
    <row r="1385" spans="1:169" s="18" customFormat="1">
      <c r="A1385" s="47"/>
      <c r="B1385" s="477"/>
      <c r="C1385" s="48"/>
      <c r="D1385" s="48"/>
      <c r="E1385" s="477"/>
      <c r="F1385" s="48"/>
      <c r="G1385" s="48"/>
      <c r="H1385" s="49"/>
      <c r="I1385" s="48"/>
      <c r="J1385" s="477"/>
      <c r="K1385" s="19"/>
      <c r="L1385" s="19"/>
      <c r="M1385" s="19"/>
      <c r="N1385" s="19"/>
      <c r="O1385" s="19"/>
      <c r="P1385" s="19"/>
      <c r="Q1385" s="19"/>
      <c r="R1385" s="19"/>
      <c r="S1385" s="19"/>
      <c r="T1385" s="19"/>
      <c r="U1385" s="19"/>
      <c r="V1385" s="19"/>
      <c r="W1385" s="19"/>
      <c r="X1385" s="19"/>
      <c r="Y1385" s="19"/>
      <c r="Z1385" s="19"/>
      <c r="AA1385" s="19"/>
      <c r="AB1385" s="19"/>
      <c r="AC1385" s="19"/>
      <c r="AD1385" s="19"/>
      <c r="AE1385" s="19"/>
      <c r="AF1385" s="19"/>
      <c r="AG1385" s="19"/>
      <c r="AH1385" s="19"/>
      <c r="AI1385" s="19"/>
      <c r="AJ1385" s="19"/>
      <c r="FM1385" s="50"/>
    </row>
    <row r="1386" spans="1:169" s="18" customFormat="1">
      <c r="A1386" s="47"/>
      <c r="B1386" s="477"/>
      <c r="C1386" s="48"/>
      <c r="D1386" s="48"/>
      <c r="E1386" s="477"/>
      <c r="F1386" s="48"/>
      <c r="G1386" s="48"/>
      <c r="H1386" s="49"/>
      <c r="I1386" s="48"/>
      <c r="J1386" s="477"/>
      <c r="K1386" s="19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19"/>
      <c r="Y1386" s="19"/>
      <c r="Z1386" s="19"/>
      <c r="AA1386" s="19"/>
      <c r="AB1386" s="19"/>
      <c r="AC1386" s="19"/>
      <c r="AD1386" s="19"/>
      <c r="AE1386" s="19"/>
      <c r="AF1386" s="19"/>
      <c r="AG1386" s="19"/>
      <c r="AH1386" s="19"/>
      <c r="AI1386" s="19"/>
      <c r="AJ1386" s="19"/>
      <c r="FM1386" s="50"/>
    </row>
    <row r="1387" spans="1:169" s="18" customFormat="1">
      <c r="A1387" s="47"/>
      <c r="B1387" s="477"/>
      <c r="C1387" s="48"/>
      <c r="D1387" s="48"/>
      <c r="E1387" s="477"/>
      <c r="F1387" s="48"/>
      <c r="G1387" s="48"/>
      <c r="H1387" s="49"/>
      <c r="I1387" s="48"/>
      <c r="J1387" s="477"/>
      <c r="K1387" s="19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19"/>
      <c r="Y1387" s="19"/>
      <c r="Z1387" s="19"/>
      <c r="AA1387" s="19"/>
      <c r="AB1387" s="19"/>
      <c r="AC1387" s="19"/>
      <c r="AD1387" s="19"/>
      <c r="AE1387" s="19"/>
      <c r="AF1387" s="19"/>
      <c r="AG1387" s="19"/>
      <c r="AH1387" s="19"/>
      <c r="AI1387" s="19"/>
      <c r="AJ1387" s="19"/>
      <c r="FM1387" s="50"/>
    </row>
    <row r="1388" spans="1:169" s="18" customFormat="1">
      <c r="A1388" s="47"/>
      <c r="B1388" s="477"/>
      <c r="C1388" s="48"/>
      <c r="D1388" s="48"/>
      <c r="E1388" s="477"/>
      <c r="F1388" s="48"/>
      <c r="G1388" s="48"/>
      <c r="H1388" s="49"/>
      <c r="I1388" s="48"/>
      <c r="J1388" s="477"/>
      <c r="K1388" s="19"/>
      <c r="L1388" s="19"/>
      <c r="M1388" s="19"/>
      <c r="N1388" s="19"/>
      <c r="O1388" s="19"/>
      <c r="P1388" s="19"/>
      <c r="Q1388" s="19"/>
      <c r="R1388" s="19"/>
      <c r="S1388" s="19"/>
      <c r="T1388" s="19"/>
      <c r="U1388" s="19"/>
      <c r="V1388" s="19"/>
      <c r="W1388" s="19"/>
      <c r="X1388" s="19"/>
      <c r="Y1388" s="19"/>
      <c r="Z1388" s="19"/>
      <c r="AA1388" s="19"/>
      <c r="AB1388" s="19"/>
      <c r="AC1388" s="19"/>
      <c r="AD1388" s="19"/>
      <c r="AE1388" s="19"/>
      <c r="AF1388" s="19"/>
      <c r="AG1388" s="19"/>
      <c r="AH1388" s="19"/>
      <c r="AI1388" s="19"/>
      <c r="AJ1388" s="19"/>
      <c r="FM1388" s="50"/>
    </row>
    <row r="1389" spans="1:169" s="18" customFormat="1">
      <c r="A1389" s="47"/>
      <c r="B1389" s="477"/>
      <c r="C1389" s="48"/>
      <c r="D1389" s="48"/>
      <c r="E1389" s="477"/>
      <c r="F1389" s="48"/>
      <c r="G1389" s="48"/>
      <c r="H1389" s="49"/>
      <c r="I1389" s="48"/>
      <c r="J1389" s="477"/>
      <c r="K1389" s="19"/>
      <c r="L1389" s="19"/>
      <c r="M1389" s="19"/>
      <c r="N1389" s="19"/>
      <c r="O1389" s="19"/>
      <c r="P1389" s="19"/>
      <c r="Q1389" s="19"/>
      <c r="R1389" s="19"/>
      <c r="S1389" s="19"/>
      <c r="T1389" s="19"/>
      <c r="U1389" s="19"/>
      <c r="V1389" s="19"/>
      <c r="W1389" s="19"/>
      <c r="X1389" s="19"/>
      <c r="Y1389" s="19"/>
      <c r="Z1389" s="19"/>
      <c r="AA1389" s="19"/>
      <c r="AB1389" s="19"/>
      <c r="AC1389" s="19"/>
      <c r="AD1389" s="19"/>
      <c r="AE1389" s="19"/>
      <c r="AF1389" s="19"/>
      <c r="AG1389" s="19"/>
      <c r="AH1389" s="19"/>
      <c r="AI1389" s="19"/>
      <c r="AJ1389" s="19"/>
      <c r="FM1389" s="50"/>
    </row>
    <row r="1390" spans="1:169" s="18" customFormat="1">
      <c r="A1390" s="47"/>
      <c r="B1390" s="477"/>
      <c r="C1390" s="48"/>
      <c r="D1390" s="48"/>
      <c r="E1390" s="477"/>
      <c r="F1390" s="48"/>
      <c r="G1390" s="48"/>
      <c r="H1390" s="49"/>
      <c r="I1390" s="48"/>
      <c r="J1390" s="477"/>
      <c r="K1390" s="19"/>
      <c r="L1390" s="19"/>
      <c r="M1390" s="19"/>
      <c r="N1390" s="19"/>
      <c r="O1390" s="19"/>
      <c r="P1390" s="19"/>
      <c r="Q1390" s="19"/>
      <c r="R1390" s="19"/>
      <c r="S1390" s="19"/>
      <c r="T1390" s="19"/>
      <c r="U1390" s="19"/>
      <c r="V1390" s="19"/>
      <c r="W1390" s="19"/>
      <c r="X1390" s="19"/>
      <c r="Y1390" s="19"/>
      <c r="Z1390" s="19"/>
      <c r="AA1390" s="19"/>
      <c r="AB1390" s="19"/>
      <c r="AC1390" s="19"/>
      <c r="AD1390" s="19"/>
      <c r="AE1390" s="19"/>
      <c r="AF1390" s="19"/>
      <c r="AG1390" s="19"/>
      <c r="AH1390" s="19"/>
      <c r="AI1390" s="19"/>
      <c r="AJ1390" s="19"/>
      <c r="FM1390" s="50"/>
    </row>
    <row r="1391" spans="1:169" s="18" customFormat="1">
      <c r="A1391" s="47"/>
      <c r="B1391" s="477"/>
      <c r="C1391" s="48"/>
      <c r="D1391" s="48"/>
      <c r="E1391" s="477"/>
      <c r="F1391" s="48"/>
      <c r="G1391" s="48"/>
      <c r="H1391" s="49"/>
      <c r="I1391" s="48"/>
      <c r="J1391" s="477"/>
      <c r="K1391" s="19"/>
      <c r="L1391" s="19"/>
      <c r="M1391" s="19"/>
      <c r="N1391" s="19"/>
      <c r="O1391" s="19"/>
      <c r="P1391" s="19"/>
      <c r="Q1391" s="19"/>
      <c r="R1391" s="19"/>
      <c r="S1391" s="19"/>
      <c r="T1391" s="19"/>
      <c r="U1391" s="19"/>
      <c r="V1391" s="19"/>
      <c r="W1391" s="19"/>
      <c r="X1391" s="19"/>
      <c r="Y1391" s="19"/>
      <c r="Z1391" s="19"/>
      <c r="AA1391" s="19"/>
      <c r="AB1391" s="19"/>
      <c r="AC1391" s="19"/>
      <c r="AD1391" s="19"/>
      <c r="AE1391" s="19"/>
      <c r="AF1391" s="19"/>
      <c r="AG1391" s="19"/>
      <c r="AH1391" s="19"/>
      <c r="AI1391" s="19"/>
      <c r="AJ1391" s="19"/>
      <c r="FM1391" s="50"/>
    </row>
    <row r="1392" spans="1:169" s="18" customFormat="1">
      <c r="A1392" s="47"/>
      <c r="B1392" s="477"/>
      <c r="C1392" s="48"/>
      <c r="D1392" s="48"/>
      <c r="E1392" s="477"/>
      <c r="F1392" s="48"/>
      <c r="G1392" s="48"/>
      <c r="H1392" s="49"/>
      <c r="I1392" s="48"/>
      <c r="J1392" s="477"/>
      <c r="K1392" s="19"/>
      <c r="L1392" s="19"/>
      <c r="M1392" s="19"/>
      <c r="N1392" s="19"/>
      <c r="O1392" s="19"/>
      <c r="P1392" s="19"/>
      <c r="Q1392" s="19"/>
      <c r="R1392" s="19"/>
      <c r="S1392" s="19"/>
      <c r="T1392" s="19"/>
      <c r="U1392" s="19"/>
      <c r="V1392" s="19"/>
      <c r="W1392" s="19"/>
      <c r="X1392" s="19"/>
      <c r="Y1392" s="19"/>
      <c r="Z1392" s="19"/>
      <c r="AA1392" s="19"/>
      <c r="AB1392" s="19"/>
      <c r="AC1392" s="19"/>
      <c r="AD1392" s="19"/>
      <c r="AE1392" s="19"/>
      <c r="AF1392" s="19"/>
      <c r="AG1392" s="19"/>
      <c r="AH1392" s="19"/>
      <c r="AI1392" s="19"/>
      <c r="AJ1392" s="19"/>
      <c r="FM1392" s="50"/>
    </row>
    <row r="1393" spans="1:169" s="18" customFormat="1">
      <c r="A1393" s="47"/>
      <c r="B1393" s="477"/>
      <c r="C1393" s="48"/>
      <c r="D1393" s="48"/>
      <c r="E1393" s="477"/>
      <c r="F1393" s="48"/>
      <c r="G1393" s="48"/>
      <c r="H1393" s="49"/>
      <c r="I1393" s="48"/>
      <c r="J1393" s="477"/>
      <c r="K1393" s="19"/>
      <c r="L1393" s="19"/>
      <c r="M1393" s="19"/>
      <c r="N1393" s="19"/>
      <c r="O1393" s="19"/>
      <c r="P1393" s="19"/>
      <c r="Q1393" s="19"/>
      <c r="R1393" s="19"/>
      <c r="S1393" s="19"/>
      <c r="T1393" s="19"/>
      <c r="U1393" s="19"/>
      <c r="V1393" s="19"/>
      <c r="W1393" s="19"/>
      <c r="X1393" s="19"/>
      <c r="Y1393" s="19"/>
      <c r="Z1393" s="19"/>
      <c r="AA1393" s="19"/>
      <c r="AB1393" s="19"/>
      <c r="AC1393" s="19"/>
      <c r="AD1393" s="19"/>
      <c r="AE1393" s="19"/>
      <c r="AF1393" s="19"/>
      <c r="AG1393" s="19"/>
      <c r="AH1393" s="19"/>
      <c r="AI1393" s="19"/>
      <c r="AJ1393" s="19"/>
      <c r="FM1393" s="50"/>
    </row>
    <row r="1394" spans="1:169" s="18" customFormat="1">
      <c r="A1394" s="47"/>
      <c r="B1394" s="477"/>
      <c r="C1394" s="48"/>
      <c r="D1394" s="48"/>
      <c r="E1394" s="477"/>
      <c r="F1394" s="48"/>
      <c r="G1394" s="48"/>
      <c r="H1394" s="49"/>
      <c r="I1394" s="48"/>
      <c r="J1394" s="477"/>
      <c r="K1394" s="19"/>
      <c r="L1394" s="19"/>
      <c r="M1394" s="19"/>
      <c r="N1394" s="19"/>
      <c r="O1394" s="19"/>
      <c r="P1394" s="19"/>
      <c r="Q1394" s="19"/>
      <c r="R1394" s="19"/>
      <c r="S1394" s="19"/>
      <c r="T1394" s="19"/>
      <c r="U1394" s="19"/>
      <c r="V1394" s="19"/>
      <c r="W1394" s="19"/>
      <c r="X1394" s="19"/>
      <c r="Y1394" s="19"/>
      <c r="Z1394" s="19"/>
      <c r="AA1394" s="19"/>
      <c r="AB1394" s="19"/>
      <c r="AC1394" s="19"/>
      <c r="AD1394" s="19"/>
      <c r="AE1394" s="19"/>
      <c r="AF1394" s="19"/>
      <c r="AG1394" s="19"/>
      <c r="AH1394" s="19"/>
      <c r="AI1394" s="19"/>
      <c r="AJ1394" s="19"/>
      <c r="FM1394" s="50"/>
    </row>
    <row r="1395" spans="1:169" s="18" customFormat="1">
      <c r="A1395" s="47"/>
      <c r="B1395" s="477"/>
      <c r="C1395" s="48"/>
      <c r="D1395" s="48"/>
      <c r="E1395" s="477"/>
      <c r="F1395" s="48"/>
      <c r="G1395" s="48"/>
      <c r="H1395" s="49"/>
      <c r="I1395" s="48"/>
      <c r="J1395" s="477"/>
      <c r="K1395" s="19"/>
      <c r="L1395" s="19"/>
      <c r="M1395" s="19"/>
      <c r="N1395" s="19"/>
      <c r="O1395" s="19"/>
      <c r="P1395" s="19"/>
      <c r="Q1395" s="19"/>
      <c r="R1395" s="19"/>
      <c r="S1395" s="19"/>
      <c r="T1395" s="19"/>
      <c r="U1395" s="19"/>
      <c r="V1395" s="19"/>
      <c r="W1395" s="19"/>
      <c r="X1395" s="19"/>
      <c r="Y1395" s="19"/>
      <c r="Z1395" s="19"/>
      <c r="AA1395" s="19"/>
      <c r="AB1395" s="19"/>
      <c r="AC1395" s="19"/>
      <c r="AD1395" s="19"/>
      <c r="AE1395" s="19"/>
      <c r="AF1395" s="19"/>
      <c r="AG1395" s="19"/>
      <c r="AH1395" s="19"/>
      <c r="AI1395" s="19"/>
      <c r="AJ1395" s="19"/>
      <c r="FM1395" s="50"/>
    </row>
    <row r="1396" spans="1:169" s="18" customFormat="1">
      <c r="A1396" s="47"/>
      <c r="B1396" s="477"/>
      <c r="C1396" s="48"/>
      <c r="D1396" s="48"/>
      <c r="E1396" s="477"/>
      <c r="F1396" s="48"/>
      <c r="G1396" s="48"/>
      <c r="H1396" s="49"/>
      <c r="I1396" s="48"/>
      <c r="J1396" s="477"/>
      <c r="K1396" s="19"/>
      <c r="L1396" s="19"/>
      <c r="M1396" s="19"/>
      <c r="N1396" s="19"/>
      <c r="O1396" s="19"/>
      <c r="P1396" s="19"/>
      <c r="Q1396" s="19"/>
      <c r="R1396" s="19"/>
      <c r="S1396" s="19"/>
      <c r="T1396" s="19"/>
      <c r="U1396" s="19"/>
      <c r="V1396" s="19"/>
      <c r="W1396" s="19"/>
      <c r="X1396" s="19"/>
      <c r="Y1396" s="19"/>
      <c r="Z1396" s="19"/>
      <c r="AA1396" s="19"/>
      <c r="AB1396" s="19"/>
      <c r="AC1396" s="19"/>
      <c r="AD1396" s="19"/>
      <c r="AE1396" s="19"/>
      <c r="AF1396" s="19"/>
      <c r="AG1396" s="19"/>
      <c r="AH1396" s="19"/>
      <c r="AI1396" s="19"/>
      <c r="AJ1396" s="19"/>
      <c r="FM1396" s="50"/>
    </row>
    <row r="1397" spans="1:169" s="18" customFormat="1">
      <c r="A1397" s="47"/>
      <c r="B1397" s="477"/>
      <c r="C1397" s="48"/>
      <c r="D1397" s="48"/>
      <c r="E1397" s="477"/>
      <c r="F1397" s="48"/>
      <c r="G1397" s="48"/>
      <c r="H1397" s="49"/>
      <c r="I1397" s="48"/>
      <c r="J1397" s="477"/>
      <c r="K1397" s="19"/>
      <c r="L1397" s="19"/>
      <c r="M1397" s="19"/>
      <c r="N1397" s="19"/>
      <c r="O1397" s="19"/>
      <c r="P1397" s="19"/>
      <c r="Q1397" s="19"/>
      <c r="R1397" s="19"/>
      <c r="S1397" s="19"/>
      <c r="T1397" s="19"/>
      <c r="U1397" s="19"/>
      <c r="V1397" s="19"/>
      <c r="W1397" s="19"/>
      <c r="X1397" s="19"/>
      <c r="Y1397" s="19"/>
      <c r="Z1397" s="19"/>
      <c r="AA1397" s="19"/>
      <c r="AB1397" s="19"/>
      <c r="AC1397" s="19"/>
      <c r="AD1397" s="19"/>
      <c r="AE1397" s="19"/>
      <c r="AF1397" s="19"/>
      <c r="AG1397" s="19"/>
      <c r="AH1397" s="19"/>
      <c r="AI1397" s="19"/>
      <c r="AJ1397" s="19"/>
      <c r="FM1397" s="50"/>
    </row>
    <row r="1398" spans="1:169" s="18" customFormat="1">
      <c r="A1398" s="47"/>
      <c r="B1398" s="477"/>
      <c r="C1398" s="48"/>
      <c r="D1398" s="48"/>
      <c r="E1398" s="477"/>
      <c r="F1398" s="48"/>
      <c r="G1398" s="48"/>
      <c r="H1398" s="49"/>
      <c r="I1398" s="48"/>
      <c r="J1398" s="477"/>
      <c r="K1398" s="19"/>
      <c r="L1398" s="19"/>
      <c r="M1398" s="19"/>
      <c r="N1398" s="19"/>
      <c r="O1398" s="19"/>
      <c r="P1398" s="19"/>
      <c r="Q1398" s="19"/>
      <c r="R1398" s="19"/>
      <c r="S1398" s="19"/>
      <c r="T1398" s="19"/>
      <c r="U1398" s="19"/>
      <c r="V1398" s="19"/>
      <c r="W1398" s="19"/>
      <c r="X1398" s="19"/>
      <c r="Y1398" s="19"/>
      <c r="Z1398" s="19"/>
      <c r="AA1398" s="19"/>
      <c r="AB1398" s="19"/>
      <c r="AC1398" s="19"/>
      <c r="AD1398" s="19"/>
      <c r="AE1398" s="19"/>
      <c r="AF1398" s="19"/>
      <c r="AG1398" s="19"/>
      <c r="AH1398" s="19"/>
      <c r="AI1398" s="19"/>
      <c r="AJ1398" s="19"/>
      <c r="FM1398" s="50"/>
    </row>
    <row r="1399" spans="1:169" s="18" customFormat="1">
      <c r="A1399" s="47"/>
      <c r="B1399" s="477"/>
      <c r="C1399" s="48"/>
      <c r="D1399" s="48"/>
      <c r="E1399" s="477"/>
      <c r="F1399" s="48"/>
      <c r="G1399" s="48"/>
      <c r="H1399" s="49"/>
      <c r="I1399" s="48"/>
      <c r="J1399" s="477"/>
      <c r="K1399" s="19"/>
      <c r="L1399" s="19"/>
      <c r="M1399" s="19"/>
      <c r="N1399" s="19"/>
      <c r="O1399" s="19"/>
      <c r="P1399" s="19"/>
      <c r="Q1399" s="19"/>
      <c r="R1399" s="19"/>
      <c r="S1399" s="19"/>
      <c r="T1399" s="19"/>
      <c r="U1399" s="19"/>
      <c r="V1399" s="19"/>
      <c r="W1399" s="19"/>
      <c r="X1399" s="19"/>
      <c r="Y1399" s="19"/>
      <c r="Z1399" s="19"/>
      <c r="AA1399" s="19"/>
      <c r="AB1399" s="19"/>
      <c r="AC1399" s="19"/>
      <c r="AD1399" s="19"/>
      <c r="AE1399" s="19"/>
      <c r="AF1399" s="19"/>
      <c r="AG1399" s="19"/>
      <c r="AH1399" s="19"/>
      <c r="AI1399" s="19"/>
      <c r="AJ1399" s="19"/>
      <c r="FM1399" s="50"/>
    </row>
    <row r="1400" spans="1:169" s="18" customFormat="1">
      <c r="A1400" s="47"/>
      <c r="B1400" s="477"/>
      <c r="C1400" s="48"/>
      <c r="D1400" s="48"/>
      <c r="E1400" s="477"/>
      <c r="F1400" s="48"/>
      <c r="G1400" s="48"/>
      <c r="H1400" s="49"/>
      <c r="I1400" s="48"/>
      <c r="J1400" s="477"/>
      <c r="K1400" s="19"/>
      <c r="L1400" s="19"/>
      <c r="M1400" s="19"/>
      <c r="N1400" s="19"/>
      <c r="O1400" s="19"/>
      <c r="P1400" s="19"/>
      <c r="Q1400" s="19"/>
      <c r="R1400" s="19"/>
      <c r="S1400" s="19"/>
      <c r="T1400" s="19"/>
      <c r="U1400" s="19"/>
      <c r="V1400" s="19"/>
      <c r="W1400" s="19"/>
      <c r="X1400" s="19"/>
      <c r="Y1400" s="19"/>
      <c r="Z1400" s="19"/>
      <c r="AA1400" s="19"/>
      <c r="AB1400" s="19"/>
      <c r="AC1400" s="19"/>
      <c r="AD1400" s="19"/>
      <c r="AE1400" s="19"/>
      <c r="AF1400" s="19"/>
      <c r="AG1400" s="19"/>
      <c r="AH1400" s="19"/>
      <c r="AI1400" s="19"/>
      <c r="AJ1400" s="19"/>
      <c r="FM1400" s="50"/>
    </row>
    <row r="1401" spans="1:169" s="18" customFormat="1">
      <c r="A1401" s="47"/>
      <c r="B1401" s="477"/>
      <c r="C1401" s="48"/>
      <c r="D1401" s="48"/>
      <c r="E1401" s="477"/>
      <c r="F1401" s="48"/>
      <c r="G1401" s="48"/>
      <c r="H1401" s="49"/>
      <c r="I1401" s="48"/>
      <c r="J1401" s="477"/>
      <c r="K1401" s="19"/>
      <c r="L1401" s="19"/>
      <c r="M1401" s="19"/>
      <c r="N1401" s="19"/>
      <c r="O1401" s="19"/>
      <c r="P1401" s="19"/>
      <c r="Q1401" s="19"/>
      <c r="R1401" s="19"/>
      <c r="S1401" s="19"/>
      <c r="T1401" s="19"/>
      <c r="U1401" s="19"/>
      <c r="V1401" s="19"/>
      <c r="W1401" s="19"/>
      <c r="X1401" s="19"/>
      <c r="Y1401" s="19"/>
      <c r="Z1401" s="19"/>
      <c r="AA1401" s="19"/>
      <c r="AB1401" s="19"/>
      <c r="AC1401" s="19"/>
      <c r="AD1401" s="19"/>
      <c r="AE1401" s="19"/>
      <c r="AF1401" s="19"/>
      <c r="AG1401" s="19"/>
      <c r="AH1401" s="19"/>
      <c r="AI1401" s="19"/>
      <c r="AJ1401" s="19"/>
      <c r="FM1401" s="50"/>
    </row>
    <row r="1402" spans="1:169" s="18" customFormat="1">
      <c r="A1402" s="47"/>
      <c r="B1402" s="477"/>
      <c r="C1402" s="48"/>
      <c r="D1402" s="48"/>
      <c r="E1402" s="477"/>
      <c r="F1402" s="48"/>
      <c r="G1402" s="48"/>
      <c r="H1402" s="49"/>
      <c r="I1402" s="48"/>
      <c r="J1402" s="477"/>
      <c r="K1402" s="19"/>
      <c r="L1402" s="19"/>
      <c r="M1402" s="19"/>
      <c r="N1402" s="19"/>
      <c r="O1402" s="19"/>
      <c r="P1402" s="19"/>
      <c r="Q1402" s="19"/>
      <c r="R1402" s="19"/>
      <c r="S1402" s="19"/>
      <c r="T1402" s="19"/>
      <c r="U1402" s="19"/>
      <c r="V1402" s="19"/>
      <c r="W1402" s="19"/>
      <c r="X1402" s="19"/>
      <c r="Y1402" s="19"/>
      <c r="Z1402" s="19"/>
      <c r="AA1402" s="19"/>
      <c r="AB1402" s="19"/>
      <c r="AC1402" s="19"/>
      <c r="AD1402" s="19"/>
      <c r="AE1402" s="19"/>
      <c r="AF1402" s="19"/>
      <c r="AG1402" s="19"/>
      <c r="AH1402" s="19"/>
      <c r="AI1402" s="19"/>
      <c r="AJ1402" s="19"/>
      <c r="FM1402" s="50"/>
    </row>
    <row r="1403" spans="1:169" s="18" customFormat="1">
      <c r="A1403" s="47"/>
      <c r="B1403" s="477"/>
      <c r="C1403" s="48"/>
      <c r="D1403" s="48"/>
      <c r="E1403" s="477"/>
      <c r="F1403" s="48"/>
      <c r="G1403" s="48"/>
      <c r="H1403" s="49"/>
      <c r="I1403" s="48"/>
      <c r="J1403" s="477"/>
      <c r="K1403" s="19"/>
      <c r="L1403" s="19"/>
      <c r="M1403" s="19"/>
      <c r="N1403" s="19"/>
      <c r="O1403" s="19"/>
      <c r="P1403" s="19"/>
      <c r="Q1403" s="19"/>
      <c r="R1403" s="19"/>
      <c r="S1403" s="19"/>
      <c r="T1403" s="19"/>
      <c r="U1403" s="19"/>
      <c r="V1403" s="19"/>
      <c r="W1403" s="19"/>
      <c r="X1403" s="19"/>
      <c r="Y1403" s="19"/>
      <c r="Z1403" s="19"/>
      <c r="AA1403" s="19"/>
      <c r="AB1403" s="19"/>
      <c r="AC1403" s="19"/>
      <c r="AD1403" s="19"/>
      <c r="AE1403" s="19"/>
      <c r="AF1403" s="19"/>
      <c r="AG1403" s="19"/>
      <c r="AH1403" s="19"/>
      <c r="AI1403" s="19"/>
      <c r="AJ1403" s="19"/>
      <c r="FM1403" s="50"/>
    </row>
    <row r="1404" spans="1:169" s="18" customFormat="1">
      <c r="A1404" s="47"/>
      <c r="B1404" s="477"/>
      <c r="C1404" s="48"/>
      <c r="D1404" s="48"/>
      <c r="E1404" s="477"/>
      <c r="F1404" s="48"/>
      <c r="G1404" s="48"/>
      <c r="H1404" s="49"/>
      <c r="I1404" s="48"/>
      <c r="J1404" s="477"/>
      <c r="K1404" s="19"/>
      <c r="L1404" s="19"/>
      <c r="M1404" s="19"/>
      <c r="N1404" s="19"/>
      <c r="O1404" s="19"/>
      <c r="P1404" s="19"/>
      <c r="Q1404" s="19"/>
      <c r="R1404" s="19"/>
      <c r="S1404" s="19"/>
      <c r="T1404" s="19"/>
      <c r="U1404" s="19"/>
      <c r="V1404" s="19"/>
      <c r="W1404" s="19"/>
      <c r="X1404" s="19"/>
      <c r="Y1404" s="19"/>
      <c r="Z1404" s="19"/>
      <c r="AA1404" s="19"/>
      <c r="AB1404" s="19"/>
      <c r="AC1404" s="19"/>
      <c r="AD1404" s="19"/>
      <c r="AE1404" s="19"/>
      <c r="AF1404" s="19"/>
      <c r="AG1404" s="19"/>
      <c r="AH1404" s="19"/>
      <c r="AI1404" s="19"/>
      <c r="AJ1404" s="19"/>
      <c r="FM1404" s="50"/>
    </row>
    <row r="1405" spans="1:169" s="18" customFormat="1">
      <c r="A1405" s="47"/>
      <c r="B1405" s="477"/>
      <c r="C1405" s="48"/>
      <c r="D1405" s="48"/>
      <c r="E1405" s="477"/>
      <c r="F1405" s="48"/>
      <c r="G1405" s="48"/>
      <c r="H1405" s="49"/>
      <c r="I1405" s="48"/>
      <c r="J1405" s="477"/>
      <c r="K1405" s="19"/>
      <c r="L1405" s="19"/>
      <c r="M1405" s="19"/>
      <c r="N1405" s="19"/>
      <c r="O1405" s="19"/>
      <c r="P1405" s="19"/>
      <c r="Q1405" s="19"/>
      <c r="R1405" s="19"/>
      <c r="S1405" s="19"/>
      <c r="T1405" s="19"/>
      <c r="U1405" s="19"/>
      <c r="V1405" s="19"/>
      <c r="W1405" s="19"/>
      <c r="X1405" s="19"/>
      <c r="Y1405" s="19"/>
      <c r="Z1405" s="19"/>
      <c r="AA1405" s="19"/>
      <c r="AB1405" s="19"/>
      <c r="AC1405" s="19"/>
      <c r="AD1405" s="19"/>
      <c r="AE1405" s="19"/>
      <c r="AF1405" s="19"/>
      <c r="AG1405" s="19"/>
      <c r="AH1405" s="19"/>
      <c r="AI1405" s="19"/>
      <c r="AJ1405" s="19"/>
      <c r="FM1405" s="50"/>
    </row>
    <row r="1406" spans="1:169" s="18" customFormat="1">
      <c r="A1406" s="47"/>
      <c r="B1406" s="477"/>
      <c r="C1406" s="48"/>
      <c r="D1406" s="48"/>
      <c r="E1406" s="477"/>
      <c r="F1406" s="48"/>
      <c r="G1406" s="48"/>
      <c r="H1406" s="49"/>
      <c r="I1406" s="48"/>
      <c r="J1406" s="477"/>
      <c r="K1406" s="19"/>
      <c r="L1406" s="19"/>
      <c r="M1406" s="19"/>
      <c r="N1406" s="19"/>
      <c r="O1406" s="19"/>
      <c r="P1406" s="19"/>
      <c r="Q1406" s="19"/>
      <c r="R1406" s="19"/>
      <c r="S1406" s="19"/>
      <c r="T1406" s="19"/>
      <c r="U1406" s="19"/>
      <c r="V1406" s="19"/>
      <c r="W1406" s="19"/>
      <c r="X1406" s="19"/>
      <c r="Y1406" s="19"/>
      <c r="Z1406" s="19"/>
      <c r="AA1406" s="19"/>
      <c r="AB1406" s="19"/>
      <c r="AC1406" s="19"/>
      <c r="AD1406" s="19"/>
      <c r="AE1406" s="19"/>
      <c r="AF1406" s="19"/>
      <c r="AG1406" s="19"/>
      <c r="AH1406" s="19"/>
      <c r="AI1406" s="19"/>
      <c r="AJ1406" s="19"/>
      <c r="FM1406" s="50"/>
    </row>
    <row r="1407" spans="1:169" s="18" customFormat="1">
      <c r="A1407" s="47"/>
      <c r="B1407" s="477"/>
      <c r="C1407" s="48"/>
      <c r="D1407" s="48"/>
      <c r="E1407" s="477"/>
      <c r="F1407" s="48"/>
      <c r="G1407" s="48"/>
      <c r="H1407" s="49"/>
      <c r="I1407" s="48"/>
      <c r="J1407" s="477"/>
      <c r="K1407" s="19"/>
      <c r="L1407" s="19"/>
      <c r="M1407" s="19"/>
      <c r="N1407" s="19"/>
      <c r="O1407" s="19"/>
      <c r="P1407" s="19"/>
      <c r="Q1407" s="19"/>
      <c r="R1407" s="19"/>
      <c r="S1407" s="19"/>
      <c r="T1407" s="19"/>
      <c r="U1407" s="19"/>
      <c r="V1407" s="19"/>
      <c r="W1407" s="19"/>
      <c r="X1407" s="19"/>
      <c r="Y1407" s="19"/>
      <c r="Z1407" s="19"/>
      <c r="AA1407" s="19"/>
      <c r="AB1407" s="19"/>
      <c r="AC1407" s="19"/>
      <c r="AD1407" s="19"/>
      <c r="AE1407" s="19"/>
      <c r="AF1407" s="19"/>
      <c r="AG1407" s="19"/>
      <c r="AH1407" s="19"/>
      <c r="AI1407" s="19"/>
      <c r="AJ1407" s="19"/>
      <c r="FM1407" s="50"/>
    </row>
    <row r="1408" spans="1:169" s="18" customFormat="1">
      <c r="A1408" s="47"/>
      <c r="B1408" s="477"/>
      <c r="C1408" s="48"/>
      <c r="D1408" s="48"/>
      <c r="E1408" s="477"/>
      <c r="F1408" s="48"/>
      <c r="G1408" s="48"/>
      <c r="H1408" s="49"/>
      <c r="I1408" s="48"/>
      <c r="J1408" s="477"/>
      <c r="K1408" s="19"/>
      <c r="L1408" s="19"/>
      <c r="M1408" s="19"/>
      <c r="N1408" s="19"/>
      <c r="O1408" s="19"/>
      <c r="P1408" s="19"/>
      <c r="Q1408" s="19"/>
      <c r="R1408" s="19"/>
      <c r="S1408" s="19"/>
      <c r="T1408" s="19"/>
      <c r="U1408" s="19"/>
      <c r="V1408" s="19"/>
      <c r="W1408" s="19"/>
      <c r="X1408" s="19"/>
      <c r="Y1408" s="19"/>
      <c r="Z1408" s="19"/>
      <c r="AA1408" s="19"/>
      <c r="AB1408" s="19"/>
      <c r="AC1408" s="19"/>
      <c r="AD1408" s="19"/>
      <c r="AE1408" s="19"/>
      <c r="AF1408" s="19"/>
      <c r="AG1408" s="19"/>
      <c r="AH1408" s="19"/>
      <c r="AI1408" s="19"/>
      <c r="AJ1408" s="19"/>
      <c r="FM1408" s="50"/>
    </row>
    <row r="1409" spans="1:169" s="18" customFormat="1">
      <c r="A1409" s="47"/>
      <c r="B1409" s="477"/>
      <c r="C1409" s="48"/>
      <c r="D1409" s="48"/>
      <c r="E1409" s="477"/>
      <c r="F1409" s="48"/>
      <c r="G1409" s="48"/>
      <c r="H1409" s="49"/>
      <c r="I1409" s="48"/>
      <c r="J1409" s="477"/>
      <c r="K1409" s="19"/>
      <c r="L1409" s="19"/>
      <c r="M1409" s="19"/>
      <c r="N1409" s="19"/>
      <c r="O1409" s="19"/>
      <c r="P1409" s="19"/>
      <c r="Q1409" s="19"/>
      <c r="R1409" s="19"/>
      <c r="S1409" s="19"/>
      <c r="T1409" s="19"/>
      <c r="U1409" s="19"/>
      <c r="V1409" s="19"/>
      <c r="W1409" s="19"/>
      <c r="X1409" s="19"/>
      <c r="Y1409" s="19"/>
      <c r="Z1409" s="19"/>
      <c r="AA1409" s="19"/>
      <c r="AB1409" s="19"/>
      <c r="AC1409" s="19"/>
      <c r="AD1409" s="19"/>
      <c r="AE1409" s="19"/>
      <c r="AF1409" s="19"/>
      <c r="AG1409" s="19"/>
      <c r="AH1409" s="19"/>
      <c r="AI1409" s="19"/>
      <c r="AJ1409" s="19"/>
      <c r="FM1409" s="50"/>
    </row>
    <row r="1410" spans="1:169" s="18" customFormat="1">
      <c r="A1410" s="47"/>
      <c r="B1410" s="477"/>
      <c r="C1410" s="48"/>
      <c r="D1410" s="48"/>
      <c r="E1410" s="477"/>
      <c r="F1410" s="48"/>
      <c r="G1410" s="48"/>
      <c r="H1410" s="49"/>
      <c r="I1410" s="48"/>
      <c r="J1410" s="477"/>
      <c r="K1410" s="19"/>
      <c r="L1410" s="19"/>
      <c r="M1410" s="19"/>
      <c r="N1410" s="19"/>
      <c r="O1410" s="19"/>
      <c r="P1410" s="19"/>
      <c r="Q1410" s="19"/>
      <c r="R1410" s="19"/>
      <c r="S1410" s="19"/>
      <c r="T1410" s="19"/>
      <c r="U1410" s="19"/>
      <c r="V1410" s="19"/>
      <c r="W1410" s="19"/>
      <c r="X1410" s="19"/>
      <c r="Y1410" s="19"/>
      <c r="Z1410" s="19"/>
      <c r="AA1410" s="19"/>
      <c r="AB1410" s="19"/>
      <c r="AC1410" s="19"/>
      <c r="AD1410" s="19"/>
      <c r="AE1410" s="19"/>
      <c r="AF1410" s="19"/>
      <c r="AG1410" s="19"/>
      <c r="AH1410" s="19"/>
      <c r="AI1410" s="19"/>
      <c r="AJ1410" s="19"/>
      <c r="FM1410" s="50"/>
    </row>
    <row r="1411" spans="1:169" s="18" customFormat="1">
      <c r="A1411" s="47"/>
      <c r="B1411" s="477"/>
      <c r="C1411" s="48"/>
      <c r="D1411" s="48"/>
      <c r="E1411" s="477"/>
      <c r="F1411" s="48"/>
      <c r="G1411" s="48"/>
      <c r="H1411" s="49"/>
      <c r="I1411" s="48"/>
      <c r="J1411" s="477"/>
      <c r="K1411" s="19"/>
      <c r="L1411" s="19"/>
      <c r="M1411" s="19"/>
      <c r="N1411" s="19"/>
      <c r="O1411" s="19"/>
      <c r="P1411" s="19"/>
      <c r="Q1411" s="19"/>
      <c r="R1411" s="19"/>
      <c r="S1411" s="19"/>
      <c r="T1411" s="19"/>
      <c r="U1411" s="19"/>
      <c r="V1411" s="19"/>
      <c r="W1411" s="19"/>
      <c r="X1411" s="19"/>
      <c r="Y1411" s="19"/>
      <c r="Z1411" s="19"/>
      <c r="AA1411" s="19"/>
      <c r="AB1411" s="19"/>
      <c r="AC1411" s="19"/>
      <c r="AD1411" s="19"/>
      <c r="AE1411" s="19"/>
      <c r="AF1411" s="19"/>
      <c r="AG1411" s="19"/>
      <c r="AH1411" s="19"/>
      <c r="AI1411" s="19"/>
      <c r="AJ1411" s="19"/>
      <c r="FM1411" s="50"/>
    </row>
    <row r="1412" spans="1:169" s="18" customFormat="1">
      <c r="A1412" s="47"/>
      <c r="B1412" s="477"/>
      <c r="C1412" s="48"/>
      <c r="D1412" s="48"/>
      <c r="E1412" s="477"/>
      <c r="F1412" s="48"/>
      <c r="G1412" s="48"/>
      <c r="H1412" s="49"/>
      <c r="I1412" s="48"/>
      <c r="J1412" s="477"/>
      <c r="K1412" s="19"/>
      <c r="L1412" s="19"/>
      <c r="M1412" s="19"/>
      <c r="N1412" s="19"/>
      <c r="O1412" s="19"/>
      <c r="P1412" s="19"/>
      <c r="Q1412" s="19"/>
      <c r="R1412" s="19"/>
      <c r="S1412" s="19"/>
      <c r="T1412" s="19"/>
      <c r="U1412" s="19"/>
      <c r="V1412" s="19"/>
      <c r="W1412" s="19"/>
      <c r="X1412" s="19"/>
      <c r="Y1412" s="19"/>
      <c r="Z1412" s="19"/>
      <c r="AA1412" s="19"/>
      <c r="AB1412" s="19"/>
      <c r="AC1412" s="19"/>
      <c r="AD1412" s="19"/>
      <c r="AE1412" s="19"/>
      <c r="AF1412" s="19"/>
      <c r="AG1412" s="19"/>
      <c r="AH1412" s="19"/>
      <c r="AI1412" s="19"/>
      <c r="AJ1412" s="19"/>
      <c r="FM1412" s="50"/>
    </row>
    <row r="1413" spans="1:169" s="18" customFormat="1">
      <c r="A1413" s="47"/>
      <c r="B1413" s="477"/>
      <c r="C1413" s="48"/>
      <c r="D1413" s="48"/>
      <c r="E1413" s="477"/>
      <c r="F1413" s="48"/>
      <c r="G1413" s="48"/>
      <c r="H1413" s="49"/>
      <c r="I1413" s="48"/>
      <c r="J1413" s="477"/>
      <c r="K1413" s="19"/>
      <c r="L1413" s="19"/>
      <c r="M1413" s="19"/>
      <c r="N1413" s="19"/>
      <c r="O1413" s="19"/>
      <c r="P1413" s="19"/>
      <c r="Q1413" s="19"/>
      <c r="R1413" s="19"/>
      <c r="S1413" s="19"/>
      <c r="T1413" s="19"/>
      <c r="U1413" s="19"/>
      <c r="V1413" s="19"/>
      <c r="W1413" s="19"/>
      <c r="X1413" s="19"/>
      <c r="Y1413" s="19"/>
      <c r="Z1413" s="19"/>
      <c r="AA1413" s="19"/>
      <c r="AB1413" s="19"/>
      <c r="AC1413" s="19"/>
      <c r="AD1413" s="19"/>
      <c r="AE1413" s="19"/>
      <c r="AF1413" s="19"/>
      <c r="AG1413" s="19"/>
      <c r="AH1413" s="19"/>
      <c r="AI1413" s="19"/>
      <c r="AJ1413" s="19"/>
      <c r="FM1413" s="50"/>
    </row>
    <row r="1414" spans="1:169" s="18" customFormat="1">
      <c r="A1414" s="47"/>
      <c r="B1414" s="477"/>
      <c r="C1414" s="48"/>
      <c r="D1414" s="48"/>
      <c r="E1414" s="477"/>
      <c r="F1414" s="48"/>
      <c r="G1414" s="48"/>
      <c r="H1414" s="49"/>
      <c r="I1414" s="48"/>
      <c r="J1414" s="477"/>
      <c r="K1414" s="19"/>
      <c r="L1414" s="19"/>
      <c r="M1414" s="19"/>
      <c r="N1414" s="19"/>
      <c r="O1414" s="19"/>
      <c r="P1414" s="19"/>
      <c r="Q1414" s="19"/>
      <c r="R1414" s="19"/>
      <c r="S1414" s="19"/>
      <c r="T1414" s="19"/>
      <c r="U1414" s="19"/>
      <c r="V1414" s="19"/>
      <c r="W1414" s="19"/>
      <c r="X1414" s="19"/>
      <c r="Y1414" s="19"/>
      <c r="Z1414" s="19"/>
      <c r="AA1414" s="19"/>
      <c r="AB1414" s="19"/>
      <c r="AC1414" s="19"/>
      <c r="AD1414" s="19"/>
      <c r="AE1414" s="19"/>
      <c r="AF1414" s="19"/>
      <c r="AG1414" s="19"/>
      <c r="AH1414" s="19"/>
      <c r="AI1414" s="19"/>
      <c r="AJ1414" s="19"/>
      <c r="FM1414" s="50"/>
    </row>
    <row r="1415" spans="1:169" s="18" customFormat="1">
      <c r="A1415" s="47"/>
      <c r="B1415" s="477"/>
      <c r="C1415" s="48"/>
      <c r="D1415" s="48"/>
      <c r="E1415" s="477"/>
      <c r="F1415" s="48"/>
      <c r="G1415" s="48"/>
      <c r="H1415" s="49"/>
      <c r="I1415" s="48"/>
      <c r="J1415" s="477"/>
      <c r="K1415" s="19"/>
      <c r="L1415" s="19"/>
      <c r="M1415" s="19"/>
      <c r="N1415" s="19"/>
      <c r="O1415" s="19"/>
      <c r="P1415" s="19"/>
      <c r="Q1415" s="19"/>
      <c r="R1415" s="19"/>
      <c r="S1415" s="19"/>
      <c r="T1415" s="19"/>
      <c r="U1415" s="19"/>
      <c r="V1415" s="19"/>
      <c r="W1415" s="19"/>
      <c r="X1415" s="19"/>
      <c r="Y1415" s="19"/>
      <c r="Z1415" s="19"/>
      <c r="AA1415" s="19"/>
      <c r="AB1415" s="19"/>
      <c r="AC1415" s="19"/>
      <c r="AD1415" s="19"/>
      <c r="AE1415" s="19"/>
      <c r="AF1415" s="19"/>
      <c r="AG1415" s="19"/>
      <c r="AH1415" s="19"/>
      <c r="AI1415" s="19"/>
      <c r="AJ1415" s="19"/>
      <c r="FM1415" s="50"/>
    </row>
    <row r="1416" spans="1:169" s="18" customFormat="1">
      <c r="A1416" s="47"/>
      <c r="B1416" s="477"/>
      <c r="C1416" s="48"/>
      <c r="D1416" s="48"/>
      <c r="E1416" s="477"/>
      <c r="F1416" s="48"/>
      <c r="G1416" s="48"/>
      <c r="H1416" s="49"/>
      <c r="I1416" s="48"/>
      <c r="J1416" s="477"/>
      <c r="K1416" s="19"/>
      <c r="L1416" s="19"/>
      <c r="M1416" s="19"/>
      <c r="N1416" s="19"/>
      <c r="O1416" s="19"/>
      <c r="P1416" s="19"/>
      <c r="Q1416" s="19"/>
      <c r="R1416" s="19"/>
      <c r="S1416" s="19"/>
      <c r="T1416" s="19"/>
      <c r="U1416" s="19"/>
      <c r="V1416" s="19"/>
      <c r="W1416" s="19"/>
      <c r="X1416" s="19"/>
      <c r="Y1416" s="19"/>
      <c r="Z1416" s="19"/>
      <c r="AA1416" s="19"/>
      <c r="AB1416" s="19"/>
      <c r="AC1416" s="19"/>
      <c r="AD1416" s="19"/>
      <c r="AE1416" s="19"/>
      <c r="AF1416" s="19"/>
      <c r="AG1416" s="19"/>
      <c r="AH1416" s="19"/>
      <c r="AI1416" s="19"/>
      <c r="AJ1416" s="19"/>
      <c r="FM1416" s="50"/>
    </row>
    <row r="1417" spans="1:169" s="18" customFormat="1">
      <c r="A1417" s="47"/>
      <c r="B1417" s="477"/>
      <c r="C1417" s="48"/>
      <c r="D1417" s="48"/>
      <c r="E1417" s="477"/>
      <c r="F1417" s="48"/>
      <c r="G1417" s="48"/>
      <c r="H1417" s="49"/>
      <c r="I1417" s="48"/>
      <c r="J1417" s="477"/>
      <c r="K1417" s="19"/>
      <c r="L1417" s="19"/>
      <c r="M1417" s="19"/>
      <c r="N1417" s="19"/>
      <c r="O1417" s="19"/>
      <c r="P1417" s="19"/>
      <c r="Q1417" s="19"/>
      <c r="R1417" s="19"/>
      <c r="S1417" s="19"/>
      <c r="T1417" s="19"/>
      <c r="U1417" s="19"/>
      <c r="V1417" s="19"/>
      <c r="W1417" s="19"/>
      <c r="X1417" s="19"/>
      <c r="Y1417" s="19"/>
      <c r="Z1417" s="19"/>
      <c r="AA1417" s="19"/>
      <c r="AB1417" s="19"/>
      <c r="AC1417" s="19"/>
      <c r="AD1417" s="19"/>
      <c r="AE1417" s="19"/>
      <c r="AF1417" s="19"/>
      <c r="AG1417" s="19"/>
      <c r="AH1417" s="19"/>
      <c r="AI1417" s="19"/>
      <c r="AJ1417" s="19"/>
      <c r="FM1417" s="50"/>
    </row>
    <row r="1418" spans="1:169" s="18" customFormat="1">
      <c r="A1418" s="47"/>
      <c r="B1418" s="477"/>
      <c r="C1418" s="48"/>
      <c r="D1418" s="48"/>
      <c r="E1418" s="477"/>
      <c r="F1418" s="48"/>
      <c r="G1418" s="48"/>
      <c r="H1418" s="49"/>
      <c r="I1418" s="48"/>
      <c r="J1418" s="477"/>
      <c r="K1418" s="19"/>
      <c r="L1418" s="19"/>
      <c r="M1418" s="19"/>
      <c r="N1418" s="19"/>
      <c r="O1418" s="19"/>
      <c r="P1418" s="19"/>
      <c r="Q1418" s="19"/>
      <c r="R1418" s="19"/>
      <c r="S1418" s="19"/>
      <c r="T1418" s="19"/>
      <c r="U1418" s="19"/>
      <c r="V1418" s="19"/>
      <c r="W1418" s="19"/>
      <c r="X1418" s="19"/>
      <c r="Y1418" s="19"/>
      <c r="Z1418" s="19"/>
      <c r="AA1418" s="19"/>
      <c r="AB1418" s="19"/>
      <c r="AC1418" s="19"/>
      <c r="AD1418" s="19"/>
      <c r="AE1418" s="19"/>
      <c r="AF1418" s="19"/>
      <c r="AG1418" s="19"/>
      <c r="AH1418" s="19"/>
      <c r="AI1418" s="19"/>
      <c r="AJ1418" s="19"/>
      <c r="FM1418" s="50"/>
    </row>
    <row r="1419" spans="1:169" s="18" customFormat="1">
      <c r="A1419" s="47"/>
      <c r="B1419" s="477"/>
      <c r="C1419" s="48"/>
      <c r="D1419" s="48"/>
      <c r="E1419" s="477"/>
      <c r="F1419" s="48"/>
      <c r="G1419" s="48"/>
      <c r="H1419" s="49"/>
      <c r="I1419" s="48"/>
      <c r="J1419" s="477"/>
      <c r="K1419" s="19"/>
      <c r="L1419" s="19"/>
      <c r="M1419" s="19"/>
      <c r="N1419" s="19"/>
      <c r="O1419" s="19"/>
      <c r="P1419" s="19"/>
      <c r="Q1419" s="19"/>
      <c r="R1419" s="19"/>
      <c r="S1419" s="19"/>
      <c r="T1419" s="19"/>
      <c r="U1419" s="19"/>
      <c r="V1419" s="19"/>
      <c r="W1419" s="19"/>
      <c r="X1419" s="19"/>
      <c r="Y1419" s="19"/>
      <c r="Z1419" s="19"/>
      <c r="AA1419" s="19"/>
      <c r="AB1419" s="19"/>
      <c r="AC1419" s="19"/>
      <c r="AD1419" s="19"/>
      <c r="AE1419" s="19"/>
      <c r="AF1419" s="19"/>
      <c r="AG1419" s="19"/>
      <c r="AH1419" s="19"/>
      <c r="AI1419" s="19"/>
      <c r="AJ1419" s="19"/>
      <c r="FM1419" s="50"/>
    </row>
    <row r="1420" spans="1:169" s="18" customFormat="1">
      <c r="A1420" s="47"/>
      <c r="B1420" s="477"/>
      <c r="C1420" s="48"/>
      <c r="D1420" s="48"/>
      <c r="E1420" s="477"/>
      <c r="F1420" s="48"/>
      <c r="G1420" s="48"/>
      <c r="H1420" s="49"/>
      <c r="I1420" s="48"/>
      <c r="J1420" s="477"/>
      <c r="K1420" s="19"/>
      <c r="L1420" s="19"/>
      <c r="M1420" s="19"/>
      <c r="N1420" s="19"/>
      <c r="O1420" s="19"/>
      <c r="P1420" s="19"/>
      <c r="Q1420" s="19"/>
      <c r="R1420" s="19"/>
      <c r="S1420" s="19"/>
      <c r="T1420" s="19"/>
      <c r="U1420" s="19"/>
      <c r="V1420" s="19"/>
      <c r="W1420" s="19"/>
      <c r="X1420" s="19"/>
      <c r="Y1420" s="19"/>
      <c r="Z1420" s="19"/>
      <c r="AA1420" s="19"/>
      <c r="AB1420" s="19"/>
      <c r="AC1420" s="19"/>
      <c r="AD1420" s="19"/>
      <c r="AE1420" s="19"/>
      <c r="AF1420" s="19"/>
      <c r="AG1420" s="19"/>
      <c r="AH1420" s="19"/>
      <c r="AI1420" s="19"/>
      <c r="AJ1420" s="19"/>
      <c r="FM1420" s="50"/>
    </row>
    <row r="1421" spans="1:169" s="18" customFormat="1">
      <c r="A1421" s="47"/>
      <c r="B1421" s="477"/>
      <c r="C1421" s="48"/>
      <c r="D1421" s="48"/>
      <c r="E1421" s="477"/>
      <c r="F1421" s="48"/>
      <c r="G1421" s="48"/>
      <c r="H1421" s="49"/>
      <c r="I1421" s="48"/>
      <c r="J1421" s="477"/>
      <c r="K1421" s="19"/>
      <c r="L1421" s="19"/>
      <c r="M1421" s="19"/>
      <c r="N1421" s="19"/>
      <c r="O1421" s="19"/>
      <c r="P1421" s="19"/>
      <c r="Q1421" s="19"/>
      <c r="R1421" s="19"/>
      <c r="S1421" s="19"/>
      <c r="T1421" s="19"/>
      <c r="U1421" s="19"/>
      <c r="V1421" s="19"/>
      <c r="W1421" s="19"/>
      <c r="X1421" s="19"/>
      <c r="Y1421" s="19"/>
      <c r="Z1421" s="19"/>
      <c r="AA1421" s="19"/>
      <c r="AB1421" s="19"/>
      <c r="AC1421" s="19"/>
      <c r="AD1421" s="19"/>
      <c r="AE1421" s="19"/>
      <c r="AF1421" s="19"/>
      <c r="AG1421" s="19"/>
      <c r="AH1421" s="19"/>
      <c r="AI1421" s="19"/>
      <c r="AJ1421" s="19"/>
      <c r="FM1421" s="50"/>
    </row>
    <row r="1422" spans="1:169" s="18" customFormat="1">
      <c r="A1422" s="47"/>
      <c r="B1422" s="477"/>
      <c r="C1422" s="48"/>
      <c r="D1422" s="48"/>
      <c r="E1422" s="477"/>
      <c r="F1422" s="48"/>
      <c r="G1422" s="48"/>
      <c r="H1422" s="49"/>
      <c r="I1422" s="48"/>
      <c r="J1422" s="477"/>
      <c r="K1422" s="19"/>
      <c r="L1422" s="19"/>
      <c r="M1422" s="19"/>
      <c r="N1422" s="19"/>
      <c r="O1422" s="19"/>
      <c r="P1422" s="19"/>
      <c r="Q1422" s="19"/>
      <c r="R1422" s="19"/>
      <c r="S1422" s="19"/>
      <c r="T1422" s="19"/>
      <c r="U1422" s="19"/>
      <c r="V1422" s="19"/>
      <c r="W1422" s="19"/>
      <c r="X1422" s="19"/>
      <c r="Y1422" s="19"/>
      <c r="Z1422" s="19"/>
      <c r="AA1422" s="19"/>
      <c r="AB1422" s="19"/>
      <c r="AC1422" s="19"/>
      <c r="AD1422" s="19"/>
      <c r="AE1422" s="19"/>
      <c r="AF1422" s="19"/>
      <c r="AG1422" s="19"/>
      <c r="AH1422" s="19"/>
      <c r="AI1422" s="19"/>
      <c r="AJ1422" s="19"/>
      <c r="FM1422" s="50"/>
    </row>
    <row r="1423" spans="1:169" s="18" customFormat="1">
      <c r="A1423" s="47"/>
      <c r="B1423" s="477"/>
      <c r="C1423" s="48"/>
      <c r="D1423" s="48"/>
      <c r="E1423" s="477"/>
      <c r="F1423" s="48"/>
      <c r="G1423" s="48"/>
      <c r="H1423" s="49"/>
      <c r="I1423" s="48"/>
      <c r="J1423" s="477"/>
      <c r="K1423" s="19"/>
      <c r="L1423" s="19"/>
      <c r="M1423" s="19"/>
      <c r="N1423" s="19"/>
      <c r="O1423" s="19"/>
      <c r="P1423" s="19"/>
      <c r="Q1423" s="19"/>
      <c r="R1423" s="19"/>
      <c r="S1423" s="19"/>
      <c r="T1423" s="19"/>
      <c r="U1423" s="19"/>
      <c r="V1423" s="19"/>
      <c r="W1423" s="19"/>
      <c r="X1423" s="19"/>
      <c r="Y1423" s="19"/>
      <c r="Z1423" s="19"/>
      <c r="AA1423" s="19"/>
      <c r="AB1423" s="19"/>
      <c r="AC1423" s="19"/>
      <c r="AD1423" s="19"/>
      <c r="AE1423" s="19"/>
      <c r="AF1423" s="19"/>
      <c r="AG1423" s="19"/>
      <c r="AH1423" s="19"/>
      <c r="AI1423" s="19"/>
      <c r="AJ1423" s="19"/>
      <c r="FM1423" s="50"/>
    </row>
    <row r="1424" spans="1:169" s="18" customFormat="1">
      <c r="A1424" s="47"/>
      <c r="B1424" s="477"/>
      <c r="C1424" s="48"/>
      <c r="D1424" s="48"/>
      <c r="E1424" s="477"/>
      <c r="F1424" s="48"/>
      <c r="G1424" s="48"/>
      <c r="H1424" s="49"/>
      <c r="I1424" s="48"/>
      <c r="J1424" s="477"/>
      <c r="K1424" s="19"/>
      <c r="L1424" s="19"/>
      <c r="M1424" s="19"/>
      <c r="N1424" s="19"/>
      <c r="O1424" s="19"/>
      <c r="P1424" s="19"/>
      <c r="Q1424" s="19"/>
      <c r="R1424" s="19"/>
      <c r="S1424" s="19"/>
      <c r="T1424" s="19"/>
      <c r="U1424" s="19"/>
      <c r="V1424" s="19"/>
      <c r="W1424" s="19"/>
      <c r="X1424" s="19"/>
      <c r="Y1424" s="19"/>
      <c r="Z1424" s="19"/>
      <c r="AA1424" s="19"/>
      <c r="AB1424" s="19"/>
      <c r="AC1424" s="19"/>
      <c r="AD1424" s="19"/>
      <c r="AE1424" s="19"/>
      <c r="AF1424" s="19"/>
      <c r="AG1424" s="19"/>
      <c r="AH1424" s="19"/>
      <c r="AI1424" s="19"/>
      <c r="AJ1424" s="19"/>
      <c r="FM1424" s="50"/>
    </row>
    <row r="1425" spans="1:169" s="18" customFormat="1">
      <c r="A1425" s="47"/>
      <c r="B1425" s="477"/>
      <c r="C1425" s="48"/>
      <c r="D1425" s="48"/>
      <c r="E1425" s="477"/>
      <c r="F1425" s="48"/>
      <c r="G1425" s="48"/>
      <c r="H1425" s="49"/>
      <c r="I1425" s="48"/>
      <c r="J1425" s="477"/>
      <c r="K1425" s="19"/>
      <c r="L1425" s="19"/>
      <c r="M1425" s="19"/>
      <c r="N1425" s="19"/>
      <c r="O1425" s="19"/>
      <c r="P1425" s="19"/>
      <c r="Q1425" s="19"/>
      <c r="R1425" s="19"/>
      <c r="S1425" s="19"/>
      <c r="T1425" s="19"/>
      <c r="U1425" s="19"/>
      <c r="V1425" s="19"/>
      <c r="W1425" s="19"/>
      <c r="X1425" s="19"/>
      <c r="Y1425" s="19"/>
      <c r="Z1425" s="19"/>
      <c r="AA1425" s="19"/>
      <c r="AB1425" s="19"/>
      <c r="AC1425" s="19"/>
      <c r="AD1425" s="19"/>
      <c r="AE1425" s="19"/>
      <c r="AF1425" s="19"/>
      <c r="AG1425" s="19"/>
      <c r="AH1425" s="19"/>
      <c r="AI1425" s="19"/>
      <c r="AJ1425" s="19"/>
      <c r="FM1425" s="50"/>
    </row>
    <row r="1426" spans="1:169" s="18" customFormat="1">
      <c r="A1426" s="47"/>
      <c r="B1426" s="477"/>
      <c r="C1426" s="48"/>
      <c r="D1426" s="48"/>
      <c r="E1426" s="477"/>
      <c r="F1426" s="48"/>
      <c r="G1426" s="48"/>
      <c r="H1426" s="49"/>
      <c r="I1426" s="48"/>
      <c r="J1426" s="477"/>
      <c r="K1426" s="19"/>
      <c r="L1426" s="19"/>
      <c r="M1426" s="19"/>
      <c r="N1426" s="19"/>
      <c r="O1426" s="19"/>
      <c r="P1426" s="19"/>
      <c r="Q1426" s="19"/>
      <c r="R1426" s="19"/>
      <c r="S1426" s="19"/>
      <c r="T1426" s="19"/>
      <c r="U1426" s="19"/>
      <c r="V1426" s="19"/>
      <c r="W1426" s="19"/>
      <c r="X1426" s="19"/>
      <c r="Y1426" s="19"/>
      <c r="Z1426" s="19"/>
      <c r="AA1426" s="19"/>
      <c r="AB1426" s="19"/>
      <c r="AC1426" s="19"/>
      <c r="AD1426" s="19"/>
      <c r="AE1426" s="19"/>
      <c r="AF1426" s="19"/>
      <c r="AG1426" s="19"/>
      <c r="AH1426" s="19"/>
      <c r="AI1426" s="19"/>
      <c r="AJ1426" s="19"/>
      <c r="FM1426" s="50"/>
    </row>
    <row r="1427" spans="1:169" s="18" customFormat="1">
      <c r="A1427" s="47"/>
      <c r="B1427" s="477"/>
      <c r="C1427" s="48"/>
      <c r="D1427" s="48"/>
      <c r="E1427" s="477"/>
      <c r="F1427" s="48"/>
      <c r="G1427" s="48"/>
      <c r="H1427" s="49"/>
      <c r="I1427" s="48"/>
      <c r="J1427" s="477"/>
      <c r="K1427" s="19"/>
      <c r="L1427" s="19"/>
      <c r="M1427" s="19"/>
      <c r="N1427" s="19"/>
      <c r="O1427" s="19"/>
      <c r="P1427" s="19"/>
      <c r="Q1427" s="19"/>
      <c r="R1427" s="19"/>
      <c r="S1427" s="19"/>
      <c r="T1427" s="19"/>
      <c r="U1427" s="19"/>
      <c r="V1427" s="19"/>
      <c r="W1427" s="19"/>
      <c r="X1427" s="19"/>
      <c r="Y1427" s="19"/>
      <c r="Z1427" s="19"/>
      <c r="AA1427" s="19"/>
      <c r="AB1427" s="19"/>
      <c r="AC1427" s="19"/>
      <c r="AD1427" s="19"/>
      <c r="AE1427" s="19"/>
      <c r="AF1427" s="19"/>
      <c r="AG1427" s="19"/>
      <c r="AH1427" s="19"/>
      <c r="AI1427" s="19"/>
      <c r="AJ1427" s="19"/>
      <c r="FM1427" s="50"/>
    </row>
    <row r="1428" spans="1:169" s="18" customFormat="1">
      <c r="A1428" s="47"/>
      <c r="B1428" s="477"/>
      <c r="C1428" s="48"/>
      <c r="D1428" s="48"/>
      <c r="E1428" s="477"/>
      <c r="F1428" s="48"/>
      <c r="G1428" s="48"/>
      <c r="H1428" s="49"/>
      <c r="I1428" s="48"/>
      <c r="J1428" s="477"/>
      <c r="K1428" s="19"/>
      <c r="L1428" s="19"/>
      <c r="M1428" s="19"/>
      <c r="N1428" s="19"/>
      <c r="O1428" s="19"/>
      <c r="P1428" s="19"/>
      <c r="Q1428" s="19"/>
      <c r="R1428" s="19"/>
      <c r="S1428" s="19"/>
      <c r="T1428" s="19"/>
      <c r="U1428" s="19"/>
      <c r="V1428" s="19"/>
      <c r="W1428" s="19"/>
      <c r="X1428" s="19"/>
      <c r="Y1428" s="19"/>
      <c r="Z1428" s="19"/>
      <c r="AA1428" s="19"/>
      <c r="AB1428" s="19"/>
      <c r="AC1428" s="19"/>
      <c r="AD1428" s="19"/>
      <c r="AE1428" s="19"/>
      <c r="AF1428" s="19"/>
      <c r="AG1428" s="19"/>
      <c r="AH1428" s="19"/>
      <c r="AI1428" s="19"/>
      <c r="AJ1428" s="19"/>
      <c r="FM1428" s="50"/>
    </row>
    <row r="1429" spans="1:169" s="18" customFormat="1">
      <c r="A1429" s="47"/>
      <c r="B1429" s="477"/>
      <c r="C1429" s="48"/>
      <c r="D1429" s="48"/>
      <c r="E1429" s="477"/>
      <c r="F1429" s="48"/>
      <c r="G1429" s="48"/>
      <c r="H1429" s="49"/>
      <c r="I1429" s="48"/>
      <c r="J1429" s="477"/>
      <c r="K1429" s="19"/>
      <c r="L1429" s="19"/>
      <c r="M1429" s="19"/>
      <c r="N1429" s="19"/>
      <c r="O1429" s="19"/>
      <c r="P1429" s="19"/>
      <c r="Q1429" s="19"/>
      <c r="R1429" s="19"/>
      <c r="S1429" s="19"/>
      <c r="T1429" s="19"/>
      <c r="U1429" s="19"/>
      <c r="V1429" s="19"/>
      <c r="W1429" s="19"/>
      <c r="X1429" s="19"/>
      <c r="Y1429" s="19"/>
      <c r="Z1429" s="19"/>
      <c r="AA1429" s="19"/>
      <c r="AB1429" s="19"/>
      <c r="AC1429" s="19"/>
      <c r="AD1429" s="19"/>
      <c r="AE1429" s="19"/>
      <c r="AF1429" s="19"/>
      <c r="AG1429" s="19"/>
      <c r="AH1429" s="19"/>
      <c r="AI1429" s="19"/>
      <c r="AJ1429" s="19"/>
      <c r="FM1429" s="50"/>
    </row>
    <row r="1430" spans="1:169" s="18" customFormat="1">
      <c r="A1430" s="47"/>
      <c r="B1430" s="477"/>
      <c r="C1430" s="48"/>
      <c r="D1430" s="48"/>
      <c r="E1430" s="477"/>
      <c r="F1430" s="48"/>
      <c r="G1430" s="48"/>
      <c r="H1430" s="49"/>
      <c r="I1430" s="48"/>
      <c r="J1430" s="477"/>
      <c r="K1430" s="19"/>
      <c r="L1430" s="19"/>
      <c r="M1430" s="19"/>
      <c r="N1430" s="19"/>
      <c r="O1430" s="19"/>
      <c r="P1430" s="19"/>
      <c r="Q1430" s="19"/>
      <c r="R1430" s="19"/>
      <c r="S1430" s="19"/>
      <c r="T1430" s="19"/>
      <c r="U1430" s="19"/>
      <c r="V1430" s="19"/>
      <c r="W1430" s="19"/>
      <c r="X1430" s="19"/>
      <c r="Y1430" s="19"/>
      <c r="Z1430" s="19"/>
      <c r="AA1430" s="19"/>
      <c r="AB1430" s="19"/>
      <c r="AC1430" s="19"/>
      <c r="AD1430" s="19"/>
      <c r="AE1430" s="19"/>
      <c r="AF1430" s="19"/>
      <c r="AG1430" s="19"/>
      <c r="AH1430" s="19"/>
      <c r="AI1430" s="19"/>
      <c r="AJ1430" s="19"/>
      <c r="FM1430" s="50"/>
    </row>
    <row r="1431" spans="1:169" s="18" customFormat="1">
      <c r="A1431" s="47"/>
      <c r="B1431" s="477"/>
      <c r="C1431" s="48"/>
      <c r="D1431" s="48"/>
      <c r="E1431" s="477"/>
      <c r="F1431" s="48"/>
      <c r="G1431" s="48"/>
      <c r="H1431" s="49"/>
      <c r="I1431" s="48"/>
      <c r="J1431" s="477"/>
      <c r="K1431" s="19"/>
      <c r="L1431" s="19"/>
      <c r="M1431" s="19"/>
      <c r="N1431" s="19"/>
      <c r="O1431" s="19"/>
      <c r="P1431" s="19"/>
      <c r="Q1431" s="19"/>
      <c r="R1431" s="19"/>
      <c r="S1431" s="19"/>
      <c r="T1431" s="19"/>
      <c r="U1431" s="19"/>
      <c r="V1431" s="19"/>
      <c r="W1431" s="19"/>
      <c r="X1431" s="19"/>
      <c r="Y1431" s="19"/>
      <c r="Z1431" s="19"/>
      <c r="AA1431" s="19"/>
      <c r="AB1431" s="19"/>
      <c r="AC1431" s="19"/>
      <c r="AD1431" s="19"/>
      <c r="AE1431" s="19"/>
      <c r="AF1431" s="19"/>
      <c r="AG1431" s="19"/>
      <c r="AH1431" s="19"/>
      <c r="AI1431" s="19"/>
      <c r="AJ1431" s="19"/>
      <c r="FM1431" s="50"/>
    </row>
    <row r="1432" spans="1:169" s="18" customFormat="1">
      <c r="A1432" s="47"/>
      <c r="B1432" s="477"/>
      <c r="C1432" s="48"/>
      <c r="D1432" s="48"/>
      <c r="E1432" s="477"/>
      <c r="F1432" s="48"/>
      <c r="G1432" s="48"/>
      <c r="H1432" s="49"/>
      <c r="I1432" s="48"/>
      <c r="J1432" s="477"/>
      <c r="K1432" s="19"/>
      <c r="L1432" s="19"/>
      <c r="M1432" s="19"/>
      <c r="N1432" s="19"/>
      <c r="O1432" s="19"/>
      <c r="P1432" s="19"/>
      <c r="Q1432" s="19"/>
      <c r="R1432" s="19"/>
      <c r="S1432" s="19"/>
      <c r="T1432" s="19"/>
      <c r="U1432" s="19"/>
      <c r="V1432" s="19"/>
      <c r="W1432" s="19"/>
      <c r="X1432" s="19"/>
      <c r="Y1432" s="19"/>
      <c r="Z1432" s="19"/>
      <c r="AA1432" s="19"/>
      <c r="AB1432" s="19"/>
      <c r="AC1432" s="19"/>
      <c r="AD1432" s="19"/>
      <c r="AE1432" s="19"/>
      <c r="AF1432" s="19"/>
      <c r="AG1432" s="19"/>
      <c r="AH1432" s="19"/>
      <c r="AI1432" s="19"/>
      <c r="AJ1432" s="19"/>
      <c r="FM1432" s="50"/>
    </row>
    <row r="1433" spans="1:169" s="18" customFormat="1">
      <c r="A1433" s="47"/>
      <c r="B1433" s="477"/>
      <c r="C1433" s="48"/>
      <c r="D1433" s="48"/>
      <c r="E1433" s="477"/>
      <c r="F1433" s="48"/>
      <c r="G1433" s="48"/>
      <c r="H1433" s="49"/>
      <c r="I1433" s="48"/>
      <c r="J1433" s="477"/>
      <c r="K1433" s="19"/>
      <c r="L1433" s="19"/>
      <c r="M1433" s="19"/>
      <c r="N1433" s="19"/>
      <c r="O1433" s="19"/>
      <c r="P1433" s="19"/>
      <c r="Q1433" s="19"/>
      <c r="R1433" s="19"/>
      <c r="S1433" s="19"/>
      <c r="T1433" s="19"/>
      <c r="U1433" s="19"/>
      <c r="V1433" s="19"/>
      <c r="W1433" s="19"/>
      <c r="X1433" s="19"/>
      <c r="Y1433" s="19"/>
      <c r="Z1433" s="19"/>
      <c r="AA1433" s="19"/>
      <c r="AB1433" s="19"/>
      <c r="AC1433" s="19"/>
      <c r="AD1433" s="19"/>
      <c r="AE1433" s="19"/>
      <c r="AF1433" s="19"/>
      <c r="AG1433" s="19"/>
      <c r="AH1433" s="19"/>
      <c r="AI1433" s="19"/>
      <c r="AJ1433" s="19"/>
      <c r="FM1433" s="50"/>
    </row>
    <row r="1434" spans="1:169" s="18" customFormat="1">
      <c r="A1434" s="47"/>
      <c r="B1434" s="477"/>
      <c r="C1434" s="48"/>
      <c r="D1434" s="48"/>
      <c r="E1434" s="477"/>
      <c r="F1434" s="48"/>
      <c r="G1434" s="48"/>
      <c r="H1434" s="49"/>
      <c r="I1434" s="48"/>
      <c r="J1434" s="477"/>
      <c r="K1434" s="19"/>
      <c r="L1434" s="19"/>
      <c r="M1434" s="19"/>
      <c r="N1434" s="19"/>
      <c r="O1434" s="19"/>
      <c r="P1434" s="19"/>
      <c r="Q1434" s="19"/>
      <c r="R1434" s="19"/>
      <c r="S1434" s="19"/>
      <c r="T1434" s="19"/>
      <c r="U1434" s="19"/>
      <c r="V1434" s="19"/>
      <c r="W1434" s="19"/>
      <c r="X1434" s="19"/>
      <c r="Y1434" s="19"/>
      <c r="Z1434" s="19"/>
      <c r="AA1434" s="19"/>
      <c r="AB1434" s="19"/>
      <c r="AC1434" s="19"/>
      <c r="AD1434" s="19"/>
      <c r="AE1434" s="19"/>
      <c r="AF1434" s="19"/>
      <c r="AG1434" s="19"/>
      <c r="AH1434" s="19"/>
      <c r="AI1434" s="19"/>
      <c r="AJ1434" s="19"/>
      <c r="FM1434" s="50"/>
    </row>
    <row r="1435" spans="1:169" s="18" customFormat="1">
      <c r="A1435" s="47"/>
      <c r="B1435" s="477"/>
      <c r="C1435" s="48"/>
      <c r="D1435" s="48"/>
      <c r="E1435" s="477"/>
      <c r="F1435" s="48"/>
      <c r="G1435" s="48"/>
      <c r="H1435" s="49"/>
      <c r="I1435" s="48"/>
      <c r="J1435" s="477"/>
      <c r="K1435" s="19"/>
      <c r="L1435" s="19"/>
      <c r="M1435" s="19"/>
      <c r="N1435" s="19"/>
      <c r="O1435" s="19"/>
      <c r="P1435" s="19"/>
      <c r="Q1435" s="19"/>
      <c r="R1435" s="19"/>
      <c r="S1435" s="19"/>
      <c r="T1435" s="19"/>
      <c r="U1435" s="19"/>
      <c r="V1435" s="19"/>
      <c r="W1435" s="19"/>
      <c r="X1435" s="19"/>
      <c r="Y1435" s="19"/>
      <c r="Z1435" s="19"/>
      <c r="AA1435" s="19"/>
      <c r="AB1435" s="19"/>
      <c r="AC1435" s="19"/>
      <c r="AD1435" s="19"/>
      <c r="AE1435" s="19"/>
      <c r="AF1435" s="19"/>
      <c r="AG1435" s="19"/>
      <c r="AH1435" s="19"/>
      <c r="AI1435" s="19"/>
      <c r="AJ1435" s="19"/>
      <c r="FM1435" s="50"/>
    </row>
    <row r="1436" spans="1:169" s="18" customFormat="1">
      <c r="A1436" s="47"/>
      <c r="B1436" s="477"/>
      <c r="C1436" s="48"/>
      <c r="D1436" s="48"/>
      <c r="E1436" s="477"/>
      <c r="F1436" s="48"/>
      <c r="G1436" s="48"/>
      <c r="H1436" s="49"/>
      <c r="I1436" s="48"/>
      <c r="J1436" s="477"/>
      <c r="K1436" s="19"/>
      <c r="L1436" s="19"/>
      <c r="M1436" s="19"/>
      <c r="N1436" s="19"/>
      <c r="O1436" s="19"/>
      <c r="P1436" s="19"/>
      <c r="Q1436" s="19"/>
      <c r="R1436" s="19"/>
      <c r="S1436" s="19"/>
      <c r="T1436" s="19"/>
      <c r="U1436" s="19"/>
      <c r="V1436" s="19"/>
      <c r="W1436" s="19"/>
      <c r="X1436" s="19"/>
      <c r="Y1436" s="19"/>
      <c r="Z1436" s="19"/>
      <c r="AA1436" s="19"/>
      <c r="AB1436" s="19"/>
      <c r="AC1436" s="19"/>
      <c r="AD1436" s="19"/>
      <c r="AE1436" s="19"/>
      <c r="AF1436" s="19"/>
      <c r="AG1436" s="19"/>
      <c r="AH1436" s="19"/>
      <c r="AI1436" s="19"/>
      <c r="AJ1436" s="19"/>
      <c r="FM1436" s="50"/>
    </row>
    <row r="1437" spans="1:169" s="18" customFormat="1">
      <c r="A1437" s="47"/>
      <c r="B1437" s="477"/>
      <c r="C1437" s="48"/>
      <c r="D1437" s="48"/>
      <c r="E1437" s="477"/>
      <c r="F1437" s="48"/>
      <c r="G1437" s="48"/>
      <c r="H1437" s="49"/>
      <c r="I1437" s="48"/>
      <c r="J1437" s="477"/>
      <c r="K1437" s="19"/>
      <c r="L1437" s="19"/>
      <c r="M1437" s="19"/>
      <c r="N1437" s="19"/>
      <c r="O1437" s="19"/>
      <c r="P1437" s="19"/>
      <c r="Q1437" s="19"/>
      <c r="R1437" s="19"/>
      <c r="S1437" s="19"/>
      <c r="T1437" s="19"/>
      <c r="U1437" s="19"/>
      <c r="V1437" s="19"/>
      <c r="W1437" s="19"/>
      <c r="X1437" s="19"/>
      <c r="Y1437" s="19"/>
      <c r="Z1437" s="19"/>
      <c r="AA1437" s="19"/>
      <c r="AB1437" s="19"/>
      <c r="AC1437" s="19"/>
      <c r="AD1437" s="19"/>
      <c r="AE1437" s="19"/>
      <c r="AF1437" s="19"/>
      <c r="AG1437" s="19"/>
      <c r="AH1437" s="19"/>
      <c r="AI1437" s="19"/>
      <c r="AJ1437" s="19"/>
      <c r="FM1437" s="50"/>
    </row>
    <row r="1438" spans="1:169" s="18" customFormat="1">
      <c r="A1438" s="47"/>
      <c r="B1438" s="477"/>
      <c r="C1438" s="48"/>
      <c r="D1438" s="48"/>
      <c r="E1438" s="477"/>
      <c r="F1438" s="48"/>
      <c r="G1438" s="48"/>
      <c r="H1438" s="49"/>
      <c r="I1438" s="48"/>
      <c r="J1438" s="477"/>
      <c r="K1438" s="19"/>
      <c r="L1438" s="19"/>
      <c r="M1438" s="19"/>
      <c r="N1438" s="19"/>
      <c r="O1438" s="19"/>
      <c r="P1438" s="19"/>
      <c r="Q1438" s="19"/>
      <c r="R1438" s="19"/>
      <c r="S1438" s="19"/>
      <c r="T1438" s="19"/>
      <c r="U1438" s="19"/>
      <c r="V1438" s="19"/>
      <c r="W1438" s="19"/>
      <c r="X1438" s="19"/>
      <c r="Y1438" s="19"/>
      <c r="Z1438" s="19"/>
      <c r="AA1438" s="19"/>
      <c r="AB1438" s="19"/>
      <c r="AC1438" s="19"/>
      <c r="AD1438" s="19"/>
      <c r="AE1438" s="19"/>
      <c r="AF1438" s="19"/>
      <c r="AG1438" s="19"/>
      <c r="AH1438" s="19"/>
      <c r="AI1438" s="19"/>
      <c r="AJ1438" s="19"/>
      <c r="FM1438" s="50"/>
    </row>
    <row r="1439" spans="1:169" s="18" customFormat="1">
      <c r="A1439" s="47"/>
      <c r="B1439" s="477"/>
      <c r="C1439" s="48"/>
      <c r="D1439" s="48"/>
      <c r="E1439" s="477"/>
      <c r="F1439" s="48"/>
      <c r="G1439" s="48"/>
      <c r="H1439" s="49"/>
      <c r="I1439" s="48"/>
      <c r="J1439" s="477"/>
      <c r="K1439" s="19"/>
      <c r="L1439" s="19"/>
      <c r="M1439" s="19"/>
      <c r="N1439" s="19"/>
      <c r="O1439" s="19"/>
      <c r="P1439" s="19"/>
      <c r="Q1439" s="19"/>
      <c r="R1439" s="19"/>
      <c r="S1439" s="19"/>
      <c r="T1439" s="19"/>
      <c r="U1439" s="19"/>
      <c r="V1439" s="19"/>
      <c r="W1439" s="19"/>
      <c r="X1439" s="19"/>
      <c r="Y1439" s="19"/>
      <c r="Z1439" s="19"/>
      <c r="AA1439" s="19"/>
      <c r="AB1439" s="19"/>
      <c r="AC1439" s="19"/>
      <c r="AD1439" s="19"/>
      <c r="AE1439" s="19"/>
      <c r="AF1439" s="19"/>
      <c r="AG1439" s="19"/>
      <c r="AH1439" s="19"/>
      <c r="AI1439" s="19"/>
      <c r="AJ1439" s="19"/>
      <c r="FM1439" s="50"/>
    </row>
    <row r="1440" spans="1:169" s="18" customFormat="1">
      <c r="A1440" s="47"/>
      <c r="B1440" s="477"/>
      <c r="C1440" s="48"/>
      <c r="D1440" s="48"/>
      <c r="E1440" s="477"/>
      <c r="F1440" s="48"/>
      <c r="G1440" s="48"/>
      <c r="H1440" s="49"/>
      <c r="I1440" s="48"/>
      <c r="J1440" s="477"/>
      <c r="K1440" s="19"/>
      <c r="L1440" s="19"/>
      <c r="M1440" s="19"/>
      <c r="N1440" s="19"/>
      <c r="O1440" s="19"/>
      <c r="P1440" s="19"/>
      <c r="Q1440" s="19"/>
      <c r="R1440" s="19"/>
      <c r="S1440" s="19"/>
      <c r="T1440" s="19"/>
      <c r="U1440" s="19"/>
      <c r="V1440" s="19"/>
      <c r="W1440" s="19"/>
      <c r="X1440" s="19"/>
      <c r="Y1440" s="19"/>
      <c r="Z1440" s="19"/>
      <c r="AA1440" s="19"/>
      <c r="AB1440" s="19"/>
      <c r="AC1440" s="19"/>
      <c r="AD1440" s="19"/>
      <c r="AE1440" s="19"/>
      <c r="AF1440" s="19"/>
      <c r="AG1440" s="19"/>
      <c r="AH1440" s="19"/>
      <c r="AI1440" s="19"/>
      <c r="AJ1440" s="19"/>
      <c r="FM1440" s="50"/>
    </row>
    <row r="1441" spans="1:169" s="18" customFormat="1">
      <c r="A1441" s="47"/>
      <c r="B1441" s="477"/>
      <c r="C1441" s="48"/>
      <c r="D1441" s="48"/>
      <c r="E1441" s="477"/>
      <c r="F1441" s="48"/>
      <c r="G1441" s="48"/>
      <c r="H1441" s="49"/>
      <c r="I1441" s="48"/>
      <c r="J1441" s="477"/>
      <c r="K1441" s="19"/>
      <c r="L1441" s="19"/>
      <c r="M1441" s="19"/>
      <c r="N1441" s="19"/>
      <c r="O1441" s="19"/>
      <c r="P1441" s="19"/>
      <c r="Q1441" s="19"/>
      <c r="R1441" s="19"/>
      <c r="S1441" s="19"/>
      <c r="T1441" s="19"/>
      <c r="U1441" s="19"/>
      <c r="V1441" s="19"/>
      <c r="W1441" s="19"/>
      <c r="X1441" s="19"/>
      <c r="Y1441" s="19"/>
      <c r="Z1441" s="19"/>
      <c r="AA1441" s="19"/>
      <c r="AB1441" s="19"/>
      <c r="AC1441" s="19"/>
      <c r="AD1441" s="19"/>
      <c r="AE1441" s="19"/>
      <c r="AF1441" s="19"/>
      <c r="AG1441" s="19"/>
      <c r="AH1441" s="19"/>
      <c r="AI1441" s="19"/>
      <c r="AJ1441" s="19"/>
      <c r="FM1441" s="50"/>
    </row>
    <row r="1442" spans="1:169" s="18" customFormat="1">
      <c r="A1442" s="47"/>
      <c r="B1442" s="477"/>
      <c r="C1442" s="48"/>
      <c r="D1442" s="48"/>
      <c r="E1442" s="477"/>
      <c r="F1442" s="48"/>
      <c r="G1442" s="48"/>
      <c r="H1442" s="49"/>
      <c r="I1442" s="48"/>
      <c r="J1442" s="477"/>
      <c r="K1442" s="19"/>
      <c r="L1442" s="19"/>
      <c r="M1442" s="19"/>
      <c r="N1442" s="19"/>
      <c r="O1442" s="19"/>
      <c r="P1442" s="19"/>
      <c r="Q1442" s="19"/>
      <c r="R1442" s="19"/>
      <c r="S1442" s="19"/>
      <c r="T1442" s="19"/>
      <c r="U1442" s="19"/>
      <c r="V1442" s="19"/>
      <c r="W1442" s="19"/>
      <c r="X1442" s="19"/>
      <c r="Y1442" s="19"/>
      <c r="Z1442" s="19"/>
      <c r="AA1442" s="19"/>
      <c r="AB1442" s="19"/>
      <c r="AC1442" s="19"/>
      <c r="AD1442" s="19"/>
      <c r="AE1442" s="19"/>
      <c r="AF1442" s="19"/>
      <c r="AG1442" s="19"/>
      <c r="AH1442" s="19"/>
      <c r="AI1442" s="19"/>
      <c r="AJ1442" s="19"/>
      <c r="FM1442" s="50"/>
    </row>
    <row r="1443" spans="1:169" s="18" customFormat="1">
      <c r="A1443" s="47"/>
      <c r="B1443" s="477"/>
      <c r="C1443" s="48"/>
      <c r="D1443" s="48"/>
      <c r="E1443" s="477"/>
      <c r="F1443" s="48"/>
      <c r="G1443" s="48"/>
      <c r="H1443" s="49"/>
      <c r="I1443" s="48"/>
      <c r="J1443" s="477"/>
      <c r="K1443" s="19"/>
      <c r="L1443" s="19"/>
      <c r="M1443" s="19"/>
      <c r="N1443" s="19"/>
      <c r="O1443" s="19"/>
      <c r="P1443" s="19"/>
      <c r="Q1443" s="19"/>
      <c r="R1443" s="19"/>
      <c r="S1443" s="19"/>
      <c r="T1443" s="19"/>
      <c r="U1443" s="19"/>
      <c r="V1443" s="19"/>
      <c r="W1443" s="19"/>
      <c r="X1443" s="19"/>
      <c r="Y1443" s="19"/>
      <c r="Z1443" s="19"/>
      <c r="AA1443" s="19"/>
      <c r="AB1443" s="19"/>
      <c r="AC1443" s="19"/>
      <c r="AD1443" s="19"/>
      <c r="AE1443" s="19"/>
      <c r="AF1443" s="19"/>
      <c r="AG1443" s="19"/>
      <c r="AH1443" s="19"/>
      <c r="AI1443" s="19"/>
      <c r="AJ1443" s="19"/>
      <c r="FM1443" s="50"/>
    </row>
    <row r="1444" spans="1:169" s="18" customFormat="1">
      <c r="A1444" s="47"/>
      <c r="B1444" s="477"/>
      <c r="C1444" s="48"/>
      <c r="D1444" s="48"/>
      <c r="E1444" s="477"/>
      <c r="F1444" s="48"/>
      <c r="G1444" s="48"/>
      <c r="H1444" s="49"/>
      <c r="I1444" s="48"/>
      <c r="J1444" s="477"/>
      <c r="K1444" s="19"/>
      <c r="L1444" s="19"/>
      <c r="M1444" s="19"/>
      <c r="N1444" s="19"/>
      <c r="O1444" s="19"/>
      <c r="P1444" s="19"/>
      <c r="Q1444" s="19"/>
      <c r="R1444" s="19"/>
      <c r="S1444" s="19"/>
      <c r="T1444" s="19"/>
      <c r="U1444" s="19"/>
      <c r="V1444" s="19"/>
      <c r="W1444" s="19"/>
      <c r="X1444" s="19"/>
      <c r="Y1444" s="19"/>
      <c r="Z1444" s="19"/>
      <c r="AA1444" s="19"/>
      <c r="AB1444" s="19"/>
      <c r="AC1444" s="19"/>
      <c r="AD1444" s="19"/>
      <c r="AE1444" s="19"/>
      <c r="AF1444" s="19"/>
      <c r="AG1444" s="19"/>
      <c r="AH1444" s="19"/>
      <c r="AI1444" s="19"/>
      <c r="AJ1444" s="19"/>
      <c r="FM1444" s="50"/>
    </row>
    <row r="1445" spans="1:169" s="18" customFormat="1">
      <c r="A1445" s="47"/>
      <c r="B1445" s="477"/>
      <c r="C1445" s="48"/>
      <c r="D1445" s="48"/>
      <c r="E1445" s="477"/>
      <c r="F1445" s="48"/>
      <c r="G1445" s="48"/>
      <c r="H1445" s="49"/>
      <c r="I1445" s="48"/>
      <c r="J1445" s="477"/>
      <c r="K1445" s="19"/>
      <c r="L1445" s="19"/>
      <c r="M1445" s="19"/>
      <c r="N1445" s="19"/>
      <c r="O1445" s="19"/>
      <c r="P1445" s="19"/>
      <c r="Q1445" s="19"/>
      <c r="R1445" s="19"/>
      <c r="S1445" s="19"/>
      <c r="T1445" s="19"/>
      <c r="U1445" s="19"/>
      <c r="V1445" s="19"/>
      <c r="W1445" s="19"/>
      <c r="X1445" s="19"/>
      <c r="Y1445" s="19"/>
      <c r="Z1445" s="19"/>
      <c r="AA1445" s="19"/>
      <c r="AB1445" s="19"/>
      <c r="AC1445" s="19"/>
      <c r="AD1445" s="19"/>
      <c r="AE1445" s="19"/>
      <c r="AF1445" s="19"/>
      <c r="AG1445" s="19"/>
      <c r="AH1445" s="19"/>
      <c r="AI1445" s="19"/>
      <c r="AJ1445" s="19"/>
      <c r="FM1445" s="50"/>
    </row>
    <row r="1446" spans="1:169" s="18" customFormat="1">
      <c r="A1446" s="47"/>
      <c r="B1446" s="477"/>
      <c r="C1446" s="48"/>
      <c r="D1446" s="48"/>
      <c r="E1446" s="477"/>
      <c r="F1446" s="48"/>
      <c r="G1446" s="48"/>
      <c r="H1446" s="49"/>
      <c r="I1446" s="48"/>
      <c r="J1446" s="477"/>
      <c r="K1446" s="19"/>
      <c r="L1446" s="19"/>
      <c r="M1446" s="19"/>
      <c r="N1446" s="19"/>
      <c r="O1446" s="19"/>
      <c r="P1446" s="19"/>
      <c r="Q1446" s="19"/>
      <c r="R1446" s="19"/>
      <c r="S1446" s="19"/>
      <c r="T1446" s="19"/>
      <c r="U1446" s="19"/>
      <c r="V1446" s="19"/>
      <c r="W1446" s="19"/>
      <c r="X1446" s="19"/>
      <c r="Y1446" s="19"/>
      <c r="Z1446" s="19"/>
      <c r="AA1446" s="19"/>
      <c r="AB1446" s="19"/>
      <c r="AC1446" s="19"/>
      <c r="AD1446" s="19"/>
      <c r="AE1446" s="19"/>
      <c r="AF1446" s="19"/>
      <c r="AG1446" s="19"/>
      <c r="AH1446" s="19"/>
      <c r="AI1446" s="19"/>
      <c r="AJ1446" s="19"/>
      <c r="FM1446" s="50"/>
    </row>
    <row r="1447" spans="1:169" s="18" customFormat="1">
      <c r="A1447" s="47"/>
      <c r="B1447" s="477"/>
      <c r="C1447" s="48"/>
      <c r="D1447" s="48"/>
      <c r="E1447" s="477"/>
      <c r="F1447" s="48"/>
      <c r="G1447" s="48"/>
      <c r="H1447" s="49"/>
      <c r="I1447" s="48"/>
      <c r="J1447" s="477"/>
      <c r="K1447" s="19"/>
      <c r="L1447" s="19"/>
      <c r="M1447" s="19"/>
      <c r="N1447" s="19"/>
      <c r="O1447" s="19"/>
      <c r="P1447" s="19"/>
      <c r="Q1447" s="19"/>
      <c r="R1447" s="19"/>
      <c r="S1447" s="19"/>
      <c r="T1447" s="19"/>
      <c r="U1447" s="19"/>
      <c r="V1447" s="19"/>
      <c r="W1447" s="19"/>
      <c r="X1447" s="19"/>
      <c r="Y1447" s="19"/>
      <c r="Z1447" s="19"/>
      <c r="AA1447" s="19"/>
      <c r="AB1447" s="19"/>
      <c r="AC1447" s="19"/>
      <c r="AD1447" s="19"/>
      <c r="AE1447" s="19"/>
      <c r="AF1447" s="19"/>
      <c r="AG1447" s="19"/>
      <c r="AH1447" s="19"/>
      <c r="AI1447" s="19"/>
      <c r="AJ1447" s="19"/>
      <c r="FM1447" s="50"/>
    </row>
    <row r="1448" spans="1:169" s="18" customFormat="1">
      <c r="A1448" s="47"/>
      <c r="B1448" s="477"/>
      <c r="C1448" s="48"/>
      <c r="D1448" s="48"/>
      <c r="E1448" s="477"/>
      <c r="F1448" s="48"/>
      <c r="G1448" s="48"/>
      <c r="H1448" s="49"/>
      <c r="I1448" s="48"/>
      <c r="J1448" s="477"/>
      <c r="K1448" s="19"/>
      <c r="L1448" s="19"/>
      <c r="M1448" s="19"/>
      <c r="N1448" s="19"/>
      <c r="O1448" s="19"/>
      <c r="P1448" s="19"/>
      <c r="Q1448" s="19"/>
      <c r="R1448" s="19"/>
      <c r="S1448" s="19"/>
      <c r="T1448" s="19"/>
      <c r="U1448" s="19"/>
      <c r="V1448" s="19"/>
      <c r="W1448" s="19"/>
      <c r="X1448" s="19"/>
      <c r="Y1448" s="19"/>
      <c r="Z1448" s="19"/>
      <c r="AA1448" s="19"/>
      <c r="AB1448" s="19"/>
      <c r="AC1448" s="19"/>
      <c r="AD1448" s="19"/>
      <c r="AE1448" s="19"/>
      <c r="AF1448" s="19"/>
      <c r="AG1448" s="19"/>
      <c r="AH1448" s="19"/>
      <c r="AI1448" s="19"/>
      <c r="AJ1448" s="19"/>
      <c r="FM1448" s="50"/>
    </row>
    <row r="1449" spans="1:169" s="18" customFormat="1">
      <c r="A1449" s="47"/>
      <c r="B1449" s="477"/>
      <c r="C1449" s="48"/>
      <c r="D1449" s="48"/>
      <c r="E1449" s="477"/>
      <c r="F1449" s="48"/>
      <c r="G1449" s="48"/>
      <c r="H1449" s="49"/>
      <c r="I1449" s="48"/>
      <c r="J1449" s="477"/>
      <c r="K1449" s="19"/>
      <c r="L1449" s="19"/>
      <c r="M1449" s="19"/>
      <c r="N1449" s="19"/>
      <c r="O1449" s="19"/>
      <c r="P1449" s="19"/>
      <c r="Q1449" s="19"/>
      <c r="R1449" s="19"/>
      <c r="S1449" s="19"/>
      <c r="T1449" s="19"/>
      <c r="U1449" s="19"/>
      <c r="V1449" s="19"/>
      <c r="W1449" s="19"/>
      <c r="X1449" s="19"/>
      <c r="Y1449" s="19"/>
      <c r="Z1449" s="19"/>
      <c r="AA1449" s="19"/>
      <c r="AB1449" s="19"/>
      <c r="AC1449" s="19"/>
      <c r="AD1449" s="19"/>
      <c r="AE1449" s="19"/>
      <c r="AF1449" s="19"/>
      <c r="AG1449" s="19"/>
      <c r="AH1449" s="19"/>
      <c r="AI1449" s="19"/>
      <c r="AJ1449" s="19"/>
      <c r="FM1449" s="50"/>
    </row>
    <row r="1450" spans="1:169" s="18" customFormat="1">
      <c r="A1450" s="47"/>
      <c r="B1450" s="477"/>
      <c r="C1450" s="48"/>
      <c r="D1450" s="48"/>
      <c r="E1450" s="477"/>
      <c r="F1450" s="48"/>
      <c r="G1450" s="48"/>
      <c r="H1450" s="49"/>
      <c r="I1450" s="48"/>
      <c r="J1450" s="477"/>
      <c r="K1450" s="19"/>
      <c r="L1450" s="19"/>
      <c r="M1450" s="19"/>
      <c r="N1450" s="19"/>
      <c r="O1450" s="19"/>
      <c r="P1450" s="19"/>
      <c r="Q1450" s="19"/>
      <c r="R1450" s="19"/>
      <c r="S1450" s="19"/>
      <c r="T1450" s="19"/>
      <c r="U1450" s="19"/>
      <c r="V1450" s="19"/>
      <c r="W1450" s="19"/>
      <c r="X1450" s="19"/>
      <c r="Y1450" s="19"/>
      <c r="Z1450" s="19"/>
      <c r="AA1450" s="19"/>
      <c r="AB1450" s="19"/>
      <c r="AC1450" s="19"/>
      <c r="AD1450" s="19"/>
      <c r="AE1450" s="19"/>
      <c r="AF1450" s="19"/>
      <c r="AG1450" s="19"/>
      <c r="AH1450" s="19"/>
      <c r="AI1450" s="19"/>
      <c r="AJ1450" s="19"/>
      <c r="FM1450" s="50"/>
    </row>
    <row r="1451" spans="1:169" s="18" customFormat="1">
      <c r="A1451" s="47"/>
      <c r="B1451" s="477"/>
      <c r="C1451" s="48"/>
      <c r="D1451" s="48"/>
      <c r="E1451" s="477"/>
      <c r="F1451" s="48"/>
      <c r="G1451" s="48"/>
      <c r="H1451" s="49"/>
      <c r="I1451" s="48"/>
      <c r="J1451" s="477"/>
      <c r="K1451" s="19"/>
      <c r="L1451" s="19"/>
      <c r="M1451" s="19"/>
      <c r="N1451" s="19"/>
      <c r="O1451" s="19"/>
      <c r="P1451" s="19"/>
      <c r="Q1451" s="19"/>
      <c r="R1451" s="19"/>
      <c r="S1451" s="19"/>
      <c r="T1451" s="19"/>
      <c r="U1451" s="19"/>
      <c r="V1451" s="19"/>
      <c r="W1451" s="19"/>
      <c r="X1451" s="19"/>
      <c r="Y1451" s="19"/>
      <c r="Z1451" s="19"/>
      <c r="AA1451" s="19"/>
      <c r="AB1451" s="19"/>
      <c r="AC1451" s="19"/>
      <c r="AD1451" s="19"/>
      <c r="AE1451" s="19"/>
      <c r="AF1451" s="19"/>
      <c r="AG1451" s="19"/>
      <c r="AH1451" s="19"/>
      <c r="AI1451" s="19"/>
      <c r="AJ1451" s="19"/>
      <c r="FM1451" s="50"/>
    </row>
    <row r="1452" spans="1:169" s="18" customFormat="1">
      <c r="A1452" s="47"/>
      <c r="B1452" s="477"/>
      <c r="C1452" s="48"/>
      <c r="D1452" s="48"/>
      <c r="E1452" s="477"/>
      <c r="F1452" s="48"/>
      <c r="G1452" s="48"/>
      <c r="H1452" s="49"/>
      <c r="I1452" s="48"/>
      <c r="J1452" s="477"/>
      <c r="K1452" s="19"/>
      <c r="L1452" s="19"/>
      <c r="M1452" s="19"/>
      <c r="N1452" s="19"/>
      <c r="O1452" s="19"/>
      <c r="P1452" s="19"/>
      <c r="Q1452" s="19"/>
      <c r="R1452" s="19"/>
      <c r="S1452" s="19"/>
      <c r="T1452" s="19"/>
      <c r="U1452" s="19"/>
      <c r="V1452" s="19"/>
      <c r="W1452" s="19"/>
      <c r="X1452" s="19"/>
      <c r="Y1452" s="19"/>
      <c r="Z1452" s="19"/>
      <c r="AA1452" s="19"/>
      <c r="AB1452" s="19"/>
      <c r="AC1452" s="19"/>
      <c r="AD1452" s="19"/>
      <c r="AE1452" s="19"/>
      <c r="AF1452" s="19"/>
      <c r="AG1452" s="19"/>
      <c r="AH1452" s="19"/>
      <c r="AI1452" s="19"/>
      <c r="AJ1452" s="19"/>
      <c r="FM1452" s="50"/>
    </row>
    <row r="1453" spans="1:169" s="18" customFormat="1">
      <c r="A1453" s="47"/>
      <c r="B1453" s="477"/>
      <c r="C1453" s="48"/>
      <c r="D1453" s="48"/>
      <c r="E1453" s="477"/>
      <c r="F1453" s="48"/>
      <c r="G1453" s="48"/>
      <c r="H1453" s="49"/>
      <c r="I1453" s="48"/>
      <c r="J1453" s="477"/>
      <c r="K1453" s="19"/>
      <c r="L1453" s="19"/>
      <c r="M1453" s="19"/>
      <c r="N1453" s="19"/>
      <c r="O1453" s="19"/>
      <c r="P1453" s="19"/>
      <c r="Q1453" s="19"/>
      <c r="R1453" s="19"/>
      <c r="S1453" s="19"/>
      <c r="T1453" s="19"/>
      <c r="U1453" s="19"/>
      <c r="V1453" s="19"/>
      <c r="W1453" s="19"/>
      <c r="X1453" s="19"/>
      <c r="Y1453" s="19"/>
      <c r="Z1453" s="19"/>
      <c r="AA1453" s="19"/>
      <c r="AB1453" s="19"/>
      <c r="AC1453" s="19"/>
      <c r="AD1453" s="19"/>
      <c r="AE1453" s="19"/>
      <c r="AF1453" s="19"/>
      <c r="AG1453" s="19"/>
      <c r="AH1453" s="19"/>
      <c r="AI1453" s="19"/>
      <c r="AJ1453" s="19"/>
      <c r="FM1453" s="50"/>
    </row>
    <row r="1454" spans="1:169" s="18" customFormat="1">
      <c r="A1454" s="47"/>
      <c r="B1454" s="477"/>
      <c r="C1454" s="48"/>
      <c r="D1454" s="48"/>
      <c r="E1454" s="477"/>
      <c r="F1454" s="48"/>
      <c r="G1454" s="48"/>
      <c r="H1454" s="49"/>
      <c r="I1454" s="48"/>
      <c r="J1454" s="477"/>
      <c r="K1454" s="19"/>
      <c r="L1454" s="19"/>
      <c r="M1454" s="19"/>
      <c r="N1454" s="19"/>
      <c r="O1454" s="19"/>
      <c r="P1454" s="19"/>
      <c r="Q1454" s="19"/>
      <c r="R1454" s="19"/>
      <c r="S1454" s="19"/>
      <c r="T1454" s="19"/>
      <c r="U1454" s="19"/>
      <c r="V1454" s="19"/>
      <c r="W1454" s="19"/>
      <c r="X1454" s="19"/>
      <c r="Y1454" s="19"/>
      <c r="Z1454" s="19"/>
      <c r="AA1454" s="19"/>
      <c r="AB1454" s="19"/>
      <c r="AC1454" s="19"/>
      <c r="AD1454" s="19"/>
      <c r="AE1454" s="19"/>
      <c r="AF1454" s="19"/>
      <c r="AG1454" s="19"/>
      <c r="AH1454" s="19"/>
      <c r="AI1454" s="19"/>
      <c r="AJ1454" s="19"/>
      <c r="FM1454" s="50"/>
    </row>
    <row r="1455" spans="1:169" s="18" customFormat="1">
      <c r="A1455" s="47"/>
      <c r="B1455" s="477"/>
      <c r="C1455" s="48"/>
      <c r="D1455" s="48"/>
      <c r="E1455" s="477"/>
      <c r="F1455" s="48"/>
      <c r="G1455" s="48"/>
      <c r="H1455" s="49"/>
      <c r="I1455" s="48"/>
      <c r="J1455" s="477"/>
      <c r="K1455" s="19"/>
      <c r="L1455" s="19"/>
      <c r="M1455" s="19"/>
      <c r="N1455" s="19"/>
      <c r="O1455" s="19"/>
      <c r="P1455" s="19"/>
      <c r="Q1455" s="19"/>
      <c r="R1455" s="19"/>
      <c r="S1455" s="19"/>
      <c r="T1455" s="19"/>
      <c r="U1455" s="19"/>
      <c r="V1455" s="19"/>
      <c r="W1455" s="19"/>
      <c r="X1455" s="19"/>
      <c r="Y1455" s="19"/>
      <c r="Z1455" s="19"/>
      <c r="AA1455" s="19"/>
      <c r="AB1455" s="19"/>
      <c r="AC1455" s="19"/>
      <c r="AD1455" s="19"/>
      <c r="AE1455" s="19"/>
      <c r="AF1455" s="19"/>
      <c r="AG1455" s="19"/>
      <c r="AH1455" s="19"/>
      <c r="AI1455" s="19"/>
      <c r="AJ1455" s="19"/>
      <c r="FM1455" s="50"/>
    </row>
    <row r="1456" spans="1:169" s="18" customFormat="1">
      <c r="A1456" s="47"/>
      <c r="B1456" s="477"/>
      <c r="C1456" s="48"/>
      <c r="D1456" s="48"/>
      <c r="E1456" s="477"/>
      <c r="F1456" s="48"/>
      <c r="G1456" s="48"/>
      <c r="H1456" s="49"/>
      <c r="I1456" s="48"/>
      <c r="J1456" s="477"/>
      <c r="K1456" s="19"/>
      <c r="L1456" s="19"/>
      <c r="M1456" s="19"/>
      <c r="N1456" s="19"/>
      <c r="O1456" s="19"/>
      <c r="P1456" s="19"/>
      <c r="Q1456" s="19"/>
      <c r="R1456" s="19"/>
      <c r="S1456" s="19"/>
      <c r="T1456" s="19"/>
      <c r="U1456" s="19"/>
      <c r="V1456" s="19"/>
      <c r="W1456" s="19"/>
      <c r="X1456" s="19"/>
      <c r="Y1456" s="19"/>
      <c r="Z1456" s="19"/>
      <c r="AA1456" s="19"/>
      <c r="AB1456" s="19"/>
      <c r="AC1456" s="19"/>
      <c r="AD1456" s="19"/>
      <c r="AE1456" s="19"/>
      <c r="AF1456" s="19"/>
      <c r="AG1456" s="19"/>
      <c r="AH1456" s="19"/>
      <c r="AI1456" s="19"/>
      <c r="AJ1456" s="19"/>
      <c r="FM1456" s="50"/>
    </row>
    <row r="1457" spans="1:169" s="18" customFormat="1">
      <c r="A1457" s="47"/>
      <c r="B1457" s="477"/>
      <c r="C1457" s="48"/>
      <c r="D1457" s="48"/>
      <c r="E1457" s="477"/>
      <c r="F1457" s="48"/>
      <c r="G1457" s="48"/>
      <c r="H1457" s="49"/>
      <c r="I1457" s="48"/>
      <c r="J1457" s="477"/>
      <c r="K1457" s="19"/>
      <c r="L1457" s="19"/>
      <c r="M1457" s="19"/>
      <c r="N1457" s="19"/>
      <c r="O1457" s="19"/>
      <c r="P1457" s="19"/>
      <c r="Q1457" s="19"/>
      <c r="R1457" s="19"/>
      <c r="S1457" s="19"/>
      <c r="T1457" s="19"/>
      <c r="U1457" s="19"/>
      <c r="V1457" s="19"/>
      <c r="W1457" s="19"/>
      <c r="X1457" s="19"/>
      <c r="Y1457" s="19"/>
      <c r="Z1457" s="19"/>
      <c r="AA1457" s="19"/>
      <c r="AB1457" s="19"/>
      <c r="AC1457" s="19"/>
      <c r="AD1457" s="19"/>
      <c r="AE1457" s="19"/>
      <c r="AF1457" s="19"/>
      <c r="AG1457" s="19"/>
      <c r="AH1457" s="19"/>
      <c r="AI1457" s="19"/>
      <c r="AJ1457" s="19"/>
      <c r="FM1457" s="50"/>
    </row>
    <row r="1458" spans="1:169" s="18" customFormat="1">
      <c r="A1458" s="47"/>
      <c r="B1458" s="477"/>
      <c r="C1458" s="48"/>
      <c r="D1458" s="48"/>
      <c r="E1458" s="477"/>
      <c r="F1458" s="48"/>
      <c r="G1458" s="48"/>
      <c r="H1458" s="49"/>
      <c r="I1458" s="48"/>
      <c r="J1458" s="477"/>
      <c r="K1458" s="19"/>
      <c r="L1458" s="19"/>
      <c r="M1458" s="19"/>
      <c r="N1458" s="19"/>
      <c r="O1458" s="19"/>
      <c r="P1458" s="19"/>
      <c r="Q1458" s="19"/>
      <c r="R1458" s="19"/>
      <c r="S1458" s="19"/>
      <c r="T1458" s="19"/>
      <c r="U1458" s="19"/>
      <c r="V1458" s="19"/>
      <c r="W1458" s="19"/>
      <c r="X1458" s="19"/>
      <c r="Y1458" s="19"/>
      <c r="Z1458" s="19"/>
      <c r="AA1458" s="19"/>
      <c r="AB1458" s="19"/>
      <c r="AC1458" s="19"/>
      <c r="AD1458" s="19"/>
      <c r="AE1458" s="19"/>
      <c r="AF1458" s="19"/>
      <c r="AG1458" s="19"/>
      <c r="AH1458" s="19"/>
      <c r="AI1458" s="19"/>
      <c r="AJ1458" s="19"/>
      <c r="FM1458" s="50"/>
    </row>
    <row r="1459" spans="1:169" s="18" customFormat="1">
      <c r="A1459" s="47"/>
      <c r="B1459" s="477"/>
      <c r="C1459" s="48"/>
      <c r="D1459" s="48"/>
      <c r="E1459" s="477"/>
      <c r="F1459" s="48"/>
      <c r="G1459" s="48"/>
      <c r="H1459" s="49"/>
      <c r="I1459" s="48"/>
      <c r="J1459" s="477"/>
      <c r="K1459" s="19"/>
      <c r="L1459" s="19"/>
      <c r="M1459" s="19"/>
      <c r="N1459" s="19"/>
      <c r="O1459" s="19"/>
      <c r="P1459" s="19"/>
      <c r="Q1459" s="19"/>
      <c r="R1459" s="19"/>
      <c r="S1459" s="19"/>
      <c r="T1459" s="19"/>
      <c r="U1459" s="19"/>
      <c r="V1459" s="19"/>
      <c r="W1459" s="19"/>
      <c r="X1459" s="19"/>
      <c r="Y1459" s="19"/>
      <c r="Z1459" s="19"/>
      <c r="AA1459" s="19"/>
      <c r="AB1459" s="19"/>
      <c r="AC1459" s="19"/>
      <c r="AD1459" s="19"/>
      <c r="AE1459" s="19"/>
      <c r="AF1459" s="19"/>
      <c r="AG1459" s="19"/>
      <c r="AH1459" s="19"/>
      <c r="AI1459" s="19"/>
      <c r="AJ1459" s="19"/>
      <c r="FM1459" s="50"/>
    </row>
    <row r="1460" spans="1:169" s="18" customFormat="1">
      <c r="A1460" s="47"/>
      <c r="B1460" s="477"/>
      <c r="C1460" s="48"/>
      <c r="D1460" s="48"/>
      <c r="E1460" s="477"/>
      <c r="F1460" s="48"/>
      <c r="G1460" s="48"/>
      <c r="H1460" s="49"/>
      <c r="I1460" s="48"/>
      <c r="J1460" s="477"/>
      <c r="K1460" s="19"/>
      <c r="L1460" s="19"/>
      <c r="M1460" s="19"/>
      <c r="N1460" s="19"/>
      <c r="O1460" s="19"/>
      <c r="P1460" s="19"/>
      <c r="Q1460" s="19"/>
      <c r="R1460" s="19"/>
      <c r="S1460" s="19"/>
      <c r="T1460" s="19"/>
      <c r="U1460" s="19"/>
      <c r="V1460" s="19"/>
      <c r="W1460" s="19"/>
      <c r="X1460" s="19"/>
      <c r="Y1460" s="19"/>
      <c r="Z1460" s="19"/>
      <c r="AA1460" s="19"/>
      <c r="AB1460" s="19"/>
      <c r="AC1460" s="19"/>
      <c r="AD1460" s="19"/>
      <c r="AE1460" s="19"/>
      <c r="AF1460" s="19"/>
      <c r="AG1460" s="19"/>
      <c r="AH1460" s="19"/>
      <c r="AI1460" s="19"/>
      <c r="AJ1460" s="19"/>
      <c r="FM1460" s="50"/>
    </row>
    <row r="1461" spans="1:169" s="18" customFormat="1">
      <c r="A1461" s="47"/>
      <c r="B1461" s="477"/>
      <c r="C1461" s="48"/>
      <c r="D1461" s="48"/>
      <c r="E1461" s="477"/>
      <c r="F1461" s="48"/>
      <c r="G1461" s="48"/>
      <c r="H1461" s="49"/>
      <c r="I1461" s="48"/>
      <c r="J1461" s="477"/>
      <c r="K1461" s="19"/>
      <c r="L1461" s="19"/>
      <c r="M1461" s="19"/>
      <c r="N1461" s="19"/>
      <c r="O1461" s="19"/>
      <c r="P1461" s="19"/>
      <c r="Q1461" s="19"/>
      <c r="R1461" s="19"/>
      <c r="S1461" s="19"/>
      <c r="T1461" s="19"/>
      <c r="U1461" s="19"/>
      <c r="V1461" s="19"/>
      <c r="W1461" s="19"/>
      <c r="X1461" s="19"/>
      <c r="Y1461" s="19"/>
      <c r="Z1461" s="19"/>
      <c r="AA1461" s="19"/>
      <c r="AB1461" s="19"/>
      <c r="AC1461" s="19"/>
      <c r="AD1461" s="19"/>
      <c r="AE1461" s="19"/>
      <c r="AF1461" s="19"/>
      <c r="AG1461" s="19"/>
      <c r="AH1461" s="19"/>
      <c r="AI1461" s="19"/>
      <c r="AJ1461" s="19"/>
      <c r="FM1461" s="50"/>
    </row>
    <row r="1462" spans="1:169" s="18" customFormat="1">
      <c r="A1462" s="47"/>
      <c r="B1462" s="477"/>
      <c r="C1462" s="48"/>
      <c r="D1462" s="48"/>
      <c r="E1462" s="477"/>
      <c r="F1462" s="48"/>
      <c r="G1462" s="48"/>
      <c r="H1462" s="49"/>
      <c r="I1462" s="48"/>
      <c r="J1462" s="477"/>
      <c r="K1462" s="19"/>
      <c r="L1462" s="19"/>
      <c r="M1462" s="19"/>
      <c r="N1462" s="19"/>
      <c r="O1462" s="19"/>
      <c r="P1462" s="19"/>
      <c r="Q1462" s="19"/>
      <c r="R1462" s="19"/>
      <c r="S1462" s="19"/>
      <c r="T1462" s="19"/>
      <c r="U1462" s="19"/>
      <c r="V1462" s="19"/>
      <c r="W1462" s="19"/>
      <c r="X1462" s="19"/>
      <c r="Y1462" s="19"/>
      <c r="Z1462" s="19"/>
      <c r="AA1462" s="19"/>
      <c r="AB1462" s="19"/>
      <c r="AC1462" s="19"/>
      <c r="AD1462" s="19"/>
      <c r="AE1462" s="19"/>
      <c r="AF1462" s="19"/>
      <c r="AG1462" s="19"/>
      <c r="AH1462" s="19"/>
      <c r="AI1462" s="19"/>
      <c r="AJ1462" s="19"/>
      <c r="FM1462" s="50"/>
    </row>
    <row r="1463" spans="1:169" s="18" customFormat="1">
      <c r="A1463" s="47"/>
      <c r="B1463" s="477"/>
      <c r="C1463" s="48"/>
      <c r="D1463" s="48"/>
      <c r="E1463" s="477"/>
      <c r="F1463" s="48"/>
      <c r="G1463" s="48"/>
      <c r="H1463" s="49"/>
      <c r="I1463" s="48"/>
      <c r="J1463" s="477"/>
      <c r="K1463" s="19"/>
      <c r="L1463" s="19"/>
      <c r="M1463" s="19"/>
      <c r="N1463" s="19"/>
      <c r="O1463" s="19"/>
      <c r="P1463" s="19"/>
      <c r="Q1463" s="19"/>
      <c r="R1463" s="19"/>
      <c r="S1463" s="19"/>
      <c r="T1463" s="19"/>
      <c r="U1463" s="19"/>
      <c r="V1463" s="19"/>
      <c r="W1463" s="19"/>
      <c r="X1463" s="19"/>
      <c r="Y1463" s="19"/>
      <c r="Z1463" s="19"/>
      <c r="AA1463" s="19"/>
      <c r="AB1463" s="19"/>
      <c r="AC1463" s="19"/>
      <c r="AD1463" s="19"/>
      <c r="AE1463" s="19"/>
      <c r="AF1463" s="19"/>
      <c r="AG1463" s="19"/>
      <c r="AH1463" s="19"/>
      <c r="AI1463" s="19"/>
      <c r="AJ1463" s="19"/>
      <c r="FM1463" s="50"/>
    </row>
    <row r="1464" spans="1:169" s="18" customFormat="1">
      <c r="A1464" s="47"/>
      <c r="B1464" s="477"/>
      <c r="C1464" s="48"/>
      <c r="D1464" s="48"/>
      <c r="E1464" s="477"/>
      <c r="F1464" s="48"/>
      <c r="G1464" s="48"/>
      <c r="H1464" s="49"/>
      <c r="I1464" s="48"/>
      <c r="J1464" s="477"/>
      <c r="K1464" s="19"/>
      <c r="L1464" s="19"/>
      <c r="M1464" s="19"/>
      <c r="N1464" s="19"/>
      <c r="O1464" s="19"/>
      <c r="P1464" s="19"/>
      <c r="Q1464" s="19"/>
      <c r="R1464" s="19"/>
      <c r="S1464" s="19"/>
      <c r="T1464" s="19"/>
      <c r="U1464" s="19"/>
      <c r="V1464" s="19"/>
      <c r="W1464" s="19"/>
      <c r="X1464" s="19"/>
      <c r="Y1464" s="19"/>
      <c r="Z1464" s="19"/>
      <c r="AA1464" s="19"/>
      <c r="AB1464" s="19"/>
      <c r="AC1464" s="19"/>
      <c r="AD1464" s="19"/>
      <c r="AE1464" s="19"/>
      <c r="AF1464" s="19"/>
      <c r="AG1464" s="19"/>
      <c r="AH1464" s="19"/>
      <c r="AI1464" s="19"/>
      <c r="AJ1464" s="19"/>
      <c r="FM1464" s="50"/>
    </row>
    <row r="1465" spans="1:169" s="18" customFormat="1">
      <c r="A1465" s="47"/>
      <c r="B1465" s="477"/>
      <c r="C1465" s="48"/>
      <c r="D1465" s="48"/>
      <c r="E1465" s="477"/>
      <c r="F1465" s="48"/>
      <c r="G1465" s="48"/>
      <c r="H1465" s="49"/>
      <c r="I1465" s="48"/>
      <c r="J1465" s="477"/>
      <c r="K1465" s="19"/>
      <c r="L1465" s="19"/>
      <c r="M1465" s="19"/>
      <c r="N1465" s="19"/>
      <c r="O1465" s="19"/>
      <c r="P1465" s="19"/>
      <c r="Q1465" s="19"/>
      <c r="R1465" s="19"/>
      <c r="S1465" s="19"/>
      <c r="T1465" s="19"/>
      <c r="U1465" s="19"/>
      <c r="V1465" s="19"/>
      <c r="W1465" s="19"/>
      <c r="X1465" s="19"/>
      <c r="Y1465" s="19"/>
      <c r="Z1465" s="19"/>
      <c r="AA1465" s="19"/>
      <c r="AB1465" s="19"/>
      <c r="AC1465" s="19"/>
      <c r="AD1465" s="19"/>
      <c r="AE1465" s="19"/>
      <c r="AF1465" s="19"/>
      <c r="AG1465" s="19"/>
      <c r="AH1465" s="19"/>
      <c r="AI1465" s="19"/>
      <c r="AJ1465" s="19"/>
      <c r="FM1465" s="50"/>
    </row>
    <row r="1466" spans="1:169" s="18" customFormat="1">
      <c r="A1466" s="47"/>
      <c r="B1466" s="477"/>
      <c r="C1466" s="48"/>
      <c r="D1466" s="48"/>
      <c r="E1466" s="477"/>
      <c r="F1466" s="48"/>
      <c r="G1466" s="48"/>
      <c r="H1466" s="49"/>
      <c r="I1466" s="48"/>
      <c r="J1466" s="477"/>
      <c r="K1466" s="19"/>
      <c r="L1466" s="19"/>
      <c r="M1466" s="19"/>
      <c r="N1466" s="19"/>
      <c r="O1466" s="19"/>
      <c r="P1466" s="19"/>
      <c r="Q1466" s="19"/>
      <c r="R1466" s="19"/>
      <c r="S1466" s="19"/>
      <c r="T1466" s="19"/>
      <c r="U1466" s="19"/>
      <c r="V1466" s="19"/>
      <c r="W1466" s="19"/>
      <c r="X1466" s="19"/>
      <c r="Y1466" s="19"/>
      <c r="Z1466" s="19"/>
      <c r="AA1466" s="19"/>
      <c r="AB1466" s="19"/>
      <c r="AC1466" s="19"/>
      <c r="AD1466" s="19"/>
      <c r="AE1466" s="19"/>
      <c r="AF1466" s="19"/>
      <c r="AG1466" s="19"/>
      <c r="AH1466" s="19"/>
      <c r="AI1466" s="19"/>
      <c r="AJ1466" s="19"/>
      <c r="FM1466" s="50"/>
    </row>
    <row r="1467" spans="1:169" s="18" customFormat="1">
      <c r="A1467" s="47"/>
      <c r="B1467" s="477"/>
      <c r="C1467" s="48"/>
      <c r="D1467" s="48"/>
      <c r="E1467" s="477"/>
      <c r="F1467" s="48"/>
      <c r="G1467" s="48"/>
      <c r="H1467" s="49"/>
      <c r="I1467" s="48"/>
      <c r="J1467" s="477"/>
      <c r="K1467" s="19"/>
      <c r="L1467" s="19"/>
      <c r="M1467" s="19"/>
      <c r="N1467" s="19"/>
      <c r="O1467" s="19"/>
      <c r="P1467" s="19"/>
      <c r="Q1467" s="19"/>
      <c r="R1467" s="19"/>
      <c r="S1467" s="19"/>
      <c r="T1467" s="19"/>
      <c r="U1467" s="19"/>
      <c r="V1467" s="19"/>
      <c r="W1467" s="19"/>
      <c r="X1467" s="19"/>
      <c r="Y1467" s="19"/>
      <c r="Z1467" s="19"/>
      <c r="AA1467" s="19"/>
      <c r="AB1467" s="19"/>
      <c r="AC1467" s="19"/>
      <c r="AD1467" s="19"/>
      <c r="AE1467" s="19"/>
      <c r="AF1467" s="19"/>
      <c r="AG1467" s="19"/>
      <c r="AH1467" s="19"/>
      <c r="AI1467" s="19"/>
      <c r="AJ1467" s="19"/>
      <c r="FM1467" s="50"/>
    </row>
    <row r="1468" spans="1:169" s="18" customFormat="1">
      <c r="A1468" s="47"/>
      <c r="B1468" s="477"/>
      <c r="C1468" s="48"/>
      <c r="D1468" s="48"/>
      <c r="E1468" s="477"/>
      <c r="F1468" s="48"/>
      <c r="G1468" s="48"/>
      <c r="H1468" s="49"/>
      <c r="I1468" s="48"/>
      <c r="J1468" s="477"/>
      <c r="K1468" s="19"/>
      <c r="L1468" s="19"/>
      <c r="M1468" s="19"/>
      <c r="N1468" s="19"/>
      <c r="O1468" s="19"/>
      <c r="P1468" s="19"/>
      <c r="Q1468" s="19"/>
      <c r="R1468" s="19"/>
      <c r="S1468" s="19"/>
      <c r="T1468" s="19"/>
      <c r="U1468" s="19"/>
      <c r="V1468" s="19"/>
      <c r="W1468" s="19"/>
      <c r="X1468" s="19"/>
      <c r="Y1468" s="19"/>
      <c r="Z1468" s="19"/>
      <c r="AA1468" s="19"/>
      <c r="AB1468" s="19"/>
      <c r="AC1468" s="19"/>
      <c r="AD1468" s="19"/>
      <c r="AE1468" s="19"/>
      <c r="AF1468" s="19"/>
      <c r="AG1468" s="19"/>
      <c r="AH1468" s="19"/>
      <c r="AI1468" s="19"/>
      <c r="AJ1468" s="19"/>
      <c r="FM1468" s="50"/>
    </row>
    <row r="1469" spans="1:169" s="18" customFormat="1">
      <c r="A1469" s="47"/>
      <c r="B1469" s="477"/>
      <c r="C1469" s="48"/>
      <c r="D1469" s="48"/>
      <c r="E1469" s="477"/>
      <c r="F1469" s="48"/>
      <c r="G1469" s="48"/>
      <c r="H1469" s="49"/>
      <c r="I1469" s="48"/>
      <c r="J1469" s="477"/>
      <c r="K1469" s="19"/>
      <c r="L1469" s="19"/>
      <c r="M1469" s="19"/>
      <c r="N1469" s="19"/>
      <c r="O1469" s="19"/>
      <c r="P1469" s="19"/>
      <c r="Q1469" s="19"/>
      <c r="R1469" s="19"/>
      <c r="S1469" s="19"/>
      <c r="T1469" s="19"/>
      <c r="U1469" s="19"/>
      <c r="V1469" s="19"/>
      <c r="W1469" s="19"/>
      <c r="X1469" s="19"/>
      <c r="Y1469" s="19"/>
      <c r="Z1469" s="19"/>
      <c r="AA1469" s="19"/>
      <c r="AB1469" s="19"/>
      <c r="AC1469" s="19"/>
      <c r="AD1469" s="19"/>
      <c r="AE1469" s="19"/>
      <c r="AF1469" s="19"/>
      <c r="AG1469" s="19"/>
      <c r="AH1469" s="19"/>
      <c r="AI1469" s="19"/>
      <c r="AJ1469" s="19"/>
      <c r="FM1469" s="50"/>
    </row>
    <row r="1470" spans="1:169" s="18" customFormat="1">
      <c r="A1470" s="47"/>
      <c r="B1470" s="477"/>
      <c r="C1470" s="48"/>
      <c r="D1470" s="48"/>
      <c r="E1470" s="477"/>
      <c r="F1470" s="48"/>
      <c r="G1470" s="48"/>
      <c r="H1470" s="49"/>
      <c r="I1470" s="48"/>
      <c r="J1470" s="477"/>
      <c r="K1470" s="19"/>
      <c r="L1470" s="19"/>
      <c r="M1470" s="19"/>
      <c r="N1470" s="19"/>
      <c r="O1470" s="19"/>
      <c r="P1470" s="19"/>
      <c r="Q1470" s="19"/>
      <c r="R1470" s="19"/>
      <c r="S1470" s="19"/>
      <c r="T1470" s="19"/>
      <c r="U1470" s="19"/>
      <c r="V1470" s="19"/>
      <c r="W1470" s="19"/>
      <c r="X1470" s="19"/>
      <c r="Y1470" s="19"/>
      <c r="Z1470" s="19"/>
      <c r="AA1470" s="19"/>
      <c r="AB1470" s="19"/>
      <c r="AC1470" s="19"/>
      <c r="AD1470" s="19"/>
      <c r="AE1470" s="19"/>
      <c r="AF1470" s="19"/>
      <c r="AG1470" s="19"/>
      <c r="AH1470" s="19"/>
      <c r="AI1470" s="19"/>
      <c r="AJ1470" s="19"/>
      <c r="FM1470" s="50"/>
    </row>
    <row r="1471" spans="1:169" s="18" customFormat="1">
      <c r="A1471" s="47"/>
      <c r="B1471" s="477"/>
      <c r="C1471" s="48"/>
      <c r="D1471" s="48"/>
      <c r="E1471" s="477"/>
      <c r="F1471" s="48"/>
      <c r="G1471" s="48"/>
      <c r="H1471" s="49"/>
      <c r="I1471" s="48"/>
      <c r="J1471" s="477"/>
      <c r="K1471" s="19"/>
      <c r="L1471" s="19"/>
      <c r="M1471" s="19"/>
      <c r="N1471" s="19"/>
      <c r="O1471" s="19"/>
      <c r="P1471" s="19"/>
      <c r="Q1471" s="19"/>
      <c r="R1471" s="19"/>
      <c r="S1471" s="19"/>
      <c r="T1471" s="19"/>
      <c r="U1471" s="19"/>
      <c r="V1471" s="19"/>
      <c r="W1471" s="19"/>
      <c r="X1471" s="19"/>
      <c r="Y1471" s="19"/>
      <c r="Z1471" s="19"/>
      <c r="AA1471" s="19"/>
      <c r="AB1471" s="19"/>
      <c r="AC1471" s="19"/>
      <c r="AD1471" s="19"/>
      <c r="AE1471" s="19"/>
      <c r="AF1471" s="19"/>
      <c r="AG1471" s="19"/>
      <c r="AH1471" s="19"/>
      <c r="AI1471" s="19"/>
      <c r="AJ1471" s="19"/>
      <c r="FM1471" s="50"/>
    </row>
    <row r="1472" spans="1:169" s="18" customFormat="1">
      <c r="A1472" s="47"/>
      <c r="B1472" s="477"/>
      <c r="C1472" s="48"/>
      <c r="D1472" s="48"/>
      <c r="E1472" s="477"/>
      <c r="F1472" s="48"/>
      <c r="G1472" s="48"/>
      <c r="H1472" s="49"/>
      <c r="I1472" s="48"/>
      <c r="J1472" s="477"/>
      <c r="K1472" s="19"/>
      <c r="L1472" s="19"/>
      <c r="M1472" s="19"/>
      <c r="N1472" s="19"/>
      <c r="O1472" s="19"/>
      <c r="P1472" s="19"/>
      <c r="Q1472" s="19"/>
      <c r="R1472" s="19"/>
      <c r="S1472" s="19"/>
      <c r="T1472" s="19"/>
      <c r="U1472" s="19"/>
      <c r="V1472" s="19"/>
      <c r="W1472" s="19"/>
      <c r="X1472" s="19"/>
      <c r="Y1472" s="19"/>
      <c r="Z1472" s="19"/>
      <c r="AA1472" s="19"/>
      <c r="AB1472" s="19"/>
      <c r="AC1472" s="19"/>
      <c r="AD1472" s="19"/>
      <c r="AE1472" s="19"/>
      <c r="AF1472" s="19"/>
      <c r="AG1472" s="19"/>
      <c r="AH1472" s="19"/>
      <c r="AI1472" s="19"/>
      <c r="AJ1472" s="19"/>
      <c r="FM1472" s="50"/>
    </row>
    <row r="1473" spans="1:169" s="18" customFormat="1">
      <c r="A1473" s="47"/>
      <c r="B1473" s="477"/>
      <c r="C1473" s="48"/>
      <c r="D1473" s="48"/>
      <c r="E1473" s="477"/>
      <c r="F1473" s="48"/>
      <c r="G1473" s="48"/>
      <c r="H1473" s="49"/>
      <c r="I1473" s="48"/>
      <c r="J1473" s="477"/>
      <c r="K1473" s="19"/>
      <c r="L1473" s="19"/>
      <c r="M1473" s="19"/>
      <c r="N1473" s="19"/>
      <c r="O1473" s="19"/>
      <c r="P1473" s="19"/>
      <c r="Q1473" s="19"/>
      <c r="R1473" s="19"/>
      <c r="S1473" s="19"/>
      <c r="T1473" s="19"/>
      <c r="U1473" s="19"/>
      <c r="V1473" s="19"/>
      <c r="W1473" s="19"/>
      <c r="X1473" s="19"/>
      <c r="Y1473" s="19"/>
      <c r="Z1473" s="19"/>
      <c r="AA1473" s="19"/>
      <c r="AB1473" s="19"/>
      <c r="AC1473" s="19"/>
      <c r="AD1473" s="19"/>
      <c r="AE1473" s="19"/>
      <c r="AF1473" s="19"/>
      <c r="AG1473" s="19"/>
      <c r="AH1473" s="19"/>
      <c r="AI1473" s="19"/>
      <c r="AJ1473" s="19"/>
      <c r="FM1473" s="50"/>
    </row>
    <row r="1474" spans="1:169" s="18" customFormat="1">
      <c r="A1474" s="47"/>
      <c r="B1474" s="477"/>
      <c r="C1474" s="48"/>
      <c r="D1474" s="48"/>
      <c r="E1474" s="477"/>
      <c r="F1474" s="48"/>
      <c r="G1474" s="48"/>
      <c r="H1474" s="49"/>
      <c r="I1474" s="48"/>
      <c r="J1474" s="477"/>
      <c r="K1474" s="19"/>
      <c r="L1474" s="19"/>
      <c r="M1474" s="19"/>
      <c r="N1474" s="19"/>
      <c r="O1474" s="19"/>
      <c r="P1474" s="19"/>
      <c r="Q1474" s="19"/>
      <c r="R1474" s="19"/>
      <c r="S1474" s="19"/>
      <c r="T1474" s="19"/>
      <c r="U1474" s="19"/>
      <c r="V1474" s="19"/>
      <c r="W1474" s="19"/>
      <c r="X1474" s="19"/>
      <c r="Y1474" s="19"/>
      <c r="Z1474" s="19"/>
      <c r="AA1474" s="19"/>
      <c r="AB1474" s="19"/>
      <c r="AC1474" s="19"/>
      <c r="AD1474" s="19"/>
      <c r="AE1474" s="19"/>
      <c r="AF1474" s="19"/>
      <c r="AG1474" s="19"/>
      <c r="AH1474" s="19"/>
      <c r="AI1474" s="19"/>
      <c r="AJ1474" s="19"/>
      <c r="FM1474" s="50"/>
    </row>
    <row r="1475" spans="1:169" s="18" customFormat="1">
      <c r="A1475" s="47"/>
      <c r="B1475" s="477"/>
      <c r="C1475" s="48"/>
      <c r="D1475" s="48"/>
      <c r="E1475" s="477"/>
      <c r="F1475" s="48"/>
      <c r="G1475" s="48"/>
      <c r="H1475" s="49"/>
      <c r="I1475" s="48"/>
      <c r="J1475" s="477"/>
      <c r="K1475" s="19"/>
      <c r="L1475" s="19"/>
      <c r="M1475" s="19"/>
      <c r="N1475" s="19"/>
      <c r="O1475" s="19"/>
      <c r="P1475" s="19"/>
      <c r="Q1475" s="19"/>
      <c r="R1475" s="19"/>
      <c r="S1475" s="19"/>
      <c r="T1475" s="19"/>
      <c r="U1475" s="19"/>
      <c r="V1475" s="19"/>
      <c r="W1475" s="19"/>
      <c r="X1475" s="19"/>
      <c r="Y1475" s="19"/>
      <c r="Z1475" s="19"/>
      <c r="AA1475" s="19"/>
      <c r="AB1475" s="19"/>
      <c r="AC1475" s="19"/>
      <c r="AD1475" s="19"/>
      <c r="AE1475" s="19"/>
      <c r="AF1475" s="19"/>
      <c r="AG1475" s="19"/>
      <c r="AH1475" s="19"/>
      <c r="AI1475" s="19"/>
      <c r="AJ1475" s="19"/>
      <c r="FM1475" s="50"/>
    </row>
    <row r="1476" spans="1:169" s="18" customFormat="1">
      <c r="A1476" s="47"/>
      <c r="B1476" s="477"/>
      <c r="C1476" s="48"/>
      <c r="D1476" s="48"/>
      <c r="E1476" s="477"/>
      <c r="F1476" s="48"/>
      <c r="G1476" s="48"/>
      <c r="H1476" s="49"/>
      <c r="I1476" s="48"/>
      <c r="J1476" s="477"/>
      <c r="K1476" s="19"/>
      <c r="L1476" s="19"/>
      <c r="M1476" s="19"/>
      <c r="N1476" s="19"/>
      <c r="O1476" s="19"/>
      <c r="P1476" s="19"/>
      <c r="Q1476" s="19"/>
      <c r="R1476" s="19"/>
      <c r="S1476" s="19"/>
      <c r="T1476" s="19"/>
      <c r="U1476" s="19"/>
      <c r="V1476" s="19"/>
      <c r="W1476" s="19"/>
      <c r="X1476" s="19"/>
      <c r="Y1476" s="19"/>
      <c r="Z1476" s="19"/>
      <c r="AA1476" s="19"/>
      <c r="AB1476" s="19"/>
      <c r="AC1476" s="19"/>
      <c r="AD1476" s="19"/>
      <c r="AE1476" s="19"/>
      <c r="AF1476" s="19"/>
      <c r="AG1476" s="19"/>
      <c r="AH1476" s="19"/>
      <c r="AI1476" s="19"/>
      <c r="AJ1476" s="19"/>
      <c r="FM1476" s="50"/>
    </row>
    <row r="1477" spans="1:169" s="18" customFormat="1">
      <c r="A1477" s="47"/>
      <c r="B1477" s="477"/>
      <c r="C1477" s="48"/>
      <c r="D1477" s="48"/>
      <c r="E1477" s="477"/>
      <c r="F1477" s="48"/>
      <c r="G1477" s="48"/>
      <c r="H1477" s="49"/>
      <c r="I1477" s="48"/>
      <c r="J1477" s="477"/>
      <c r="K1477" s="19"/>
      <c r="L1477" s="19"/>
      <c r="M1477" s="19"/>
      <c r="N1477" s="19"/>
      <c r="O1477" s="19"/>
      <c r="P1477" s="19"/>
      <c r="Q1477" s="19"/>
      <c r="R1477" s="19"/>
      <c r="S1477" s="19"/>
      <c r="T1477" s="19"/>
      <c r="U1477" s="19"/>
      <c r="V1477" s="19"/>
      <c r="W1477" s="19"/>
      <c r="X1477" s="19"/>
      <c r="Y1477" s="19"/>
      <c r="Z1477" s="19"/>
      <c r="AA1477" s="19"/>
      <c r="AB1477" s="19"/>
      <c r="AC1477" s="19"/>
      <c r="AD1477" s="19"/>
      <c r="AE1477" s="19"/>
      <c r="AF1477" s="19"/>
      <c r="AG1477" s="19"/>
      <c r="AH1477" s="19"/>
      <c r="AI1477" s="19"/>
      <c r="AJ1477" s="19"/>
      <c r="FM1477" s="50"/>
    </row>
    <row r="1478" spans="1:169" s="18" customFormat="1">
      <c r="A1478" s="47"/>
      <c r="B1478" s="477"/>
      <c r="C1478" s="48"/>
      <c r="D1478" s="48"/>
      <c r="E1478" s="477"/>
      <c r="F1478" s="48"/>
      <c r="G1478" s="48"/>
      <c r="H1478" s="49"/>
      <c r="I1478" s="48"/>
      <c r="J1478" s="477"/>
      <c r="K1478" s="19"/>
      <c r="L1478" s="19"/>
      <c r="M1478" s="19"/>
      <c r="N1478" s="19"/>
      <c r="O1478" s="19"/>
      <c r="P1478" s="19"/>
      <c r="Q1478" s="19"/>
      <c r="R1478" s="19"/>
      <c r="S1478" s="19"/>
      <c r="T1478" s="19"/>
      <c r="U1478" s="19"/>
      <c r="V1478" s="19"/>
      <c r="W1478" s="19"/>
      <c r="X1478" s="19"/>
      <c r="Y1478" s="19"/>
      <c r="Z1478" s="19"/>
      <c r="AA1478" s="19"/>
      <c r="AB1478" s="19"/>
      <c r="AC1478" s="19"/>
      <c r="AD1478" s="19"/>
      <c r="AE1478" s="19"/>
      <c r="AF1478" s="19"/>
      <c r="AG1478" s="19"/>
      <c r="AH1478" s="19"/>
      <c r="AI1478" s="19"/>
      <c r="AJ1478" s="19"/>
      <c r="FM1478" s="50"/>
    </row>
    <row r="1479" spans="1:169" s="18" customFormat="1">
      <c r="A1479" s="47"/>
      <c r="B1479" s="477"/>
      <c r="C1479" s="48"/>
      <c r="D1479" s="48"/>
      <c r="E1479" s="477"/>
      <c r="F1479" s="48"/>
      <c r="G1479" s="48"/>
      <c r="H1479" s="49"/>
      <c r="I1479" s="48"/>
      <c r="J1479" s="477"/>
      <c r="K1479" s="19"/>
      <c r="L1479" s="19"/>
      <c r="M1479" s="19"/>
      <c r="N1479" s="19"/>
      <c r="O1479" s="19"/>
      <c r="P1479" s="19"/>
      <c r="Q1479" s="19"/>
      <c r="R1479" s="19"/>
      <c r="S1479" s="19"/>
      <c r="T1479" s="19"/>
      <c r="U1479" s="19"/>
      <c r="V1479" s="19"/>
      <c r="W1479" s="19"/>
      <c r="X1479" s="19"/>
      <c r="Y1479" s="19"/>
      <c r="Z1479" s="19"/>
      <c r="AA1479" s="19"/>
      <c r="AB1479" s="19"/>
      <c r="AC1479" s="19"/>
      <c r="AD1479" s="19"/>
      <c r="AE1479" s="19"/>
      <c r="AF1479" s="19"/>
      <c r="AG1479" s="19"/>
      <c r="AH1479" s="19"/>
      <c r="AI1479" s="19"/>
      <c r="AJ1479" s="19"/>
      <c r="FM1479" s="50"/>
    </row>
    <row r="1480" spans="1:169" s="18" customFormat="1">
      <c r="A1480" s="47"/>
      <c r="B1480" s="477"/>
      <c r="C1480" s="48"/>
      <c r="D1480" s="48"/>
      <c r="E1480" s="477"/>
      <c r="F1480" s="48"/>
      <c r="G1480" s="48"/>
      <c r="H1480" s="49"/>
      <c r="I1480" s="48"/>
      <c r="J1480" s="477"/>
      <c r="K1480" s="19"/>
      <c r="L1480" s="19"/>
      <c r="M1480" s="19"/>
      <c r="N1480" s="19"/>
      <c r="O1480" s="19"/>
      <c r="P1480" s="19"/>
      <c r="Q1480" s="19"/>
      <c r="R1480" s="19"/>
      <c r="S1480" s="19"/>
      <c r="T1480" s="19"/>
      <c r="U1480" s="19"/>
      <c r="V1480" s="19"/>
      <c r="W1480" s="19"/>
      <c r="X1480" s="19"/>
      <c r="Y1480" s="19"/>
      <c r="Z1480" s="19"/>
      <c r="AA1480" s="19"/>
      <c r="AB1480" s="19"/>
      <c r="AC1480" s="19"/>
      <c r="AD1480" s="19"/>
      <c r="AE1480" s="19"/>
      <c r="AF1480" s="19"/>
      <c r="AG1480" s="19"/>
      <c r="AH1480" s="19"/>
      <c r="AI1480" s="19"/>
      <c r="AJ1480" s="19"/>
      <c r="FM1480" s="50"/>
    </row>
    <row r="1481" spans="1:169" s="18" customFormat="1">
      <c r="A1481" s="47"/>
      <c r="B1481" s="477"/>
      <c r="C1481" s="48"/>
      <c r="D1481" s="48"/>
      <c r="E1481" s="477"/>
      <c r="F1481" s="48"/>
      <c r="G1481" s="48"/>
      <c r="H1481" s="49"/>
      <c r="I1481" s="48"/>
      <c r="J1481" s="477"/>
      <c r="K1481" s="19"/>
      <c r="L1481" s="19"/>
      <c r="M1481" s="19"/>
      <c r="N1481" s="19"/>
      <c r="O1481" s="19"/>
      <c r="P1481" s="19"/>
      <c r="Q1481" s="19"/>
      <c r="R1481" s="19"/>
      <c r="S1481" s="19"/>
      <c r="T1481" s="19"/>
      <c r="U1481" s="19"/>
      <c r="V1481" s="19"/>
      <c r="W1481" s="19"/>
      <c r="X1481" s="19"/>
      <c r="Y1481" s="19"/>
      <c r="Z1481" s="19"/>
      <c r="AA1481" s="19"/>
      <c r="AB1481" s="19"/>
      <c r="AC1481" s="19"/>
      <c r="AD1481" s="19"/>
      <c r="AE1481" s="19"/>
      <c r="AF1481" s="19"/>
      <c r="AG1481" s="19"/>
      <c r="AH1481" s="19"/>
      <c r="AI1481" s="19"/>
      <c r="AJ1481" s="19"/>
      <c r="FM1481" s="50"/>
    </row>
    <row r="1482" spans="1:169" s="18" customFormat="1">
      <c r="A1482" s="47"/>
      <c r="B1482" s="477"/>
      <c r="C1482" s="48"/>
      <c r="D1482" s="48"/>
      <c r="E1482" s="477"/>
      <c r="F1482" s="48"/>
      <c r="G1482" s="48"/>
      <c r="H1482" s="49"/>
      <c r="I1482" s="48"/>
      <c r="J1482" s="477"/>
      <c r="K1482" s="19"/>
      <c r="L1482" s="19"/>
      <c r="M1482" s="19"/>
      <c r="N1482" s="19"/>
      <c r="O1482" s="19"/>
      <c r="P1482" s="19"/>
      <c r="Q1482" s="19"/>
      <c r="R1482" s="19"/>
      <c r="S1482" s="19"/>
      <c r="T1482" s="19"/>
      <c r="U1482" s="19"/>
      <c r="V1482" s="19"/>
      <c r="W1482" s="19"/>
      <c r="X1482" s="19"/>
      <c r="Y1482" s="19"/>
      <c r="Z1482" s="19"/>
      <c r="AA1482" s="19"/>
      <c r="AB1482" s="19"/>
      <c r="AC1482" s="19"/>
      <c r="AD1482" s="19"/>
      <c r="AE1482" s="19"/>
      <c r="AF1482" s="19"/>
      <c r="AG1482" s="19"/>
      <c r="AH1482" s="19"/>
      <c r="AI1482" s="19"/>
      <c r="AJ1482" s="19"/>
      <c r="FM1482" s="50"/>
    </row>
    <row r="1483" spans="1:169" s="18" customFormat="1">
      <c r="A1483" s="47"/>
      <c r="B1483" s="477"/>
      <c r="C1483" s="48"/>
      <c r="D1483" s="48"/>
      <c r="E1483" s="477"/>
      <c r="F1483" s="48"/>
      <c r="G1483" s="48"/>
      <c r="H1483" s="49"/>
      <c r="I1483" s="48"/>
      <c r="J1483" s="477"/>
      <c r="K1483" s="19"/>
      <c r="L1483" s="19"/>
      <c r="M1483" s="19"/>
      <c r="N1483" s="19"/>
      <c r="O1483" s="19"/>
      <c r="P1483" s="19"/>
      <c r="Q1483" s="19"/>
      <c r="R1483" s="19"/>
      <c r="S1483" s="19"/>
      <c r="T1483" s="19"/>
      <c r="U1483" s="19"/>
      <c r="V1483" s="19"/>
      <c r="W1483" s="19"/>
      <c r="X1483" s="19"/>
      <c r="Y1483" s="19"/>
      <c r="Z1483" s="19"/>
      <c r="AA1483" s="19"/>
      <c r="AB1483" s="19"/>
      <c r="AC1483" s="19"/>
      <c r="AD1483" s="19"/>
      <c r="AE1483" s="19"/>
      <c r="AF1483" s="19"/>
      <c r="AG1483" s="19"/>
      <c r="AH1483" s="19"/>
      <c r="AI1483" s="19"/>
      <c r="AJ1483" s="19"/>
      <c r="FM1483" s="50"/>
    </row>
    <row r="1484" spans="1:169" s="18" customFormat="1">
      <c r="A1484" s="47"/>
      <c r="B1484" s="477"/>
      <c r="C1484" s="48"/>
      <c r="D1484" s="48"/>
      <c r="E1484" s="477"/>
      <c r="F1484" s="48"/>
      <c r="G1484" s="48"/>
      <c r="H1484" s="49"/>
      <c r="I1484" s="48"/>
      <c r="J1484" s="477"/>
      <c r="K1484" s="19"/>
      <c r="L1484" s="19"/>
      <c r="M1484" s="19"/>
      <c r="N1484" s="19"/>
      <c r="O1484" s="19"/>
      <c r="P1484" s="19"/>
      <c r="Q1484" s="19"/>
      <c r="R1484" s="19"/>
      <c r="S1484" s="19"/>
      <c r="T1484" s="19"/>
      <c r="U1484" s="19"/>
      <c r="V1484" s="19"/>
      <c r="W1484" s="19"/>
      <c r="X1484" s="19"/>
      <c r="Y1484" s="19"/>
      <c r="Z1484" s="19"/>
      <c r="AA1484" s="19"/>
      <c r="AB1484" s="19"/>
      <c r="AC1484" s="19"/>
      <c r="AD1484" s="19"/>
      <c r="AE1484" s="19"/>
      <c r="AF1484" s="19"/>
      <c r="AG1484" s="19"/>
      <c r="AH1484" s="19"/>
      <c r="AI1484" s="19"/>
      <c r="AJ1484" s="19"/>
      <c r="FM1484" s="50"/>
    </row>
    <row r="1485" spans="1:169" s="18" customFormat="1">
      <c r="A1485" s="47"/>
      <c r="B1485" s="477"/>
      <c r="C1485" s="48"/>
      <c r="D1485" s="48"/>
      <c r="E1485" s="477"/>
      <c r="F1485" s="48"/>
      <c r="G1485" s="48"/>
      <c r="H1485" s="49"/>
      <c r="I1485" s="48"/>
      <c r="J1485" s="477"/>
      <c r="K1485" s="19"/>
      <c r="L1485" s="19"/>
      <c r="M1485" s="19"/>
      <c r="N1485" s="19"/>
      <c r="O1485" s="19"/>
      <c r="P1485" s="19"/>
      <c r="Q1485" s="19"/>
      <c r="R1485" s="19"/>
      <c r="S1485" s="19"/>
      <c r="T1485" s="19"/>
      <c r="U1485" s="19"/>
      <c r="V1485" s="19"/>
      <c r="W1485" s="19"/>
      <c r="X1485" s="19"/>
      <c r="Y1485" s="19"/>
      <c r="Z1485" s="19"/>
      <c r="AA1485" s="19"/>
      <c r="AB1485" s="19"/>
      <c r="AC1485" s="19"/>
      <c r="AD1485" s="19"/>
      <c r="AE1485" s="19"/>
      <c r="AF1485" s="19"/>
      <c r="AG1485" s="19"/>
      <c r="AH1485" s="19"/>
      <c r="AI1485" s="19"/>
      <c r="AJ1485" s="19"/>
      <c r="FM1485" s="50"/>
    </row>
    <row r="1486" spans="1:169" s="18" customFormat="1">
      <c r="A1486" s="47"/>
      <c r="B1486" s="477"/>
      <c r="C1486" s="48"/>
      <c r="D1486" s="48"/>
      <c r="E1486" s="477"/>
      <c r="F1486" s="48"/>
      <c r="G1486" s="48"/>
      <c r="H1486" s="49"/>
      <c r="I1486" s="48"/>
      <c r="J1486" s="477"/>
      <c r="K1486" s="19"/>
      <c r="L1486" s="19"/>
      <c r="M1486" s="19"/>
      <c r="N1486" s="19"/>
      <c r="O1486" s="19"/>
      <c r="P1486" s="19"/>
      <c r="Q1486" s="19"/>
      <c r="R1486" s="19"/>
      <c r="S1486" s="19"/>
      <c r="T1486" s="19"/>
      <c r="U1486" s="19"/>
      <c r="V1486" s="19"/>
      <c r="W1486" s="19"/>
      <c r="X1486" s="19"/>
      <c r="Y1486" s="19"/>
      <c r="Z1486" s="19"/>
      <c r="AA1486" s="19"/>
      <c r="AB1486" s="19"/>
      <c r="AC1486" s="19"/>
      <c r="AD1486" s="19"/>
      <c r="AE1486" s="19"/>
      <c r="AF1486" s="19"/>
      <c r="AG1486" s="19"/>
      <c r="AH1486" s="19"/>
      <c r="AI1486" s="19"/>
      <c r="AJ1486" s="19"/>
      <c r="FM1486" s="50"/>
    </row>
    <row r="1487" spans="1:169" s="18" customFormat="1">
      <c r="A1487" s="47"/>
      <c r="B1487" s="477"/>
      <c r="C1487" s="48"/>
      <c r="D1487" s="48"/>
      <c r="E1487" s="477"/>
      <c r="F1487" s="48"/>
      <c r="G1487" s="48"/>
      <c r="H1487" s="49"/>
      <c r="I1487" s="48"/>
      <c r="J1487" s="477"/>
      <c r="K1487" s="19"/>
      <c r="L1487" s="19"/>
      <c r="M1487" s="19"/>
      <c r="N1487" s="19"/>
      <c r="O1487" s="19"/>
      <c r="P1487" s="19"/>
      <c r="Q1487" s="19"/>
      <c r="R1487" s="19"/>
      <c r="S1487" s="19"/>
      <c r="T1487" s="19"/>
      <c r="U1487" s="19"/>
      <c r="V1487" s="19"/>
      <c r="W1487" s="19"/>
      <c r="X1487" s="19"/>
      <c r="Y1487" s="19"/>
      <c r="Z1487" s="19"/>
      <c r="AA1487" s="19"/>
      <c r="AB1487" s="19"/>
      <c r="AC1487" s="19"/>
      <c r="AD1487" s="19"/>
      <c r="AE1487" s="19"/>
      <c r="AF1487" s="19"/>
      <c r="AG1487" s="19"/>
      <c r="AH1487" s="19"/>
      <c r="AI1487" s="19"/>
      <c r="AJ1487" s="19"/>
      <c r="FM1487" s="50"/>
    </row>
    <row r="1488" spans="1:169" s="18" customFormat="1">
      <c r="A1488" s="47"/>
      <c r="B1488" s="477"/>
      <c r="C1488" s="48"/>
      <c r="D1488" s="48"/>
      <c r="E1488" s="477"/>
      <c r="F1488" s="48"/>
      <c r="G1488" s="48"/>
      <c r="H1488" s="49"/>
      <c r="I1488" s="48"/>
      <c r="J1488" s="477"/>
      <c r="K1488" s="19"/>
      <c r="L1488" s="19"/>
      <c r="M1488" s="19"/>
      <c r="N1488" s="19"/>
      <c r="O1488" s="19"/>
      <c r="P1488" s="19"/>
      <c r="Q1488" s="19"/>
      <c r="R1488" s="19"/>
      <c r="S1488" s="19"/>
      <c r="T1488" s="19"/>
      <c r="U1488" s="19"/>
      <c r="V1488" s="19"/>
      <c r="W1488" s="19"/>
      <c r="X1488" s="19"/>
      <c r="Y1488" s="19"/>
      <c r="Z1488" s="19"/>
      <c r="AA1488" s="19"/>
      <c r="AB1488" s="19"/>
      <c r="AC1488" s="19"/>
      <c r="AD1488" s="19"/>
      <c r="AE1488" s="19"/>
      <c r="AF1488" s="19"/>
      <c r="AG1488" s="19"/>
      <c r="AH1488" s="19"/>
      <c r="AI1488" s="19"/>
      <c r="AJ1488" s="19"/>
      <c r="FM1488" s="50"/>
    </row>
    <row r="1489" spans="1:169" s="18" customFormat="1">
      <c r="A1489" s="47"/>
      <c r="B1489" s="477"/>
      <c r="C1489" s="48"/>
      <c r="D1489" s="48"/>
      <c r="E1489" s="477"/>
      <c r="F1489" s="48"/>
      <c r="G1489" s="48"/>
      <c r="H1489" s="49"/>
      <c r="I1489" s="48"/>
      <c r="J1489" s="477"/>
      <c r="K1489" s="19"/>
      <c r="L1489" s="19"/>
      <c r="M1489" s="19"/>
      <c r="N1489" s="19"/>
      <c r="O1489" s="19"/>
      <c r="P1489" s="19"/>
      <c r="Q1489" s="19"/>
      <c r="R1489" s="19"/>
      <c r="S1489" s="19"/>
      <c r="T1489" s="19"/>
      <c r="U1489" s="19"/>
      <c r="V1489" s="19"/>
      <c r="W1489" s="19"/>
      <c r="X1489" s="19"/>
      <c r="Y1489" s="19"/>
      <c r="Z1489" s="19"/>
      <c r="AA1489" s="19"/>
      <c r="AB1489" s="19"/>
      <c r="AC1489" s="19"/>
      <c r="AD1489" s="19"/>
      <c r="AE1489" s="19"/>
      <c r="AF1489" s="19"/>
      <c r="AG1489" s="19"/>
      <c r="AH1489" s="19"/>
      <c r="AI1489" s="19"/>
      <c r="AJ1489" s="19"/>
      <c r="FM1489" s="50"/>
    </row>
    <row r="1490" spans="1:169" s="18" customFormat="1">
      <c r="A1490" s="47"/>
      <c r="B1490" s="477"/>
      <c r="C1490" s="48"/>
      <c r="D1490" s="48"/>
      <c r="E1490" s="477"/>
      <c r="F1490" s="48"/>
      <c r="G1490" s="48"/>
      <c r="H1490" s="49"/>
      <c r="I1490" s="48"/>
      <c r="J1490" s="477"/>
      <c r="K1490" s="19"/>
      <c r="L1490" s="19"/>
      <c r="M1490" s="19"/>
      <c r="N1490" s="19"/>
      <c r="O1490" s="19"/>
      <c r="P1490" s="19"/>
      <c r="Q1490" s="19"/>
      <c r="R1490" s="19"/>
      <c r="S1490" s="19"/>
      <c r="T1490" s="19"/>
      <c r="U1490" s="19"/>
      <c r="V1490" s="19"/>
      <c r="W1490" s="19"/>
      <c r="X1490" s="19"/>
      <c r="Y1490" s="19"/>
      <c r="Z1490" s="19"/>
      <c r="AA1490" s="19"/>
      <c r="AB1490" s="19"/>
      <c r="AC1490" s="19"/>
      <c r="AD1490" s="19"/>
      <c r="AE1490" s="19"/>
      <c r="AF1490" s="19"/>
      <c r="AG1490" s="19"/>
      <c r="AH1490" s="19"/>
      <c r="AI1490" s="19"/>
      <c r="AJ1490" s="19"/>
      <c r="FM1490" s="50"/>
    </row>
    <row r="1491" spans="1:169" s="18" customFormat="1">
      <c r="A1491" s="47"/>
      <c r="B1491" s="477"/>
      <c r="C1491" s="48"/>
      <c r="D1491" s="48"/>
      <c r="E1491" s="477"/>
      <c r="F1491" s="48"/>
      <c r="G1491" s="48"/>
      <c r="H1491" s="49"/>
      <c r="I1491" s="48"/>
      <c r="J1491" s="477"/>
      <c r="K1491" s="19"/>
      <c r="L1491" s="19"/>
      <c r="M1491" s="19"/>
      <c r="N1491" s="19"/>
      <c r="O1491" s="19"/>
      <c r="P1491" s="19"/>
      <c r="Q1491" s="19"/>
      <c r="R1491" s="19"/>
      <c r="S1491" s="19"/>
      <c r="T1491" s="19"/>
      <c r="U1491" s="19"/>
      <c r="V1491" s="19"/>
      <c r="W1491" s="19"/>
      <c r="X1491" s="19"/>
      <c r="Y1491" s="19"/>
      <c r="Z1491" s="19"/>
      <c r="AA1491" s="19"/>
      <c r="AB1491" s="19"/>
      <c r="AC1491" s="19"/>
      <c r="AD1491" s="19"/>
      <c r="AE1491" s="19"/>
      <c r="AF1491" s="19"/>
      <c r="AG1491" s="19"/>
      <c r="AH1491" s="19"/>
      <c r="AI1491" s="19"/>
      <c r="AJ1491" s="19"/>
      <c r="FM1491" s="50"/>
    </row>
    <row r="1492" spans="1:169" s="18" customFormat="1">
      <c r="A1492" s="47"/>
      <c r="B1492" s="477"/>
      <c r="C1492" s="48"/>
      <c r="D1492" s="48"/>
      <c r="E1492" s="477"/>
      <c r="F1492" s="48"/>
      <c r="G1492" s="48"/>
      <c r="H1492" s="49"/>
      <c r="I1492" s="48"/>
      <c r="J1492" s="477"/>
      <c r="K1492" s="19"/>
      <c r="L1492" s="19"/>
      <c r="M1492" s="19"/>
      <c r="N1492" s="19"/>
      <c r="O1492" s="19"/>
      <c r="P1492" s="19"/>
      <c r="Q1492" s="19"/>
      <c r="R1492" s="19"/>
      <c r="S1492" s="19"/>
      <c r="T1492" s="19"/>
      <c r="U1492" s="19"/>
      <c r="V1492" s="19"/>
      <c r="W1492" s="19"/>
      <c r="X1492" s="19"/>
      <c r="Y1492" s="19"/>
      <c r="Z1492" s="19"/>
      <c r="AA1492" s="19"/>
      <c r="AB1492" s="19"/>
      <c r="AC1492" s="19"/>
      <c r="AD1492" s="19"/>
      <c r="AE1492" s="19"/>
      <c r="AF1492" s="19"/>
      <c r="AG1492" s="19"/>
      <c r="AH1492" s="19"/>
      <c r="AI1492" s="19"/>
      <c r="AJ1492" s="19"/>
      <c r="FM1492" s="50"/>
    </row>
    <row r="1493" spans="1:169" s="18" customFormat="1">
      <c r="A1493" s="47"/>
      <c r="B1493" s="477"/>
      <c r="C1493" s="48"/>
      <c r="D1493" s="48"/>
      <c r="E1493" s="477"/>
      <c r="F1493" s="48"/>
      <c r="G1493" s="48"/>
      <c r="H1493" s="49"/>
      <c r="I1493" s="48"/>
      <c r="J1493" s="477"/>
      <c r="K1493" s="19"/>
      <c r="L1493" s="19"/>
      <c r="M1493" s="19"/>
      <c r="N1493" s="19"/>
      <c r="O1493" s="19"/>
      <c r="P1493" s="19"/>
      <c r="Q1493" s="19"/>
      <c r="R1493" s="19"/>
      <c r="S1493" s="19"/>
      <c r="T1493" s="19"/>
      <c r="U1493" s="19"/>
      <c r="V1493" s="19"/>
      <c r="W1493" s="19"/>
      <c r="X1493" s="19"/>
      <c r="Y1493" s="19"/>
      <c r="Z1493" s="19"/>
      <c r="AA1493" s="19"/>
      <c r="AB1493" s="19"/>
      <c r="AC1493" s="19"/>
      <c r="AD1493" s="19"/>
      <c r="AE1493" s="19"/>
      <c r="AF1493" s="19"/>
      <c r="AG1493" s="19"/>
      <c r="AH1493" s="19"/>
      <c r="AI1493" s="19"/>
      <c r="AJ1493" s="19"/>
      <c r="FM1493" s="50"/>
    </row>
    <row r="1494" spans="1:169" s="18" customFormat="1">
      <c r="A1494" s="47"/>
      <c r="B1494" s="477"/>
      <c r="C1494" s="48"/>
      <c r="D1494" s="48"/>
      <c r="E1494" s="477"/>
      <c r="F1494" s="48"/>
      <c r="G1494" s="48"/>
      <c r="H1494" s="49"/>
      <c r="I1494" s="48"/>
      <c r="J1494" s="477"/>
      <c r="K1494" s="19"/>
      <c r="L1494" s="19"/>
      <c r="M1494" s="19"/>
      <c r="N1494" s="19"/>
      <c r="O1494" s="19"/>
      <c r="P1494" s="19"/>
      <c r="Q1494" s="19"/>
      <c r="R1494" s="19"/>
      <c r="S1494" s="19"/>
      <c r="T1494" s="19"/>
      <c r="U1494" s="19"/>
      <c r="V1494" s="19"/>
      <c r="W1494" s="19"/>
      <c r="X1494" s="19"/>
      <c r="Y1494" s="19"/>
      <c r="Z1494" s="19"/>
      <c r="AA1494" s="19"/>
      <c r="AB1494" s="19"/>
      <c r="AC1494" s="19"/>
      <c r="AD1494" s="19"/>
      <c r="AE1494" s="19"/>
      <c r="AF1494" s="19"/>
      <c r="AG1494" s="19"/>
      <c r="AH1494" s="19"/>
      <c r="AI1494" s="19"/>
      <c r="AJ1494" s="19"/>
      <c r="FM1494" s="50"/>
    </row>
    <row r="1495" spans="1:169" s="18" customFormat="1">
      <c r="A1495" s="47"/>
      <c r="B1495" s="477"/>
      <c r="C1495" s="48"/>
      <c r="D1495" s="48"/>
      <c r="E1495" s="477"/>
      <c r="F1495" s="48"/>
      <c r="G1495" s="48"/>
      <c r="H1495" s="49"/>
      <c r="I1495" s="48"/>
      <c r="J1495" s="477"/>
      <c r="K1495" s="19"/>
      <c r="L1495" s="19"/>
      <c r="M1495" s="19"/>
      <c r="N1495" s="19"/>
      <c r="O1495" s="19"/>
      <c r="P1495" s="19"/>
      <c r="Q1495" s="19"/>
      <c r="R1495" s="19"/>
      <c r="S1495" s="19"/>
      <c r="T1495" s="19"/>
      <c r="U1495" s="19"/>
      <c r="V1495" s="19"/>
      <c r="W1495" s="19"/>
      <c r="X1495" s="19"/>
      <c r="Y1495" s="19"/>
      <c r="Z1495" s="19"/>
      <c r="AA1495" s="19"/>
      <c r="AB1495" s="19"/>
      <c r="AC1495" s="19"/>
      <c r="AD1495" s="19"/>
      <c r="AE1495" s="19"/>
      <c r="AF1495" s="19"/>
      <c r="AG1495" s="19"/>
      <c r="AH1495" s="19"/>
      <c r="AI1495" s="19"/>
      <c r="AJ1495" s="19"/>
      <c r="FM1495" s="50"/>
    </row>
    <row r="1496" spans="1:169" s="18" customFormat="1">
      <c r="A1496" s="47"/>
      <c r="B1496" s="477"/>
      <c r="C1496" s="48"/>
      <c r="D1496" s="48"/>
      <c r="E1496" s="477"/>
      <c r="F1496" s="48"/>
      <c r="G1496" s="48"/>
      <c r="H1496" s="49"/>
      <c r="I1496" s="48"/>
      <c r="J1496" s="477"/>
      <c r="K1496" s="19"/>
      <c r="L1496" s="19"/>
      <c r="M1496" s="19"/>
      <c r="N1496" s="19"/>
      <c r="O1496" s="19"/>
      <c r="P1496" s="19"/>
      <c r="Q1496" s="19"/>
      <c r="R1496" s="19"/>
      <c r="S1496" s="19"/>
      <c r="T1496" s="19"/>
      <c r="U1496" s="19"/>
      <c r="V1496" s="19"/>
      <c r="W1496" s="19"/>
      <c r="X1496" s="19"/>
      <c r="Y1496" s="19"/>
      <c r="Z1496" s="19"/>
      <c r="AA1496" s="19"/>
      <c r="AB1496" s="19"/>
      <c r="AC1496" s="19"/>
      <c r="AD1496" s="19"/>
      <c r="AE1496" s="19"/>
      <c r="AF1496" s="19"/>
      <c r="AG1496" s="19"/>
      <c r="AH1496" s="19"/>
      <c r="AI1496" s="19"/>
      <c r="AJ1496" s="19"/>
      <c r="FM1496" s="50"/>
    </row>
    <row r="1497" spans="1:169" s="18" customFormat="1">
      <c r="A1497" s="47"/>
      <c r="B1497" s="477"/>
      <c r="C1497" s="48"/>
      <c r="D1497" s="48"/>
      <c r="E1497" s="477"/>
      <c r="F1497" s="48"/>
      <c r="G1497" s="48"/>
      <c r="H1497" s="49"/>
      <c r="I1497" s="48"/>
      <c r="J1497" s="477"/>
      <c r="K1497" s="19"/>
      <c r="L1497" s="19"/>
      <c r="M1497" s="19"/>
      <c r="N1497" s="19"/>
      <c r="O1497" s="19"/>
      <c r="P1497" s="19"/>
      <c r="Q1497" s="19"/>
      <c r="R1497" s="19"/>
      <c r="S1497" s="19"/>
      <c r="T1497" s="19"/>
      <c r="U1497" s="19"/>
      <c r="V1497" s="19"/>
      <c r="W1497" s="19"/>
      <c r="X1497" s="19"/>
      <c r="Y1497" s="19"/>
      <c r="Z1497" s="19"/>
      <c r="AA1497" s="19"/>
      <c r="AB1497" s="19"/>
      <c r="AC1497" s="19"/>
      <c r="AD1497" s="19"/>
      <c r="AE1497" s="19"/>
      <c r="AF1497" s="19"/>
      <c r="AG1497" s="19"/>
      <c r="AH1497" s="19"/>
      <c r="AI1497" s="19"/>
      <c r="AJ1497" s="19"/>
      <c r="FM1497" s="50"/>
    </row>
    <row r="1498" spans="1:169" s="18" customFormat="1">
      <c r="A1498" s="47"/>
      <c r="B1498" s="477"/>
      <c r="C1498" s="48"/>
      <c r="D1498" s="48"/>
      <c r="E1498" s="477"/>
      <c r="F1498" s="48"/>
      <c r="G1498" s="48"/>
      <c r="H1498" s="49"/>
      <c r="I1498" s="48"/>
      <c r="J1498" s="477"/>
      <c r="K1498" s="19"/>
      <c r="L1498" s="19"/>
      <c r="M1498" s="19"/>
      <c r="N1498" s="19"/>
      <c r="O1498" s="19"/>
      <c r="P1498" s="19"/>
      <c r="Q1498" s="19"/>
      <c r="R1498" s="19"/>
      <c r="S1498" s="19"/>
      <c r="T1498" s="19"/>
      <c r="U1498" s="19"/>
      <c r="V1498" s="19"/>
      <c r="W1498" s="19"/>
      <c r="X1498" s="19"/>
      <c r="Y1498" s="19"/>
      <c r="Z1498" s="19"/>
      <c r="AA1498" s="19"/>
      <c r="AB1498" s="19"/>
      <c r="AC1498" s="19"/>
      <c r="AD1498" s="19"/>
      <c r="AE1498" s="19"/>
      <c r="AF1498" s="19"/>
      <c r="AG1498" s="19"/>
      <c r="AH1498" s="19"/>
      <c r="AI1498" s="19"/>
      <c r="AJ1498" s="19"/>
      <c r="FM1498" s="50"/>
    </row>
    <row r="1499" spans="1:169" s="18" customFormat="1">
      <c r="A1499" s="47"/>
      <c r="B1499" s="477"/>
      <c r="C1499" s="48"/>
      <c r="D1499" s="48"/>
      <c r="E1499" s="477"/>
      <c r="F1499" s="48"/>
      <c r="G1499" s="48"/>
      <c r="H1499" s="49"/>
      <c r="I1499" s="48"/>
      <c r="J1499" s="477"/>
      <c r="K1499" s="19"/>
      <c r="L1499" s="19"/>
      <c r="M1499" s="19"/>
      <c r="N1499" s="19"/>
      <c r="O1499" s="19"/>
      <c r="P1499" s="19"/>
      <c r="Q1499" s="19"/>
      <c r="R1499" s="19"/>
      <c r="S1499" s="19"/>
      <c r="T1499" s="19"/>
      <c r="U1499" s="19"/>
      <c r="V1499" s="19"/>
      <c r="W1499" s="19"/>
      <c r="X1499" s="19"/>
      <c r="Y1499" s="19"/>
      <c r="Z1499" s="19"/>
      <c r="AA1499" s="19"/>
      <c r="AB1499" s="19"/>
      <c r="AC1499" s="19"/>
      <c r="AD1499" s="19"/>
      <c r="AE1499" s="19"/>
      <c r="AF1499" s="19"/>
      <c r="AG1499" s="19"/>
      <c r="AH1499" s="19"/>
      <c r="AI1499" s="19"/>
      <c r="AJ1499" s="19"/>
      <c r="FM1499" s="50"/>
    </row>
    <row r="1500" spans="1:169" s="18" customFormat="1">
      <c r="A1500" s="47"/>
      <c r="B1500" s="477"/>
      <c r="C1500" s="48"/>
      <c r="D1500" s="48"/>
      <c r="E1500" s="477"/>
      <c r="F1500" s="48"/>
      <c r="G1500" s="48"/>
      <c r="H1500" s="49"/>
      <c r="I1500" s="48"/>
      <c r="J1500" s="477"/>
      <c r="K1500" s="19"/>
      <c r="L1500" s="19"/>
      <c r="M1500" s="19"/>
      <c r="N1500" s="19"/>
      <c r="O1500" s="19"/>
      <c r="P1500" s="19"/>
      <c r="Q1500" s="19"/>
      <c r="R1500" s="19"/>
      <c r="S1500" s="19"/>
      <c r="T1500" s="19"/>
      <c r="U1500" s="19"/>
      <c r="V1500" s="19"/>
      <c r="W1500" s="19"/>
      <c r="X1500" s="19"/>
      <c r="Y1500" s="19"/>
      <c r="Z1500" s="19"/>
      <c r="AA1500" s="19"/>
      <c r="AB1500" s="19"/>
      <c r="AC1500" s="19"/>
      <c r="AD1500" s="19"/>
      <c r="AE1500" s="19"/>
      <c r="AF1500" s="19"/>
      <c r="AG1500" s="19"/>
      <c r="AH1500" s="19"/>
      <c r="AI1500" s="19"/>
      <c r="AJ1500" s="19"/>
      <c r="FM1500" s="50"/>
    </row>
    <row r="1501" spans="1:169" s="18" customFormat="1">
      <c r="A1501" s="47"/>
      <c r="B1501" s="477"/>
      <c r="C1501" s="48"/>
      <c r="D1501" s="48"/>
      <c r="E1501" s="477"/>
      <c r="F1501" s="48"/>
      <c r="G1501" s="48"/>
      <c r="H1501" s="49"/>
      <c r="I1501" s="48"/>
      <c r="J1501" s="477"/>
      <c r="K1501" s="19"/>
      <c r="L1501" s="19"/>
      <c r="M1501" s="19"/>
      <c r="N1501" s="19"/>
      <c r="O1501" s="19"/>
      <c r="P1501" s="19"/>
      <c r="Q1501" s="19"/>
      <c r="R1501" s="19"/>
      <c r="S1501" s="19"/>
      <c r="T1501" s="19"/>
      <c r="U1501" s="19"/>
      <c r="V1501" s="19"/>
      <c r="W1501" s="19"/>
      <c r="X1501" s="19"/>
      <c r="Y1501" s="19"/>
      <c r="Z1501" s="19"/>
      <c r="AA1501" s="19"/>
      <c r="AB1501" s="19"/>
      <c r="AC1501" s="19"/>
      <c r="AD1501" s="19"/>
      <c r="AE1501" s="19"/>
      <c r="AF1501" s="19"/>
      <c r="AG1501" s="19"/>
      <c r="AH1501" s="19"/>
      <c r="AI1501" s="19"/>
      <c r="AJ1501" s="19"/>
      <c r="FM1501" s="50"/>
    </row>
    <row r="1502" spans="1:169" s="18" customFormat="1">
      <c r="A1502" s="47"/>
      <c r="B1502" s="477"/>
      <c r="C1502" s="48"/>
      <c r="D1502" s="48"/>
      <c r="E1502" s="477"/>
      <c r="F1502" s="48"/>
      <c r="G1502" s="48"/>
      <c r="H1502" s="49"/>
      <c r="I1502" s="48"/>
      <c r="J1502" s="477"/>
      <c r="K1502" s="19"/>
      <c r="L1502" s="19"/>
      <c r="M1502" s="19"/>
      <c r="N1502" s="19"/>
      <c r="O1502" s="19"/>
      <c r="P1502" s="19"/>
      <c r="Q1502" s="19"/>
      <c r="R1502" s="19"/>
      <c r="S1502" s="19"/>
      <c r="T1502" s="19"/>
      <c r="U1502" s="19"/>
      <c r="V1502" s="19"/>
      <c r="W1502" s="19"/>
      <c r="X1502" s="19"/>
      <c r="Y1502" s="19"/>
      <c r="Z1502" s="19"/>
      <c r="AA1502" s="19"/>
      <c r="AB1502" s="19"/>
      <c r="AC1502" s="19"/>
      <c r="AD1502" s="19"/>
      <c r="AE1502" s="19"/>
      <c r="AF1502" s="19"/>
      <c r="AG1502" s="19"/>
      <c r="AH1502" s="19"/>
      <c r="AI1502" s="19"/>
      <c r="AJ1502" s="19"/>
      <c r="FM1502" s="50"/>
    </row>
    <row r="1503" spans="1:169" s="18" customFormat="1">
      <c r="A1503" s="47"/>
      <c r="B1503" s="477"/>
      <c r="C1503" s="48"/>
      <c r="D1503" s="48"/>
      <c r="E1503" s="477"/>
      <c r="F1503" s="48"/>
      <c r="G1503" s="48"/>
      <c r="H1503" s="49"/>
      <c r="I1503" s="48"/>
      <c r="J1503" s="477"/>
      <c r="K1503" s="19"/>
      <c r="L1503" s="19"/>
      <c r="M1503" s="19"/>
      <c r="N1503" s="19"/>
      <c r="O1503" s="19"/>
      <c r="P1503" s="19"/>
      <c r="Q1503" s="19"/>
      <c r="R1503" s="19"/>
      <c r="S1503" s="19"/>
      <c r="T1503" s="19"/>
      <c r="U1503" s="19"/>
      <c r="V1503" s="19"/>
      <c r="W1503" s="19"/>
      <c r="X1503" s="19"/>
      <c r="Y1503" s="19"/>
      <c r="Z1503" s="19"/>
      <c r="AA1503" s="19"/>
      <c r="AB1503" s="19"/>
      <c r="AC1503" s="19"/>
      <c r="AD1503" s="19"/>
      <c r="AE1503" s="19"/>
      <c r="AF1503" s="19"/>
      <c r="AG1503" s="19"/>
      <c r="AH1503" s="19"/>
      <c r="AI1503" s="19"/>
      <c r="AJ1503" s="19"/>
      <c r="FM1503" s="50"/>
    </row>
    <row r="1504" spans="1:169" s="18" customFormat="1">
      <c r="A1504" s="47"/>
      <c r="B1504" s="477"/>
      <c r="C1504" s="48"/>
      <c r="D1504" s="48"/>
      <c r="E1504" s="477"/>
      <c r="F1504" s="48"/>
      <c r="G1504" s="48"/>
      <c r="H1504" s="49"/>
      <c r="I1504" s="48"/>
      <c r="J1504" s="477"/>
      <c r="K1504" s="19"/>
      <c r="L1504" s="19"/>
      <c r="M1504" s="19"/>
      <c r="N1504" s="19"/>
      <c r="O1504" s="19"/>
      <c r="P1504" s="19"/>
      <c r="Q1504" s="19"/>
      <c r="R1504" s="19"/>
      <c r="S1504" s="19"/>
      <c r="T1504" s="19"/>
      <c r="U1504" s="19"/>
      <c r="V1504" s="19"/>
      <c r="W1504" s="19"/>
      <c r="X1504" s="19"/>
      <c r="Y1504" s="19"/>
      <c r="Z1504" s="19"/>
      <c r="AA1504" s="19"/>
      <c r="AB1504" s="19"/>
      <c r="AC1504" s="19"/>
      <c r="AD1504" s="19"/>
      <c r="AE1504" s="19"/>
      <c r="AF1504" s="19"/>
      <c r="AG1504" s="19"/>
      <c r="AH1504" s="19"/>
      <c r="AI1504" s="19"/>
      <c r="AJ1504" s="19"/>
      <c r="FM1504" s="50"/>
    </row>
    <row r="1505" spans="1:169" s="18" customFormat="1">
      <c r="A1505" s="47"/>
      <c r="B1505" s="477"/>
      <c r="C1505" s="48"/>
      <c r="D1505" s="48"/>
      <c r="E1505" s="477"/>
      <c r="F1505" s="48"/>
      <c r="G1505" s="48"/>
      <c r="H1505" s="49"/>
      <c r="I1505" s="48"/>
      <c r="J1505" s="477"/>
      <c r="K1505" s="19"/>
      <c r="L1505" s="19"/>
      <c r="M1505" s="19"/>
      <c r="N1505" s="19"/>
      <c r="O1505" s="19"/>
      <c r="P1505" s="19"/>
      <c r="Q1505" s="19"/>
      <c r="R1505" s="19"/>
      <c r="S1505" s="19"/>
      <c r="T1505" s="19"/>
      <c r="U1505" s="19"/>
      <c r="V1505" s="19"/>
      <c r="W1505" s="19"/>
      <c r="X1505" s="19"/>
      <c r="Y1505" s="19"/>
      <c r="Z1505" s="19"/>
      <c r="AA1505" s="19"/>
      <c r="AB1505" s="19"/>
      <c r="AC1505" s="19"/>
      <c r="AD1505" s="19"/>
      <c r="AE1505" s="19"/>
      <c r="AF1505" s="19"/>
      <c r="AG1505" s="19"/>
      <c r="AH1505" s="19"/>
      <c r="AI1505" s="19"/>
      <c r="AJ1505" s="19"/>
      <c r="FM1505" s="50"/>
    </row>
    <row r="1506" spans="1:169" s="18" customFormat="1">
      <c r="A1506" s="47"/>
      <c r="B1506" s="477"/>
      <c r="C1506" s="48"/>
      <c r="D1506" s="48"/>
      <c r="E1506" s="477"/>
      <c r="F1506" s="48"/>
      <c r="G1506" s="48"/>
      <c r="H1506" s="49"/>
      <c r="I1506" s="48"/>
      <c r="J1506" s="477"/>
      <c r="K1506" s="19"/>
      <c r="L1506" s="19"/>
      <c r="M1506" s="19"/>
      <c r="N1506" s="19"/>
      <c r="O1506" s="19"/>
      <c r="P1506" s="19"/>
      <c r="Q1506" s="19"/>
      <c r="R1506" s="19"/>
      <c r="S1506" s="19"/>
      <c r="T1506" s="19"/>
      <c r="U1506" s="19"/>
      <c r="V1506" s="19"/>
      <c r="W1506" s="19"/>
      <c r="X1506" s="19"/>
      <c r="Y1506" s="19"/>
      <c r="Z1506" s="19"/>
      <c r="AA1506" s="19"/>
      <c r="AB1506" s="19"/>
      <c r="AC1506" s="19"/>
      <c r="AD1506" s="19"/>
      <c r="AE1506" s="19"/>
      <c r="AF1506" s="19"/>
      <c r="AG1506" s="19"/>
      <c r="AH1506" s="19"/>
      <c r="AI1506" s="19"/>
      <c r="AJ1506" s="19"/>
      <c r="FM1506" s="50"/>
    </row>
    <row r="1507" spans="1:169" s="18" customFormat="1">
      <c r="A1507" s="47"/>
      <c r="B1507" s="477"/>
      <c r="C1507" s="48"/>
      <c r="D1507" s="48"/>
      <c r="E1507" s="477"/>
      <c r="F1507" s="48"/>
      <c r="G1507" s="48"/>
      <c r="H1507" s="49"/>
      <c r="I1507" s="48"/>
      <c r="J1507" s="477"/>
      <c r="K1507" s="19"/>
      <c r="L1507" s="19"/>
      <c r="M1507" s="19"/>
      <c r="N1507" s="19"/>
      <c r="O1507" s="19"/>
      <c r="P1507" s="19"/>
      <c r="Q1507" s="19"/>
      <c r="R1507" s="19"/>
      <c r="S1507" s="19"/>
      <c r="T1507" s="19"/>
      <c r="U1507" s="19"/>
      <c r="V1507" s="19"/>
      <c r="W1507" s="19"/>
      <c r="X1507" s="19"/>
      <c r="Y1507" s="19"/>
      <c r="Z1507" s="19"/>
      <c r="AA1507" s="19"/>
      <c r="AB1507" s="19"/>
      <c r="AC1507" s="19"/>
      <c r="AD1507" s="19"/>
      <c r="AE1507" s="19"/>
      <c r="AF1507" s="19"/>
      <c r="AG1507" s="19"/>
      <c r="AH1507" s="19"/>
      <c r="AI1507" s="19"/>
      <c r="AJ1507" s="19"/>
      <c r="FM1507" s="50"/>
    </row>
    <row r="1508" spans="1:169" s="18" customFormat="1">
      <c r="A1508" s="47"/>
      <c r="B1508" s="477"/>
      <c r="C1508" s="48"/>
      <c r="D1508" s="48"/>
      <c r="E1508" s="477"/>
      <c r="F1508" s="48"/>
      <c r="G1508" s="48"/>
      <c r="H1508" s="49"/>
      <c r="I1508" s="48"/>
      <c r="J1508" s="477"/>
      <c r="K1508" s="19"/>
      <c r="L1508" s="19"/>
      <c r="M1508" s="19"/>
      <c r="N1508" s="19"/>
      <c r="O1508" s="19"/>
      <c r="P1508" s="19"/>
      <c r="Q1508" s="19"/>
      <c r="R1508" s="19"/>
      <c r="S1508" s="19"/>
      <c r="T1508" s="19"/>
      <c r="U1508" s="19"/>
      <c r="V1508" s="19"/>
      <c r="W1508" s="19"/>
      <c r="X1508" s="19"/>
      <c r="Y1508" s="19"/>
      <c r="Z1508" s="19"/>
      <c r="AA1508" s="19"/>
      <c r="AB1508" s="19"/>
      <c r="AC1508" s="19"/>
      <c r="AD1508" s="19"/>
      <c r="AE1508" s="19"/>
      <c r="AF1508" s="19"/>
      <c r="AG1508" s="19"/>
      <c r="AH1508" s="19"/>
      <c r="AI1508" s="19"/>
      <c r="AJ1508" s="19"/>
      <c r="FM1508" s="50"/>
    </row>
    <row r="1509" spans="1:169" s="18" customFormat="1">
      <c r="A1509" s="47"/>
      <c r="B1509" s="477"/>
      <c r="C1509" s="48"/>
      <c r="D1509" s="48"/>
      <c r="E1509" s="477"/>
      <c r="F1509" s="48"/>
      <c r="G1509" s="48"/>
      <c r="H1509" s="49"/>
      <c r="I1509" s="48"/>
      <c r="J1509" s="477"/>
      <c r="K1509" s="19"/>
      <c r="L1509" s="19"/>
      <c r="M1509" s="19"/>
      <c r="N1509" s="19"/>
      <c r="O1509" s="19"/>
      <c r="P1509" s="19"/>
      <c r="Q1509" s="19"/>
      <c r="R1509" s="19"/>
      <c r="S1509" s="19"/>
      <c r="T1509" s="19"/>
      <c r="U1509" s="19"/>
      <c r="V1509" s="19"/>
      <c r="W1509" s="19"/>
      <c r="X1509" s="19"/>
      <c r="Y1509" s="19"/>
      <c r="Z1509" s="19"/>
      <c r="AA1509" s="19"/>
      <c r="AB1509" s="19"/>
      <c r="AC1509" s="19"/>
      <c r="AD1509" s="19"/>
      <c r="AE1509" s="19"/>
      <c r="AF1509" s="19"/>
      <c r="AG1509" s="19"/>
      <c r="AH1509" s="19"/>
      <c r="AI1509" s="19"/>
      <c r="AJ1509" s="19"/>
      <c r="FM1509" s="50"/>
    </row>
    <row r="1510" spans="1:169" s="18" customFormat="1">
      <c r="A1510" s="47"/>
      <c r="B1510" s="477"/>
      <c r="C1510" s="48"/>
      <c r="D1510" s="48"/>
      <c r="E1510" s="477"/>
      <c r="F1510" s="48"/>
      <c r="G1510" s="48"/>
      <c r="H1510" s="49"/>
      <c r="I1510" s="48"/>
      <c r="J1510" s="477"/>
      <c r="K1510" s="19"/>
      <c r="L1510" s="19"/>
      <c r="M1510" s="19"/>
      <c r="N1510" s="19"/>
      <c r="O1510" s="19"/>
      <c r="P1510" s="19"/>
      <c r="Q1510" s="19"/>
      <c r="R1510" s="19"/>
      <c r="S1510" s="19"/>
      <c r="T1510" s="19"/>
      <c r="U1510" s="19"/>
      <c r="V1510" s="19"/>
      <c r="W1510" s="19"/>
      <c r="X1510" s="19"/>
      <c r="Y1510" s="19"/>
      <c r="Z1510" s="19"/>
      <c r="AA1510" s="19"/>
      <c r="AB1510" s="19"/>
      <c r="AC1510" s="19"/>
      <c r="AD1510" s="19"/>
      <c r="AE1510" s="19"/>
      <c r="AF1510" s="19"/>
      <c r="AG1510" s="19"/>
      <c r="AH1510" s="19"/>
      <c r="AI1510" s="19"/>
      <c r="AJ1510" s="19"/>
      <c r="FM1510" s="50"/>
    </row>
    <row r="1511" spans="1:169" s="18" customFormat="1">
      <c r="A1511" s="47"/>
      <c r="B1511" s="477"/>
      <c r="C1511" s="48"/>
      <c r="D1511" s="48"/>
      <c r="E1511" s="477"/>
      <c r="F1511" s="48"/>
      <c r="G1511" s="48"/>
      <c r="H1511" s="49"/>
      <c r="I1511" s="48"/>
      <c r="J1511" s="477"/>
      <c r="K1511" s="19"/>
      <c r="L1511" s="19"/>
      <c r="M1511" s="19"/>
      <c r="N1511" s="19"/>
      <c r="O1511" s="19"/>
      <c r="P1511" s="19"/>
      <c r="Q1511" s="19"/>
      <c r="R1511" s="19"/>
      <c r="S1511" s="19"/>
      <c r="T1511" s="19"/>
      <c r="U1511" s="19"/>
      <c r="V1511" s="19"/>
      <c r="W1511" s="19"/>
      <c r="X1511" s="19"/>
      <c r="Y1511" s="19"/>
      <c r="Z1511" s="19"/>
      <c r="AA1511" s="19"/>
      <c r="AB1511" s="19"/>
      <c r="AC1511" s="19"/>
      <c r="AD1511" s="19"/>
      <c r="AE1511" s="19"/>
      <c r="AF1511" s="19"/>
      <c r="AG1511" s="19"/>
      <c r="AH1511" s="19"/>
      <c r="AI1511" s="19"/>
      <c r="AJ1511" s="19"/>
      <c r="FM1511" s="50"/>
    </row>
    <row r="1512" spans="1:169" s="18" customFormat="1">
      <c r="A1512" s="47"/>
      <c r="B1512" s="477"/>
      <c r="C1512" s="48"/>
      <c r="D1512" s="48"/>
      <c r="E1512" s="477"/>
      <c r="F1512" s="48"/>
      <c r="G1512" s="48"/>
      <c r="H1512" s="49"/>
      <c r="I1512" s="48"/>
      <c r="J1512" s="477"/>
      <c r="K1512" s="19"/>
      <c r="L1512" s="19"/>
      <c r="M1512" s="19"/>
      <c r="N1512" s="19"/>
      <c r="O1512" s="19"/>
      <c r="P1512" s="19"/>
      <c r="Q1512" s="19"/>
      <c r="R1512" s="19"/>
      <c r="S1512" s="19"/>
      <c r="T1512" s="19"/>
      <c r="U1512" s="19"/>
      <c r="V1512" s="19"/>
      <c r="W1512" s="19"/>
      <c r="X1512" s="19"/>
      <c r="Y1512" s="19"/>
      <c r="Z1512" s="19"/>
      <c r="AA1512" s="19"/>
      <c r="AB1512" s="19"/>
      <c r="AC1512" s="19"/>
      <c r="AD1512" s="19"/>
      <c r="AE1512" s="19"/>
      <c r="AF1512" s="19"/>
      <c r="AG1512" s="19"/>
      <c r="AH1512" s="19"/>
      <c r="AI1512" s="19"/>
      <c r="AJ1512" s="19"/>
      <c r="FM1512" s="50"/>
    </row>
    <row r="1513" spans="1:169" s="18" customFormat="1">
      <c r="A1513" s="47"/>
      <c r="B1513" s="477"/>
      <c r="C1513" s="48"/>
      <c r="D1513" s="48"/>
      <c r="E1513" s="477"/>
      <c r="F1513" s="48"/>
      <c r="G1513" s="48"/>
      <c r="H1513" s="49"/>
      <c r="I1513" s="48"/>
      <c r="J1513" s="477"/>
      <c r="K1513" s="19"/>
      <c r="L1513" s="19"/>
      <c r="M1513" s="19"/>
      <c r="N1513" s="19"/>
      <c r="O1513" s="19"/>
      <c r="P1513" s="19"/>
      <c r="Q1513" s="19"/>
      <c r="R1513" s="19"/>
      <c r="S1513" s="19"/>
      <c r="T1513" s="19"/>
      <c r="U1513" s="19"/>
      <c r="V1513" s="19"/>
      <c r="W1513" s="19"/>
      <c r="X1513" s="19"/>
      <c r="Y1513" s="19"/>
      <c r="Z1513" s="19"/>
      <c r="AA1513" s="19"/>
      <c r="AB1513" s="19"/>
      <c r="AC1513" s="19"/>
      <c r="AD1513" s="19"/>
      <c r="AE1513" s="19"/>
      <c r="AF1513" s="19"/>
      <c r="AG1513" s="19"/>
      <c r="AH1513" s="19"/>
      <c r="AI1513" s="19"/>
      <c r="AJ1513" s="19"/>
      <c r="FM1513" s="50"/>
    </row>
    <row r="1514" spans="1:169" s="18" customFormat="1">
      <c r="A1514" s="47"/>
      <c r="B1514" s="477"/>
      <c r="C1514" s="48"/>
      <c r="D1514" s="48"/>
      <c r="E1514" s="477"/>
      <c r="F1514" s="48"/>
      <c r="G1514" s="48"/>
      <c r="H1514" s="49"/>
      <c r="I1514" s="48"/>
      <c r="J1514" s="477"/>
      <c r="K1514" s="19"/>
      <c r="L1514" s="19"/>
      <c r="M1514" s="19"/>
      <c r="N1514" s="19"/>
      <c r="O1514" s="19"/>
      <c r="P1514" s="19"/>
      <c r="Q1514" s="19"/>
      <c r="R1514" s="19"/>
      <c r="S1514" s="19"/>
      <c r="T1514" s="19"/>
      <c r="U1514" s="19"/>
      <c r="V1514" s="19"/>
      <c r="W1514" s="19"/>
      <c r="X1514" s="19"/>
      <c r="Y1514" s="19"/>
      <c r="Z1514" s="19"/>
      <c r="AA1514" s="19"/>
      <c r="AB1514" s="19"/>
      <c r="AC1514" s="19"/>
      <c r="AD1514" s="19"/>
      <c r="AE1514" s="19"/>
      <c r="AF1514" s="19"/>
      <c r="AG1514" s="19"/>
      <c r="AH1514" s="19"/>
      <c r="AI1514" s="19"/>
      <c r="AJ1514" s="19"/>
      <c r="FM1514" s="50"/>
    </row>
    <row r="1515" spans="1:169" s="18" customFormat="1">
      <c r="A1515" s="47"/>
      <c r="B1515" s="477"/>
      <c r="C1515" s="48"/>
      <c r="D1515" s="48"/>
      <c r="E1515" s="477"/>
      <c r="F1515" s="48"/>
      <c r="G1515" s="48"/>
      <c r="H1515" s="49"/>
      <c r="I1515" s="48"/>
      <c r="J1515" s="477"/>
      <c r="K1515" s="19"/>
      <c r="L1515" s="19"/>
      <c r="M1515" s="19"/>
      <c r="N1515" s="19"/>
      <c r="O1515" s="19"/>
      <c r="P1515" s="19"/>
      <c r="Q1515" s="19"/>
      <c r="R1515" s="19"/>
      <c r="S1515" s="19"/>
      <c r="T1515" s="19"/>
      <c r="U1515" s="19"/>
      <c r="V1515" s="19"/>
      <c r="W1515" s="19"/>
      <c r="X1515" s="19"/>
      <c r="Y1515" s="19"/>
      <c r="Z1515" s="19"/>
      <c r="AA1515" s="19"/>
      <c r="AB1515" s="19"/>
      <c r="AC1515" s="19"/>
      <c r="AD1515" s="19"/>
      <c r="AE1515" s="19"/>
      <c r="AF1515" s="19"/>
      <c r="AG1515" s="19"/>
      <c r="AH1515" s="19"/>
      <c r="AI1515" s="19"/>
      <c r="AJ1515" s="19"/>
      <c r="FM1515" s="50"/>
    </row>
    <row r="1516" spans="1:169" s="18" customFormat="1">
      <c r="A1516" s="47"/>
      <c r="B1516" s="477"/>
      <c r="C1516" s="48"/>
      <c r="D1516" s="48"/>
      <c r="E1516" s="477"/>
      <c r="F1516" s="48"/>
      <c r="G1516" s="48"/>
      <c r="H1516" s="49"/>
      <c r="I1516" s="48"/>
      <c r="J1516" s="477"/>
      <c r="K1516" s="19"/>
      <c r="L1516" s="19"/>
      <c r="M1516" s="19"/>
      <c r="N1516" s="19"/>
      <c r="O1516" s="19"/>
      <c r="P1516" s="19"/>
      <c r="Q1516" s="19"/>
      <c r="R1516" s="19"/>
      <c r="S1516" s="19"/>
      <c r="T1516" s="19"/>
      <c r="U1516" s="19"/>
      <c r="V1516" s="19"/>
      <c r="W1516" s="19"/>
      <c r="X1516" s="19"/>
      <c r="Y1516" s="19"/>
      <c r="Z1516" s="19"/>
      <c r="AA1516" s="19"/>
      <c r="AB1516" s="19"/>
      <c r="AC1516" s="19"/>
      <c r="AD1516" s="19"/>
      <c r="AE1516" s="19"/>
      <c r="AF1516" s="19"/>
      <c r="AG1516" s="19"/>
      <c r="AH1516" s="19"/>
      <c r="AI1516" s="19"/>
      <c r="AJ1516" s="19"/>
      <c r="FM1516" s="50"/>
    </row>
    <row r="1517" spans="1:169" s="18" customFormat="1">
      <c r="A1517" s="47"/>
      <c r="B1517" s="477"/>
      <c r="C1517" s="48"/>
      <c r="D1517" s="48"/>
      <c r="E1517" s="477"/>
      <c r="F1517" s="48"/>
      <c r="G1517" s="48"/>
      <c r="H1517" s="49"/>
      <c r="I1517" s="48"/>
      <c r="J1517" s="477"/>
      <c r="K1517" s="19"/>
      <c r="L1517" s="19"/>
      <c r="M1517" s="19"/>
      <c r="N1517" s="19"/>
      <c r="O1517" s="19"/>
      <c r="P1517" s="19"/>
      <c r="Q1517" s="19"/>
      <c r="R1517" s="19"/>
      <c r="S1517" s="19"/>
      <c r="T1517" s="19"/>
      <c r="U1517" s="19"/>
      <c r="V1517" s="19"/>
      <c r="W1517" s="19"/>
      <c r="X1517" s="19"/>
      <c r="Y1517" s="19"/>
      <c r="Z1517" s="19"/>
      <c r="AA1517" s="19"/>
      <c r="AB1517" s="19"/>
      <c r="AC1517" s="19"/>
      <c r="AD1517" s="19"/>
      <c r="AE1517" s="19"/>
      <c r="AF1517" s="19"/>
      <c r="AG1517" s="19"/>
      <c r="AH1517" s="19"/>
      <c r="AI1517" s="19"/>
      <c r="AJ1517" s="19"/>
      <c r="FM1517" s="50"/>
    </row>
    <row r="1518" spans="1:169" s="18" customFormat="1">
      <c r="A1518" s="47"/>
      <c r="B1518" s="477"/>
      <c r="C1518" s="48"/>
      <c r="D1518" s="48"/>
      <c r="E1518" s="477"/>
      <c r="F1518" s="48"/>
      <c r="G1518" s="48"/>
      <c r="H1518" s="49"/>
      <c r="I1518" s="48"/>
      <c r="J1518" s="477"/>
      <c r="K1518" s="19"/>
      <c r="L1518" s="19"/>
      <c r="M1518" s="19"/>
      <c r="N1518" s="19"/>
      <c r="O1518" s="19"/>
      <c r="P1518" s="19"/>
      <c r="Q1518" s="19"/>
      <c r="R1518" s="19"/>
      <c r="S1518" s="19"/>
      <c r="T1518" s="19"/>
      <c r="U1518" s="19"/>
      <c r="V1518" s="19"/>
      <c r="W1518" s="19"/>
      <c r="X1518" s="19"/>
      <c r="Y1518" s="19"/>
      <c r="Z1518" s="19"/>
      <c r="AA1518" s="19"/>
      <c r="AB1518" s="19"/>
      <c r="AC1518" s="19"/>
      <c r="AD1518" s="19"/>
      <c r="AE1518" s="19"/>
      <c r="AF1518" s="19"/>
      <c r="AG1518" s="19"/>
      <c r="AH1518" s="19"/>
      <c r="AI1518" s="19"/>
      <c r="AJ1518" s="19"/>
      <c r="FM1518" s="50"/>
    </row>
    <row r="1519" spans="1:169" s="18" customFormat="1">
      <c r="A1519" s="47"/>
      <c r="B1519" s="477"/>
      <c r="C1519" s="48"/>
      <c r="D1519" s="48"/>
      <c r="E1519" s="477"/>
      <c r="F1519" s="48"/>
      <c r="G1519" s="48"/>
      <c r="H1519" s="49"/>
      <c r="I1519" s="48"/>
      <c r="J1519" s="477"/>
      <c r="K1519" s="19"/>
      <c r="L1519" s="19"/>
      <c r="M1519" s="19"/>
      <c r="N1519" s="19"/>
      <c r="O1519" s="19"/>
      <c r="P1519" s="19"/>
      <c r="Q1519" s="19"/>
      <c r="R1519" s="19"/>
      <c r="S1519" s="19"/>
      <c r="T1519" s="19"/>
      <c r="U1519" s="19"/>
      <c r="V1519" s="19"/>
      <c r="W1519" s="19"/>
      <c r="X1519" s="19"/>
      <c r="Y1519" s="19"/>
      <c r="Z1519" s="19"/>
      <c r="AA1519" s="19"/>
      <c r="AB1519" s="19"/>
      <c r="AC1519" s="19"/>
      <c r="AD1519" s="19"/>
      <c r="AE1519" s="19"/>
      <c r="AF1519" s="19"/>
      <c r="AG1519" s="19"/>
      <c r="AH1519" s="19"/>
      <c r="AI1519" s="19"/>
      <c r="AJ1519" s="19"/>
      <c r="FM1519" s="50"/>
    </row>
    <row r="1520" spans="1:169" s="18" customFormat="1">
      <c r="A1520" s="47"/>
      <c r="B1520" s="477"/>
      <c r="C1520" s="48"/>
      <c r="D1520" s="48"/>
      <c r="E1520" s="477"/>
      <c r="F1520" s="48"/>
      <c r="G1520" s="48"/>
      <c r="H1520" s="49"/>
      <c r="I1520" s="48"/>
      <c r="J1520" s="477"/>
      <c r="K1520" s="19"/>
      <c r="L1520" s="19"/>
      <c r="M1520" s="19"/>
      <c r="N1520" s="19"/>
      <c r="O1520" s="19"/>
      <c r="P1520" s="19"/>
      <c r="Q1520" s="19"/>
      <c r="R1520" s="19"/>
      <c r="S1520" s="19"/>
      <c r="T1520" s="19"/>
      <c r="U1520" s="19"/>
      <c r="V1520" s="19"/>
      <c r="W1520" s="19"/>
      <c r="X1520" s="19"/>
      <c r="Y1520" s="19"/>
      <c r="Z1520" s="19"/>
      <c r="AA1520" s="19"/>
      <c r="AB1520" s="19"/>
      <c r="AC1520" s="19"/>
      <c r="AD1520" s="19"/>
      <c r="AE1520" s="19"/>
      <c r="AF1520" s="19"/>
      <c r="AG1520" s="19"/>
      <c r="AH1520" s="19"/>
      <c r="AI1520" s="19"/>
      <c r="AJ1520" s="19"/>
      <c r="FM1520" s="50"/>
    </row>
    <row r="1521" spans="1:169" s="18" customFormat="1">
      <c r="A1521" s="47"/>
      <c r="B1521" s="477"/>
      <c r="C1521" s="48"/>
      <c r="D1521" s="48"/>
      <c r="E1521" s="477"/>
      <c r="F1521" s="48"/>
      <c r="G1521" s="48"/>
      <c r="H1521" s="49"/>
      <c r="I1521" s="48"/>
      <c r="J1521" s="477"/>
      <c r="K1521" s="19"/>
      <c r="L1521" s="19"/>
      <c r="M1521" s="19"/>
      <c r="N1521" s="19"/>
      <c r="O1521" s="19"/>
      <c r="P1521" s="19"/>
      <c r="Q1521" s="19"/>
      <c r="R1521" s="19"/>
      <c r="S1521" s="19"/>
      <c r="T1521" s="19"/>
      <c r="U1521" s="19"/>
      <c r="V1521" s="19"/>
      <c r="W1521" s="19"/>
      <c r="X1521" s="19"/>
      <c r="Y1521" s="19"/>
      <c r="Z1521" s="19"/>
      <c r="AA1521" s="19"/>
      <c r="AB1521" s="19"/>
      <c r="AC1521" s="19"/>
      <c r="AD1521" s="19"/>
      <c r="AE1521" s="19"/>
      <c r="AF1521" s="19"/>
      <c r="AG1521" s="19"/>
      <c r="AH1521" s="19"/>
      <c r="AI1521" s="19"/>
      <c r="AJ1521" s="19"/>
      <c r="FM1521" s="50"/>
    </row>
    <row r="1522" spans="1:169" s="18" customFormat="1">
      <c r="A1522" s="47"/>
      <c r="B1522" s="477"/>
      <c r="C1522" s="48"/>
      <c r="D1522" s="48"/>
      <c r="E1522" s="477"/>
      <c r="F1522" s="48"/>
      <c r="G1522" s="48"/>
      <c r="H1522" s="49"/>
      <c r="I1522" s="48"/>
      <c r="J1522" s="477"/>
      <c r="K1522" s="19"/>
      <c r="L1522" s="19"/>
      <c r="M1522" s="19"/>
      <c r="N1522" s="19"/>
      <c r="O1522" s="19"/>
      <c r="P1522" s="19"/>
      <c r="Q1522" s="19"/>
      <c r="R1522" s="19"/>
      <c r="S1522" s="19"/>
      <c r="T1522" s="19"/>
      <c r="U1522" s="19"/>
      <c r="V1522" s="19"/>
      <c r="W1522" s="19"/>
      <c r="X1522" s="19"/>
      <c r="Y1522" s="19"/>
      <c r="Z1522" s="19"/>
      <c r="AA1522" s="19"/>
      <c r="AB1522" s="19"/>
      <c r="AC1522" s="19"/>
      <c r="AD1522" s="19"/>
      <c r="AE1522" s="19"/>
      <c r="AF1522" s="19"/>
      <c r="AG1522" s="19"/>
      <c r="AH1522" s="19"/>
      <c r="AI1522" s="19"/>
      <c r="AJ1522" s="19"/>
      <c r="FM1522" s="50"/>
    </row>
    <row r="1523" spans="1:169" s="18" customFormat="1">
      <c r="A1523" s="47"/>
      <c r="B1523" s="477"/>
      <c r="C1523" s="48"/>
      <c r="D1523" s="48"/>
      <c r="E1523" s="477"/>
      <c r="F1523" s="48"/>
      <c r="G1523" s="48"/>
      <c r="H1523" s="49"/>
      <c r="I1523" s="48"/>
      <c r="J1523" s="477"/>
      <c r="K1523" s="19"/>
      <c r="L1523" s="19"/>
      <c r="M1523" s="19"/>
      <c r="N1523" s="19"/>
      <c r="O1523" s="19"/>
      <c r="P1523" s="19"/>
      <c r="Q1523" s="19"/>
      <c r="R1523" s="19"/>
      <c r="S1523" s="19"/>
      <c r="T1523" s="19"/>
      <c r="U1523" s="19"/>
      <c r="V1523" s="19"/>
      <c r="W1523" s="19"/>
      <c r="X1523" s="19"/>
      <c r="Y1523" s="19"/>
      <c r="Z1523" s="19"/>
      <c r="AA1523" s="19"/>
      <c r="AB1523" s="19"/>
      <c r="AC1523" s="19"/>
      <c r="AD1523" s="19"/>
      <c r="AE1523" s="19"/>
      <c r="AF1523" s="19"/>
      <c r="AG1523" s="19"/>
      <c r="AH1523" s="19"/>
      <c r="AI1523" s="19"/>
      <c r="AJ1523" s="19"/>
      <c r="FM1523" s="50"/>
    </row>
    <row r="1524" spans="1:169" s="18" customFormat="1">
      <c r="A1524" s="47"/>
      <c r="B1524" s="477"/>
      <c r="C1524" s="48"/>
      <c r="D1524" s="48"/>
      <c r="E1524" s="477"/>
      <c r="F1524" s="48"/>
      <c r="G1524" s="48"/>
      <c r="H1524" s="49"/>
      <c r="I1524" s="48"/>
      <c r="J1524" s="477"/>
      <c r="K1524" s="19"/>
      <c r="L1524" s="19"/>
      <c r="M1524" s="19"/>
      <c r="N1524" s="19"/>
      <c r="O1524" s="19"/>
      <c r="P1524" s="19"/>
      <c r="Q1524" s="19"/>
      <c r="R1524" s="19"/>
      <c r="S1524" s="19"/>
      <c r="T1524" s="19"/>
      <c r="U1524" s="19"/>
      <c r="V1524" s="19"/>
      <c r="W1524" s="19"/>
      <c r="X1524" s="19"/>
      <c r="Y1524" s="19"/>
      <c r="Z1524" s="19"/>
      <c r="AA1524" s="19"/>
      <c r="AB1524" s="19"/>
      <c r="AC1524" s="19"/>
      <c r="AD1524" s="19"/>
      <c r="AE1524" s="19"/>
      <c r="AF1524" s="19"/>
      <c r="AG1524" s="19"/>
      <c r="AH1524" s="19"/>
      <c r="AI1524" s="19"/>
      <c r="AJ1524" s="19"/>
      <c r="FM1524" s="50"/>
    </row>
    <row r="1525" spans="1:169" s="18" customFormat="1">
      <c r="A1525" s="47"/>
      <c r="B1525" s="477"/>
      <c r="C1525" s="48"/>
      <c r="D1525" s="48"/>
      <c r="E1525" s="477"/>
      <c r="F1525" s="48"/>
      <c r="G1525" s="48"/>
      <c r="H1525" s="49"/>
      <c r="I1525" s="48"/>
      <c r="J1525" s="477"/>
      <c r="K1525" s="19"/>
      <c r="L1525" s="19"/>
      <c r="M1525" s="19"/>
      <c r="N1525" s="19"/>
      <c r="O1525" s="19"/>
      <c r="P1525" s="19"/>
      <c r="Q1525" s="19"/>
      <c r="R1525" s="19"/>
      <c r="S1525" s="19"/>
      <c r="T1525" s="19"/>
      <c r="U1525" s="19"/>
      <c r="V1525" s="19"/>
      <c r="W1525" s="19"/>
      <c r="X1525" s="19"/>
      <c r="Y1525" s="19"/>
      <c r="Z1525" s="19"/>
      <c r="AA1525" s="19"/>
      <c r="AB1525" s="19"/>
      <c r="AC1525" s="19"/>
      <c r="AD1525" s="19"/>
      <c r="AE1525" s="19"/>
      <c r="AF1525" s="19"/>
      <c r="AG1525" s="19"/>
      <c r="AH1525" s="19"/>
      <c r="AI1525" s="19"/>
      <c r="AJ1525" s="19"/>
      <c r="FM1525" s="50"/>
    </row>
    <row r="1526" spans="1:169" s="18" customFormat="1">
      <c r="A1526" s="47"/>
      <c r="B1526" s="477"/>
      <c r="C1526" s="48"/>
      <c r="D1526" s="48"/>
      <c r="E1526" s="477"/>
      <c r="F1526" s="48"/>
      <c r="G1526" s="48"/>
      <c r="H1526" s="49"/>
      <c r="I1526" s="48"/>
      <c r="J1526" s="477"/>
      <c r="K1526" s="19"/>
      <c r="L1526" s="19"/>
      <c r="M1526" s="19"/>
      <c r="N1526" s="19"/>
      <c r="O1526" s="19"/>
      <c r="P1526" s="19"/>
      <c r="Q1526" s="19"/>
      <c r="R1526" s="19"/>
      <c r="S1526" s="19"/>
      <c r="T1526" s="19"/>
      <c r="U1526" s="19"/>
      <c r="V1526" s="19"/>
      <c r="W1526" s="19"/>
      <c r="X1526" s="19"/>
      <c r="Y1526" s="19"/>
      <c r="Z1526" s="19"/>
      <c r="AA1526" s="19"/>
      <c r="AB1526" s="19"/>
      <c r="AC1526" s="19"/>
      <c r="AD1526" s="19"/>
      <c r="AE1526" s="19"/>
      <c r="AF1526" s="19"/>
      <c r="AG1526" s="19"/>
      <c r="AH1526" s="19"/>
      <c r="AI1526" s="19"/>
      <c r="AJ1526" s="19"/>
      <c r="FM1526" s="50"/>
    </row>
    <row r="1527" spans="1:169" s="18" customFormat="1">
      <c r="A1527" s="47"/>
      <c r="B1527" s="477"/>
      <c r="C1527" s="48"/>
      <c r="D1527" s="48"/>
      <c r="E1527" s="477"/>
      <c r="F1527" s="48"/>
      <c r="G1527" s="48"/>
      <c r="H1527" s="49"/>
      <c r="I1527" s="48"/>
      <c r="J1527" s="477"/>
      <c r="K1527" s="19"/>
      <c r="L1527" s="19"/>
      <c r="M1527" s="19"/>
      <c r="N1527" s="19"/>
      <c r="O1527" s="19"/>
      <c r="P1527" s="19"/>
      <c r="Q1527" s="19"/>
      <c r="R1527" s="19"/>
      <c r="S1527" s="19"/>
      <c r="T1527" s="19"/>
      <c r="U1527" s="19"/>
      <c r="V1527" s="19"/>
      <c r="W1527" s="19"/>
      <c r="X1527" s="19"/>
      <c r="Y1527" s="19"/>
      <c r="Z1527" s="19"/>
      <c r="AA1527" s="19"/>
      <c r="AB1527" s="19"/>
      <c r="AC1527" s="19"/>
      <c r="AD1527" s="19"/>
      <c r="AE1527" s="19"/>
      <c r="AF1527" s="19"/>
      <c r="AG1527" s="19"/>
      <c r="AH1527" s="19"/>
      <c r="AI1527" s="19"/>
      <c r="AJ1527" s="19"/>
      <c r="FM1527" s="50"/>
    </row>
    <row r="1528" spans="1:169" s="18" customFormat="1">
      <c r="A1528" s="47"/>
      <c r="B1528" s="477"/>
      <c r="C1528" s="48"/>
      <c r="D1528" s="48"/>
      <c r="E1528" s="477"/>
      <c r="F1528" s="48"/>
      <c r="G1528" s="48"/>
      <c r="H1528" s="49"/>
      <c r="I1528" s="48"/>
      <c r="J1528" s="477"/>
      <c r="K1528" s="19"/>
      <c r="L1528" s="19"/>
      <c r="M1528" s="19"/>
      <c r="N1528" s="19"/>
      <c r="O1528" s="19"/>
      <c r="P1528" s="19"/>
      <c r="Q1528" s="19"/>
      <c r="R1528" s="19"/>
      <c r="S1528" s="19"/>
      <c r="T1528" s="19"/>
      <c r="U1528" s="19"/>
      <c r="V1528" s="19"/>
      <c r="W1528" s="19"/>
      <c r="X1528" s="19"/>
      <c r="Y1528" s="19"/>
      <c r="Z1528" s="19"/>
      <c r="AA1528" s="19"/>
      <c r="AB1528" s="19"/>
      <c r="AC1528" s="19"/>
      <c r="AD1528" s="19"/>
      <c r="AE1528" s="19"/>
      <c r="AF1528" s="19"/>
      <c r="AG1528" s="19"/>
      <c r="AH1528" s="19"/>
      <c r="AI1528" s="19"/>
      <c r="AJ1528" s="19"/>
      <c r="FM1528" s="50"/>
    </row>
    <row r="1529" spans="1:169" s="18" customFormat="1">
      <c r="A1529" s="47"/>
      <c r="B1529" s="477"/>
      <c r="C1529" s="48"/>
      <c r="D1529" s="48"/>
      <c r="E1529" s="477"/>
      <c r="F1529" s="48"/>
      <c r="G1529" s="48"/>
      <c r="H1529" s="49"/>
      <c r="I1529" s="48"/>
      <c r="J1529" s="477"/>
      <c r="K1529" s="19"/>
      <c r="L1529" s="19"/>
      <c r="M1529" s="19"/>
      <c r="N1529" s="19"/>
      <c r="O1529" s="19"/>
      <c r="P1529" s="19"/>
      <c r="Q1529" s="19"/>
      <c r="R1529" s="19"/>
      <c r="S1529" s="19"/>
      <c r="T1529" s="19"/>
      <c r="U1529" s="19"/>
      <c r="V1529" s="19"/>
      <c r="W1529" s="19"/>
      <c r="X1529" s="19"/>
      <c r="Y1529" s="19"/>
      <c r="Z1529" s="19"/>
      <c r="AA1529" s="19"/>
      <c r="AB1529" s="19"/>
      <c r="AC1529" s="19"/>
      <c r="AD1529" s="19"/>
      <c r="AE1529" s="19"/>
      <c r="AF1529" s="19"/>
      <c r="AG1529" s="19"/>
      <c r="AH1529" s="19"/>
      <c r="AI1529" s="19"/>
      <c r="AJ1529" s="19"/>
      <c r="FM1529" s="50"/>
    </row>
    <row r="1530" spans="1:169" s="18" customFormat="1">
      <c r="A1530" s="47"/>
      <c r="B1530" s="477"/>
      <c r="C1530" s="48"/>
      <c r="D1530" s="48"/>
      <c r="E1530" s="477"/>
      <c r="F1530" s="48"/>
      <c r="G1530" s="48"/>
      <c r="H1530" s="49"/>
      <c r="I1530" s="48"/>
      <c r="J1530" s="477"/>
      <c r="K1530" s="19"/>
      <c r="L1530" s="19"/>
      <c r="M1530" s="19"/>
      <c r="N1530" s="19"/>
      <c r="O1530" s="19"/>
      <c r="P1530" s="19"/>
      <c r="Q1530" s="19"/>
      <c r="R1530" s="19"/>
      <c r="S1530" s="19"/>
      <c r="T1530" s="19"/>
      <c r="U1530" s="19"/>
      <c r="V1530" s="19"/>
      <c r="W1530" s="19"/>
      <c r="X1530" s="19"/>
      <c r="Y1530" s="19"/>
      <c r="Z1530" s="19"/>
      <c r="AA1530" s="19"/>
      <c r="AB1530" s="19"/>
      <c r="AC1530" s="19"/>
      <c r="AD1530" s="19"/>
      <c r="AE1530" s="19"/>
      <c r="AF1530" s="19"/>
      <c r="AG1530" s="19"/>
      <c r="AH1530" s="19"/>
      <c r="AI1530" s="19"/>
      <c r="AJ1530" s="19"/>
      <c r="FM1530" s="50"/>
    </row>
    <row r="1531" spans="1:169" s="18" customFormat="1">
      <c r="A1531" s="47"/>
      <c r="B1531" s="477"/>
      <c r="C1531" s="48"/>
      <c r="D1531" s="48"/>
      <c r="E1531" s="477"/>
      <c r="F1531" s="48"/>
      <c r="G1531" s="48"/>
      <c r="H1531" s="49"/>
      <c r="I1531" s="48"/>
      <c r="J1531" s="477"/>
      <c r="K1531" s="19"/>
      <c r="L1531" s="19"/>
      <c r="M1531" s="19"/>
      <c r="N1531" s="19"/>
      <c r="O1531" s="19"/>
      <c r="P1531" s="19"/>
      <c r="Q1531" s="19"/>
      <c r="R1531" s="19"/>
      <c r="S1531" s="19"/>
      <c r="T1531" s="19"/>
      <c r="U1531" s="19"/>
      <c r="V1531" s="19"/>
      <c r="W1531" s="19"/>
      <c r="X1531" s="19"/>
      <c r="Y1531" s="19"/>
      <c r="Z1531" s="19"/>
      <c r="AA1531" s="19"/>
      <c r="AB1531" s="19"/>
      <c r="AC1531" s="19"/>
      <c r="AD1531" s="19"/>
      <c r="AE1531" s="19"/>
      <c r="AF1531" s="19"/>
      <c r="AG1531" s="19"/>
      <c r="AH1531" s="19"/>
      <c r="AI1531" s="19"/>
      <c r="AJ1531" s="19"/>
      <c r="FM1531" s="50"/>
    </row>
    <row r="1532" spans="1:169" s="18" customFormat="1">
      <c r="A1532" s="47"/>
      <c r="B1532" s="477"/>
      <c r="C1532" s="48"/>
      <c r="D1532" s="48"/>
      <c r="E1532" s="477"/>
      <c r="F1532" s="48"/>
      <c r="G1532" s="48"/>
      <c r="H1532" s="49"/>
      <c r="I1532" s="48"/>
      <c r="J1532" s="477"/>
      <c r="K1532" s="19"/>
      <c r="L1532" s="19"/>
      <c r="M1532" s="19"/>
      <c r="N1532" s="19"/>
      <c r="O1532" s="19"/>
      <c r="P1532" s="19"/>
      <c r="Q1532" s="19"/>
      <c r="R1532" s="19"/>
      <c r="S1532" s="19"/>
      <c r="T1532" s="19"/>
      <c r="U1532" s="19"/>
      <c r="V1532" s="19"/>
      <c r="W1532" s="19"/>
      <c r="X1532" s="19"/>
      <c r="Y1532" s="19"/>
      <c r="Z1532" s="19"/>
      <c r="AA1532" s="19"/>
      <c r="AB1532" s="19"/>
      <c r="AC1532" s="19"/>
      <c r="AD1532" s="19"/>
      <c r="AE1532" s="19"/>
      <c r="AF1532" s="19"/>
      <c r="AG1532" s="19"/>
      <c r="AH1532" s="19"/>
      <c r="AI1532" s="19"/>
      <c r="AJ1532" s="19"/>
      <c r="FM1532" s="50"/>
    </row>
    <row r="1533" spans="1:169" s="18" customFormat="1">
      <c r="A1533" s="47"/>
      <c r="B1533" s="477"/>
      <c r="C1533" s="48"/>
      <c r="D1533" s="48"/>
      <c r="E1533" s="477"/>
      <c r="F1533" s="48"/>
      <c r="G1533" s="48"/>
      <c r="H1533" s="49"/>
      <c r="I1533" s="48"/>
      <c r="J1533" s="477"/>
      <c r="K1533" s="19"/>
      <c r="L1533" s="19"/>
      <c r="M1533" s="19"/>
      <c r="N1533" s="19"/>
      <c r="O1533" s="19"/>
      <c r="P1533" s="19"/>
      <c r="Q1533" s="19"/>
      <c r="R1533" s="19"/>
      <c r="S1533" s="19"/>
      <c r="T1533" s="19"/>
      <c r="U1533" s="19"/>
      <c r="V1533" s="19"/>
      <c r="W1533" s="19"/>
      <c r="X1533" s="19"/>
      <c r="Y1533" s="19"/>
      <c r="Z1533" s="19"/>
      <c r="AA1533" s="19"/>
      <c r="AB1533" s="19"/>
      <c r="AC1533" s="19"/>
      <c r="AD1533" s="19"/>
      <c r="AE1533" s="19"/>
      <c r="AF1533" s="19"/>
      <c r="AG1533" s="19"/>
      <c r="AH1533" s="19"/>
      <c r="AI1533" s="19"/>
      <c r="AJ1533" s="19"/>
      <c r="FM1533" s="50"/>
    </row>
    <row r="1534" spans="1:169" s="18" customFormat="1">
      <c r="A1534" s="47"/>
      <c r="B1534" s="477"/>
      <c r="C1534" s="48"/>
      <c r="D1534" s="48"/>
      <c r="E1534" s="477"/>
      <c r="F1534" s="48"/>
      <c r="G1534" s="48"/>
      <c r="H1534" s="49"/>
      <c r="I1534" s="48"/>
      <c r="J1534" s="477"/>
      <c r="K1534" s="19"/>
      <c r="L1534" s="19"/>
      <c r="M1534" s="19"/>
      <c r="N1534" s="19"/>
      <c r="O1534" s="19"/>
      <c r="P1534" s="19"/>
      <c r="Q1534" s="19"/>
      <c r="R1534" s="19"/>
      <c r="S1534" s="19"/>
      <c r="T1534" s="19"/>
      <c r="U1534" s="19"/>
      <c r="V1534" s="19"/>
      <c r="W1534" s="19"/>
      <c r="X1534" s="19"/>
      <c r="Y1534" s="19"/>
      <c r="Z1534" s="19"/>
      <c r="AA1534" s="19"/>
      <c r="AB1534" s="19"/>
      <c r="AC1534" s="19"/>
      <c r="AD1534" s="19"/>
      <c r="AE1534" s="19"/>
      <c r="AF1534" s="19"/>
      <c r="AG1534" s="19"/>
      <c r="AH1534" s="19"/>
      <c r="AI1534" s="19"/>
      <c r="AJ1534" s="19"/>
      <c r="FM1534" s="50"/>
    </row>
    <row r="1535" spans="1:169" s="18" customFormat="1">
      <c r="A1535" s="47"/>
      <c r="B1535" s="477"/>
      <c r="C1535" s="48"/>
      <c r="D1535" s="48"/>
      <c r="E1535" s="477"/>
      <c r="F1535" s="48"/>
      <c r="G1535" s="48"/>
      <c r="H1535" s="49"/>
      <c r="I1535" s="48"/>
      <c r="J1535" s="477"/>
      <c r="K1535" s="19"/>
      <c r="L1535" s="19"/>
      <c r="M1535" s="19"/>
      <c r="N1535" s="19"/>
      <c r="O1535" s="19"/>
      <c r="P1535" s="19"/>
      <c r="Q1535" s="19"/>
      <c r="R1535" s="19"/>
      <c r="S1535" s="19"/>
      <c r="T1535" s="19"/>
      <c r="U1535" s="19"/>
      <c r="V1535" s="19"/>
      <c r="W1535" s="19"/>
      <c r="X1535" s="19"/>
      <c r="Y1535" s="19"/>
      <c r="Z1535" s="19"/>
      <c r="AA1535" s="19"/>
      <c r="AB1535" s="19"/>
      <c r="AC1535" s="19"/>
      <c r="AD1535" s="19"/>
      <c r="AE1535" s="19"/>
      <c r="AF1535" s="19"/>
      <c r="AG1535" s="19"/>
      <c r="AH1535" s="19"/>
      <c r="AI1535" s="19"/>
      <c r="AJ1535" s="19"/>
      <c r="FM1535" s="50"/>
    </row>
    <row r="1536" spans="1:169" s="18" customFormat="1">
      <c r="A1536" s="47"/>
      <c r="B1536" s="477"/>
      <c r="C1536" s="48"/>
      <c r="D1536" s="48"/>
      <c r="E1536" s="477"/>
      <c r="F1536" s="48"/>
      <c r="G1536" s="48"/>
      <c r="H1536" s="49"/>
      <c r="I1536" s="48"/>
      <c r="J1536" s="477"/>
      <c r="K1536" s="19"/>
      <c r="L1536" s="19"/>
      <c r="M1536" s="19"/>
      <c r="N1536" s="19"/>
      <c r="O1536" s="19"/>
      <c r="P1536" s="19"/>
      <c r="Q1536" s="19"/>
      <c r="R1536" s="19"/>
      <c r="S1536" s="19"/>
      <c r="T1536" s="19"/>
      <c r="U1536" s="19"/>
      <c r="V1536" s="19"/>
      <c r="W1536" s="19"/>
      <c r="X1536" s="19"/>
      <c r="Y1536" s="19"/>
      <c r="Z1536" s="19"/>
      <c r="AA1536" s="19"/>
      <c r="AB1536" s="19"/>
      <c r="AC1536" s="19"/>
      <c r="AD1536" s="19"/>
      <c r="AE1536" s="19"/>
      <c r="AF1536" s="19"/>
      <c r="AG1536" s="19"/>
      <c r="AH1536" s="19"/>
      <c r="AI1536" s="19"/>
      <c r="AJ1536" s="19"/>
      <c r="FM1536" s="50"/>
    </row>
    <row r="1537" spans="1:169" s="18" customFormat="1">
      <c r="A1537" s="47"/>
      <c r="B1537" s="477"/>
      <c r="C1537" s="48"/>
      <c r="D1537" s="48"/>
      <c r="E1537" s="477"/>
      <c r="F1537" s="48"/>
      <c r="G1537" s="48"/>
      <c r="H1537" s="49"/>
      <c r="I1537" s="48"/>
      <c r="J1537" s="477"/>
      <c r="K1537" s="19"/>
      <c r="L1537" s="19"/>
      <c r="M1537" s="19"/>
      <c r="N1537" s="19"/>
      <c r="O1537" s="19"/>
      <c r="P1537" s="19"/>
      <c r="Q1537" s="19"/>
      <c r="R1537" s="19"/>
      <c r="S1537" s="19"/>
      <c r="T1537" s="19"/>
      <c r="U1537" s="19"/>
      <c r="V1537" s="19"/>
      <c r="W1537" s="19"/>
      <c r="X1537" s="19"/>
      <c r="Y1537" s="19"/>
      <c r="Z1537" s="19"/>
      <c r="AA1537" s="19"/>
      <c r="AB1537" s="19"/>
      <c r="AC1537" s="19"/>
      <c r="AD1537" s="19"/>
      <c r="AE1537" s="19"/>
      <c r="AF1537" s="19"/>
      <c r="AG1537" s="19"/>
      <c r="AH1537" s="19"/>
      <c r="AI1537" s="19"/>
      <c r="AJ1537" s="19"/>
      <c r="FM1537" s="50"/>
    </row>
    <row r="1538" spans="1:169" s="18" customFormat="1">
      <c r="A1538" s="47"/>
      <c r="B1538" s="477"/>
      <c r="C1538" s="48"/>
      <c r="D1538" s="48"/>
      <c r="E1538" s="477"/>
      <c r="F1538" s="48"/>
      <c r="G1538" s="48"/>
      <c r="H1538" s="49"/>
      <c r="I1538" s="48"/>
      <c r="J1538" s="477"/>
      <c r="K1538" s="19"/>
      <c r="L1538" s="19"/>
      <c r="M1538" s="19"/>
      <c r="N1538" s="19"/>
      <c r="O1538" s="19"/>
      <c r="P1538" s="19"/>
      <c r="Q1538" s="19"/>
      <c r="R1538" s="19"/>
      <c r="S1538" s="19"/>
      <c r="T1538" s="19"/>
      <c r="U1538" s="19"/>
      <c r="V1538" s="19"/>
      <c r="W1538" s="19"/>
      <c r="X1538" s="19"/>
      <c r="Y1538" s="19"/>
      <c r="Z1538" s="19"/>
      <c r="AA1538" s="19"/>
      <c r="AB1538" s="19"/>
      <c r="AC1538" s="19"/>
      <c r="AD1538" s="19"/>
      <c r="AE1538" s="19"/>
      <c r="AF1538" s="19"/>
      <c r="AG1538" s="19"/>
      <c r="AH1538" s="19"/>
      <c r="AI1538" s="19"/>
      <c r="AJ1538" s="19"/>
      <c r="FM1538" s="50"/>
    </row>
    <row r="1539" spans="1:169" s="18" customFormat="1">
      <c r="A1539" s="47"/>
      <c r="B1539" s="477"/>
      <c r="C1539" s="48"/>
      <c r="D1539" s="48"/>
      <c r="E1539" s="477"/>
      <c r="F1539" s="48"/>
      <c r="G1539" s="48"/>
      <c r="H1539" s="49"/>
      <c r="I1539" s="48"/>
      <c r="J1539" s="477"/>
      <c r="K1539" s="19"/>
      <c r="L1539" s="19"/>
      <c r="M1539" s="19"/>
      <c r="N1539" s="19"/>
      <c r="O1539" s="19"/>
      <c r="P1539" s="19"/>
      <c r="Q1539" s="19"/>
      <c r="R1539" s="19"/>
      <c r="S1539" s="19"/>
      <c r="T1539" s="19"/>
      <c r="U1539" s="19"/>
      <c r="V1539" s="19"/>
      <c r="W1539" s="19"/>
      <c r="X1539" s="19"/>
      <c r="Y1539" s="19"/>
      <c r="Z1539" s="19"/>
      <c r="AA1539" s="19"/>
      <c r="AB1539" s="19"/>
      <c r="AC1539" s="19"/>
      <c r="AD1539" s="19"/>
      <c r="AE1539" s="19"/>
      <c r="AF1539" s="19"/>
      <c r="AG1539" s="19"/>
      <c r="AH1539" s="19"/>
      <c r="AI1539" s="19"/>
      <c r="AJ1539" s="19"/>
      <c r="FM1539" s="50"/>
    </row>
    <row r="1540" spans="1:169" s="18" customFormat="1">
      <c r="A1540" s="47"/>
      <c r="B1540" s="477"/>
      <c r="C1540" s="48"/>
      <c r="D1540" s="48"/>
      <c r="E1540" s="477"/>
      <c r="F1540" s="48"/>
      <c r="G1540" s="48"/>
      <c r="H1540" s="49"/>
      <c r="I1540" s="48"/>
      <c r="J1540" s="477"/>
      <c r="K1540" s="19"/>
      <c r="L1540" s="19"/>
      <c r="M1540" s="19"/>
      <c r="N1540" s="19"/>
      <c r="O1540" s="19"/>
      <c r="P1540" s="19"/>
      <c r="Q1540" s="19"/>
      <c r="R1540" s="19"/>
      <c r="S1540" s="19"/>
      <c r="T1540" s="19"/>
      <c r="U1540" s="19"/>
      <c r="V1540" s="19"/>
      <c r="W1540" s="19"/>
      <c r="X1540" s="19"/>
      <c r="Y1540" s="19"/>
      <c r="Z1540" s="19"/>
      <c r="AA1540" s="19"/>
      <c r="AB1540" s="19"/>
      <c r="AC1540" s="19"/>
      <c r="AD1540" s="19"/>
      <c r="AE1540" s="19"/>
      <c r="AF1540" s="19"/>
      <c r="AG1540" s="19"/>
      <c r="AH1540" s="19"/>
      <c r="AI1540" s="19"/>
      <c r="AJ1540" s="19"/>
      <c r="FM1540" s="50"/>
    </row>
    <row r="1541" spans="1:169" s="18" customFormat="1">
      <c r="A1541" s="47"/>
      <c r="B1541" s="477"/>
      <c r="C1541" s="48"/>
      <c r="D1541" s="48"/>
      <c r="E1541" s="477"/>
      <c r="F1541" s="48"/>
      <c r="G1541" s="48"/>
      <c r="H1541" s="49"/>
      <c r="I1541" s="48"/>
      <c r="J1541" s="477"/>
      <c r="K1541" s="19"/>
      <c r="L1541" s="19"/>
      <c r="M1541" s="19"/>
      <c r="N1541" s="19"/>
      <c r="O1541" s="19"/>
      <c r="P1541" s="19"/>
      <c r="Q1541" s="19"/>
      <c r="R1541" s="19"/>
      <c r="S1541" s="19"/>
      <c r="T1541" s="19"/>
      <c r="U1541" s="19"/>
      <c r="V1541" s="19"/>
      <c r="W1541" s="19"/>
      <c r="X1541" s="19"/>
      <c r="Y1541" s="19"/>
      <c r="Z1541" s="19"/>
      <c r="AA1541" s="19"/>
      <c r="AB1541" s="19"/>
      <c r="AC1541" s="19"/>
      <c r="AD1541" s="19"/>
      <c r="AE1541" s="19"/>
      <c r="AF1541" s="19"/>
      <c r="AG1541" s="19"/>
      <c r="AH1541" s="19"/>
      <c r="AI1541" s="19"/>
      <c r="AJ1541" s="19"/>
      <c r="FM1541" s="50"/>
    </row>
    <row r="1542" spans="1:169" s="18" customFormat="1">
      <c r="A1542" s="47"/>
      <c r="B1542" s="477"/>
      <c r="C1542" s="48"/>
      <c r="D1542" s="48"/>
      <c r="E1542" s="477"/>
      <c r="F1542" s="48"/>
      <c r="G1542" s="48"/>
      <c r="H1542" s="49"/>
      <c r="I1542" s="48"/>
      <c r="J1542" s="477"/>
      <c r="K1542" s="19"/>
      <c r="L1542" s="19"/>
      <c r="M1542" s="19"/>
      <c r="N1542" s="19"/>
      <c r="O1542" s="19"/>
      <c r="P1542" s="19"/>
      <c r="Q1542" s="19"/>
      <c r="R1542" s="19"/>
      <c r="S1542" s="19"/>
      <c r="T1542" s="19"/>
      <c r="U1542" s="19"/>
      <c r="V1542" s="19"/>
      <c r="W1542" s="19"/>
      <c r="X1542" s="19"/>
      <c r="Y1542" s="19"/>
      <c r="Z1542" s="19"/>
      <c r="AA1542" s="19"/>
      <c r="AB1542" s="19"/>
      <c r="AC1542" s="19"/>
      <c r="AD1542" s="19"/>
      <c r="AE1542" s="19"/>
      <c r="AF1542" s="19"/>
      <c r="AG1542" s="19"/>
      <c r="AH1542" s="19"/>
      <c r="AI1542" s="19"/>
      <c r="AJ1542" s="19"/>
      <c r="FM1542" s="50"/>
    </row>
    <row r="1543" spans="1:169" s="18" customFormat="1">
      <c r="A1543" s="47"/>
      <c r="B1543" s="477"/>
      <c r="C1543" s="48"/>
      <c r="D1543" s="48"/>
      <c r="E1543" s="477"/>
      <c r="F1543" s="48"/>
      <c r="G1543" s="48"/>
      <c r="H1543" s="49"/>
      <c r="I1543" s="48"/>
      <c r="J1543" s="477"/>
      <c r="K1543" s="19"/>
      <c r="L1543" s="19"/>
      <c r="M1543" s="19"/>
      <c r="N1543" s="19"/>
      <c r="O1543" s="19"/>
      <c r="P1543" s="19"/>
      <c r="Q1543" s="19"/>
      <c r="R1543" s="19"/>
      <c r="S1543" s="19"/>
      <c r="T1543" s="19"/>
      <c r="U1543" s="19"/>
      <c r="V1543" s="19"/>
      <c r="W1543" s="19"/>
      <c r="X1543" s="19"/>
      <c r="Y1543" s="19"/>
      <c r="Z1543" s="19"/>
      <c r="AA1543" s="19"/>
      <c r="AB1543" s="19"/>
      <c r="AC1543" s="19"/>
      <c r="AD1543" s="19"/>
      <c r="AE1543" s="19"/>
      <c r="AF1543" s="19"/>
      <c r="AG1543" s="19"/>
      <c r="AH1543" s="19"/>
      <c r="AI1543" s="19"/>
      <c r="AJ1543" s="19"/>
      <c r="FM1543" s="50"/>
    </row>
    <row r="1544" spans="1:169" s="18" customFormat="1">
      <c r="A1544" s="47"/>
      <c r="B1544" s="477"/>
      <c r="C1544" s="48"/>
      <c r="D1544" s="48"/>
      <c r="E1544" s="477"/>
      <c r="F1544" s="48"/>
      <c r="G1544" s="48"/>
      <c r="H1544" s="49"/>
      <c r="I1544" s="48"/>
      <c r="J1544" s="477"/>
      <c r="K1544" s="19"/>
      <c r="L1544" s="19"/>
      <c r="M1544" s="19"/>
      <c r="N1544" s="19"/>
      <c r="O1544" s="19"/>
      <c r="P1544" s="19"/>
      <c r="Q1544" s="19"/>
      <c r="R1544" s="19"/>
      <c r="S1544" s="19"/>
      <c r="T1544" s="19"/>
      <c r="U1544" s="19"/>
      <c r="V1544" s="19"/>
      <c r="W1544" s="19"/>
      <c r="X1544" s="19"/>
      <c r="Y1544" s="19"/>
      <c r="Z1544" s="19"/>
      <c r="AA1544" s="19"/>
      <c r="AB1544" s="19"/>
      <c r="AC1544" s="19"/>
      <c r="AD1544" s="19"/>
      <c r="AE1544" s="19"/>
      <c r="AF1544" s="19"/>
      <c r="AG1544" s="19"/>
      <c r="AH1544" s="19"/>
      <c r="AI1544" s="19"/>
      <c r="AJ1544" s="19"/>
      <c r="FM1544" s="50"/>
    </row>
    <row r="1545" spans="1:169" s="18" customFormat="1">
      <c r="A1545" s="47"/>
      <c r="B1545" s="477"/>
      <c r="C1545" s="48"/>
      <c r="D1545" s="48"/>
      <c r="E1545" s="477"/>
      <c r="F1545" s="48"/>
      <c r="G1545" s="48"/>
      <c r="H1545" s="49"/>
      <c r="I1545" s="48"/>
      <c r="J1545" s="477"/>
      <c r="K1545" s="19"/>
      <c r="L1545" s="19"/>
      <c r="M1545" s="19"/>
      <c r="N1545" s="19"/>
      <c r="O1545" s="19"/>
      <c r="P1545" s="19"/>
      <c r="Q1545" s="19"/>
      <c r="R1545" s="19"/>
      <c r="S1545" s="19"/>
      <c r="T1545" s="19"/>
      <c r="U1545" s="19"/>
      <c r="V1545" s="19"/>
      <c r="W1545" s="19"/>
      <c r="X1545" s="19"/>
      <c r="Y1545" s="19"/>
      <c r="Z1545" s="19"/>
      <c r="AA1545" s="19"/>
      <c r="AB1545" s="19"/>
      <c r="AC1545" s="19"/>
      <c r="AD1545" s="19"/>
      <c r="AE1545" s="19"/>
      <c r="AF1545" s="19"/>
      <c r="AG1545" s="19"/>
      <c r="AH1545" s="19"/>
      <c r="AI1545" s="19"/>
      <c r="AJ1545" s="19"/>
      <c r="FM1545" s="50"/>
    </row>
    <row r="1546" spans="1:169" s="18" customFormat="1">
      <c r="A1546" s="47"/>
      <c r="B1546" s="477"/>
      <c r="C1546" s="48"/>
      <c r="D1546" s="48"/>
      <c r="E1546" s="477"/>
      <c r="F1546" s="48"/>
      <c r="G1546" s="48"/>
      <c r="H1546" s="49"/>
      <c r="I1546" s="48"/>
      <c r="J1546" s="477"/>
      <c r="K1546" s="19"/>
      <c r="L1546" s="19"/>
      <c r="M1546" s="19"/>
      <c r="N1546" s="19"/>
      <c r="O1546" s="19"/>
      <c r="P1546" s="19"/>
      <c r="Q1546" s="19"/>
      <c r="R1546" s="19"/>
      <c r="S1546" s="19"/>
      <c r="T1546" s="19"/>
      <c r="U1546" s="19"/>
      <c r="V1546" s="19"/>
      <c r="W1546" s="19"/>
      <c r="X1546" s="19"/>
      <c r="Y1546" s="19"/>
      <c r="Z1546" s="19"/>
      <c r="AA1546" s="19"/>
      <c r="AB1546" s="19"/>
      <c r="AC1546" s="19"/>
      <c r="AD1546" s="19"/>
      <c r="AE1546" s="19"/>
      <c r="AF1546" s="19"/>
      <c r="AG1546" s="19"/>
      <c r="AH1546" s="19"/>
      <c r="AI1546" s="19"/>
      <c r="AJ1546" s="19"/>
      <c r="FM1546" s="50"/>
    </row>
    <row r="1547" spans="1:169" s="18" customFormat="1">
      <c r="A1547" s="47"/>
      <c r="B1547" s="477"/>
      <c r="C1547" s="48"/>
      <c r="D1547" s="48"/>
      <c r="E1547" s="477"/>
      <c r="F1547" s="48"/>
      <c r="G1547" s="48"/>
      <c r="H1547" s="49"/>
      <c r="I1547" s="48"/>
      <c r="J1547" s="477"/>
      <c r="K1547" s="19"/>
      <c r="L1547" s="19"/>
      <c r="M1547" s="19"/>
      <c r="N1547" s="19"/>
      <c r="O1547" s="19"/>
      <c r="P1547" s="19"/>
      <c r="Q1547" s="19"/>
      <c r="R1547" s="19"/>
      <c r="S1547" s="19"/>
      <c r="T1547" s="19"/>
      <c r="U1547" s="19"/>
      <c r="V1547" s="19"/>
      <c r="W1547" s="19"/>
      <c r="X1547" s="19"/>
      <c r="Y1547" s="19"/>
      <c r="Z1547" s="19"/>
      <c r="AA1547" s="19"/>
      <c r="AB1547" s="19"/>
      <c r="AC1547" s="19"/>
      <c r="AD1547" s="19"/>
      <c r="AE1547" s="19"/>
      <c r="AF1547" s="19"/>
      <c r="AG1547" s="19"/>
      <c r="AH1547" s="19"/>
      <c r="AI1547" s="19"/>
      <c r="AJ1547" s="19"/>
      <c r="FM1547" s="50"/>
    </row>
    <row r="1548" spans="1:169" s="18" customFormat="1">
      <c r="A1548" s="47"/>
      <c r="B1548" s="477"/>
      <c r="C1548" s="48"/>
      <c r="D1548" s="48"/>
      <c r="E1548" s="477"/>
      <c r="F1548" s="48"/>
      <c r="G1548" s="48"/>
      <c r="H1548" s="49"/>
      <c r="I1548" s="48"/>
      <c r="J1548" s="477"/>
      <c r="K1548" s="19"/>
      <c r="L1548" s="19"/>
      <c r="M1548" s="19"/>
      <c r="N1548" s="19"/>
      <c r="O1548" s="19"/>
      <c r="P1548" s="19"/>
      <c r="Q1548" s="19"/>
      <c r="R1548" s="19"/>
      <c r="S1548" s="19"/>
      <c r="T1548" s="19"/>
      <c r="U1548" s="19"/>
      <c r="V1548" s="19"/>
      <c r="W1548" s="19"/>
      <c r="X1548" s="19"/>
      <c r="Y1548" s="19"/>
      <c r="Z1548" s="19"/>
      <c r="AA1548" s="19"/>
      <c r="AB1548" s="19"/>
      <c r="AC1548" s="19"/>
      <c r="AD1548" s="19"/>
      <c r="AE1548" s="19"/>
      <c r="AF1548" s="19"/>
      <c r="AG1548" s="19"/>
      <c r="AH1548" s="19"/>
      <c r="AI1548" s="19"/>
      <c r="AJ1548" s="19"/>
      <c r="FM1548" s="50"/>
    </row>
    <row r="1549" spans="1:169" s="18" customFormat="1">
      <c r="A1549" s="47"/>
      <c r="B1549" s="477"/>
      <c r="C1549" s="48"/>
      <c r="D1549" s="48"/>
      <c r="E1549" s="477"/>
      <c r="F1549" s="48"/>
      <c r="G1549" s="48"/>
      <c r="H1549" s="49"/>
      <c r="I1549" s="48"/>
      <c r="J1549" s="477"/>
      <c r="K1549" s="19"/>
      <c r="L1549" s="19"/>
      <c r="M1549" s="19"/>
      <c r="N1549" s="19"/>
      <c r="O1549" s="19"/>
      <c r="P1549" s="19"/>
      <c r="Q1549" s="19"/>
      <c r="R1549" s="19"/>
      <c r="S1549" s="19"/>
      <c r="T1549" s="19"/>
      <c r="U1549" s="19"/>
      <c r="V1549" s="19"/>
      <c r="W1549" s="19"/>
      <c r="X1549" s="19"/>
      <c r="Y1549" s="19"/>
      <c r="Z1549" s="19"/>
      <c r="AA1549" s="19"/>
      <c r="AB1549" s="19"/>
      <c r="AC1549" s="19"/>
      <c r="AD1549" s="19"/>
      <c r="AE1549" s="19"/>
      <c r="AF1549" s="19"/>
      <c r="AG1549" s="19"/>
      <c r="AH1549" s="19"/>
      <c r="AI1549" s="19"/>
      <c r="AJ1549" s="19"/>
      <c r="FM1549" s="50"/>
    </row>
    <row r="1550" spans="1:169" s="18" customFormat="1">
      <c r="A1550" s="47"/>
      <c r="B1550" s="477"/>
      <c r="C1550" s="48"/>
      <c r="D1550" s="48"/>
      <c r="E1550" s="477"/>
      <c r="F1550" s="48"/>
      <c r="G1550" s="48"/>
      <c r="H1550" s="49"/>
      <c r="I1550" s="48"/>
      <c r="J1550" s="477"/>
      <c r="K1550" s="19"/>
      <c r="L1550" s="19"/>
      <c r="M1550" s="19"/>
      <c r="N1550" s="19"/>
      <c r="O1550" s="19"/>
      <c r="P1550" s="19"/>
      <c r="Q1550" s="19"/>
      <c r="R1550" s="19"/>
      <c r="S1550" s="19"/>
      <c r="T1550" s="19"/>
      <c r="U1550" s="19"/>
      <c r="V1550" s="19"/>
      <c r="W1550" s="19"/>
      <c r="X1550" s="19"/>
      <c r="Y1550" s="19"/>
      <c r="Z1550" s="19"/>
      <c r="AA1550" s="19"/>
      <c r="AB1550" s="19"/>
      <c r="AC1550" s="19"/>
      <c r="AD1550" s="19"/>
      <c r="AE1550" s="19"/>
      <c r="AF1550" s="19"/>
      <c r="AG1550" s="19"/>
      <c r="AH1550" s="19"/>
      <c r="AI1550" s="19"/>
      <c r="AJ1550" s="19"/>
      <c r="FM1550" s="50"/>
    </row>
    <row r="1551" spans="1:169" s="18" customFormat="1">
      <c r="A1551" s="47"/>
      <c r="B1551" s="477"/>
      <c r="C1551" s="48"/>
      <c r="D1551" s="48"/>
      <c r="E1551" s="477"/>
      <c r="F1551" s="48"/>
      <c r="G1551" s="48"/>
      <c r="H1551" s="49"/>
      <c r="I1551" s="48"/>
      <c r="J1551" s="477"/>
      <c r="K1551" s="19"/>
      <c r="L1551" s="19"/>
      <c r="M1551" s="19"/>
      <c r="N1551" s="19"/>
      <c r="O1551" s="19"/>
      <c r="P1551" s="19"/>
      <c r="Q1551" s="19"/>
      <c r="R1551" s="19"/>
      <c r="S1551" s="19"/>
      <c r="T1551" s="19"/>
      <c r="U1551" s="19"/>
      <c r="V1551" s="19"/>
      <c r="W1551" s="19"/>
      <c r="X1551" s="19"/>
      <c r="Y1551" s="19"/>
      <c r="Z1551" s="19"/>
      <c r="AA1551" s="19"/>
      <c r="AB1551" s="19"/>
      <c r="AC1551" s="19"/>
      <c r="AD1551" s="19"/>
      <c r="AE1551" s="19"/>
      <c r="AF1551" s="19"/>
      <c r="AG1551" s="19"/>
      <c r="AH1551" s="19"/>
      <c r="AI1551" s="19"/>
      <c r="AJ1551" s="19"/>
      <c r="FM1551" s="50"/>
    </row>
    <row r="1552" spans="1:169" s="18" customFormat="1">
      <c r="A1552" s="47"/>
      <c r="B1552" s="477"/>
      <c r="C1552" s="48"/>
      <c r="D1552" s="48"/>
      <c r="E1552" s="477"/>
      <c r="F1552" s="48"/>
      <c r="G1552" s="48"/>
      <c r="H1552" s="49"/>
      <c r="I1552" s="48"/>
      <c r="J1552" s="477"/>
      <c r="K1552" s="19"/>
      <c r="L1552" s="19"/>
      <c r="M1552" s="19"/>
      <c r="N1552" s="19"/>
      <c r="O1552" s="19"/>
      <c r="P1552" s="19"/>
      <c r="Q1552" s="19"/>
      <c r="R1552" s="19"/>
      <c r="S1552" s="19"/>
      <c r="T1552" s="19"/>
      <c r="U1552" s="19"/>
      <c r="V1552" s="19"/>
      <c r="W1552" s="19"/>
      <c r="X1552" s="19"/>
      <c r="Y1552" s="19"/>
      <c r="Z1552" s="19"/>
      <c r="AA1552" s="19"/>
      <c r="AB1552" s="19"/>
      <c r="AC1552" s="19"/>
      <c r="AD1552" s="19"/>
      <c r="AE1552" s="19"/>
      <c r="AF1552" s="19"/>
      <c r="AG1552" s="19"/>
      <c r="AH1552" s="19"/>
      <c r="AI1552" s="19"/>
      <c r="AJ1552" s="19"/>
      <c r="FM1552" s="50"/>
    </row>
    <row r="1553" spans="1:169" s="18" customFormat="1">
      <c r="A1553" s="47"/>
      <c r="B1553" s="477"/>
      <c r="C1553" s="48"/>
      <c r="D1553" s="48"/>
      <c r="E1553" s="477"/>
      <c r="F1553" s="48"/>
      <c r="G1553" s="48"/>
      <c r="H1553" s="49"/>
      <c r="I1553" s="48"/>
      <c r="J1553" s="477"/>
      <c r="K1553" s="19"/>
      <c r="L1553" s="19"/>
      <c r="M1553" s="19"/>
      <c r="N1553" s="19"/>
      <c r="O1553" s="19"/>
      <c r="P1553" s="19"/>
      <c r="Q1553" s="19"/>
      <c r="R1553" s="19"/>
      <c r="S1553" s="19"/>
      <c r="T1553" s="19"/>
      <c r="U1553" s="19"/>
      <c r="V1553" s="19"/>
      <c r="W1553" s="19"/>
      <c r="X1553" s="19"/>
      <c r="Y1553" s="19"/>
      <c r="Z1553" s="19"/>
      <c r="AA1553" s="19"/>
      <c r="AB1553" s="19"/>
      <c r="AC1553" s="19"/>
      <c r="AD1553" s="19"/>
      <c r="AE1553" s="19"/>
      <c r="AF1553" s="19"/>
      <c r="AG1553" s="19"/>
      <c r="AH1553" s="19"/>
      <c r="AI1553" s="19"/>
      <c r="AJ1553" s="19"/>
      <c r="FM1553" s="50"/>
    </row>
    <row r="1554" spans="1:169" s="18" customFormat="1">
      <c r="A1554" s="47"/>
      <c r="B1554" s="477"/>
      <c r="C1554" s="48"/>
      <c r="D1554" s="48"/>
      <c r="E1554" s="477"/>
      <c r="F1554" s="48"/>
      <c r="G1554" s="48"/>
      <c r="H1554" s="49"/>
      <c r="I1554" s="48"/>
      <c r="J1554" s="477"/>
      <c r="K1554" s="19"/>
      <c r="L1554" s="19"/>
      <c r="M1554" s="19"/>
      <c r="N1554" s="19"/>
      <c r="O1554" s="19"/>
      <c r="P1554" s="19"/>
      <c r="Q1554" s="19"/>
      <c r="R1554" s="19"/>
      <c r="S1554" s="19"/>
      <c r="T1554" s="19"/>
      <c r="U1554" s="19"/>
      <c r="V1554" s="19"/>
      <c r="W1554" s="19"/>
      <c r="X1554" s="19"/>
      <c r="Y1554" s="19"/>
      <c r="Z1554" s="19"/>
      <c r="AA1554" s="19"/>
      <c r="AB1554" s="19"/>
      <c r="AC1554" s="19"/>
      <c r="AD1554" s="19"/>
      <c r="AE1554" s="19"/>
      <c r="AF1554" s="19"/>
      <c r="AG1554" s="19"/>
      <c r="AH1554" s="19"/>
      <c r="AI1554" s="19"/>
      <c r="AJ1554" s="19"/>
      <c r="FM1554" s="50"/>
    </row>
    <row r="1555" spans="1:169" s="18" customFormat="1">
      <c r="A1555" s="47"/>
      <c r="B1555" s="477"/>
      <c r="C1555" s="48"/>
      <c r="D1555" s="48"/>
      <c r="E1555" s="477"/>
      <c r="F1555" s="48"/>
      <c r="G1555" s="48"/>
      <c r="H1555" s="49"/>
      <c r="I1555" s="48"/>
      <c r="J1555" s="477"/>
      <c r="K1555" s="19"/>
      <c r="L1555" s="19"/>
      <c r="M1555" s="19"/>
      <c r="N1555" s="19"/>
      <c r="O1555" s="19"/>
      <c r="P1555" s="19"/>
      <c r="Q1555" s="19"/>
      <c r="R1555" s="19"/>
      <c r="S1555" s="19"/>
      <c r="T1555" s="19"/>
      <c r="U1555" s="19"/>
      <c r="V1555" s="19"/>
      <c r="W1555" s="19"/>
      <c r="X1555" s="19"/>
      <c r="Y1555" s="19"/>
      <c r="Z1555" s="19"/>
      <c r="AA1555" s="19"/>
      <c r="AB1555" s="19"/>
      <c r="AC1555" s="19"/>
      <c r="AD1555" s="19"/>
      <c r="AE1555" s="19"/>
      <c r="AF1555" s="19"/>
      <c r="AG1555" s="19"/>
      <c r="AH1555" s="19"/>
      <c r="AI1555" s="19"/>
      <c r="AJ1555" s="19"/>
      <c r="FM1555" s="50"/>
    </row>
    <row r="1556" spans="1:169" s="18" customFormat="1">
      <c r="A1556" s="47"/>
      <c r="B1556" s="477"/>
      <c r="C1556" s="48"/>
      <c r="D1556" s="48"/>
      <c r="E1556" s="477"/>
      <c r="F1556" s="48"/>
      <c r="G1556" s="48"/>
      <c r="H1556" s="49"/>
      <c r="I1556" s="48"/>
      <c r="J1556" s="477"/>
      <c r="K1556" s="19"/>
      <c r="L1556" s="19"/>
      <c r="M1556" s="19"/>
      <c r="N1556" s="19"/>
      <c r="O1556" s="19"/>
      <c r="P1556" s="19"/>
      <c r="Q1556" s="19"/>
      <c r="R1556" s="19"/>
      <c r="S1556" s="19"/>
      <c r="T1556" s="19"/>
      <c r="U1556" s="19"/>
      <c r="V1556" s="19"/>
      <c r="W1556" s="19"/>
      <c r="X1556" s="19"/>
      <c r="Y1556" s="19"/>
      <c r="Z1556" s="19"/>
      <c r="AA1556" s="19"/>
      <c r="AB1556" s="19"/>
      <c r="AC1556" s="19"/>
      <c r="AD1556" s="19"/>
      <c r="AE1556" s="19"/>
      <c r="AF1556" s="19"/>
      <c r="AG1556" s="19"/>
      <c r="AH1556" s="19"/>
      <c r="AI1556" s="19"/>
      <c r="AJ1556" s="19"/>
      <c r="FM1556" s="50"/>
    </row>
    <row r="1557" spans="1:169" s="18" customFormat="1">
      <c r="A1557" s="47"/>
      <c r="B1557" s="477"/>
      <c r="C1557" s="48"/>
      <c r="D1557" s="48"/>
      <c r="E1557" s="477"/>
      <c r="F1557" s="48"/>
      <c r="G1557" s="48"/>
      <c r="H1557" s="49"/>
      <c r="I1557" s="48"/>
      <c r="J1557" s="477"/>
      <c r="K1557" s="19"/>
      <c r="L1557" s="19"/>
      <c r="M1557" s="19"/>
      <c r="N1557" s="19"/>
      <c r="O1557" s="19"/>
      <c r="P1557" s="19"/>
      <c r="Q1557" s="19"/>
      <c r="R1557" s="19"/>
      <c r="S1557" s="19"/>
      <c r="T1557" s="19"/>
      <c r="U1557" s="19"/>
      <c r="V1557" s="19"/>
      <c r="W1557" s="19"/>
      <c r="X1557" s="19"/>
      <c r="Y1557" s="19"/>
      <c r="Z1557" s="19"/>
      <c r="AA1557" s="19"/>
      <c r="AB1557" s="19"/>
      <c r="AC1557" s="19"/>
      <c r="AD1557" s="19"/>
      <c r="AE1557" s="19"/>
      <c r="AF1557" s="19"/>
      <c r="AG1557" s="19"/>
      <c r="AH1557" s="19"/>
      <c r="AI1557" s="19"/>
      <c r="AJ1557" s="19"/>
      <c r="FM1557" s="50"/>
    </row>
    <row r="1558" spans="1:169" s="18" customFormat="1">
      <c r="A1558" s="47"/>
      <c r="B1558" s="477"/>
      <c r="C1558" s="48"/>
      <c r="D1558" s="48"/>
      <c r="E1558" s="477"/>
      <c r="F1558" s="48"/>
      <c r="G1558" s="48"/>
      <c r="H1558" s="49"/>
      <c r="I1558" s="48"/>
      <c r="J1558" s="477"/>
      <c r="K1558" s="19"/>
      <c r="L1558" s="19"/>
      <c r="M1558" s="19"/>
      <c r="N1558" s="19"/>
      <c r="O1558" s="19"/>
      <c r="P1558" s="19"/>
      <c r="Q1558" s="19"/>
      <c r="R1558" s="19"/>
      <c r="S1558" s="19"/>
      <c r="T1558" s="19"/>
      <c r="U1558" s="19"/>
      <c r="V1558" s="19"/>
      <c r="W1558" s="19"/>
      <c r="X1558" s="19"/>
      <c r="Y1558" s="19"/>
      <c r="Z1558" s="19"/>
      <c r="AA1558" s="19"/>
      <c r="AB1558" s="19"/>
      <c r="AC1558" s="19"/>
      <c r="AD1558" s="19"/>
      <c r="AE1558" s="19"/>
      <c r="AF1558" s="19"/>
      <c r="AG1558" s="19"/>
      <c r="AH1558" s="19"/>
      <c r="AI1558" s="19"/>
      <c r="AJ1558" s="19"/>
      <c r="FM1558" s="50"/>
    </row>
    <row r="1559" spans="1:169" s="18" customFormat="1">
      <c r="A1559" s="47"/>
      <c r="B1559" s="477"/>
      <c r="C1559" s="48"/>
      <c r="D1559" s="48"/>
      <c r="E1559" s="477"/>
      <c r="F1559" s="48"/>
      <c r="G1559" s="48"/>
      <c r="H1559" s="49"/>
      <c r="I1559" s="48"/>
      <c r="J1559" s="477"/>
      <c r="K1559" s="19"/>
      <c r="L1559" s="19"/>
      <c r="M1559" s="19"/>
      <c r="N1559" s="19"/>
      <c r="O1559" s="19"/>
      <c r="P1559" s="19"/>
      <c r="Q1559" s="19"/>
      <c r="R1559" s="19"/>
      <c r="S1559" s="19"/>
      <c r="T1559" s="19"/>
      <c r="U1559" s="19"/>
      <c r="V1559" s="19"/>
      <c r="W1559" s="19"/>
      <c r="X1559" s="19"/>
      <c r="Y1559" s="19"/>
      <c r="Z1559" s="19"/>
      <c r="AA1559" s="19"/>
      <c r="AB1559" s="19"/>
      <c r="AC1559" s="19"/>
      <c r="AD1559" s="19"/>
      <c r="AE1559" s="19"/>
      <c r="AF1559" s="19"/>
      <c r="AG1559" s="19"/>
      <c r="AH1559" s="19"/>
      <c r="AI1559" s="19"/>
      <c r="AJ1559" s="19"/>
      <c r="FM1559" s="50"/>
    </row>
    <row r="1560" spans="1:169" s="18" customFormat="1">
      <c r="A1560" s="47"/>
      <c r="B1560" s="477"/>
      <c r="C1560" s="48"/>
      <c r="D1560" s="48"/>
      <c r="E1560" s="477"/>
      <c r="F1560" s="48"/>
      <c r="G1560" s="48"/>
      <c r="H1560" s="49"/>
      <c r="I1560" s="48"/>
      <c r="J1560" s="477"/>
      <c r="K1560" s="19"/>
      <c r="L1560" s="19"/>
      <c r="M1560" s="19"/>
      <c r="N1560" s="19"/>
      <c r="O1560" s="19"/>
      <c r="P1560" s="19"/>
      <c r="Q1560" s="19"/>
      <c r="R1560" s="19"/>
      <c r="S1560" s="19"/>
      <c r="T1560" s="19"/>
      <c r="U1560" s="19"/>
      <c r="V1560" s="19"/>
      <c r="W1560" s="19"/>
      <c r="X1560" s="19"/>
      <c r="Y1560" s="19"/>
      <c r="Z1560" s="19"/>
      <c r="AA1560" s="19"/>
      <c r="AB1560" s="19"/>
      <c r="AC1560" s="19"/>
      <c r="AD1560" s="19"/>
      <c r="AE1560" s="19"/>
      <c r="AF1560" s="19"/>
      <c r="AG1560" s="19"/>
      <c r="AH1560" s="19"/>
      <c r="AI1560" s="19"/>
      <c r="AJ1560" s="19"/>
      <c r="FM1560" s="50"/>
    </row>
    <row r="1561" spans="1:169" s="18" customFormat="1">
      <c r="A1561" s="47"/>
      <c r="B1561" s="477"/>
      <c r="C1561" s="48"/>
      <c r="D1561" s="48"/>
      <c r="E1561" s="477"/>
      <c r="F1561" s="48"/>
      <c r="G1561" s="48"/>
      <c r="H1561" s="49"/>
      <c r="I1561" s="48"/>
      <c r="J1561" s="477"/>
      <c r="K1561" s="19"/>
      <c r="L1561" s="19"/>
      <c r="M1561" s="19"/>
      <c r="N1561" s="19"/>
      <c r="O1561" s="19"/>
      <c r="P1561" s="19"/>
      <c r="Q1561" s="19"/>
      <c r="R1561" s="19"/>
      <c r="S1561" s="19"/>
      <c r="T1561" s="19"/>
      <c r="U1561" s="19"/>
      <c r="V1561" s="19"/>
      <c r="W1561" s="19"/>
      <c r="X1561" s="19"/>
      <c r="Y1561" s="19"/>
      <c r="Z1561" s="19"/>
      <c r="AA1561" s="19"/>
      <c r="AB1561" s="19"/>
      <c r="AC1561" s="19"/>
      <c r="AD1561" s="19"/>
      <c r="AE1561" s="19"/>
      <c r="AF1561" s="19"/>
      <c r="AG1561" s="19"/>
      <c r="AH1561" s="19"/>
      <c r="AI1561" s="19"/>
      <c r="AJ1561" s="19"/>
      <c r="FM1561" s="50"/>
    </row>
    <row r="1562" spans="1:169" s="18" customFormat="1">
      <c r="A1562" s="47"/>
      <c r="B1562" s="477"/>
      <c r="C1562" s="48"/>
      <c r="D1562" s="48"/>
      <c r="E1562" s="477"/>
      <c r="F1562" s="48"/>
      <c r="G1562" s="48"/>
      <c r="H1562" s="49"/>
      <c r="I1562" s="48"/>
      <c r="J1562" s="477"/>
      <c r="K1562" s="19"/>
      <c r="L1562" s="19"/>
      <c r="M1562" s="19"/>
      <c r="N1562" s="19"/>
      <c r="O1562" s="19"/>
      <c r="P1562" s="19"/>
      <c r="Q1562" s="19"/>
      <c r="R1562" s="19"/>
      <c r="S1562" s="19"/>
      <c r="T1562" s="19"/>
      <c r="U1562" s="19"/>
      <c r="V1562" s="19"/>
      <c r="W1562" s="19"/>
      <c r="X1562" s="19"/>
      <c r="Y1562" s="19"/>
      <c r="Z1562" s="19"/>
      <c r="AA1562" s="19"/>
      <c r="AB1562" s="19"/>
      <c r="AC1562" s="19"/>
      <c r="AD1562" s="19"/>
      <c r="AE1562" s="19"/>
      <c r="AF1562" s="19"/>
      <c r="AG1562" s="19"/>
      <c r="AH1562" s="19"/>
      <c r="AI1562" s="19"/>
      <c r="AJ1562" s="19"/>
      <c r="FM1562" s="50"/>
    </row>
    <row r="1563" spans="1:169" s="18" customFormat="1">
      <c r="A1563" s="47"/>
      <c r="B1563" s="477"/>
      <c r="C1563" s="48"/>
      <c r="D1563" s="48"/>
      <c r="E1563" s="477"/>
      <c r="F1563" s="48"/>
      <c r="G1563" s="48"/>
      <c r="H1563" s="49"/>
      <c r="I1563" s="48"/>
      <c r="J1563" s="477"/>
      <c r="K1563" s="19"/>
      <c r="L1563" s="19"/>
      <c r="M1563" s="19"/>
      <c r="N1563" s="19"/>
      <c r="O1563" s="19"/>
      <c r="P1563" s="19"/>
      <c r="Q1563" s="19"/>
      <c r="R1563" s="19"/>
      <c r="S1563" s="19"/>
      <c r="T1563" s="19"/>
      <c r="U1563" s="19"/>
      <c r="V1563" s="19"/>
      <c r="W1563" s="19"/>
      <c r="X1563" s="19"/>
      <c r="Y1563" s="19"/>
      <c r="Z1563" s="19"/>
      <c r="AA1563" s="19"/>
      <c r="AB1563" s="19"/>
      <c r="AC1563" s="19"/>
      <c r="AD1563" s="19"/>
      <c r="AE1563" s="19"/>
      <c r="AF1563" s="19"/>
      <c r="AG1563" s="19"/>
      <c r="AH1563" s="19"/>
      <c r="AI1563" s="19"/>
      <c r="AJ1563" s="19"/>
      <c r="FM1563" s="50"/>
    </row>
    <row r="1564" spans="1:169" s="18" customFormat="1">
      <c r="A1564" s="47"/>
      <c r="B1564" s="477"/>
      <c r="C1564" s="48"/>
      <c r="D1564" s="48"/>
      <c r="E1564" s="477"/>
      <c r="F1564" s="48"/>
      <c r="G1564" s="48"/>
      <c r="H1564" s="49"/>
      <c r="I1564" s="48"/>
      <c r="J1564" s="477"/>
      <c r="K1564" s="19"/>
      <c r="L1564" s="19"/>
      <c r="M1564" s="19"/>
      <c r="N1564" s="19"/>
      <c r="O1564" s="19"/>
      <c r="P1564" s="19"/>
      <c r="Q1564" s="19"/>
      <c r="R1564" s="19"/>
      <c r="S1564" s="19"/>
      <c r="T1564" s="19"/>
      <c r="U1564" s="19"/>
      <c r="V1564" s="19"/>
      <c r="W1564" s="19"/>
      <c r="X1564" s="19"/>
      <c r="Y1564" s="19"/>
      <c r="Z1564" s="19"/>
      <c r="AA1564" s="19"/>
      <c r="AB1564" s="19"/>
      <c r="AC1564" s="19"/>
      <c r="AD1564" s="19"/>
      <c r="AE1564" s="19"/>
      <c r="AF1564" s="19"/>
      <c r="AG1564" s="19"/>
      <c r="AH1564" s="19"/>
      <c r="AI1564" s="19"/>
      <c r="AJ1564" s="19"/>
      <c r="FM1564" s="50"/>
    </row>
    <row r="1565" spans="1:169" s="18" customFormat="1">
      <c r="A1565" s="47"/>
      <c r="B1565" s="477"/>
      <c r="C1565" s="48"/>
      <c r="D1565" s="48"/>
      <c r="E1565" s="477"/>
      <c r="F1565" s="48"/>
      <c r="G1565" s="48"/>
      <c r="H1565" s="49"/>
      <c r="I1565" s="48"/>
      <c r="J1565" s="477"/>
      <c r="K1565" s="19"/>
      <c r="L1565" s="19"/>
      <c r="M1565" s="19"/>
      <c r="N1565" s="19"/>
      <c r="O1565" s="19"/>
      <c r="P1565" s="19"/>
      <c r="Q1565" s="19"/>
      <c r="R1565" s="19"/>
      <c r="S1565" s="19"/>
      <c r="T1565" s="19"/>
      <c r="U1565" s="19"/>
      <c r="V1565" s="19"/>
      <c r="W1565" s="19"/>
      <c r="X1565" s="19"/>
      <c r="Y1565" s="19"/>
      <c r="Z1565" s="19"/>
      <c r="AA1565" s="19"/>
      <c r="AB1565" s="19"/>
      <c r="AC1565" s="19"/>
      <c r="AD1565" s="19"/>
      <c r="AE1565" s="19"/>
      <c r="AF1565" s="19"/>
      <c r="AG1565" s="19"/>
      <c r="AH1565" s="19"/>
      <c r="AI1565" s="19"/>
      <c r="AJ1565" s="19"/>
      <c r="FM1565" s="50"/>
    </row>
    <row r="1566" spans="1:169" s="18" customFormat="1">
      <c r="A1566" s="47"/>
      <c r="B1566" s="477"/>
      <c r="C1566" s="48"/>
      <c r="D1566" s="48"/>
      <c r="E1566" s="477"/>
      <c r="F1566" s="48"/>
      <c r="G1566" s="48"/>
      <c r="H1566" s="49"/>
      <c r="I1566" s="48"/>
      <c r="J1566" s="477"/>
      <c r="K1566" s="19"/>
      <c r="L1566" s="19"/>
      <c r="M1566" s="19"/>
      <c r="N1566" s="19"/>
      <c r="O1566" s="19"/>
      <c r="P1566" s="19"/>
      <c r="Q1566" s="19"/>
      <c r="R1566" s="19"/>
      <c r="S1566" s="19"/>
      <c r="T1566" s="19"/>
      <c r="U1566" s="19"/>
      <c r="V1566" s="19"/>
      <c r="W1566" s="19"/>
      <c r="X1566" s="19"/>
      <c r="Y1566" s="19"/>
      <c r="Z1566" s="19"/>
      <c r="AA1566" s="19"/>
      <c r="AB1566" s="19"/>
      <c r="AC1566" s="19"/>
      <c r="AD1566" s="19"/>
      <c r="AE1566" s="19"/>
      <c r="AF1566" s="19"/>
      <c r="AG1566" s="19"/>
      <c r="AH1566" s="19"/>
      <c r="AI1566" s="19"/>
      <c r="AJ1566" s="19"/>
      <c r="FM1566" s="50"/>
    </row>
    <row r="1567" spans="1:169" s="18" customFormat="1">
      <c r="A1567" s="47"/>
      <c r="B1567" s="477"/>
      <c r="C1567" s="48"/>
      <c r="D1567" s="48"/>
      <c r="E1567" s="477"/>
      <c r="F1567" s="48"/>
      <c r="G1567" s="48"/>
      <c r="H1567" s="49"/>
      <c r="I1567" s="48"/>
      <c r="J1567" s="477"/>
      <c r="K1567" s="19"/>
      <c r="L1567" s="19"/>
      <c r="M1567" s="19"/>
      <c r="N1567" s="19"/>
      <c r="O1567" s="19"/>
      <c r="P1567" s="19"/>
      <c r="Q1567" s="19"/>
      <c r="R1567" s="19"/>
      <c r="S1567" s="19"/>
      <c r="T1567" s="19"/>
      <c r="U1567" s="19"/>
      <c r="V1567" s="19"/>
      <c r="W1567" s="19"/>
      <c r="X1567" s="19"/>
      <c r="Y1567" s="19"/>
      <c r="Z1567" s="19"/>
      <c r="AA1567" s="19"/>
      <c r="AB1567" s="19"/>
      <c r="AC1567" s="19"/>
      <c r="AD1567" s="19"/>
      <c r="AE1567" s="19"/>
      <c r="AF1567" s="19"/>
      <c r="AG1567" s="19"/>
      <c r="AH1567" s="19"/>
      <c r="AI1567" s="19"/>
      <c r="AJ1567" s="19"/>
      <c r="FM1567" s="50"/>
    </row>
    <row r="1568" spans="1:169" s="18" customFormat="1">
      <c r="A1568" s="47"/>
      <c r="B1568" s="477"/>
      <c r="C1568" s="48"/>
      <c r="D1568" s="48"/>
      <c r="E1568" s="477"/>
      <c r="F1568" s="48"/>
      <c r="G1568" s="48"/>
      <c r="H1568" s="49"/>
      <c r="I1568" s="48"/>
      <c r="J1568" s="477"/>
      <c r="K1568" s="19"/>
      <c r="L1568" s="19"/>
      <c r="M1568" s="19"/>
      <c r="N1568" s="19"/>
      <c r="O1568" s="19"/>
      <c r="P1568" s="19"/>
      <c r="Q1568" s="19"/>
      <c r="R1568" s="19"/>
      <c r="S1568" s="19"/>
      <c r="T1568" s="19"/>
      <c r="U1568" s="19"/>
      <c r="V1568" s="19"/>
      <c r="W1568" s="19"/>
      <c r="X1568" s="19"/>
      <c r="Y1568" s="19"/>
      <c r="Z1568" s="19"/>
      <c r="AA1568" s="19"/>
      <c r="AB1568" s="19"/>
      <c r="AC1568" s="19"/>
      <c r="AD1568" s="19"/>
      <c r="AE1568" s="19"/>
      <c r="AF1568" s="19"/>
      <c r="AG1568" s="19"/>
      <c r="AH1568" s="19"/>
      <c r="AI1568" s="19"/>
      <c r="AJ1568" s="19"/>
      <c r="FM1568" s="50"/>
    </row>
    <row r="1569" spans="1:169" s="18" customFormat="1">
      <c r="A1569" s="47"/>
      <c r="B1569" s="477"/>
      <c r="C1569" s="48"/>
      <c r="D1569" s="48"/>
      <c r="E1569" s="477"/>
      <c r="F1569" s="48"/>
      <c r="G1569" s="48"/>
      <c r="H1569" s="49"/>
      <c r="I1569" s="48"/>
      <c r="J1569" s="477"/>
      <c r="K1569" s="19"/>
      <c r="L1569" s="19"/>
      <c r="M1569" s="19"/>
      <c r="N1569" s="19"/>
      <c r="O1569" s="19"/>
      <c r="P1569" s="19"/>
      <c r="Q1569" s="19"/>
      <c r="R1569" s="19"/>
      <c r="S1569" s="19"/>
      <c r="T1569" s="19"/>
      <c r="U1569" s="19"/>
      <c r="V1569" s="19"/>
      <c r="W1569" s="19"/>
      <c r="X1569" s="19"/>
      <c r="Y1569" s="19"/>
      <c r="Z1569" s="19"/>
      <c r="AA1569" s="19"/>
      <c r="AB1569" s="19"/>
      <c r="AC1569" s="19"/>
      <c r="AD1569" s="19"/>
      <c r="AE1569" s="19"/>
      <c r="AF1569" s="19"/>
      <c r="AG1569" s="19"/>
      <c r="AH1569" s="19"/>
      <c r="AI1569" s="19"/>
      <c r="AJ1569" s="19"/>
      <c r="FM1569" s="50"/>
    </row>
    <row r="1570" spans="1:169" s="18" customFormat="1">
      <c r="A1570" s="47"/>
      <c r="B1570" s="477"/>
      <c r="C1570" s="48"/>
      <c r="D1570" s="48"/>
      <c r="E1570" s="477"/>
      <c r="F1570" s="48"/>
      <c r="G1570" s="48"/>
      <c r="H1570" s="49"/>
      <c r="I1570" s="48"/>
      <c r="J1570" s="477"/>
      <c r="K1570" s="19"/>
      <c r="L1570" s="19"/>
      <c r="M1570" s="19"/>
      <c r="N1570" s="19"/>
      <c r="O1570" s="19"/>
      <c r="P1570" s="19"/>
      <c r="Q1570" s="19"/>
      <c r="R1570" s="19"/>
      <c r="S1570" s="19"/>
      <c r="T1570" s="19"/>
      <c r="U1570" s="19"/>
      <c r="V1570" s="19"/>
      <c r="W1570" s="19"/>
      <c r="X1570" s="19"/>
      <c r="Y1570" s="19"/>
      <c r="Z1570" s="19"/>
      <c r="AA1570" s="19"/>
      <c r="AB1570" s="19"/>
      <c r="AC1570" s="19"/>
      <c r="AD1570" s="19"/>
      <c r="AE1570" s="19"/>
      <c r="AF1570" s="19"/>
      <c r="AG1570" s="19"/>
      <c r="AH1570" s="19"/>
      <c r="AI1570" s="19"/>
      <c r="AJ1570" s="19"/>
      <c r="FM1570" s="50"/>
    </row>
    <row r="1571" spans="1:169" s="18" customFormat="1">
      <c r="A1571" s="47"/>
      <c r="B1571" s="477"/>
      <c r="C1571" s="48"/>
      <c r="D1571" s="48"/>
      <c r="E1571" s="477"/>
      <c r="F1571" s="48"/>
      <c r="G1571" s="48"/>
      <c r="H1571" s="49"/>
      <c r="I1571" s="48"/>
      <c r="J1571" s="477"/>
      <c r="K1571" s="19"/>
      <c r="L1571" s="19"/>
      <c r="M1571" s="19"/>
      <c r="N1571" s="19"/>
      <c r="O1571" s="19"/>
      <c r="P1571" s="19"/>
      <c r="Q1571" s="19"/>
      <c r="R1571" s="19"/>
      <c r="S1571" s="19"/>
      <c r="T1571" s="19"/>
      <c r="U1571" s="19"/>
      <c r="V1571" s="19"/>
      <c r="W1571" s="19"/>
      <c r="X1571" s="19"/>
      <c r="Y1571" s="19"/>
      <c r="Z1571" s="19"/>
      <c r="AA1571" s="19"/>
      <c r="AB1571" s="19"/>
      <c r="AC1571" s="19"/>
      <c r="AD1571" s="19"/>
      <c r="AE1571" s="19"/>
      <c r="AF1571" s="19"/>
      <c r="AG1571" s="19"/>
      <c r="AH1571" s="19"/>
      <c r="AI1571" s="19"/>
      <c r="AJ1571" s="19"/>
      <c r="FM1571" s="50"/>
    </row>
    <row r="1572" spans="1:169" s="18" customFormat="1">
      <c r="A1572" s="47"/>
      <c r="B1572" s="477"/>
      <c r="C1572" s="48"/>
      <c r="D1572" s="48"/>
      <c r="E1572" s="477"/>
      <c r="F1572" s="48"/>
      <c r="G1572" s="48"/>
      <c r="H1572" s="49"/>
      <c r="I1572" s="48"/>
      <c r="J1572" s="477"/>
      <c r="K1572" s="19"/>
      <c r="L1572" s="19"/>
      <c r="M1572" s="19"/>
      <c r="N1572" s="19"/>
      <c r="O1572" s="19"/>
      <c r="P1572" s="19"/>
      <c r="Q1572" s="19"/>
      <c r="R1572" s="19"/>
      <c r="S1572" s="19"/>
      <c r="T1572" s="19"/>
      <c r="U1572" s="19"/>
      <c r="V1572" s="19"/>
      <c r="W1572" s="19"/>
      <c r="X1572" s="19"/>
      <c r="Y1572" s="19"/>
      <c r="Z1572" s="19"/>
      <c r="AA1572" s="19"/>
      <c r="AB1572" s="19"/>
      <c r="AC1572" s="19"/>
      <c r="AD1572" s="19"/>
      <c r="AE1572" s="19"/>
      <c r="AF1572" s="19"/>
      <c r="AG1572" s="19"/>
      <c r="AH1572" s="19"/>
      <c r="AI1572" s="19"/>
      <c r="AJ1572" s="19"/>
      <c r="FM1572" s="50"/>
    </row>
    <row r="1573" spans="1:169" s="18" customFormat="1">
      <c r="A1573" s="47"/>
      <c r="B1573" s="477"/>
      <c r="C1573" s="48"/>
      <c r="D1573" s="48"/>
      <c r="E1573" s="477"/>
      <c r="F1573" s="48"/>
      <c r="G1573" s="48"/>
      <c r="H1573" s="49"/>
      <c r="I1573" s="48"/>
      <c r="J1573" s="477"/>
      <c r="K1573" s="19"/>
      <c r="L1573" s="19"/>
      <c r="M1573" s="19"/>
      <c r="N1573" s="19"/>
      <c r="O1573" s="19"/>
      <c r="P1573" s="19"/>
      <c r="Q1573" s="19"/>
      <c r="R1573" s="19"/>
      <c r="S1573" s="19"/>
      <c r="T1573" s="19"/>
      <c r="U1573" s="19"/>
      <c r="V1573" s="19"/>
      <c r="W1573" s="19"/>
      <c r="X1573" s="19"/>
      <c r="Y1573" s="19"/>
      <c r="Z1573" s="19"/>
      <c r="AA1573" s="19"/>
      <c r="AB1573" s="19"/>
      <c r="AC1573" s="19"/>
      <c r="AD1573" s="19"/>
      <c r="AE1573" s="19"/>
      <c r="AF1573" s="19"/>
      <c r="AG1573" s="19"/>
      <c r="AH1573" s="19"/>
      <c r="AI1573" s="19"/>
      <c r="AJ1573" s="19"/>
      <c r="FM1573" s="50"/>
    </row>
    <row r="1574" spans="1:169" s="18" customFormat="1">
      <c r="A1574" s="47"/>
      <c r="B1574" s="477"/>
      <c r="C1574" s="48"/>
      <c r="D1574" s="48"/>
      <c r="E1574" s="477"/>
      <c r="F1574" s="48"/>
      <c r="G1574" s="48"/>
      <c r="H1574" s="49"/>
      <c r="I1574" s="48"/>
      <c r="J1574" s="477"/>
      <c r="K1574" s="19"/>
      <c r="L1574" s="19"/>
      <c r="M1574" s="19"/>
      <c r="N1574" s="19"/>
      <c r="O1574" s="19"/>
      <c r="P1574" s="19"/>
      <c r="Q1574" s="19"/>
      <c r="R1574" s="19"/>
      <c r="S1574" s="19"/>
      <c r="T1574" s="19"/>
      <c r="U1574" s="19"/>
      <c r="V1574" s="19"/>
      <c r="W1574" s="19"/>
      <c r="X1574" s="19"/>
      <c r="Y1574" s="19"/>
      <c r="Z1574" s="19"/>
      <c r="AA1574" s="19"/>
      <c r="AB1574" s="19"/>
      <c r="AC1574" s="19"/>
      <c r="AD1574" s="19"/>
      <c r="AE1574" s="19"/>
      <c r="AF1574" s="19"/>
      <c r="AG1574" s="19"/>
      <c r="AH1574" s="19"/>
      <c r="AI1574" s="19"/>
      <c r="AJ1574" s="19"/>
      <c r="FM1574" s="50"/>
    </row>
    <row r="1575" spans="1:169" s="18" customFormat="1">
      <c r="A1575" s="47"/>
      <c r="B1575" s="477"/>
      <c r="C1575" s="48"/>
      <c r="D1575" s="48"/>
      <c r="E1575" s="477"/>
      <c r="F1575" s="48"/>
      <c r="G1575" s="48"/>
      <c r="H1575" s="49"/>
      <c r="I1575" s="48"/>
      <c r="J1575" s="477"/>
      <c r="K1575" s="19"/>
      <c r="L1575" s="19"/>
      <c r="M1575" s="19"/>
      <c r="N1575" s="19"/>
      <c r="O1575" s="19"/>
      <c r="P1575" s="19"/>
      <c r="Q1575" s="19"/>
      <c r="R1575" s="19"/>
      <c r="S1575" s="19"/>
      <c r="T1575" s="19"/>
      <c r="U1575" s="19"/>
      <c r="V1575" s="19"/>
      <c r="W1575" s="19"/>
      <c r="X1575" s="19"/>
      <c r="Y1575" s="19"/>
      <c r="Z1575" s="19"/>
      <c r="AA1575" s="19"/>
      <c r="AB1575" s="19"/>
      <c r="AC1575" s="19"/>
      <c r="AD1575" s="19"/>
      <c r="AE1575" s="19"/>
      <c r="AF1575" s="19"/>
      <c r="AG1575" s="19"/>
      <c r="AH1575" s="19"/>
      <c r="AI1575" s="19"/>
      <c r="AJ1575" s="19"/>
      <c r="FM1575" s="50"/>
    </row>
    <row r="1576" spans="1:169" s="18" customFormat="1">
      <c r="A1576" s="47"/>
      <c r="B1576" s="477"/>
      <c r="C1576" s="48"/>
      <c r="D1576" s="48"/>
      <c r="E1576" s="477"/>
      <c r="F1576" s="48"/>
      <c r="G1576" s="48"/>
      <c r="H1576" s="49"/>
      <c r="I1576" s="48"/>
      <c r="J1576" s="477"/>
      <c r="K1576" s="19"/>
      <c r="L1576" s="19"/>
      <c r="M1576" s="19"/>
      <c r="N1576" s="19"/>
      <c r="O1576" s="19"/>
      <c r="P1576" s="19"/>
      <c r="Q1576" s="19"/>
      <c r="R1576" s="19"/>
      <c r="S1576" s="19"/>
      <c r="T1576" s="19"/>
      <c r="U1576" s="19"/>
      <c r="V1576" s="19"/>
      <c r="W1576" s="19"/>
      <c r="X1576" s="19"/>
      <c r="Y1576" s="19"/>
      <c r="Z1576" s="19"/>
      <c r="AA1576" s="19"/>
      <c r="AB1576" s="19"/>
      <c r="AC1576" s="19"/>
      <c r="AD1576" s="19"/>
      <c r="AE1576" s="19"/>
      <c r="AF1576" s="19"/>
      <c r="AG1576" s="19"/>
      <c r="AH1576" s="19"/>
      <c r="AI1576" s="19"/>
      <c r="AJ1576" s="19"/>
      <c r="FM1576" s="50"/>
    </row>
    <row r="1577" spans="1:169" s="18" customFormat="1">
      <c r="A1577" s="47"/>
      <c r="B1577" s="477"/>
      <c r="C1577" s="48"/>
      <c r="D1577" s="48"/>
      <c r="E1577" s="477"/>
      <c r="F1577" s="48"/>
      <c r="G1577" s="48"/>
      <c r="H1577" s="49"/>
      <c r="I1577" s="48"/>
      <c r="J1577" s="477"/>
      <c r="K1577" s="19"/>
      <c r="L1577" s="19"/>
      <c r="M1577" s="19"/>
      <c r="N1577" s="19"/>
      <c r="O1577" s="19"/>
      <c r="P1577" s="19"/>
      <c r="Q1577" s="19"/>
      <c r="R1577" s="19"/>
      <c r="S1577" s="19"/>
      <c r="T1577" s="19"/>
      <c r="U1577" s="19"/>
      <c r="V1577" s="19"/>
      <c r="W1577" s="19"/>
      <c r="X1577" s="19"/>
      <c r="Y1577" s="19"/>
      <c r="Z1577" s="19"/>
      <c r="AA1577" s="19"/>
      <c r="AB1577" s="19"/>
      <c r="AC1577" s="19"/>
      <c r="AD1577" s="19"/>
      <c r="AE1577" s="19"/>
      <c r="AF1577" s="19"/>
      <c r="AG1577" s="19"/>
      <c r="AH1577" s="19"/>
      <c r="AI1577" s="19"/>
      <c r="AJ1577" s="19"/>
      <c r="FM1577" s="50"/>
    </row>
    <row r="1578" spans="1:169" s="18" customFormat="1">
      <c r="A1578" s="47"/>
      <c r="B1578" s="477"/>
      <c r="C1578" s="48"/>
      <c r="D1578" s="48"/>
      <c r="E1578" s="477"/>
      <c r="F1578" s="48"/>
      <c r="G1578" s="48"/>
      <c r="H1578" s="49"/>
      <c r="I1578" s="48"/>
      <c r="J1578" s="477"/>
      <c r="K1578" s="19"/>
      <c r="L1578" s="19"/>
      <c r="M1578" s="19"/>
      <c r="N1578" s="19"/>
      <c r="O1578" s="19"/>
      <c r="P1578" s="19"/>
      <c r="Q1578" s="19"/>
      <c r="R1578" s="19"/>
      <c r="S1578" s="19"/>
      <c r="T1578" s="19"/>
      <c r="U1578" s="19"/>
      <c r="V1578" s="19"/>
      <c r="W1578" s="19"/>
      <c r="X1578" s="19"/>
      <c r="Y1578" s="19"/>
      <c r="Z1578" s="19"/>
      <c r="AA1578" s="19"/>
      <c r="AB1578" s="19"/>
      <c r="AC1578" s="19"/>
      <c r="AD1578" s="19"/>
      <c r="AE1578" s="19"/>
      <c r="AF1578" s="19"/>
      <c r="AG1578" s="19"/>
      <c r="AH1578" s="19"/>
      <c r="AI1578" s="19"/>
      <c r="AJ1578" s="19"/>
      <c r="FM1578" s="50"/>
    </row>
    <row r="1579" spans="1:169" s="18" customFormat="1">
      <c r="A1579" s="47"/>
      <c r="B1579" s="477"/>
      <c r="C1579" s="48"/>
      <c r="D1579" s="48"/>
      <c r="E1579" s="477"/>
      <c r="F1579" s="48"/>
      <c r="G1579" s="48"/>
      <c r="H1579" s="49"/>
      <c r="I1579" s="48"/>
      <c r="J1579" s="477"/>
      <c r="K1579" s="19"/>
      <c r="L1579" s="19"/>
      <c r="M1579" s="19"/>
      <c r="N1579" s="19"/>
      <c r="O1579" s="19"/>
      <c r="P1579" s="19"/>
      <c r="Q1579" s="19"/>
      <c r="R1579" s="19"/>
      <c r="S1579" s="19"/>
      <c r="T1579" s="19"/>
      <c r="U1579" s="19"/>
      <c r="V1579" s="19"/>
      <c r="W1579" s="19"/>
      <c r="X1579" s="19"/>
      <c r="Y1579" s="19"/>
      <c r="Z1579" s="19"/>
      <c r="AA1579" s="19"/>
      <c r="AB1579" s="19"/>
      <c r="AC1579" s="19"/>
      <c r="AD1579" s="19"/>
      <c r="AE1579" s="19"/>
      <c r="AF1579" s="19"/>
      <c r="AG1579" s="19"/>
      <c r="AH1579" s="19"/>
      <c r="AI1579" s="19"/>
      <c r="AJ1579" s="19"/>
      <c r="FM1579" s="50"/>
    </row>
    <row r="1580" spans="1:169" s="18" customFormat="1">
      <c r="A1580" s="47"/>
      <c r="B1580" s="477"/>
      <c r="C1580" s="48"/>
      <c r="D1580" s="48"/>
      <c r="E1580" s="477"/>
      <c r="F1580" s="48"/>
      <c r="G1580" s="48"/>
      <c r="H1580" s="49"/>
      <c r="I1580" s="48"/>
      <c r="J1580" s="477"/>
      <c r="K1580" s="19"/>
      <c r="L1580" s="19"/>
      <c r="M1580" s="19"/>
      <c r="N1580" s="19"/>
      <c r="O1580" s="19"/>
      <c r="P1580" s="19"/>
      <c r="Q1580" s="19"/>
      <c r="R1580" s="19"/>
      <c r="S1580" s="19"/>
      <c r="T1580" s="19"/>
      <c r="U1580" s="19"/>
      <c r="V1580" s="19"/>
      <c r="W1580" s="19"/>
      <c r="X1580" s="19"/>
      <c r="Y1580" s="19"/>
      <c r="Z1580" s="19"/>
      <c r="AA1580" s="19"/>
      <c r="AB1580" s="19"/>
      <c r="AC1580" s="19"/>
      <c r="AD1580" s="19"/>
      <c r="AE1580" s="19"/>
      <c r="AF1580" s="19"/>
      <c r="AG1580" s="19"/>
      <c r="AH1580" s="19"/>
      <c r="AI1580" s="19"/>
      <c r="AJ1580" s="19"/>
      <c r="FM1580" s="50"/>
    </row>
    <row r="1581" spans="1:169" s="18" customFormat="1">
      <c r="A1581" s="47"/>
      <c r="B1581" s="477"/>
      <c r="C1581" s="48"/>
      <c r="D1581" s="48"/>
      <c r="E1581" s="477"/>
      <c r="F1581" s="48"/>
      <c r="G1581" s="48"/>
      <c r="H1581" s="49"/>
      <c r="I1581" s="48"/>
      <c r="J1581" s="477"/>
      <c r="K1581" s="19"/>
      <c r="L1581" s="19"/>
      <c r="M1581" s="19"/>
      <c r="N1581" s="19"/>
      <c r="O1581" s="19"/>
      <c r="P1581" s="19"/>
      <c r="Q1581" s="19"/>
      <c r="R1581" s="19"/>
      <c r="S1581" s="19"/>
      <c r="T1581" s="19"/>
      <c r="U1581" s="19"/>
      <c r="V1581" s="19"/>
      <c r="W1581" s="19"/>
      <c r="X1581" s="19"/>
      <c r="Y1581" s="19"/>
      <c r="Z1581" s="19"/>
      <c r="AA1581" s="19"/>
      <c r="AB1581" s="19"/>
      <c r="AC1581" s="19"/>
      <c r="AD1581" s="19"/>
      <c r="AE1581" s="19"/>
      <c r="AF1581" s="19"/>
      <c r="AG1581" s="19"/>
      <c r="AH1581" s="19"/>
      <c r="AI1581" s="19"/>
      <c r="AJ1581" s="19"/>
      <c r="FM1581" s="50"/>
    </row>
    <row r="1582" spans="1:169" s="18" customFormat="1">
      <c r="A1582" s="47"/>
      <c r="B1582" s="477"/>
      <c r="C1582" s="48"/>
      <c r="D1582" s="48"/>
      <c r="E1582" s="477"/>
      <c r="F1582" s="48"/>
      <c r="G1582" s="48"/>
      <c r="H1582" s="49"/>
      <c r="I1582" s="48"/>
      <c r="J1582" s="477"/>
      <c r="K1582" s="19"/>
      <c r="L1582" s="19"/>
      <c r="M1582" s="19"/>
      <c r="N1582" s="19"/>
      <c r="O1582" s="19"/>
      <c r="P1582" s="19"/>
      <c r="Q1582" s="19"/>
      <c r="R1582" s="19"/>
      <c r="S1582" s="19"/>
      <c r="T1582" s="19"/>
      <c r="U1582" s="19"/>
      <c r="V1582" s="19"/>
      <c r="W1582" s="19"/>
      <c r="X1582" s="19"/>
      <c r="Y1582" s="19"/>
      <c r="Z1582" s="19"/>
      <c r="AA1582" s="19"/>
      <c r="AB1582" s="19"/>
      <c r="AC1582" s="19"/>
      <c r="AD1582" s="19"/>
      <c r="AE1582" s="19"/>
      <c r="AF1582" s="19"/>
      <c r="AG1582" s="19"/>
      <c r="AH1582" s="19"/>
      <c r="AI1582" s="19"/>
      <c r="AJ1582" s="19"/>
      <c r="FM1582" s="50"/>
    </row>
    <row r="1583" spans="1:169" s="18" customFormat="1">
      <c r="A1583" s="47"/>
      <c r="B1583" s="477"/>
      <c r="C1583" s="48"/>
      <c r="D1583" s="48"/>
      <c r="E1583" s="477"/>
      <c r="F1583" s="48"/>
      <c r="G1583" s="48"/>
      <c r="H1583" s="49"/>
      <c r="I1583" s="48"/>
      <c r="J1583" s="477"/>
      <c r="K1583" s="19"/>
      <c r="L1583" s="19"/>
      <c r="M1583" s="19"/>
      <c r="N1583" s="19"/>
      <c r="O1583" s="19"/>
      <c r="P1583" s="19"/>
      <c r="Q1583" s="19"/>
      <c r="R1583" s="19"/>
      <c r="S1583" s="19"/>
      <c r="T1583" s="19"/>
      <c r="U1583" s="19"/>
      <c r="V1583" s="19"/>
      <c r="W1583" s="19"/>
      <c r="X1583" s="19"/>
      <c r="Y1583" s="19"/>
      <c r="Z1583" s="19"/>
      <c r="AA1583" s="19"/>
      <c r="AB1583" s="19"/>
      <c r="AC1583" s="19"/>
      <c r="AD1583" s="19"/>
      <c r="AE1583" s="19"/>
      <c r="AF1583" s="19"/>
      <c r="AG1583" s="19"/>
      <c r="AH1583" s="19"/>
      <c r="AI1583" s="19"/>
      <c r="AJ1583" s="19"/>
      <c r="FM1583" s="50"/>
    </row>
    <row r="1584" spans="1:169" s="18" customFormat="1">
      <c r="A1584" s="47"/>
      <c r="B1584" s="477"/>
      <c r="C1584" s="48"/>
      <c r="D1584" s="48"/>
      <c r="E1584" s="477"/>
      <c r="F1584" s="48"/>
      <c r="G1584" s="48"/>
      <c r="H1584" s="49"/>
      <c r="I1584" s="48"/>
      <c r="J1584" s="477"/>
      <c r="K1584" s="19"/>
      <c r="L1584" s="19"/>
      <c r="M1584" s="19"/>
      <c r="N1584" s="19"/>
      <c r="O1584" s="19"/>
      <c r="P1584" s="19"/>
      <c r="Q1584" s="19"/>
      <c r="R1584" s="19"/>
      <c r="S1584" s="19"/>
      <c r="T1584" s="19"/>
      <c r="U1584" s="19"/>
      <c r="V1584" s="19"/>
      <c r="W1584" s="19"/>
      <c r="X1584" s="19"/>
      <c r="Y1584" s="19"/>
      <c r="Z1584" s="19"/>
      <c r="AA1584" s="19"/>
      <c r="AB1584" s="19"/>
      <c r="AC1584" s="19"/>
      <c r="AD1584" s="19"/>
      <c r="AE1584" s="19"/>
      <c r="AF1584" s="19"/>
      <c r="AG1584" s="19"/>
      <c r="AH1584" s="19"/>
      <c r="AI1584" s="19"/>
      <c r="AJ1584" s="19"/>
      <c r="FM1584" s="50"/>
    </row>
    <row r="1585" spans="1:169" s="18" customFormat="1">
      <c r="A1585" s="47"/>
      <c r="B1585" s="477"/>
      <c r="C1585" s="48"/>
      <c r="D1585" s="48"/>
      <c r="E1585" s="477"/>
      <c r="F1585" s="48"/>
      <c r="G1585" s="48"/>
      <c r="H1585" s="49"/>
      <c r="I1585" s="48"/>
      <c r="J1585" s="477"/>
      <c r="K1585" s="19"/>
      <c r="L1585" s="19"/>
      <c r="M1585" s="19"/>
      <c r="N1585" s="19"/>
      <c r="O1585" s="19"/>
      <c r="P1585" s="19"/>
      <c r="Q1585" s="19"/>
      <c r="R1585" s="19"/>
      <c r="S1585" s="19"/>
      <c r="T1585" s="19"/>
      <c r="U1585" s="19"/>
      <c r="V1585" s="19"/>
      <c r="W1585" s="19"/>
      <c r="X1585" s="19"/>
      <c r="Y1585" s="19"/>
      <c r="Z1585" s="19"/>
      <c r="AA1585" s="19"/>
      <c r="AB1585" s="19"/>
      <c r="AC1585" s="19"/>
      <c r="AD1585" s="19"/>
      <c r="AE1585" s="19"/>
      <c r="AF1585" s="19"/>
      <c r="AG1585" s="19"/>
      <c r="AH1585" s="19"/>
      <c r="AI1585" s="19"/>
      <c r="AJ1585" s="19"/>
      <c r="FM1585" s="50"/>
    </row>
    <row r="1586" spans="1:169" s="18" customFormat="1">
      <c r="A1586" s="47"/>
      <c r="B1586" s="477"/>
      <c r="C1586" s="48"/>
      <c r="D1586" s="48"/>
      <c r="E1586" s="477"/>
      <c r="F1586" s="48"/>
      <c r="G1586" s="48"/>
      <c r="H1586" s="49"/>
      <c r="I1586" s="48"/>
      <c r="J1586" s="477"/>
      <c r="K1586" s="19"/>
      <c r="L1586" s="19"/>
      <c r="M1586" s="19"/>
      <c r="N1586" s="19"/>
      <c r="O1586" s="19"/>
      <c r="P1586" s="19"/>
      <c r="Q1586" s="19"/>
      <c r="R1586" s="19"/>
      <c r="S1586" s="19"/>
      <c r="T1586" s="19"/>
      <c r="U1586" s="19"/>
      <c r="V1586" s="19"/>
      <c r="W1586" s="19"/>
      <c r="X1586" s="19"/>
      <c r="Y1586" s="19"/>
      <c r="Z1586" s="19"/>
      <c r="AA1586" s="19"/>
      <c r="AB1586" s="19"/>
      <c r="AC1586" s="19"/>
      <c r="AD1586" s="19"/>
      <c r="AE1586" s="19"/>
      <c r="AF1586" s="19"/>
      <c r="AG1586" s="19"/>
      <c r="AH1586" s="19"/>
      <c r="AI1586" s="19"/>
      <c r="AJ1586" s="19"/>
      <c r="FM1586" s="50"/>
    </row>
    <row r="1587" spans="1:169" s="18" customFormat="1">
      <c r="A1587" s="47"/>
      <c r="B1587" s="477"/>
      <c r="C1587" s="48"/>
      <c r="D1587" s="48"/>
      <c r="E1587" s="477"/>
      <c r="F1587" s="48"/>
      <c r="G1587" s="48"/>
      <c r="H1587" s="49"/>
      <c r="I1587" s="48"/>
      <c r="J1587" s="477"/>
      <c r="K1587" s="19"/>
      <c r="L1587" s="19"/>
      <c r="M1587" s="19"/>
      <c r="N1587" s="19"/>
      <c r="O1587" s="19"/>
      <c r="P1587" s="19"/>
      <c r="Q1587" s="19"/>
      <c r="R1587" s="19"/>
      <c r="S1587" s="19"/>
      <c r="T1587" s="19"/>
      <c r="U1587" s="19"/>
      <c r="V1587" s="19"/>
      <c r="W1587" s="19"/>
      <c r="X1587" s="19"/>
      <c r="Y1587" s="19"/>
      <c r="Z1587" s="19"/>
      <c r="AA1587" s="19"/>
      <c r="AB1587" s="19"/>
      <c r="AC1587" s="19"/>
      <c r="AD1587" s="19"/>
      <c r="AE1587" s="19"/>
      <c r="AF1587" s="19"/>
      <c r="AG1587" s="19"/>
      <c r="AH1587" s="19"/>
      <c r="AI1587" s="19"/>
      <c r="AJ1587" s="19"/>
      <c r="FM1587" s="50"/>
    </row>
    <row r="1588" spans="1:169" s="18" customFormat="1">
      <c r="A1588" s="47"/>
      <c r="B1588" s="477"/>
      <c r="C1588" s="48"/>
      <c r="D1588" s="48"/>
      <c r="E1588" s="477"/>
      <c r="F1588" s="48"/>
      <c r="G1588" s="48"/>
      <c r="H1588" s="49"/>
      <c r="I1588" s="48"/>
      <c r="J1588" s="477"/>
      <c r="K1588" s="19"/>
      <c r="L1588" s="19"/>
      <c r="M1588" s="19"/>
      <c r="N1588" s="19"/>
      <c r="O1588" s="19"/>
      <c r="P1588" s="19"/>
      <c r="Q1588" s="19"/>
      <c r="R1588" s="19"/>
      <c r="S1588" s="19"/>
      <c r="T1588" s="19"/>
      <c r="U1588" s="19"/>
      <c r="V1588" s="19"/>
      <c r="W1588" s="19"/>
      <c r="X1588" s="19"/>
      <c r="Y1588" s="19"/>
      <c r="Z1588" s="19"/>
      <c r="AA1588" s="19"/>
      <c r="AB1588" s="19"/>
      <c r="AC1588" s="19"/>
      <c r="AD1588" s="19"/>
      <c r="AE1588" s="19"/>
      <c r="AF1588" s="19"/>
      <c r="AG1588" s="19"/>
      <c r="AH1588" s="19"/>
      <c r="AI1588" s="19"/>
      <c r="AJ1588" s="19"/>
      <c r="FM1588" s="50"/>
    </row>
    <row r="1589" spans="1:169" s="18" customFormat="1">
      <c r="A1589" s="47"/>
      <c r="B1589" s="477"/>
      <c r="C1589" s="48"/>
      <c r="D1589" s="48"/>
      <c r="E1589" s="477"/>
      <c r="F1589" s="48"/>
      <c r="G1589" s="48"/>
      <c r="H1589" s="49"/>
      <c r="I1589" s="48"/>
      <c r="J1589" s="477"/>
      <c r="K1589" s="19"/>
      <c r="L1589" s="19"/>
      <c r="M1589" s="19"/>
      <c r="N1589" s="19"/>
      <c r="O1589" s="19"/>
      <c r="P1589" s="19"/>
      <c r="Q1589" s="19"/>
      <c r="R1589" s="19"/>
      <c r="S1589" s="19"/>
      <c r="T1589" s="19"/>
      <c r="U1589" s="19"/>
      <c r="V1589" s="19"/>
      <c r="W1589" s="19"/>
      <c r="X1589" s="19"/>
      <c r="Y1589" s="19"/>
      <c r="Z1589" s="19"/>
      <c r="AA1589" s="19"/>
      <c r="AB1589" s="19"/>
      <c r="AC1589" s="19"/>
      <c r="AD1589" s="19"/>
      <c r="AE1589" s="19"/>
      <c r="AF1589" s="19"/>
      <c r="AG1589" s="19"/>
      <c r="AH1589" s="19"/>
      <c r="AI1589" s="19"/>
      <c r="AJ1589" s="19"/>
      <c r="FM1589" s="50"/>
    </row>
    <row r="1590" spans="1:169" s="18" customFormat="1">
      <c r="A1590" s="47"/>
      <c r="B1590" s="477"/>
      <c r="C1590" s="48"/>
      <c r="D1590" s="48"/>
      <c r="E1590" s="477"/>
      <c r="F1590" s="48"/>
      <c r="G1590" s="48"/>
      <c r="H1590" s="49"/>
      <c r="I1590" s="48"/>
      <c r="J1590" s="477"/>
      <c r="K1590" s="19"/>
      <c r="L1590" s="19"/>
      <c r="M1590" s="19"/>
      <c r="N1590" s="19"/>
      <c r="O1590" s="19"/>
      <c r="P1590" s="19"/>
      <c r="Q1590" s="19"/>
      <c r="R1590" s="19"/>
      <c r="S1590" s="19"/>
      <c r="T1590" s="19"/>
      <c r="U1590" s="19"/>
      <c r="V1590" s="19"/>
      <c r="W1590" s="19"/>
      <c r="X1590" s="19"/>
      <c r="Y1590" s="19"/>
      <c r="Z1590" s="19"/>
      <c r="AA1590" s="19"/>
      <c r="AB1590" s="19"/>
      <c r="AC1590" s="19"/>
      <c r="AD1590" s="19"/>
      <c r="AE1590" s="19"/>
      <c r="AF1590" s="19"/>
      <c r="AG1590" s="19"/>
      <c r="AH1590" s="19"/>
      <c r="AI1590" s="19"/>
      <c r="AJ1590" s="19"/>
      <c r="FM1590" s="50"/>
    </row>
    <row r="1591" spans="1:169" s="18" customFormat="1">
      <c r="A1591" s="47"/>
      <c r="B1591" s="477"/>
      <c r="C1591" s="48"/>
      <c r="D1591" s="48"/>
      <c r="E1591" s="477"/>
      <c r="F1591" s="48"/>
      <c r="G1591" s="48"/>
      <c r="H1591" s="49"/>
      <c r="I1591" s="48"/>
      <c r="J1591" s="477"/>
      <c r="K1591" s="19"/>
      <c r="L1591" s="19"/>
      <c r="M1591" s="19"/>
      <c r="N1591" s="19"/>
      <c r="O1591" s="19"/>
      <c r="P1591" s="19"/>
      <c r="Q1591" s="19"/>
      <c r="R1591" s="19"/>
      <c r="S1591" s="19"/>
      <c r="T1591" s="19"/>
      <c r="U1591" s="19"/>
      <c r="V1591" s="19"/>
      <c r="W1591" s="19"/>
      <c r="X1591" s="19"/>
      <c r="Y1591" s="19"/>
      <c r="Z1591" s="19"/>
      <c r="AA1591" s="19"/>
      <c r="AB1591" s="19"/>
      <c r="AC1591" s="19"/>
      <c r="AD1591" s="19"/>
      <c r="AE1591" s="19"/>
      <c r="AF1591" s="19"/>
      <c r="AG1591" s="19"/>
      <c r="AH1591" s="19"/>
      <c r="AI1591" s="19"/>
      <c r="AJ1591" s="19"/>
      <c r="FM1591" s="50"/>
    </row>
    <row r="1592" spans="1:169" s="18" customFormat="1">
      <c r="A1592" s="47"/>
      <c r="B1592" s="477"/>
      <c r="C1592" s="48"/>
      <c r="D1592" s="48"/>
      <c r="E1592" s="477"/>
      <c r="F1592" s="48"/>
      <c r="G1592" s="48"/>
      <c r="H1592" s="49"/>
      <c r="I1592" s="48"/>
      <c r="J1592" s="477"/>
      <c r="K1592" s="19"/>
      <c r="L1592" s="19"/>
      <c r="M1592" s="19"/>
      <c r="N1592" s="19"/>
      <c r="O1592" s="19"/>
      <c r="P1592" s="19"/>
      <c r="Q1592" s="19"/>
      <c r="R1592" s="19"/>
      <c r="S1592" s="19"/>
      <c r="T1592" s="19"/>
      <c r="U1592" s="19"/>
      <c r="V1592" s="19"/>
      <c r="W1592" s="19"/>
      <c r="X1592" s="19"/>
      <c r="Y1592" s="19"/>
      <c r="Z1592" s="19"/>
      <c r="AA1592" s="19"/>
      <c r="AB1592" s="19"/>
      <c r="AC1592" s="19"/>
      <c r="AD1592" s="19"/>
      <c r="AE1592" s="19"/>
      <c r="AF1592" s="19"/>
      <c r="AG1592" s="19"/>
      <c r="AH1592" s="19"/>
      <c r="AI1592" s="19"/>
      <c r="AJ1592" s="19"/>
      <c r="FM1592" s="50"/>
    </row>
    <row r="1593" spans="1:169" s="18" customFormat="1">
      <c r="A1593" s="47"/>
      <c r="B1593" s="477"/>
      <c r="C1593" s="48"/>
      <c r="D1593" s="48"/>
      <c r="E1593" s="477"/>
      <c r="F1593" s="48"/>
      <c r="G1593" s="48"/>
      <c r="H1593" s="49"/>
      <c r="I1593" s="48"/>
      <c r="J1593" s="477"/>
      <c r="K1593" s="19"/>
      <c r="L1593" s="19"/>
      <c r="M1593" s="19"/>
      <c r="N1593" s="19"/>
      <c r="O1593" s="19"/>
      <c r="P1593" s="19"/>
      <c r="Q1593" s="19"/>
      <c r="R1593" s="19"/>
      <c r="S1593" s="19"/>
      <c r="T1593" s="19"/>
      <c r="U1593" s="19"/>
      <c r="V1593" s="19"/>
      <c r="W1593" s="19"/>
      <c r="X1593" s="19"/>
      <c r="Y1593" s="19"/>
      <c r="Z1593" s="19"/>
      <c r="AA1593" s="19"/>
      <c r="AB1593" s="19"/>
      <c r="AC1593" s="19"/>
      <c r="AD1593" s="19"/>
      <c r="AE1593" s="19"/>
      <c r="AF1593" s="19"/>
      <c r="AG1593" s="19"/>
      <c r="AH1593" s="19"/>
      <c r="AI1593" s="19"/>
      <c r="AJ1593" s="19"/>
      <c r="FM1593" s="50"/>
    </row>
    <row r="1594" spans="1:169" s="18" customFormat="1">
      <c r="A1594" s="47"/>
      <c r="B1594" s="477"/>
      <c r="C1594" s="48"/>
      <c r="D1594" s="48"/>
      <c r="E1594" s="477"/>
      <c r="F1594" s="48"/>
      <c r="G1594" s="48"/>
      <c r="H1594" s="49"/>
      <c r="I1594" s="48"/>
      <c r="J1594" s="477"/>
      <c r="K1594" s="19"/>
      <c r="L1594" s="19"/>
      <c r="M1594" s="19"/>
      <c r="N1594" s="19"/>
      <c r="O1594" s="19"/>
      <c r="P1594" s="19"/>
      <c r="Q1594" s="19"/>
      <c r="R1594" s="19"/>
      <c r="S1594" s="19"/>
      <c r="T1594" s="19"/>
      <c r="U1594" s="19"/>
      <c r="V1594" s="19"/>
      <c r="W1594" s="19"/>
      <c r="X1594" s="19"/>
      <c r="Y1594" s="19"/>
      <c r="Z1594" s="19"/>
      <c r="AA1594" s="19"/>
      <c r="AB1594" s="19"/>
      <c r="AC1594" s="19"/>
      <c r="AD1594" s="19"/>
      <c r="AE1594" s="19"/>
      <c r="AF1594" s="19"/>
      <c r="AG1594" s="19"/>
      <c r="AH1594" s="19"/>
      <c r="AI1594" s="19"/>
      <c r="AJ1594" s="19"/>
      <c r="FM1594" s="50"/>
    </row>
    <row r="1595" spans="1:169" s="18" customFormat="1">
      <c r="A1595" s="47"/>
      <c r="B1595" s="477"/>
      <c r="C1595" s="48"/>
      <c r="D1595" s="48"/>
      <c r="E1595" s="477"/>
      <c r="F1595" s="48"/>
      <c r="G1595" s="48"/>
      <c r="H1595" s="49"/>
      <c r="I1595" s="48"/>
      <c r="J1595" s="477"/>
      <c r="K1595" s="19"/>
      <c r="L1595" s="19"/>
      <c r="M1595" s="19"/>
      <c r="N1595" s="19"/>
      <c r="O1595" s="19"/>
      <c r="P1595" s="19"/>
      <c r="Q1595" s="19"/>
      <c r="R1595" s="19"/>
      <c r="S1595" s="19"/>
      <c r="T1595" s="19"/>
      <c r="U1595" s="19"/>
      <c r="V1595" s="19"/>
      <c r="W1595" s="19"/>
      <c r="X1595" s="19"/>
      <c r="Y1595" s="19"/>
      <c r="Z1595" s="19"/>
      <c r="AA1595" s="19"/>
      <c r="AB1595" s="19"/>
      <c r="AC1595" s="19"/>
      <c r="AD1595" s="19"/>
      <c r="AE1595" s="19"/>
      <c r="AF1595" s="19"/>
      <c r="AG1595" s="19"/>
      <c r="AH1595" s="19"/>
      <c r="AI1595" s="19"/>
      <c r="AJ1595" s="19"/>
      <c r="FM1595" s="50"/>
    </row>
    <row r="1596" spans="1:169" s="18" customFormat="1">
      <c r="A1596" s="47"/>
      <c r="B1596" s="477"/>
      <c r="C1596" s="48"/>
      <c r="D1596" s="48"/>
      <c r="E1596" s="477"/>
      <c r="F1596" s="48"/>
      <c r="G1596" s="48"/>
      <c r="H1596" s="49"/>
      <c r="I1596" s="48"/>
      <c r="J1596" s="477"/>
      <c r="K1596" s="19"/>
      <c r="L1596" s="19"/>
      <c r="M1596" s="19"/>
      <c r="N1596" s="19"/>
      <c r="O1596" s="19"/>
      <c r="P1596" s="19"/>
      <c r="Q1596" s="19"/>
      <c r="R1596" s="19"/>
      <c r="S1596" s="19"/>
      <c r="T1596" s="19"/>
      <c r="U1596" s="19"/>
      <c r="V1596" s="19"/>
      <c r="W1596" s="19"/>
      <c r="X1596" s="19"/>
      <c r="Y1596" s="19"/>
      <c r="Z1596" s="19"/>
      <c r="AA1596" s="19"/>
      <c r="AB1596" s="19"/>
      <c r="AC1596" s="19"/>
      <c r="AD1596" s="19"/>
      <c r="AE1596" s="19"/>
      <c r="AF1596" s="19"/>
      <c r="AG1596" s="19"/>
      <c r="AH1596" s="19"/>
      <c r="AI1596" s="19"/>
      <c r="AJ1596" s="19"/>
      <c r="FM1596" s="50"/>
    </row>
    <row r="1597" spans="1:169" s="18" customFormat="1">
      <c r="A1597" s="47"/>
      <c r="B1597" s="477"/>
      <c r="C1597" s="48"/>
      <c r="D1597" s="48"/>
      <c r="E1597" s="477"/>
      <c r="F1597" s="48"/>
      <c r="G1597" s="48"/>
      <c r="H1597" s="49"/>
      <c r="I1597" s="48"/>
      <c r="J1597" s="477"/>
      <c r="K1597" s="19"/>
      <c r="L1597" s="19"/>
      <c r="M1597" s="19"/>
      <c r="N1597" s="19"/>
      <c r="O1597" s="19"/>
      <c r="P1597" s="19"/>
      <c r="Q1597" s="19"/>
      <c r="R1597" s="19"/>
      <c r="S1597" s="19"/>
      <c r="T1597" s="19"/>
      <c r="U1597" s="19"/>
      <c r="V1597" s="19"/>
      <c r="W1597" s="19"/>
      <c r="X1597" s="19"/>
      <c r="Y1597" s="19"/>
      <c r="Z1597" s="19"/>
      <c r="AA1597" s="19"/>
      <c r="AB1597" s="19"/>
      <c r="AC1597" s="19"/>
      <c r="AD1597" s="19"/>
      <c r="AE1597" s="19"/>
      <c r="AF1597" s="19"/>
      <c r="AG1597" s="19"/>
      <c r="AH1597" s="19"/>
      <c r="AI1597" s="19"/>
      <c r="AJ1597" s="19"/>
      <c r="FM1597" s="50"/>
    </row>
    <row r="1598" spans="1:169" s="18" customFormat="1">
      <c r="A1598" s="47"/>
      <c r="B1598" s="477"/>
      <c r="C1598" s="48"/>
      <c r="D1598" s="48"/>
      <c r="E1598" s="477"/>
      <c r="F1598" s="48"/>
      <c r="G1598" s="48"/>
      <c r="H1598" s="49"/>
      <c r="I1598" s="48"/>
      <c r="J1598" s="477"/>
      <c r="K1598" s="19"/>
      <c r="L1598" s="19"/>
      <c r="M1598" s="19"/>
      <c r="N1598" s="19"/>
      <c r="O1598" s="19"/>
      <c r="P1598" s="19"/>
      <c r="Q1598" s="19"/>
      <c r="R1598" s="19"/>
      <c r="S1598" s="19"/>
      <c r="T1598" s="19"/>
      <c r="U1598" s="19"/>
      <c r="V1598" s="19"/>
      <c r="W1598" s="19"/>
      <c r="X1598" s="19"/>
      <c r="Y1598" s="19"/>
      <c r="Z1598" s="19"/>
      <c r="AA1598" s="19"/>
      <c r="AB1598" s="19"/>
      <c r="AC1598" s="19"/>
      <c r="AD1598" s="19"/>
      <c r="AE1598" s="19"/>
      <c r="AF1598" s="19"/>
      <c r="AG1598" s="19"/>
      <c r="AH1598" s="19"/>
      <c r="AI1598" s="19"/>
      <c r="AJ1598" s="19"/>
      <c r="FM1598" s="50"/>
    </row>
    <row r="1599" spans="1:169" s="18" customFormat="1">
      <c r="A1599" s="47"/>
      <c r="B1599" s="477"/>
      <c r="C1599" s="48"/>
      <c r="D1599" s="48"/>
      <c r="E1599" s="477"/>
      <c r="F1599" s="48"/>
      <c r="G1599" s="48"/>
      <c r="H1599" s="49"/>
      <c r="I1599" s="48"/>
      <c r="J1599" s="477"/>
      <c r="K1599" s="19"/>
      <c r="L1599" s="19"/>
      <c r="M1599" s="19"/>
      <c r="N1599" s="19"/>
      <c r="O1599" s="19"/>
      <c r="P1599" s="19"/>
      <c r="Q1599" s="19"/>
      <c r="R1599" s="19"/>
      <c r="S1599" s="19"/>
      <c r="T1599" s="19"/>
      <c r="U1599" s="19"/>
      <c r="V1599" s="19"/>
      <c r="W1599" s="19"/>
      <c r="X1599" s="19"/>
      <c r="Y1599" s="19"/>
      <c r="Z1599" s="19"/>
      <c r="AA1599" s="19"/>
      <c r="AB1599" s="19"/>
      <c r="AC1599" s="19"/>
      <c r="AD1599" s="19"/>
      <c r="AE1599" s="19"/>
      <c r="AF1599" s="19"/>
      <c r="AG1599" s="19"/>
      <c r="AH1599" s="19"/>
      <c r="AI1599" s="19"/>
      <c r="AJ1599" s="19"/>
      <c r="FM1599" s="50"/>
    </row>
    <row r="1600" spans="1:169" s="18" customFormat="1">
      <c r="A1600" s="47"/>
      <c r="B1600" s="477"/>
      <c r="C1600" s="48"/>
      <c r="D1600" s="48"/>
      <c r="E1600" s="477"/>
      <c r="F1600" s="48"/>
      <c r="G1600" s="48"/>
      <c r="H1600" s="49"/>
      <c r="I1600" s="48"/>
      <c r="J1600" s="477"/>
      <c r="K1600" s="19"/>
      <c r="L1600" s="19"/>
      <c r="M1600" s="19"/>
      <c r="N1600" s="19"/>
      <c r="O1600" s="19"/>
      <c r="P1600" s="19"/>
      <c r="Q1600" s="19"/>
      <c r="R1600" s="19"/>
      <c r="S1600" s="19"/>
      <c r="T1600" s="19"/>
      <c r="U1600" s="19"/>
      <c r="V1600" s="19"/>
      <c r="W1600" s="19"/>
      <c r="X1600" s="19"/>
      <c r="Y1600" s="19"/>
      <c r="Z1600" s="19"/>
      <c r="AA1600" s="19"/>
      <c r="AB1600" s="19"/>
      <c r="AC1600" s="19"/>
      <c r="AD1600" s="19"/>
      <c r="AE1600" s="19"/>
      <c r="AF1600" s="19"/>
      <c r="AG1600" s="19"/>
      <c r="AH1600" s="19"/>
      <c r="AI1600" s="19"/>
      <c r="AJ1600" s="19"/>
      <c r="FM1600" s="50"/>
    </row>
    <row r="1601" spans="1:169" s="18" customFormat="1">
      <c r="A1601" s="47"/>
      <c r="B1601" s="477"/>
      <c r="C1601" s="48"/>
      <c r="D1601" s="48"/>
      <c r="E1601" s="477"/>
      <c r="F1601" s="48"/>
      <c r="G1601" s="48"/>
      <c r="H1601" s="49"/>
      <c r="I1601" s="48"/>
      <c r="J1601" s="477"/>
      <c r="K1601" s="19"/>
      <c r="L1601" s="19"/>
      <c r="M1601" s="19"/>
      <c r="N1601" s="19"/>
      <c r="O1601" s="19"/>
      <c r="P1601" s="19"/>
      <c r="Q1601" s="19"/>
      <c r="R1601" s="19"/>
      <c r="S1601" s="19"/>
      <c r="T1601" s="19"/>
      <c r="U1601" s="19"/>
      <c r="V1601" s="19"/>
      <c r="W1601" s="19"/>
      <c r="X1601" s="19"/>
      <c r="Y1601" s="19"/>
      <c r="Z1601" s="19"/>
      <c r="AA1601" s="19"/>
      <c r="AB1601" s="19"/>
      <c r="AC1601" s="19"/>
      <c r="AD1601" s="19"/>
      <c r="AE1601" s="19"/>
      <c r="AF1601" s="19"/>
      <c r="AG1601" s="19"/>
      <c r="AH1601" s="19"/>
      <c r="AI1601" s="19"/>
      <c r="AJ1601" s="19"/>
      <c r="FM1601" s="50"/>
    </row>
    <row r="1602" spans="1:169" s="18" customFormat="1">
      <c r="A1602" s="47"/>
      <c r="B1602" s="477"/>
      <c r="C1602" s="48"/>
      <c r="D1602" s="48"/>
      <c r="E1602" s="477"/>
      <c r="F1602" s="48"/>
      <c r="G1602" s="48"/>
      <c r="H1602" s="49"/>
      <c r="I1602" s="48"/>
      <c r="J1602" s="477"/>
      <c r="K1602" s="19"/>
      <c r="L1602" s="19"/>
      <c r="M1602" s="19"/>
      <c r="N1602" s="19"/>
      <c r="O1602" s="19"/>
      <c r="P1602" s="19"/>
      <c r="Q1602" s="19"/>
      <c r="R1602" s="19"/>
      <c r="S1602" s="19"/>
      <c r="T1602" s="19"/>
      <c r="U1602" s="19"/>
      <c r="V1602" s="19"/>
      <c r="W1602" s="19"/>
      <c r="X1602" s="19"/>
      <c r="Y1602" s="19"/>
      <c r="Z1602" s="19"/>
      <c r="AA1602" s="19"/>
      <c r="AB1602" s="19"/>
      <c r="AC1602" s="19"/>
      <c r="AD1602" s="19"/>
      <c r="AE1602" s="19"/>
      <c r="AF1602" s="19"/>
      <c r="AG1602" s="19"/>
      <c r="AH1602" s="19"/>
      <c r="AI1602" s="19"/>
      <c r="AJ1602" s="19"/>
      <c r="FM1602" s="50"/>
    </row>
    <row r="1603" spans="1:169" s="18" customFormat="1">
      <c r="A1603" s="47"/>
      <c r="B1603" s="477"/>
      <c r="C1603" s="48"/>
      <c r="D1603" s="48"/>
      <c r="E1603" s="477"/>
      <c r="F1603" s="48"/>
      <c r="G1603" s="48"/>
      <c r="H1603" s="49"/>
      <c r="I1603" s="48"/>
      <c r="J1603" s="477"/>
      <c r="K1603" s="19"/>
      <c r="L1603" s="19"/>
      <c r="M1603" s="19"/>
      <c r="N1603" s="19"/>
      <c r="O1603" s="19"/>
      <c r="P1603" s="19"/>
      <c r="Q1603" s="19"/>
      <c r="R1603" s="19"/>
      <c r="S1603" s="19"/>
      <c r="T1603" s="19"/>
      <c r="U1603" s="19"/>
      <c r="V1603" s="19"/>
      <c r="W1603" s="19"/>
      <c r="X1603" s="19"/>
      <c r="Y1603" s="19"/>
      <c r="Z1603" s="19"/>
      <c r="AA1603" s="19"/>
      <c r="AB1603" s="19"/>
      <c r="AC1603" s="19"/>
      <c r="AD1603" s="19"/>
      <c r="AE1603" s="19"/>
      <c r="AF1603" s="19"/>
      <c r="AG1603" s="19"/>
      <c r="AH1603" s="19"/>
      <c r="AI1603" s="19"/>
      <c r="AJ1603" s="19"/>
      <c r="FM1603" s="50"/>
    </row>
    <row r="1604" spans="1:169" s="18" customFormat="1">
      <c r="A1604" s="47"/>
      <c r="B1604" s="477"/>
      <c r="C1604" s="48"/>
      <c r="D1604" s="48"/>
      <c r="E1604" s="477"/>
      <c r="F1604" s="48"/>
      <c r="G1604" s="48"/>
      <c r="H1604" s="49"/>
      <c r="I1604" s="48"/>
      <c r="J1604" s="477"/>
      <c r="K1604" s="19"/>
      <c r="L1604" s="19"/>
      <c r="M1604" s="19"/>
      <c r="N1604" s="19"/>
      <c r="O1604" s="19"/>
      <c r="P1604" s="19"/>
      <c r="Q1604" s="19"/>
      <c r="R1604" s="19"/>
      <c r="S1604" s="19"/>
      <c r="T1604" s="19"/>
      <c r="U1604" s="19"/>
      <c r="V1604" s="19"/>
      <c r="W1604" s="19"/>
      <c r="X1604" s="19"/>
      <c r="Y1604" s="19"/>
      <c r="Z1604" s="19"/>
      <c r="AA1604" s="19"/>
      <c r="AB1604" s="19"/>
      <c r="AC1604" s="19"/>
      <c r="AD1604" s="19"/>
      <c r="AE1604" s="19"/>
      <c r="AF1604" s="19"/>
      <c r="AG1604" s="19"/>
      <c r="AH1604" s="19"/>
      <c r="AI1604" s="19"/>
      <c r="AJ1604" s="19"/>
      <c r="FM1604" s="50"/>
    </row>
    <row r="1605" spans="1:169" s="18" customFormat="1">
      <c r="A1605" s="47"/>
      <c r="B1605" s="477"/>
      <c r="C1605" s="48"/>
      <c r="D1605" s="48"/>
      <c r="E1605" s="477"/>
      <c r="F1605" s="48"/>
      <c r="G1605" s="48"/>
      <c r="H1605" s="49"/>
      <c r="I1605" s="48"/>
      <c r="J1605" s="477"/>
      <c r="K1605" s="19"/>
      <c r="L1605" s="19"/>
      <c r="M1605" s="19"/>
      <c r="N1605" s="19"/>
      <c r="O1605" s="19"/>
      <c r="P1605" s="19"/>
      <c r="Q1605" s="19"/>
      <c r="R1605" s="19"/>
      <c r="S1605" s="19"/>
      <c r="T1605" s="19"/>
      <c r="U1605" s="19"/>
      <c r="V1605" s="19"/>
      <c r="W1605" s="19"/>
      <c r="X1605" s="19"/>
      <c r="Y1605" s="19"/>
      <c r="Z1605" s="19"/>
      <c r="AA1605" s="19"/>
      <c r="AB1605" s="19"/>
      <c r="AC1605" s="19"/>
      <c r="AD1605" s="19"/>
      <c r="AE1605" s="19"/>
      <c r="AF1605" s="19"/>
      <c r="AG1605" s="19"/>
      <c r="AH1605" s="19"/>
      <c r="AI1605" s="19"/>
      <c r="AJ1605" s="19"/>
      <c r="FM1605" s="50"/>
    </row>
    <row r="1606" spans="1:169" s="18" customFormat="1">
      <c r="A1606" s="47"/>
      <c r="B1606" s="477"/>
      <c r="C1606" s="48"/>
      <c r="D1606" s="48"/>
      <c r="E1606" s="477"/>
      <c r="F1606" s="48"/>
      <c r="G1606" s="48"/>
      <c r="H1606" s="49"/>
      <c r="I1606" s="48"/>
      <c r="J1606" s="477"/>
      <c r="K1606" s="19"/>
      <c r="L1606" s="19"/>
      <c r="M1606" s="19"/>
      <c r="N1606" s="19"/>
      <c r="O1606" s="19"/>
      <c r="P1606" s="19"/>
      <c r="Q1606" s="19"/>
      <c r="R1606" s="19"/>
      <c r="S1606" s="19"/>
      <c r="T1606" s="19"/>
      <c r="U1606" s="19"/>
      <c r="V1606" s="19"/>
      <c r="W1606" s="19"/>
      <c r="X1606" s="19"/>
      <c r="Y1606" s="19"/>
      <c r="Z1606" s="19"/>
      <c r="AA1606" s="19"/>
      <c r="AB1606" s="19"/>
      <c r="AC1606" s="19"/>
      <c r="AD1606" s="19"/>
      <c r="AE1606" s="19"/>
      <c r="AF1606" s="19"/>
      <c r="AG1606" s="19"/>
      <c r="AH1606" s="19"/>
      <c r="AI1606" s="19"/>
      <c r="AJ1606" s="19"/>
      <c r="FM1606" s="50"/>
    </row>
    <row r="1607" spans="1:169" s="18" customFormat="1">
      <c r="A1607" s="47"/>
      <c r="B1607" s="477"/>
      <c r="C1607" s="48"/>
      <c r="D1607" s="48"/>
      <c r="E1607" s="477"/>
      <c r="F1607" s="48"/>
      <c r="G1607" s="48"/>
      <c r="H1607" s="49"/>
      <c r="I1607" s="48"/>
      <c r="J1607" s="477"/>
      <c r="K1607" s="19"/>
      <c r="L1607" s="19"/>
      <c r="M1607" s="19"/>
      <c r="N1607" s="19"/>
      <c r="O1607" s="19"/>
      <c r="P1607" s="19"/>
      <c r="Q1607" s="19"/>
      <c r="R1607" s="19"/>
      <c r="S1607" s="19"/>
      <c r="T1607" s="19"/>
      <c r="U1607" s="19"/>
      <c r="V1607" s="19"/>
      <c r="W1607" s="19"/>
      <c r="X1607" s="19"/>
      <c r="Y1607" s="19"/>
      <c r="Z1607" s="19"/>
      <c r="AA1607" s="19"/>
      <c r="AB1607" s="19"/>
      <c r="AC1607" s="19"/>
      <c r="AD1607" s="19"/>
      <c r="AE1607" s="19"/>
      <c r="AF1607" s="19"/>
      <c r="AG1607" s="19"/>
      <c r="AH1607" s="19"/>
      <c r="AI1607" s="19"/>
      <c r="AJ1607" s="19"/>
      <c r="FM1607" s="50"/>
    </row>
    <row r="1608" spans="1:169" s="18" customFormat="1">
      <c r="A1608" s="47"/>
      <c r="B1608" s="477"/>
      <c r="C1608" s="48"/>
      <c r="D1608" s="48"/>
      <c r="E1608" s="477"/>
      <c r="F1608" s="48"/>
      <c r="G1608" s="48"/>
      <c r="H1608" s="49"/>
      <c r="I1608" s="48"/>
      <c r="J1608" s="477"/>
      <c r="K1608" s="19"/>
      <c r="L1608" s="19"/>
      <c r="M1608" s="19"/>
      <c r="N1608" s="19"/>
      <c r="O1608" s="19"/>
      <c r="P1608" s="19"/>
      <c r="Q1608" s="19"/>
      <c r="R1608" s="19"/>
      <c r="S1608" s="19"/>
      <c r="T1608" s="19"/>
      <c r="U1608" s="19"/>
      <c r="V1608" s="19"/>
      <c r="W1608" s="19"/>
      <c r="X1608" s="19"/>
      <c r="Y1608" s="19"/>
      <c r="Z1608" s="19"/>
      <c r="AA1608" s="19"/>
      <c r="AB1608" s="19"/>
      <c r="AC1608" s="19"/>
      <c r="AD1608" s="19"/>
      <c r="AE1608" s="19"/>
      <c r="AF1608" s="19"/>
      <c r="AG1608" s="19"/>
      <c r="AH1608" s="19"/>
      <c r="AI1608" s="19"/>
      <c r="AJ1608" s="19"/>
      <c r="FM1608" s="50"/>
    </row>
    <row r="1609" spans="1:169" s="18" customFormat="1">
      <c r="A1609" s="47"/>
      <c r="B1609" s="477"/>
      <c r="C1609" s="48"/>
      <c r="D1609" s="48"/>
      <c r="E1609" s="477"/>
      <c r="F1609" s="48"/>
      <c r="G1609" s="48"/>
      <c r="H1609" s="49"/>
      <c r="I1609" s="48"/>
      <c r="J1609" s="477"/>
      <c r="K1609" s="19"/>
      <c r="L1609" s="19"/>
      <c r="M1609" s="19"/>
      <c r="N1609" s="19"/>
      <c r="O1609" s="19"/>
      <c r="P1609" s="19"/>
      <c r="Q1609" s="19"/>
      <c r="R1609" s="19"/>
      <c r="S1609" s="19"/>
      <c r="T1609" s="19"/>
      <c r="U1609" s="19"/>
      <c r="V1609" s="19"/>
      <c r="W1609" s="19"/>
      <c r="X1609" s="19"/>
      <c r="Y1609" s="19"/>
      <c r="Z1609" s="19"/>
      <c r="AA1609" s="19"/>
      <c r="AB1609" s="19"/>
      <c r="AC1609" s="19"/>
      <c r="AD1609" s="19"/>
      <c r="AE1609" s="19"/>
      <c r="AF1609" s="19"/>
      <c r="AG1609" s="19"/>
      <c r="AH1609" s="19"/>
      <c r="AI1609" s="19"/>
      <c r="AJ1609" s="19"/>
      <c r="FM1609" s="50"/>
    </row>
    <row r="1610" spans="1:169" s="18" customFormat="1">
      <c r="A1610" s="47"/>
      <c r="B1610" s="477"/>
      <c r="C1610" s="48"/>
      <c r="D1610" s="48"/>
      <c r="E1610" s="477"/>
      <c r="F1610" s="48"/>
      <c r="G1610" s="48"/>
      <c r="H1610" s="49"/>
      <c r="I1610" s="48"/>
      <c r="J1610" s="477"/>
      <c r="K1610" s="19"/>
      <c r="L1610" s="19"/>
      <c r="M1610" s="19"/>
      <c r="N1610" s="19"/>
      <c r="O1610" s="19"/>
      <c r="P1610" s="19"/>
      <c r="Q1610" s="19"/>
      <c r="R1610" s="19"/>
      <c r="S1610" s="19"/>
      <c r="T1610" s="19"/>
      <c r="U1610" s="19"/>
      <c r="V1610" s="19"/>
      <c r="W1610" s="19"/>
      <c r="X1610" s="19"/>
      <c r="Y1610" s="19"/>
      <c r="Z1610" s="19"/>
      <c r="AA1610" s="19"/>
      <c r="AB1610" s="19"/>
      <c r="AC1610" s="19"/>
      <c r="AD1610" s="19"/>
      <c r="AE1610" s="19"/>
      <c r="AF1610" s="19"/>
      <c r="AG1610" s="19"/>
      <c r="AH1610" s="19"/>
      <c r="AI1610" s="19"/>
      <c r="AJ1610" s="19"/>
      <c r="FM1610" s="50"/>
    </row>
    <row r="1611" spans="1:169" s="18" customFormat="1">
      <c r="A1611" s="47"/>
      <c r="B1611" s="477"/>
      <c r="C1611" s="48"/>
      <c r="D1611" s="48"/>
      <c r="E1611" s="477"/>
      <c r="F1611" s="48"/>
      <c r="G1611" s="48"/>
      <c r="H1611" s="49"/>
      <c r="I1611" s="48"/>
      <c r="J1611" s="477"/>
      <c r="K1611" s="19"/>
      <c r="L1611" s="19"/>
      <c r="M1611" s="19"/>
      <c r="N1611" s="19"/>
      <c r="O1611" s="19"/>
      <c r="P1611" s="19"/>
      <c r="Q1611" s="19"/>
      <c r="R1611" s="19"/>
      <c r="S1611" s="19"/>
      <c r="T1611" s="19"/>
      <c r="U1611" s="19"/>
      <c r="V1611" s="19"/>
      <c r="W1611" s="19"/>
      <c r="X1611" s="19"/>
      <c r="Y1611" s="19"/>
      <c r="Z1611" s="19"/>
      <c r="AA1611" s="19"/>
      <c r="AB1611" s="19"/>
      <c r="AC1611" s="19"/>
      <c r="AD1611" s="19"/>
      <c r="AE1611" s="19"/>
      <c r="AF1611" s="19"/>
      <c r="AG1611" s="19"/>
      <c r="AH1611" s="19"/>
      <c r="AI1611" s="19"/>
      <c r="AJ1611" s="19"/>
      <c r="FM1611" s="50"/>
    </row>
    <row r="1612" spans="1:169" s="18" customFormat="1">
      <c r="A1612" s="47"/>
      <c r="B1612" s="477"/>
      <c r="C1612" s="48"/>
      <c r="D1612" s="48"/>
      <c r="E1612" s="477"/>
      <c r="F1612" s="48"/>
      <c r="G1612" s="48"/>
      <c r="H1612" s="49"/>
      <c r="I1612" s="48"/>
      <c r="J1612" s="477"/>
      <c r="K1612" s="19"/>
      <c r="L1612" s="19"/>
      <c r="M1612" s="19"/>
      <c r="N1612" s="19"/>
      <c r="O1612" s="19"/>
      <c r="P1612" s="19"/>
      <c r="Q1612" s="19"/>
      <c r="R1612" s="19"/>
      <c r="S1612" s="19"/>
      <c r="T1612" s="19"/>
      <c r="U1612" s="19"/>
      <c r="V1612" s="19"/>
      <c r="W1612" s="19"/>
      <c r="X1612" s="19"/>
      <c r="Y1612" s="19"/>
      <c r="Z1612" s="19"/>
      <c r="AA1612" s="19"/>
      <c r="AB1612" s="19"/>
      <c r="AC1612" s="19"/>
      <c r="AD1612" s="19"/>
      <c r="AE1612" s="19"/>
      <c r="AF1612" s="19"/>
      <c r="AG1612" s="19"/>
      <c r="AH1612" s="19"/>
      <c r="AI1612" s="19"/>
      <c r="AJ1612" s="19"/>
      <c r="FM1612" s="50"/>
    </row>
    <row r="1613" spans="1:169" s="18" customFormat="1">
      <c r="A1613" s="47"/>
      <c r="B1613" s="477"/>
      <c r="C1613" s="48"/>
      <c r="D1613" s="48"/>
      <c r="E1613" s="477"/>
      <c r="F1613" s="48"/>
      <c r="G1613" s="48"/>
      <c r="H1613" s="49"/>
      <c r="I1613" s="48"/>
      <c r="J1613" s="477"/>
      <c r="K1613" s="19"/>
      <c r="L1613" s="19"/>
      <c r="M1613" s="19"/>
      <c r="N1613" s="19"/>
      <c r="O1613" s="19"/>
      <c r="P1613" s="19"/>
      <c r="Q1613" s="19"/>
      <c r="R1613" s="19"/>
      <c r="S1613" s="19"/>
      <c r="T1613" s="19"/>
      <c r="U1613" s="19"/>
      <c r="V1613" s="19"/>
      <c r="W1613" s="19"/>
      <c r="X1613" s="19"/>
      <c r="Y1613" s="19"/>
      <c r="Z1613" s="19"/>
      <c r="AA1613" s="19"/>
      <c r="AB1613" s="19"/>
      <c r="AC1613" s="19"/>
      <c r="AD1613" s="19"/>
      <c r="AE1613" s="19"/>
      <c r="AF1613" s="19"/>
      <c r="AG1613" s="19"/>
      <c r="AH1613" s="19"/>
      <c r="AI1613" s="19"/>
      <c r="AJ1613" s="19"/>
      <c r="FM1613" s="50"/>
    </row>
    <row r="1614" spans="1:169" s="18" customFormat="1">
      <c r="A1614" s="47"/>
      <c r="B1614" s="477"/>
      <c r="C1614" s="48"/>
      <c r="D1614" s="48"/>
      <c r="E1614" s="477"/>
      <c r="F1614" s="48"/>
      <c r="G1614" s="48"/>
      <c r="H1614" s="49"/>
      <c r="I1614" s="48"/>
      <c r="J1614" s="477"/>
      <c r="K1614" s="19"/>
      <c r="L1614" s="19"/>
      <c r="M1614" s="19"/>
      <c r="N1614" s="19"/>
      <c r="O1614" s="19"/>
      <c r="P1614" s="19"/>
      <c r="Q1614" s="19"/>
      <c r="R1614" s="19"/>
      <c r="S1614" s="19"/>
      <c r="T1614" s="19"/>
      <c r="U1614" s="19"/>
      <c r="V1614" s="19"/>
      <c r="W1614" s="19"/>
      <c r="X1614" s="19"/>
      <c r="Y1614" s="19"/>
      <c r="Z1614" s="19"/>
      <c r="AA1614" s="19"/>
      <c r="AB1614" s="19"/>
      <c r="AC1614" s="19"/>
      <c r="AD1614" s="19"/>
      <c r="AE1614" s="19"/>
      <c r="AF1614" s="19"/>
      <c r="AG1614" s="19"/>
      <c r="AH1614" s="19"/>
      <c r="AI1614" s="19"/>
      <c r="AJ1614" s="19"/>
      <c r="FM1614" s="50"/>
    </row>
    <row r="1615" spans="1:169" s="18" customFormat="1">
      <c r="A1615" s="47"/>
      <c r="B1615" s="477"/>
      <c r="C1615" s="48"/>
      <c r="D1615" s="48"/>
      <c r="E1615" s="477"/>
      <c r="F1615" s="48"/>
      <c r="G1615" s="48"/>
      <c r="H1615" s="49"/>
      <c r="I1615" s="48"/>
      <c r="J1615" s="477"/>
      <c r="K1615" s="19"/>
      <c r="L1615" s="19"/>
      <c r="M1615" s="19"/>
      <c r="N1615" s="19"/>
      <c r="O1615" s="19"/>
      <c r="P1615" s="19"/>
      <c r="Q1615" s="19"/>
      <c r="R1615" s="19"/>
      <c r="S1615" s="19"/>
      <c r="T1615" s="19"/>
      <c r="U1615" s="19"/>
      <c r="V1615" s="19"/>
      <c r="W1615" s="19"/>
      <c r="X1615" s="19"/>
      <c r="Y1615" s="19"/>
      <c r="Z1615" s="19"/>
      <c r="AA1615" s="19"/>
      <c r="AB1615" s="19"/>
      <c r="AC1615" s="19"/>
      <c r="AD1615" s="19"/>
      <c r="AE1615" s="19"/>
      <c r="AF1615" s="19"/>
      <c r="AG1615" s="19"/>
      <c r="AH1615" s="19"/>
      <c r="AI1615" s="19"/>
      <c r="AJ1615" s="19"/>
      <c r="FM1615" s="50"/>
    </row>
    <row r="1616" spans="1:169" s="18" customFormat="1">
      <c r="A1616" s="47"/>
      <c r="B1616" s="477"/>
      <c r="C1616" s="48"/>
      <c r="D1616" s="48"/>
      <c r="E1616" s="477"/>
      <c r="F1616" s="48"/>
      <c r="G1616" s="48"/>
      <c r="H1616" s="49"/>
      <c r="I1616" s="48"/>
      <c r="J1616" s="477"/>
      <c r="K1616" s="19"/>
      <c r="L1616" s="19"/>
      <c r="M1616" s="19"/>
      <c r="N1616" s="19"/>
      <c r="O1616" s="19"/>
      <c r="P1616" s="19"/>
      <c r="Q1616" s="19"/>
      <c r="R1616" s="19"/>
      <c r="S1616" s="19"/>
      <c r="T1616" s="19"/>
      <c r="U1616" s="19"/>
      <c r="V1616" s="19"/>
      <c r="W1616" s="19"/>
      <c r="X1616" s="19"/>
      <c r="Y1616" s="19"/>
      <c r="Z1616" s="19"/>
      <c r="AA1616" s="19"/>
      <c r="AB1616" s="19"/>
      <c r="AC1616" s="19"/>
      <c r="AD1616" s="19"/>
      <c r="AE1616" s="19"/>
      <c r="AF1616" s="19"/>
      <c r="AG1616" s="19"/>
      <c r="AH1616" s="19"/>
      <c r="AI1616" s="19"/>
      <c r="AJ1616" s="19"/>
      <c r="FM1616" s="50"/>
    </row>
    <row r="1617" spans="1:169" s="18" customFormat="1">
      <c r="A1617" s="47"/>
      <c r="B1617" s="477"/>
      <c r="C1617" s="48"/>
      <c r="D1617" s="48"/>
      <c r="E1617" s="477"/>
      <c r="F1617" s="48"/>
      <c r="G1617" s="48"/>
      <c r="H1617" s="49"/>
      <c r="I1617" s="48"/>
      <c r="J1617" s="477"/>
      <c r="K1617" s="19"/>
      <c r="L1617" s="19"/>
      <c r="M1617" s="19"/>
      <c r="N1617" s="19"/>
      <c r="O1617" s="19"/>
      <c r="P1617" s="19"/>
      <c r="Q1617" s="19"/>
      <c r="R1617" s="19"/>
      <c r="S1617" s="19"/>
      <c r="T1617" s="19"/>
      <c r="U1617" s="19"/>
      <c r="V1617" s="19"/>
      <c r="W1617" s="19"/>
      <c r="X1617" s="19"/>
      <c r="Y1617" s="19"/>
      <c r="Z1617" s="19"/>
      <c r="AA1617" s="19"/>
      <c r="AB1617" s="19"/>
      <c r="AC1617" s="19"/>
      <c r="AD1617" s="19"/>
      <c r="AE1617" s="19"/>
      <c r="AF1617" s="19"/>
      <c r="AG1617" s="19"/>
      <c r="AH1617" s="19"/>
      <c r="AI1617" s="19"/>
      <c r="AJ1617" s="19"/>
      <c r="FM1617" s="50"/>
    </row>
    <row r="1618" spans="1:169" s="18" customFormat="1">
      <c r="A1618" s="47"/>
      <c r="B1618" s="477"/>
      <c r="C1618" s="48"/>
      <c r="D1618" s="48"/>
      <c r="E1618" s="477"/>
      <c r="F1618" s="48"/>
      <c r="G1618" s="48"/>
      <c r="H1618" s="49"/>
      <c r="I1618" s="48"/>
      <c r="J1618" s="477"/>
      <c r="K1618" s="19"/>
      <c r="L1618" s="19"/>
      <c r="M1618" s="19"/>
      <c r="N1618" s="19"/>
      <c r="O1618" s="19"/>
      <c r="P1618" s="19"/>
      <c r="Q1618" s="19"/>
      <c r="R1618" s="19"/>
      <c r="S1618" s="19"/>
      <c r="T1618" s="19"/>
      <c r="U1618" s="19"/>
      <c r="V1618" s="19"/>
      <c r="W1618" s="19"/>
      <c r="X1618" s="19"/>
      <c r="Y1618" s="19"/>
      <c r="Z1618" s="19"/>
      <c r="AA1618" s="19"/>
      <c r="AB1618" s="19"/>
      <c r="AC1618" s="19"/>
      <c r="AD1618" s="19"/>
      <c r="AE1618" s="19"/>
      <c r="AF1618" s="19"/>
      <c r="AG1618" s="19"/>
      <c r="AH1618" s="19"/>
      <c r="AI1618" s="19"/>
      <c r="AJ1618" s="19"/>
      <c r="FM1618" s="50"/>
    </row>
    <row r="1619" spans="1:169" s="18" customFormat="1">
      <c r="A1619" s="47"/>
      <c r="B1619" s="477"/>
      <c r="C1619" s="48"/>
      <c r="D1619" s="48"/>
      <c r="E1619" s="477"/>
      <c r="F1619" s="48"/>
      <c r="G1619" s="48"/>
      <c r="H1619" s="49"/>
      <c r="I1619" s="48"/>
      <c r="J1619" s="477"/>
      <c r="K1619" s="19"/>
      <c r="L1619" s="19"/>
      <c r="M1619" s="19"/>
      <c r="N1619" s="19"/>
      <c r="O1619" s="19"/>
      <c r="P1619" s="19"/>
      <c r="Q1619" s="19"/>
      <c r="R1619" s="19"/>
      <c r="S1619" s="19"/>
      <c r="T1619" s="19"/>
      <c r="U1619" s="19"/>
      <c r="V1619" s="19"/>
      <c r="W1619" s="19"/>
      <c r="X1619" s="19"/>
      <c r="Y1619" s="19"/>
      <c r="Z1619" s="19"/>
      <c r="AA1619" s="19"/>
      <c r="AB1619" s="19"/>
      <c r="AC1619" s="19"/>
      <c r="AD1619" s="19"/>
      <c r="AE1619" s="19"/>
      <c r="AF1619" s="19"/>
      <c r="AG1619" s="19"/>
      <c r="AH1619" s="19"/>
      <c r="AI1619" s="19"/>
      <c r="AJ1619" s="19"/>
      <c r="FM1619" s="50"/>
    </row>
    <row r="1620" spans="1:169" s="18" customFormat="1">
      <c r="A1620" s="47"/>
      <c r="B1620" s="477"/>
      <c r="C1620" s="48"/>
      <c r="D1620" s="48"/>
      <c r="E1620" s="477"/>
      <c r="F1620" s="48"/>
      <c r="G1620" s="48"/>
      <c r="H1620" s="49"/>
      <c r="I1620" s="48"/>
      <c r="J1620" s="477"/>
      <c r="K1620" s="19"/>
      <c r="L1620" s="19"/>
      <c r="M1620" s="19"/>
      <c r="N1620" s="19"/>
      <c r="O1620" s="19"/>
      <c r="P1620" s="19"/>
      <c r="Q1620" s="19"/>
      <c r="R1620" s="19"/>
      <c r="S1620" s="19"/>
      <c r="T1620" s="19"/>
      <c r="U1620" s="19"/>
      <c r="V1620" s="19"/>
      <c r="W1620" s="19"/>
      <c r="X1620" s="19"/>
      <c r="Y1620" s="19"/>
      <c r="Z1620" s="19"/>
      <c r="AA1620" s="19"/>
      <c r="AB1620" s="19"/>
      <c r="AC1620" s="19"/>
      <c r="AD1620" s="19"/>
      <c r="AE1620" s="19"/>
      <c r="AF1620" s="19"/>
      <c r="AG1620" s="19"/>
      <c r="AH1620" s="19"/>
      <c r="AI1620" s="19"/>
      <c r="AJ1620" s="19"/>
      <c r="FM1620" s="50"/>
    </row>
    <row r="1621" spans="1:169" s="18" customFormat="1">
      <c r="A1621" s="47"/>
      <c r="B1621" s="477"/>
      <c r="C1621" s="48"/>
      <c r="D1621" s="48"/>
      <c r="E1621" s="477"/>
      <c r="F1621" s="48"/>
      <c r="G1621" s="48"/>
      <c r="H1621" s="49"/>
      <c r="I1621" s="48"/>
      <c r="J1621" s="477"/>
      <c r="K1621" s="19"/>
      <c r="L1621" s="19"/>
      <c r="M1621" s="19"/>
      <c r="N1621" s="19"/>
      <c r="O1621" s="19"/>
      <c r="P1621" s="19"/>
      <c r="Q1621" s="19"/>
      <c r="R1621" s="19"/>
      <c r="S1621" s="19"/>
      <c r="T1621" s="19"/>
      <c r="U1621" s="19"/>
      <c r="V1621" s="19"/>
      <c r="W1621" s="19"/>
      <c r="X1621" s="19"/>
      <c r="Y1621" s="19"/>
      <c r="Z1621" s="19"/>
      <c r="AA1621" s="19"/>
      <c r="AB1621" s="19"/>
      <c r="AC1621" s="19"/>
      <c r="AD1621" s="19"/>
      <c r="AE1621" s="19"/>
      <c r="AF1621" s="19"/>
      <c r="AG1621" s="19"/>
      <c r="AH1621" s="19"/>
      <c r="AI1621" s="19"/>
      <c r="AJ1621" s="19"/>
      <c r="FM1621" s="50"/>
    </row>
    <row r="1622" spans="1:169" s="18" customFormat="1">
      <c r="A1622" s="47"/>
      <c r="B1622" s="477"/>
      <c r="C1622" s="48"/>
      <c r="D1622" s="48"/>
      <c r="E1622" s="477"/>
      <c r="F1622" s="48"/>
      <c r="G1622" s="48"/>
      <c r="H1622" s="49"/>
      <c r="I1622" s="48"/>
      <c r="J1622" s="477"/>
      <c r="K1622" s="19"/>
      <c r="L1622" s="19"/>
      <c r="M1622" s="19"/>
      <c r="N1622" s="19"/>
      <c r="O1622" s="19"/>
      <c r="P1622" s="19"/>
      <c r="Q1622" s="19"/>
      <c r="R1622" s="19"/>
      <c r="S1622" s="19"/>
      <c r="T1622" s="19"/>
      <c r="U1622" s="19"/>
      <c r="V1622" s="19"/>
      <c r="W1622" s="19"/>
      <c r="X1622" s="19"/>
      <c r="Y1622" s="19"/>
      <c r="Z1622" s="19"/>
      <c r="AA1622" s="19"/>
      <c r="AB1622" s="19"/>
      <c r="AC1622" s="19"/>
      <c r="AD1622" s="19"/>
      <c r="AE1622" s="19"/>
      <c r="AF1622" s="19"/>
      <c r="AG1622" s="19"/>
      <c r="AH1622" s="19"/>
      <c r="AI1622" s="19"/>
      <c r="AJ1622" s="19"/>
      <c r="FM1622" s="50"/>
    </row>
    <row r="1623" spans="1:169" s="18" customFormat="1">
      <c r="A1623" s="47"/>
      <c r="B1623" s="477"/>
      <c r="C1623" s="48"/>
      <c r="D1623" s="48"/>
      <c r="E1623" s="477"/>
      <c r="F1623" s="48"/>
      <c r="G1623" s="48"/>
      <c r="H1623" s="49"/>
      <c r="I1623" s="48"/>
      <c r="J1623" s="477"/>
      <c r="K1623" s="19"/>
      <c r="L1623" s="19"/>
      <c r="M1623" s="19"/>
      <c r="N1623" s="19"/>
      <c r="O1623" s="19"/>
      <c r="P1623" s="19"/>
      <c r="Q1623" s="19"/>
      <c r="R1623" s="19"/>
      <c r="S1623" s="19"/>
      <c r="T1623" s="19"/>
      <c r="U1623" s="19"/>
      <c r="V1623" s="19"/>
      <c r="W1623" s="19"/>
      <c r="X1623" s="19"/>
      <c r="Y1623" s="19"/>
      <c r="Z1623" s="19"/>
      <c r="AA1623" s="19"/>
      <c r="AB1623" s="19"/>
      <c r="AC1623" s="19"/>
      <c r="AD1623" s="19"/>
      <c r="AE1623" s="19"/>
      <c r="AF1623" s="19"/>
      <c r="AG1623" s="19"/>
      <c r="AH1623" s="19"/>
      <c r="AI1623" s="19"/>
      <c r="AJ1623" s="19"/>
      <c r="FM1623" s="50"/>
    </row>
    <row r="1624" spans="1:169" s="18" customFormat="1">
      <c r="A1624" s="47"/>
      <c r="B1624" s="477"/>
      <c r="C1624" s="48"/>
      <c r="D1624" s="48"/>
      <c r="E1624" s="477"/>
      <c r="F1624" s="48"/>
      <c r="G1624" s="48"/>
      <c r="H1624" s="49"/>
      <c r="I1624" s="48"/>
      <c r="J1624" s="477"/>
      <c r="K1624" s="19"/>
      <c r="L1624" s="19"/>
      <c r="M1624" s="19"/>
      <c r="N1624" s="19"/>
      <c r="O1624" s="19"/>
      <c r="P1624" s="19"/>
      <c r="Q1624" s="19"/>
      <c r="R1624" s="19"/>
      <c r="S1624" s="19"/>
      <c r="T1624" s="19"/>
      <c r="U1624" s="19"/>
      <c r="V1624" s="19"/>
      <c r="W1624" s="19"/>
      <c r="X1624" s="19"/>
      <c r="Y1624" s="19"/>
      <c r="Z1624" s="19"/>
      <c r="AA1624" s="19"/>
      <c r="AB1624" s="19"/>
      <c r="AC1624" s="19"/>
      <c r="AD1624" s="19"/>
      <c r="AE1624" s="19"/>
      <c r="AF1624" s="19"/>
      <c r="AG1624" s="19"/>
      <c r="AH1624" s="19"/>
      <c r="AI1624" s="19"/>
      <c r="AJ1624" s="19"/>
      <c r="FM1624" s="50"/>
    </row>
    <row r="1625" spans="1:169" s="18" customFormat="1">
      <c r="A1625" s="47"/>
      <c r="B1625" s="477"/>
      <c r="C1625" s="48"/>
      <c r="D1625" s="48"/>
      <c r="E1625" s="477"/>
      <c r="F1625" s="48"/>
      <c r="G1625" s="48"/>
      <c r="H1625" s="49"/>
      <c r="I1625" s="48"/>
      <c r="J1625" s="477"/>
      <c r="K1625" s="19"/>
      <c r="L1625" s="19"/>
      <c r="M1625" s="19"/>
      <c r="N1625" s="19"/>
      <c r="O1625" s="19"/>
      <c r="P1625" s="19"/>
      <c r="Q1625" s="19"/>
      <c r="R1625" s="19"/>
      <c r="S1625" s="19"/>
      <c r="T1625" s="19"/>
      <c r="U1625" s="19"/>
      <c r="V1625" s="19"/>
      <c r="W1625" s="19"/>
      <c r="X1625" s="19"/>
      <c r="Y1625" s="19"/>
      <c r="Z1625" s="19"/>
      <c r="AA1625" s="19"/>
      <c r="AB1625" s="19"/>
      <c r="AC1625" s="19"/>
      <c r="AD1625" s="19"/>
      <c r="AE1625" s="19"/>
      <c r="AF1625" s="19"/>
      <c r="AG1625" s="19"/>
      <c r="AH1625" s="19"/>
      <c r="AI1625" s="19"/>
      <c r="AJ1625" s="19"/>
      <c r="FM1625" s="50"/>
    </row>
    <row r="1626" spans="1:169" s="18" customFormat="1">
      <c r="A1626" s="47"/>
      <c r="B1626" s="477"/>
      <c r="C1626" s="48"/>
      <c r="D1626" s="48"/>
      <c r="E1626" s="477"/>
      <c r="F1626" s="48"/>
      <c r="G1626" s="48"/>
      <c r="H1626" s="49"/>
      <c r="I1626" s="48"/>
      <c r="J1626" s="477"/>
      <c r="K1626" s="19"/>
      <c r="L1626" s="19"/>
      <c r="M1626" s="19"/>
      <c r="N1626" s="19"/>
      <c r="O1626" s="19"/>
      <c r="P1626" s="19"/>
      <c r="Q1626" s="19"/>
      <c r="R1626" s="19"/>
      <c r="S1626" s="19"/>
      <c r="T1626" s="19"/>
      <c r="U1626" s="19"/>
      <c r="V1626" s="19"/>
      <c r="W1626" s="19"/>
      <c r="X1626" s="19"/>
      <c r="Y1626" s="19"/>
      <c r="Z1626" s="19"/>
      <c r="AA1626" s="19"/>
      <c r="AB1626" s="19"/>
      <c r="AC1626" s="19"/>
      <c r="AD1626" s="19"/>
      <c r="AE1626" s="19"/>
      <c r="AF1626" s="19"/>
      <c r="AG1626" s="19"/>
      <c r="AH1626" s="19"/>
      <c r="AI1626" s="19"/>
      <c r="AJ1626" s="19"/>
      <c r="FM1626" s="50"/>
    </row>
    <row r="1627" spans="1:169" s="18" customFormat="1">
      <c r="A1627" s="47"/>
      <c r="B1627" s="477"/>
      <c r="C1627" s="48"/>
      <c r="D1627" s="48"/>
      <c r="E1627" s="477"/>
      <c r="F1627" s="48"/>
      <c r="G1627" s="48"/>
      <c r="H1627" s="49"/>
      <c r="I1627" s="48"/>
      <c r="J1627" s="477"/>
      <c r="K1627" s="19"/>
      <c r="L1627" s="19"/>
      <c r="M1627" s="19"/>
      <c r="N1627" s="19"/>
      <c r="O1627" s="19"/>
      <c r="P1627" s="19"/>
      <c r="Q1627" s="19"/>
      <c r="R1627" s="19"/>
      <c r="S1627" s="19"/>
      <c r="T1627" s="19"/>
      <c r="U1627" s="19"/>
      <c r="V1627" s="19"/>
      <c r="W1627" s="19"/>
      <c r="X1627" s="19"/>
      <c r="Y1627" s="19"/>
      <c r="Z1627" s="19"/>
      <c r="AA1627" s="19"/>
      <c r="AB1627" s="19"/>
      <c r="AC1627" s="19"/>
      <c r="AD1627" s="19"/>
      <c r="AE1627" s="19"/>
      <c r="AF1627" s="19"/>
      <c r="AG1627" s="19"/>
      <c r="AH1627" s="19"/>
      <c r="AI1627" s="19"/>
      <c r="AJ1627" s="19"/>
      <c r="FM1627" s="50"/>
    </row>
    <row r="1628" spans="1:169" s="18" customFormat="1">
      <c r="A1628" s="47"/>
      <c r="B1628" s="477"/>
      <c r="C1628" s="48"/>
      <c r="D1628" s="48"/>
      <c r="E1628" s="477"/>
      <c r="F1628" s="48"/>
      <c r="G1628" s="48"/>
      <c r="H1628" s="49"/>
      <c r="I1628" s="48"/>
      <c r="J1628" s="477"/>
      <c r="K1628" s="19"/>
      <c r="L1628" s="19"/>
      <c r="M1628" s="19"/>
      <c r="N1628" s="19"/>
      <c r="O1628" s="19"/>
      <c r="P1628" s="19"/>
      <c r="Q1628" s="19"/>
      <c r="R1628" s="19"/>
      <c r="S1628" s="19"/>
      <c r="T1628" s="19"/>
      <c r="U1628" s="19"/>
      <c r="V1628" s="19"/>
      <c r="W1628" s="19"/>
      <c r="X1628" s="19"/>
      <c r="Y1628" s="19"/>
      <c r="Z1628" s="19"/>
      <c r="AA1628" s="19"/>
      <c r="AB1628" s="19"/>
      <c r="AC1628" s="19"/>
      <c r="AD1628" s="19"/>
      <c r="AE1628" s="19"/>
      <c r="AF1628" s="19"/>
      <c r="AG1628" s="19"/>
      <c r="AH1628" s="19"/>
      <c r="AI1628" s="19"/>
      <c r="AJ1628" s="19"/>
      <c r="FM1628" s="50"/>
    </row>
    <row r="1629" spans="1:169" s="18" customFormat="1">
      <c r="A1629" s="47"/>
      <c r="B1629" s="477"/>
      <c r="C1629" s="48"/>
      <c r="D1629" s="48"/>
      <c r="E1629" s="477"/>
      <c r="F1629" s="48"/>
      <c r="G1629" s="48"/>
      <c r="H1629" s="49"/>
      <c r="I1629" s="48"/>
      <c r="J1629" s="477"/>
      <c r="K1629" s="19"/>
      <c r="L1629" s="19"/>
      <c r="M1629" s="19"/>
      <c r="N1629" s="19"/>
      <c r="O1629" s="19"/>
      <c r="P1629" s="19"/>
      <c r="Q1629" s="19"/>
      <c r="R1629" s="19"/>
      <c r="S1629" s="19"/>
      <c r="T1629" s="19"/>
      <c r="U1629" s="19"/>
      <c r="V1629" s="19"/>
      <c r="W1629" s="19"/>
      <c r="X1629" s="19"/>
      <c r="Y1629" s="19"/>
      <c r="Z1629" s="19"/>
      <c r="AA1629" s="19"/>
      <c r="AB1629" s="19"/>
      <c r="AC1629" s="19"/>
      <c r="AD1629" s="19"/>
      <c r="AE1629" s="19"/>
      <c r="AF1629" s="19"/>
      <c r="AG1629" s="19"/>
      <c r="AH1629" s="19"/>
      <c r="AI1629" s="19"/>
      <c r="AJ1629" s="19"/>
      <c r="FM1629" s="50"/>
    </row>
    <row r="1630" spans="1:169" s="18" customFormat="1">
      <c r="A1630" s="47"/>
      <c r="B1630" s="477"/>
      <c r="C1630" s="48"/>
      <c r="D1630" s="48"/>
      <c r="E1630" s="477"/>
      <c r="F1630" s="48"/>
      <c r="G1630" s="48"/>
      <c r="H1630" s="49"/>
      <c r="I1630" s="48"/>
      <c r="J1630" s="477"/>
      <c r="K1630" s="19"/>
      <c r="L1630" s="19"/>
      <c r="M1630" s="19"/>
      <c r="N1630" s="19"/>
      <c r="O1630" s="19"/>
      <c r="P1630" s="19"/>
      <c r="Q1630" s="19"/>
      <c r="R1630" s="19"/>
      <c r="S1630" s="19"/>
      <c r="T1630" s="19"/>
      <c r="U1630" s="19"/>
      <c r="V1630" s="19"/>
      <c r="W1630" s="19"/>
      <c r="X1630" s="19"/>
      <c r="Y1630" s="19"/>
      <c r="Z1630" s="19"/>
      <c r="AA1630" s="19"/>
      <c r="AB1630" s="19"/>
      <c r="AC1630" s="19"/>
      <c r="AD1630" s="19"/>
      <c r="AE1630" s="19"/>
      <c r="AF1630" s="19"/>
      <c r="AG1630" s="19"/>
      <c r="AH1630" s="19"/>
      <c r="AI1630" s="19"/>
      <c r="AJ1630" s="19"/>
      <c r="FM1630" s="50"/>
    </row>
    <row r="1631" spans="1:169" s="18" customFormat="1">
      <c r="A1631" s="47"/>
      <c r="B1631" s="477"/>
      <c r="C1631" s="48"/>
      <c r="D1631" s="48"/>
      <c r="E1631" s="477"/>
      <c r="F1631" s="48"/>
      <c r="G1631" s="48"/>
      <c r="H1631" s="49"/>
      <c r="I1631" s="48"/>
      <c r="J1631" s="477"/>
      <c r="K1631" s="19"/>
      <c r="L1631" s="19"/>
      <c r="M1631" s="19"/>
      <c r="N1631" s="19"/>
      <c r="O1631" s="19"/>
      <c r="P1631" s="19"/>
      <c r="Q1631" s="19"/>
      <c r="R1631" s="19"/>
      <c r="S1631" s="19"/>
      <c r="T1631" s="19"/>
      <c r="U1631" s="19"/>
      <c r="V1631" s="19"/>
      <c r="W1631" s="19"/>
      <c r="X1631" s="19"/>
      <c r="Y1631" s="19"/>
      <c r="Z1631" s="19"/>
      <c r="AA1631" s="19"/>
      <c r="AB1631" s="19"/>
      <c r="AC1631" s="19"/>
      <c r="AD1631" s="19"/>
      <c r="AE1631" s="19"/>
      <c r="AF1631" s="19"/>
      <c r="AG1631" s="19"/>
      <c r="AH1631" s="19"/>
      <c r="AI1631" s="19"/>
      <c r="AJ1631" s="19"/>
      <c r="FM1631" s="50"/>
    </row>
    <row r="1632" spans="1:169" s="18" customFormat="1">
      <c r="A1632" s="47"/>
      <c r="B1632" s="477"/>
      <c r="C1632" s="48"/>
      <c r="D1632" s="48"/>
      <c r="E1632" s="477"/>
      <c r="F1632" s="48"/>
      <c r="G1632" s="48"/>
      <c r="H1632" s="49"/>
      <c r="I1632" s="48"/>
      <c r="J1632" s="477"/>
      <c r="K1632" s="19"/>
      <c r="L1632" s="19"/>
      <c r="M1632" s="19"/>
      <c r="N1632" s="19"/>
      <c r="O1632" s="19"/>
      <c r="P1632" s="19"/>
      <c r="Q1632" s="19"/>
      <c r="R1632" s="19"/>
      <c r="S1632" s="19"/>
      <c r="T1632" s="19"/>
      <c r="U1632" s="19"/>
      <c r="V1632" s="19"/>
      <c r="W1632" s="19"/>
      <c r="X1632" s="19"/>
      <c r="Y1632" s="19"/>
      <c r="Z1632" s="19"/>
      <c r="AA1632" s="19"/>
      <c r="AB1632" s="19"/>
      <c r="AC1632" s="19"/>
      <c r="AD1632" s="19"/>
      <c r="AE1632" s="19"/>
      <c r="AF1632" s="19"/>
      <c r="AG1632" s="19"/>
      <c r="AH1632" s="19"/>
      <c r="AI1632" s="19"/>
      <c r="AJ1632" s="19"/>
      <c r="FM1632" s="50"/>
    </row>
    <row r="1633" spans="1:169" s="18" customFormat="1">
      <c r="A1633" s="47"/>
      <c r="B1633" s="477"/>
      <c r="C1633" s="48"/>
      <c r="D1633" s="48"/>
      <c r="E1633" s="477"/>
      <c r="F1633" s="48"/>
      <c r="G1633" s="48"/>
      <c r="H1633" s="49"/>
      <c r="I1633" s="48"/>
      <c r="J1633" s="477"/>
      <c r="K1633" s="19"/>
      <c r="L1633" s="19"/>
      <c r="M1633" s="19"/>
      <c r="N1633" s="19"/>
      <c r="O1633" s="19"/>
      <c r="P1633" s="19"/>
      <c r="Q1633" s="19"/>
      <c r="R1633" s="19"/>
      <c r="S1633" s="19"/>
      <c r="T1633" s="19"/>
      <c r="U1633" s="19"/>
      <c r="V1633" s="19"/>
      <c r="W1633" s="19"/>
      <c r="X1633" s="19"/>
      <c r="Y1633" s="19"/>
      <c r="Z1633" s="19"/>
      <c r="AA1633" s="19"/>
      <c r="AB1633" s="19"/>
      <c r="AC1633" s="19"/>
      <c r="AD1633" s="19"/>
      <c r="AE1633" s="19"/>
      <c r="AF1633" s="19"/>
      <c r="AG1633" s="19"/>
      <c r="AH1633" s="19"/>
      <c r="AI1633" s="19"/>
      <c r="AJ1633" s="19"/>
      <c r="FM1633" s="50"/>
    </row>
    <row r="1634" spans="1:169" s="18" customFormat="1">
      <c r="A1634" s="47"/>
      <c r="B1634" s="477"/>
      <c r="C1634" s="48"/>
      <c r="D1634" s="48"/>
      <c r="E1634" s="477"/>
      <c r="F1634" s="48"/>
      <c r="G1634" s="48"/>
      <c r="H1634" s="49"/>
      <c r="I1634" s="48"/>
      <c r="J1634" s="477"/>
      <c r="K1634" s="19"/>
      <c r="L1634" s="19"/>
      <c r="M1634" s="19"/>
      <c r="N1634" s="19"/>
      <c r="O1634" s="19"/>
      <c r="P1634" s="19"/>
      <c r="Q1634" s="19"/>
      <c r="R1634" s="19"/>
      <c r="S1634" s="19"/>
      <c r="T1634" s="19"/>
      <c r="U1634" s="19"/>
      <c r="V1634" s="19"/>
      <c r="W1634" s="19"/>
      <c r="X1634" s="19"/>
      <c r="Y1634" s="19"/>
      <c r="Z1634" s="19"/>
      <c r="AA1634" s="19"/>
      <c r="AB1634" s="19"/>
      <c r="AC1634" s="19"/>
      <c r="AD1634" s="19"/>
      <c r="AE1634" s="19"/>
      <c r="AF1634" s="19"/>
      <c r="AG1634" s="19"/>
      <c r="AH1634" s="19"/>
      <c r="AI1634" s="19"/>
      <c r="AJ1634" s="19"/>
      <c r="FM1634" s="50"/>
    </row>
    <row r="1635" spans="1:169" s="18" customFormat="1">
      <c r="A1635" s="47"/>
      <c r="B1635" s="477"/>
      <c r="C1635" s="48"/>
      <c r="D1635" s="48"/>
      <c r="E1635" s="477"/>
      <c r="F1635" s="48"/>
      <c r="G1635" s="48"/>
      <c r="H1635" s="49"/>
      <c r="I1635" s="48"/>
      <c r="J1635" s="477"/>
      <c r="K1635" s="19"/>
      <c r="L1635" s="19"/>
      <c r="M1635" s="19"/>
      <c r="N1635" s="19"/>
      <c r="O1635" s="19"/>
      <c r="P1635" s="19"/>
      <c r="Q1635" s="19"/>
      <c r="R1635" s="19"/>
      <c r="S1635" s="19"/>
      <c r="T1635" s="19"/>
      <c r="U1635" s="19"/>
      <c r="V1635" s="19"/>
      <c r="W1635" s="19"/>
      <c r="X1635" s="19"/>
      <c r="Y1635" s="19"/>
      <c r="Z1635" s="19"/>
      <c r="AA1635" s="19"/>
      <c r="AB1635" s="19"/>
      <c r="AC1635" s="19"/>
      <c r="AD1635" s="19"/>
      <c r="AE1635" s="19"/>
      <c r="AF1635" s="19"/>
      <c r="AG1635" s="19"/>
      <c r="AH1635" s="19"/>
      <c r="AI1635" s="19"/>
      <c r="AJ1635" s="19"/>
      <c r="FM1635" s="50"/>
    </row>
    <row r="1636" spans="1:169" s="18" customFormat="1">
      <c r="A1636" s="47"/>
      <c r="B1636" s="477"/>
      <c r="C1636" s="48"/>
      <c r="D1636" s="48"/>
      <c r="E1636" s="477"/>
      <c r="F1636" s="48"/>
      <c r="G1636" s="48"/>
      <c r="H1636" s="49"/>
      <c r="I1636" s="48"/>
      <c r="J1636" s="477"/>
      <c r="K1636" s="19"/>
      <c r="L1636" s="19"/>
      <c r="M1636" s="19"/>
      <c r="N1636" s="19"/>
      <c r="O1636" s="19"/>
      <c r="P1636" s="19"/>
      <c r="Q1636" s="19"/>
      <c r="R1636" s="19"/>
      <c r="S1636" s="19"/>
      <c r="T1636" s="19"/>
      <c r="U1636" s="19"/>
      <c r="V1636" s="19"/>
      <c r="W1636" s="19"/>
      <c r="X1636" s="19"/>
      <c r="Y1636" s="19"/>
      <c r="Z1636" s="19"/>
      <c r="AA1636" s="19"/>
      <c r="AB1636" s="19"/>
      <c r="AC1636" s="19"/>
      <c r="AD1636" s="19"/>
      <c r="AE1636" s="19"/>
      <c r="AF1636" s="19"/>
      <c r="AG1636" s="19"/>
      <c r="AH1636" s="19"/>
      <c r="AI1636" s="19"/>
      <c r="AJ1636" s="19"/>
      <c r="FM1636" s="50"/>
    </row>
    <row r="1637" spans="1:169" s="18" customFormat="1">
      <c r="A1637" s="47"/>
      <c r="B1637" s="477"/>
      <c r="C1637" s="48"/>
      <c r="D1637" s="48"/>
      <c r="E1637" s="477"/>
      <c r="F1637" s="48"/>
      <c r="G1637" s="48"/>
      <c r="H1637" s="49"/>
      <c r="I1637" s="48"/>
      <c r="J1637" s="477"/>
      <c r="K1637" s="19"/>
      <c r="L1637" s="19"/>
      <c r="M1637" s="19"/>
      <c r="N1637" s="19"/>
      <c r="O1637" s="19"/>
      <c r="P1637" s="19"/>
      <c r="Q1637" s="19"/>
      <c r="R1637" s="19"/>
      <c r="S1637" s="19"/>
      <c r="T1637" s="19"/>
      <c r="U1637" s="19"/>
      <c r="V1637" s="19"/>
      <c r="W1637" s="19"/>
      <c r="X1637" s="19"/>
      <c r="Y1637" s="19"/>
      <c r="Z1637" s="19"/>
      <c r="AA1637" s="19"/>
      <c r="AB1637" s="19"/>
      <c r="AC1637" s="19"/>
      <c r="AD1637" s="19"/>
      <c r="AE1637" s="19"/>
      <c r="AF1637" s="19"/>
      <c r="AG1637" s="19"/>
      <c r="AH1637" s="19"/>
      <c r="AI1637" s="19"/>
      <c r="AJ1637" s="19"/>
      <c r="FM1637" s="50"/>
    </row>
    <row r="1638" spans="1:169" s="18" customFormat="1">
      <c r="A1638" s="47"/>
      <c r="B1638" s="477"/>
      <c r="C1638" s="48"/>
      <c r="D1638" s="48"/>
      <c r="E1638" s="477"/>
      <c r="F1638" s="48"/>
      <c r="G1638" s="48"/>
      <c r="H1638" s="49"/>
      <c r="I1638" s="48"/>
      <c r="J1638" s="477"/>
      <c r="K1638" s="19"/>
      <c r="L1638" s="19"/>
      <c r="M1638" s="19"/>
      <c r="N1638" s="19"/>
      <c r="O1638" s="19"/>
      <c r="P1638" s="19"/>
      <c r="Q1638" s="19"/>
      <c r="R1638" s="19"/>
      <c r="S1638" s="19"/>
      <c r="T1638" s="19"/>
      <c r="U1638" s="19"/>
      <c r="V1638" s="19"/>
      <c r="W1638" s="19"/>
      <c r="X1638" s="19"/>
      <c r="Y1638" s="19"/>
      <c r="Z1638" s="19"/>
      <c r="AA1638" s="19"/>
      <c r="AB1638" s="19"/>
      <c r="AC1638" s="19"/>
      <c r="AD1638" s="19"/>
      <c r="AE1638" s="19"/>
      <c r="AF1638" s="19"/>
      <c r="AG1638" s="19"/>
      <c r="AH1638" s="19"/>
      <c r="AI1638" s="19"/>
      <c r="AJ1638" s="19"/>
      <c r="FM1638" s="50"/>
    </row>
    <row r="1639" spans="1:169" s="18" customFormat="1">
      <c r="A1639" s="47"/>
      <c r="B1639" s="477"/>
      <c r="C1639" s="48"/>
      <c r="D1639" s="48"/>
      <c r="E1639" s="477"/>
      <c r="F1639" s="48"/>
      <c r="G1639" s="48"/>
      <c r="H1639" s="49"/>
      <c r="I1639" s="48"/>
      <c r="J1639" s="477"/>
      <c r="K1639" s="19"/>
      <c r="L1639" s="19"/>
      <c r="M1639" s="19"/>
      <c r="N1639" s="19"/>
      <c r="O1639" s="19"/>
      <c r="P1639" s="19"/>
      <c r="Q1639" s="19"/>
      <c r="R1639" s="19"/>
      <c r="S1639" s="19"/>
      <c r="T1639" s="19"/>
      <c r="U1639" s="19"/>
      <c r="V1639" s="19"/>
      <c r="W1639" s="19"/>
      <c r="X1639" s="19"/>
      <c r="Y1639" s="19"/>
      <c r="Z1639" s="19"/>
      <c r="AA1639" s="19"/>
      <c r="AB1639" s="19"/>
      <c r="AC1639" s="19"/>
      <c r="AD1639" s="19"/>
      <c r="AE1639" s="19"/>
      <c r="AF1639" s="19"/>
      <c r="AG1639" s="19"/>
      <c r="AH1639" s="19"/>
      <c r="AI1639" s="19"/>
      <c r="AJ1639" s="19"/>
      <c r="FM1639" s="50"/>
    </row>
    <row r="1640" spans="1:169" s="18" customFormat="1">
      <c r="A1640" s="47"/>
      <c r="B1640" s="477"/>
      <c r="C1640" s="48"/>
      <c r="D1640" s="48"/>
      <c r="E1640" s="477"/>
      <c r="F1640" s="48"/>
      <c r="G1640" s="48"/>
      <c r="H1640" s="49"/>
      <c r="I1640" s="48"/>
      <c r="J1640" s="477"/>
      <c r="K1640" s="19"/>
      <c r="L1640" s="19"/>
      <c r="M1640" s="19"/>
      <c r="N1640" s="19"/>
      <c r="O1640" s="19"/>
      <c r="P1640" s="19"/>
      <c r="Q1640" s="19"/>
      <c r="R1640" s="19"/>
      <c r="S1640" s="19"/>
      <c r="T1640" s="19"/>
      <c r="U1640" s="19"/>
      <c r="V1640" s="19"/>
      <c r="W1640" s="19"/>
      <c r="X1640" s="19"/>
      <c r="Y1640" s="19"/>
      <c r="Z1640" s="19"/>
      <c r="AA1640" s="19"/>
      <c r="AB1640" s="19"/>
      <c r="AC1640" s="19"/>
      <c r="AD1640" s="19"/>
      <c r="AE1640" s="19"/>
      <c r="AF1640" s="19"/>
      <c r="AG1640" s="19"/>
      <c r="AH1640" s="19"/>
      <c r="AI1640" s="19"/>
      <c r="AJ1640" s="19"/>
      <c r="FM1640" s="50"/>
    </row>
    <row r="1641" spans="1:169" s="18" customFormat="1">
      <c r="A1641" s="47"/>
      <c r="B1641" s="477"/>
      <c r="C1641" s="48"/>
      <c r="D1641" s="48"/>
      <c r="E1641" s="477"/>
      <c r="F1641" s="48"/>
      <c r="G1641" s="48"/>
      <c r="H1641" s="49"/>
      <c r="I1641" s="48"/>
      <c r="J1641" s="477"/>
      <c r="K1641" s="19"/>
      <c r="L1641" s="19"/>
      <c r="M1641" s="19"/>
      <c r="N1641" s="19"/>
      <c r="O1641" s="19"/>
      <c r="P1641" s="19"/>
      <c r="Q1641" s="19"/>
      <c r="R1641" s="19"/>
      <c r="S1641" s="19"/>
      <c r="T1641" s="19"/>
      <c r="U1641" s="19"/>
      <c r="V1641" s="19"/>
      <c r="W1641" s="19"/>
      <c r="X1641" s="19"/>
      <c r="Y1641" s="19"/>
      <c r="Z1641" s="19"/>
      <c r="AA1641" s="19"/>
      <c r="AB1641" s="19"/>
      <c r="AC1641" s="19"/>
      <c r="AD1641" s="19"/>
      <c r="AE1641" s="19"/>
      <c r="AF1641" s="19"/>
      <c r="AG1641" s="19"/>
      <c r="AH1641" s="19"/>
      <c r="AI1641" s="19"/>
      <c r="AJ1641" s="19"/>
      <c r="FM1641" s="50"/>
    </row>
    <row r="1642" spans="1:169" s="18" customFormat="1">
      <c r="A1642" s="47"/>
      <c r="B1642" s="477"/>
      <c r="C1642" s="48"/>
      <c r="D1642" s="48"/>
      <c r="E1642" s="477"/>
      <c r="F1642" s="48"/>
      <c r="G1642" s="48"/>
      <c r="H1642" s="49"/>
      <c r="I1642" s="48"/>
      <c r="J1642" s="477"/>
      <c r="K1642" s="19"/>
      <c r="L1642" s="19"/>
      <c r="M1642" s="19"/>
      <c r="N1642" s="19"/>
      <c r="O1642" s="19"/>
      <c r="P1642" s="19"/>
      <c r="Q1642" s="19"/>
      <c r="R1642" s="19"/>
      <c r="S1642" s="19"/>
      <c r="T1642" s="19"/>
      <c r="U1642" s="19"/>
      <c r="V1642" s="19"/>
      <c r="W1642" s="19"/>
      <c r="X1642" s="19"/>
      <c r="Y1642" s="19"/>
      <c r="Z1642" s="19"/>
      <c r="AA1642" s="19"/>
      <c r="AB1642" s="19"/>
      <c r="AC1642" s="19"/>
      <c r="AD1642" s="19"/>
      <c r="AE1642" s="19"/>
      <c r="AF1642" s="19"/>
      <c r="AG1642" s="19"/>
      <c r="AH1642" s="19"/>
      <c r="AI1642" s="19"/>
      <c r="AJ1642" s="19"/>
      <c r="FM1642" s="50"/>
    </row>
    <row r="1643" spans="1:169" s="18" customFormat="1">
      <c r="A1643" s="47"/>
      <c r="B1643" s="477"/>
      <c r="C1643" s="48"/>
      <c r="D1643" s="48"/>
      <c r="E1643" s="477"/>
      <c r="F1643" s="48"/>
      <c r="G1643" s="48"/>
      <c r="H1643" s="49"/>
      <c r="I1643" s="48"/>
      <c r="J1643" s="477"/>
      <c r="K1643" s="19"/>
      <c r="L1643" s="19"/>
      <c r="M1643" s="19"/>
      <c r="N1643" s="19"/>
      <c r="O1643" s="19"/>
      <c r="P1643" s="19"/>
      <c r="Q1643" s="19"/>
      <c r="R1643" s="19"/>
      <c r="S1643" s="19"/>
      <c r="T1643" s="19"/>
      <c r="U1643" s="19"/>
      <c r="V1643" s="19"/>
      <c r="W1643" s="19"/>
      <c r="X1643" s="19"/>
      <c r="Y1643" s="19"/>
      <c r="Z1643" s="19"/>
      <c r="AA1643" s="19"/>
      <c r="AB1643" s="19"/>
      <c r="AC1643" s="19"/>
      <c r="AD1643" s="19"/>
      <c r="AE1643" s="19"/>
      <c r="AF1643" s="19"/>
      <c r="AG1643" s="19"/>
      <c r="AH1643" s="19"/>
      <c r="AI1643" s="19"/>
      <c r="AJ1643" s="19"/>
      <c r="FM1643" s="50"/>
    </row>
    <row r="1644" spans="1:169" s="18" customFormat="1">
      <c r="A1644" s="47"/>
      <c r="B1644" s="477"/>
      <c r="C1644" s="48"/>
      <c r="D1644" s="48"/>
      <c r="E1644" s="477"/>
      <c r="F1644" s="48"/>
      <c r="G1644" s="48"/>
      <c r="H1644" s="49"/>
      <c r="I1644" s="48"/>
      <c r="J1644" s="477"/>
      <c r="K1644" s="19"/>
      <c r="L1644" s="19"/>
      <c r="M1644" s="19"/>
      <c r="N1644" s="19"/>
      <c r="O1644" s="19"/>
      <c r="P1644" s="19"/>
      <c r="Q1644" s="19"/>
      <c r="R1644" s="19"/>
      <c r="S1644" s="19"/>
      <c r="T1644" s="19"/>
      <c r="U1644" s="19"/>
      <c r="V1644" s="19"/>
      <c r="W1644" s="19"/>
      <c r="X1644" s="19"/>
      <c r="Y1644" s="19"/>
      <c r="Z1644" s="19"/>
      <c r="AA1644" s="19"/>
      <c r="AB1644" s="19"/>
      <c r="AC1644" s="19"/>
      <c r="AD1644" s="19"/>
      <c r="AE1644" s="19"/>
      <c r="AF1644" s="19"/>
      <c r="AG1644" s="19"/>
      <c r="AH1644" s="19"/>
      <c r="AI1644" s="19"/>
      <c r="AJ1644" s="19"/>
      <c r="FM1644" s="50"/>
    </row>
    <row r="1645" spans="1:169" s="18" customFormat="1">
      <c r="A1645" s="47"/>
      <c r="B1645" s="477"/>
      <c r="C1645" s="48"/>
      <c r="D1645" s="48"/>
      <c r="E1645" s="477"/>
      <c r="F1645" s="48"/>
      <c r="G1645" s="48"/>
      <c r="H1645" s="49"/>
      <c r="I1645" s="48"/>
      <c r="J1645" s="477"/>
      <c r="K1645" s="19"/>
      <c r="L1645" s="19"/>
      <c r="M1645" s="19"/>
      <c r="N1645" s="19"/>
      <c r="O1645" s="19"/>
      <c r="P1645" s="19"/>
      <c r="Q1645" s="19"/>
      <c r="R1645" s="19"/>
      <c r="S1645" s="19"/>
      <c r="T1645" s="19"/>
      <c r="U1645" s="19"/>
      <c r="V1645" s="19"/>
      <c r="W1645" s="19"/>
      <c r="X1645" s="19"/>
      <c r="Y1645" s="19"/>
      <c r="Z1645" s="19"/>
      <c r="AA1645" s="19"/>
      <c r="AB1645" s="19"/>
      <c r="AC1645" s="19"/>
      <c r="AD1645" s="19"/>
      <c r="AE1645" s="19"/>
      <c r="AF1645" s="19"/>
      <c r="AG1645" s="19"/>
      <c r="AH1645" s="19"/>
      <c r="AI1645" s="19"/>
      <c r="AJ1645" s="19"/>
      <c r="FM1645" s="50"/>
    </row>
    <row r="1646" spans="1:169" s="18" customFormat="1">
      <c r="A1646" s="47"/>
      <c r="B1646" s="477"/>
      <c r="C1646" s="48"/>
      <c r="D1646" s="48"/>
      <c r="E1646" s="477"/>
      <c r="F1646" s="48"/>
      <c r="G1646" s="48"/>
      <c r="H1646" s="49"/>
      <c r="I1646" s="48"/>
      <c r="J1646" s="477"/>
      <c r="K1646" s="19"/>
      <c r="L1646" s="19"/>
      <c r="M1646" s="19"/>
      <c r="N1646" s="19"/>
      <c r="O1646" s="19"/>
      <c r="P1646" s="19"/>
      <c r="Q1646" s="19"/>
      <c r="R1646" s="19"/>
      <c r="S1646" s="19"/>
      <c r="T1646" s="19"/>
      <c r="U1646" s="19"/>
      <c r="V1646" s="19"/>
      <c r="W1646" s="19"/>
      <c r="X1646" s="19"/>
      <c r="Y1646" s="19"/>
      <c r="Z1646" s="19"/>
      <c r="AA1646" s="19"/>
      <c r="AB1646" s="19"/>
      <c r="AC1646" s="19"/>
      <c r="AD1646" s="19"/>
      <c r="AE1646" s="19"/>
      <c r="AF1646" s="19"/>
      <c r="AG1646" s="19"/>
      <c r="AH1646" s="19"/>
      <c r="AI1646" s="19"/>
      <c r="AJ1646" s="19"/>
      <c r="FM1646" s="50"/>
    </row>
    <row r="1647" spans="1:169" s="18" customFormat="1">
      <c r="A1647" s="47"/>
      <c r="B1647" s="477"/>
      <c r="C1647" s="48"/>
      <c r="D1647" s="48"/>
      <c r="E1647" s="477"/>
      <c r="F1647" s="48"/>
      <c r="G1647" s="48"/>
      <c r="H1647" s="49"/>
      <c r="I1647" s="48"/>
      <c r="J1647" s="477"/>
      <c r="K1647" s="19"/>
      <c r="L1647" s="19"/>
      <c r="M1647" s="19"/>
      <c r="N1647" s="19"/>
      <c r="O1647" s="19"/>
      <c r="P1647" s="19"/>
      <c r="Q1647" s="19"/>
      <c r="R1647" s="19"/>
      <c r="S1647" s="19"/>
      <c r="T1647" s="19"/>
      <c r="U1647" s="19"/>
      <c r="V1647" s="19"/>
      <c r="W1647" s="19"/>
      <c r="X1647" s="19"/>
      <c r="Y1647" s="19"/>
      <c r="Z1647" s="19"/>
      <c r="AA1647" s="19"/>
      <c r="AB1647" s="19"/>
      <c r="AC1647" s="19"/>
      <c r="AD1647" s="19"/>
      <c r="AE1647" s="19"/>
      <c r="AF1647" s="19"/>
      <c r="AG1647" s="19"/>
      <c r="AH1647" s="19"/>
      <c r="AI1647" s="19"/>
      <c r="AJ1647" s="19"/>
      <c r="FM1647" s="50"/>
    </row>
    <row r="1648" spans="1:169" s="18" customFormat="1">
      <c r="A1648" s="47"/>
      <c r="B1648" s="477"/>
      <c r="C1648" s="48"/>
      <c r="D1648" s="48"/>
      <c r="E1648" s="477"/>
      <c r="F1648" s="48"/>
      <c r="G1648" s="48"/>
      <c r="H1648" s="49"/>
      <c r="I1648" s="48"/>
      <c r="J1648" s="477"/>
      <c r="K1648" s="19"/>
      <c r="L1648" s="19"/>
      <c r="M1648" s="19"/>
      <c r="N1648" s="19"/>
      <c r="O1648" s="19"/>
      <c r="P1648" s="19"/>
      <c r="Q1648" s="19"/>
      <c r="R1648" s="19"/>
      <c r="S1648" s="19"/>
      <c r="T1648" s="19"/>
      <c r="U1648" s="19"/>
      <c r="V1648" s="19"/>
      <c r="W1648" s="19"/>
      <c r="X1648" s="19"/>
      <c r="Y1648" s="19"/>
      <c r="Z1648" s="19"/>
      <c r="AA1648" s="19"/>
      <c r="AB1648" s="19"/>
      <c r="AC1648" s="19"/>
      <c r="AD1648" s="19"/>
      <c r="AE1648" s="19"/>
      <c r="AF1648" s="19"/>
      <c r="AG1648" s="19"/>
      <c r="AH1648" s="19"/>
      <c r="AI1648" s="19"/>
      <c r="AJ1648" s="19"/>
      <c r="FM1648" s="50"/>
    </row>
    <row r="1649" spans="1:169" s="18" customFormat="1">
      <c r="A1649" s="47"/>
      <c r="B1649" s="477"/>
      <c r="C1649" s="48"/>
      <c r="D1649" s="48"/>
      <c r="E1649" s="477"/>
      <c r="F1649" s="48"/>
      <c r="G1649" s="48"/>
      <c r="H1649" s="49"/>
      <c r="I1649" s="48"/>
      <c r="J1649" s="477"/>
      <c r="K1649" s="19"/>
      <c r="L1649" s="19"/>
      <c r="M1649" s="19"/>
      <c r="N1649" s="19"/>
      <c r="O1649" s="19"/>
      <c r="P1649" s="19"/>
      <c r="Q1649" s="19"/>
      <c r="R1649" s="19"/>
      <c r="S1649" s="19"/>
      <c r="T1649" s="19"/>
      <c r="U1649" s="19"/>
      <c r="V1649" s="19"/>
      <c r="W1649" s="19"/>
      <c r="X1649" s="19"/>
      <c r="Y1649" s="19"/>
      <c r="Z1649" s="19"/>
      <c r="AA1649" s="19"/>
      <c r="AB1649" s="19"/>
      <c r="AC1649" s="19"/>
      <c r="AD1649" s="19"/>
      <c r="AE1649" s="19"/>
      <c r="AF1649" s="19"/>
      <c r="AG1649" s="19"/>
      <c r="AH1649" s="19"/>
      <c r="AI1649" s="19"/>
      <c r="AJ1649" s="19"/>
      <c r="FM1649" s="50"/>
    </row>
    <row r="1650" spans="1:169" s="18" customFormat="1">
      <c r="A1650" s="47"/>
      <c r="B1650" s="477"/>
      <c r="C1650" s="48"/>
      <c r="D1650" s="48"/>
      <c r="E1650" s="477"/>
      <c r="F1650" s="48"/>
      <c r="G1650" s="48"/>
      <c r="H1650" s="49"/>
      <c r="I1650" s="48"/>
      <c r="J1650" s="477"/>
      <c r="K1650" s="19"/>
      <c r="L1650" s="19"/>
      <c r="M1650" s="19"/>
      <c r="N1650" s="19"/>
      <c r="O1650" s="19"/>
      <c r="P1650" s="19"/>
      <c r="Q1650" s="19"/>
      <c r="R1650" s="19"/>
      <c r="S1650" s="19"/>
      <c r="T1650" s="19"/>
      <c r="U1650" s="19"/>
      <c r="V1650" s="19"/>
      <c r="W1650" s="19"/>
      <c r="X1650" s="19"/>
      <c r="Y1650" s="19"/>
      <c r="Z1650" s="19"/>
      <c r="AA1650" s="19"/>
      <c r="AB1650" s="19"/>
      <c r="AC1650" s="19"/>
      <c r="AD1650" s="19"/>
      <c r="AE1650" s="19"/>
      <c r="AF1650" s="19"/>
      <c r="AG1650" s="19"/>
      <c r="AH1650" s="19"/>
      <c r="AI1650" s="19"/>
      <c r="AJ1650" s="19"/>
      <c r="FM1650" s="50"/>
    </row>
    <row r="1651" spans="1:169" s="18" customFormat="1">
      <c r="A1651" s="47"/>
      <c r="B1651" s="477"/>
      <c r="C1651" s="48"/>
      <c r="D1651" s="48"/>
      <c r="E1651" s="477"/>
      <c r="F1651" s="48"/>
      <c r="G1651" s="48"/>
      <c r="H1651" s="49"/>
      <c r="I1651" s="48"/>
      <c r="J1651" s="477"/>
      <c r="K1651" s="19"/>
      <c r="L1651" s="19"/>
      <c r="M1651" s="19"/>
      <c r="N1651" s="19"/>
      <c r="O1651" s="19"/>
      <c r="P1651" s="19"/>
      <c r="Q1651" s="19"/>
      <c r="R1651" s="19"/>
      <c r="S1651" s="19"/>
      <c r="T1651" s="19"/>
      <c r="U1651" s="19"/>
      <c r="V1651" s="19"/>
      <c r="W1651" s="19"/>
      <c r="X1651" s="19"/>
      <c r="Y1651" s="19"/>
      <c r="Z1651" s="19"/>
      <c r="AA1651" s="19"/>
      <c r="AB1651" s="19"/>
      <c r="AC1651" s="19"/>
      <c r="AD1651" s="19"/>
      <c r="AE1651" s="19"/>
      <c r="AF1651" s="19"/>
      <c r="AG1651" s="19"/>
      <c r="AH1651" s="19"/>
      <c r="AI1651" s="19"/>
      <c r="AJ1651" s="19"/>
      <c r="FM1651" s="50"/>
    </row>
    <row r="1652" spans="1:169" s="18" customFormat="1">
      <c r="A1652" s="47"/>
      <c r="B1652" s="477"/>
      <c r="C1652" s="48"/>
      <c r="D1652" s="48"/>
      <c r="E1652" s="477"/>
      <c r="F1652" s="48"/>
      <c r="G1652" s="48"/>
      <c r="H1652" s="49"/>
      <c r="I1652" s="48"/>
      <c r="J1652" s="477"/>
      <c r="K1652" s="19"/>
      <c r="L1652" s="19"/>
      <c r="M1652" s="19"/>
      <c r="N1652" s="19"/>
      <c r="O1652" s="19"/>
      <c r="P1652" s="19"/>
      <c r="Q1652" s="19"/>
      <c r="R1652" s="19"/>
      <c r="S1652" s="19"/>
      <c r="T1652" s="19"/>
      <c r="U1652" s="19"/>
      <c r="V1652" s="19"/>
      <c r="W1652" s="19"/>
      <c r="X1652" s="19"/>
      <c r="Y1652" s="19"/>
      <c r="Z1652" s="19"/>
      <c r="AA1652" s="19"/>
      <c r="AB1652" s="19"/>
      <c r="AC1652" s="19"/>
      <c r="AD1652" s="19"/>
      <c r="AE1652" s="19"/>
      <c r="AF1652" s="19"/>
      <c r="AG1652" s="19"/>
      <c r="AH1652" s="19"/>
      <c r="AI1652" s="19"/>
      <c r="AJ1652" s="19"/>
      <c r="FM1652" s="50"/>
    </row>
    <row r="1653" spans="1:169" s="18" customFormat="1">
      <c r="A1653" s="47"/>
      <c r="B1653" s="477"/>
      <c r="C1653" s="48"/>
      <c r="D1653" s="48"/>
      <c r="E1653" s="477"/>
      <c r="F1653" s="48"/>
      <c r="G1653" s="48"/>
      <c r="H1653" s="49"/>
      <c r="I1653" s="48"/>
      <c r="J1653" s="477"/>
      <c r="K1653" s="19"/>
      <c r="L1653" s="19"/>
      <c r="M1653" s="19"/>
      <c r="N1653" s="19"/>
      <c r="O1653" s="19"/>
      <c r="P1653" s="19"/>
      <c r="Q1653" s="19"/>
      <c r="R1653" s="19"/>
      <c r="S1653" s="19"/>
      <c r="T1653" s="19"/>
      <c r="U1653" s="19"/>
      <c r="V1653" s="19"/>
      <c r="W1653" s="19"/>
      <c r="X1653" s="19"/>
      <c r="Y1653" s="19"/>
      <c r="Z1653" s="19"/>
      <c r="AA1653" s="19"/>
      <c r="AB1653" s="19"/>
      <c r="AC1653" s="19"/>
      <c r="AD1653" s="19"/>
      <c r="AE1653" s="19"/>
      <c r="AF1653" s="19"/>
      <c r="AG1653" s="19"/>
      <c r="AH1653" s="19"/>
      <c r="AI1653" s="19"/>
      <c r="AJ1653" s="19"/>
      <c r="FM1653" s="50"/>
    </row>
    <row r="1654" spans="1:169" s="18" customFormat="1">
      <c r="A1654" s="47"/>
      <c r="B1654" s="477"/>
      <c r="C1654" s="48"/>
      <c r="D1654" s="48"/>
      <c r="E1654" s="477"/>
      <c r="F1654" s="48"/>
      <c r="G1654" s="48"/>
      <c r="H1654" s="49"/>
      <c r="I1654" s="48"/>
      <c r="J1654" s="477"/>
      <c r="K1654" s="19"/>
      <c r="L1654" s="19"/>
      <c r="M1654" s="19"/>
      <c r="N1654" s="19"/>
      <c r="O1654" s="19"/>
      <c r="P1654" s="19"/>
      <c r="Q1654" s="19"/>
      <c r="R1654" s="19"/>
      <c r="S1654" s="19"/>
      <c r="T1654" s="19"/>
      <c r="U1654" s="19"/>
      <c r="V1654" s="19"/>
      <c r="W1654" s="19"/>
      <c r="X1654" s="19"/>
      <c r="Y1654" s="19"/>
      <c r="Z1654" s="19"/>
      <c r="AA1654" s="19"/>
      <c r="AB1654" s="19"/>
      <c r="AC1654" s="19"/>
      <c r="AD1654" s="19"/>
      <c r="AE1654" s="19"/>
      <c r="AF1654" s="19"/>
      <c r="AG1654" s="19"/>
      <c r="AH1654" s="19"/>
      <c r="AI1654" s="19"/>
      <c r="AJ1654" s="19"/>
      <c r="FM1654" s="50"/>
    </row>
    <row r="1655" spans="1:169" s="18" customFormat="1">
      <c r="A1655" s="47"/>
      <c r="B1655" s="477"/>
      <c r="C1655" s="48"/>
      <c r="D1655" s="48"/>
      <c r="E1655" s="477"/>
      <c r="F1655" s="48"/>
      <c r="G1655" s="48"/>
      <c r="H1655" s="49"/>
      <c r="I1655" s="48"/>
      <c r="J1655" s="477"/>
      <c r="K1655" s="19"/>
      <c r="L1655" s="19"/>
      <c r="M1655" s="19"/>
      <c r="N1655" s="19"/>
      <c r="O1655" s="19"/>
      <c r="P1655" s="19"/>
      <c r="Q1655" s="19"/>
      <c r="R1655" s="19"/>
      <c r="S1655" s="19"/>
      <c r="T1655" s="19"/>
      <c r="U1655" s="19"/>
      <c r="V1655" s="19"/>
      <c r="W1655" s="19"/>
      <c r="X1655" s="19"/>
      <c r="Y1655" s="19"/>
      <c r="Z1655" s="19"/>
      <c r="AA1655" s="19"/>
      <c r="AB1655" s="19"/>
      <c r="AC1655" s="19"/>
      <c r="AD1655" s="19"/>
      <c r="AE1655" s="19"/>
      <c r="AF1655" s="19"/>
      <c r="AG1655" s="19"/>
      <c r="AH1655" s="19"/>
      <c r="AI1655" s="19"/>
      <c r="AJ1655" s="19"/>
      <c r="FM1655" s="50"/>
    </row>
    <row r="1656" spans="1:169" s="18" customFormat="1">
      <c r="A1656" s="47"/>
      <c r="B1656" s="477"/>
      <c r="C1656" s="48"/>
      <c r="D1656" s="48"/>
      <c r="E1656" s="477"/>
      <c r="F1656" s="48"/>
      <c r="G1656" s="48"/>
      <c r="H1656" s="49"/>
      <c r="I1656" s="48"/>
      <c r="J1656" s="477"/>
      <c r="K1656" s="19"/>
      <c r="L1656" s="19"/>
      <c r="M1656" s="19"/>
      <c r="N1656" s="19"/>
      <c r="O1656" s="19"/>
      <c r="P1656" s="19"/>
      <c r="Q1656" s="19"/>
      <c r="R1656" s="19"/>
      <c r="S1656" s="19"/>
      <c r="T1656" s="19"/>
      <c r="U1656" s="19"/>
      <c r="V1656" s="19"/>
      <c r="W1656" s="19"/>
      <c r="X1656" s="19"/>
      <c r="Y1656" s="19"/>
      <c r="Z1656" s="19"/>
      <c r="AA1656" s="19"/>
      <c r="AB1656" s="19"/>
      <c r="AC1656" s="19"/>
      <c r="AD1656" s="19"/>
      <c r="AE1656" s="19"/>
      <c r="AF1656" s="19"/>
      <c r="AG1656" s="19"/>
      <c r="AH1656" s="19"/>
      <c r="AI1656" s="19"/>
      <c r="AJ1656" s="19"/>
      <c r="FM1656" s="50"/>
    </row>
    <row r="1657" spans="1:169" s="18" customFormat="1">
      <c r="A1657" s="47"/>
      <c r="B1657" s="477"/>
      <c r="C1657" s="48"/>
      <c r="D1657" s="48"/>
      <c r="E1657" s="477"/>
      <c r="F1657" s="48"/>
      <c r="G1657" s="48"/>
      <c r="H1657" s="49"/>
      <c r="I1657" s="48"/>
      <c r="J1657" s="477"/>
      <c r="K1657" s="19"/>
      <c r="L1657" s="19"/>
      <c r="M1657" s="19"/>
      <c r="N1657" s="19"/>
      <c r="O1657" s="19"/>
      <c r="P1657" s="19"/>
      <c r="Q1657" s="19"/>
      <c r="R1657" s="19"/>
      <c r="S1657" s="19"/>
      <c r="T1657" s="19"/>
      <c r="U1657" s="19"/>
      <c r="V1657" s="19"/>
      <c r="W1657" s="19"/>
      <c r="X1657" s="19"/>
      <c r="Y1657" s="19"/>
      <c r="Z1657" s="19"/>
      <c r="AA1657" s="19"/>
      <c r="AB1657" s="19"/>
      <c r="AC1657" s="19"/>
      <c r="AD1657" s="19"/>
      <c r="AE1657" s="19"/>
      <c r="AF1657" s="19"/>
      <c r="AG1657" s="19"/>
      <c r="AH1657" s="19"/>
      <c r="AI1657" s="19"/>
      <c r="AJ1657" s="19"/>
      <c r="FM1657" s="50"/>
    </row>
    <row r="1658" spans="1:169" s="18" customFormat="1">
      <c r="A1658" s="47"/>
      <c r="B1658" s="477"/>
      <c r="C1658" s="48"/>
      <c r="D1658" s="48"/>
      <c r="E1658" s="477"/>
      <c r="F1658" s="48"/>
      <c r="G1658" s="48"/>
      <c r="H1658" s="49"/>
      <c r="I1658" s="48"/>
      <c r="J1658" s="477"/>
      <c r="K1658" s="19"/>
      <c r="L1658" s="19"/>
      <c r="M1658" s="19"/>
      <c r="N1658" s="19"/>
      <c r="O1658" s="19"/>
      <c r="P1658" s="19"/>
      <c r="Q1658" s="19"/>
      <c r="R1658" s="19"/>
      <c r="S1658" s="19"/>
      <c r="T1658" s="19"/>
      <c r="U1658" s="19"/>
      <c r="V1658" s="19"/>
      <c r="W1658" s="19"/>
      <c r="X1658" s="19"/>
      <c r="Y1658" s="19"/>
      <c r="Z1658" s="19"/>
      <c r="AA1658" s="19"/>
      <c r="AB1658" s="19"/>
      <c r="AC1658" s="19"/>
      <c r="AD1658" s="19"/>
      <c r="AE1658" s="19"/>
      <c r="AF1658" s="19"/>
      <c r="AG1658" s="19"/>
      <c r="AH1658" s="19"/>
      <c r="AI1658" s="19"/>
      <c r="AJ1658" s="19"/>
      <c r="FM1658" s="50"/>
    </row>
    <row r="1659" spans="1:169" s="18" customFormat="1">
      <c r="A1659" s="47"/>
      <c r="B1659" s="477"/>
      <c r="C1659" s="48"/>
      <c r="D1659" s="48"/>
      <c r="E1659" s="477"/>
      <c r="F1659" s="48"/>
      <c r="G1659" s="48"/>
      <c r="H1659" s="49"/>
      <c r="I1659" s="48"/>
      <c r="J1659" s="477"/>
      <c r="K1659" s="19"/>
      <c r="L1659" s="19"/>
      <c r="M1659" s="19"/>
      <c r="N1659" s="19"/>
      <c r="O1659" s="19"/>
      <c r="P1659" s="19"/>
      <c r="Q1659" s="19"/>
      <c r="R1659" s="19"/>
      <c r="S1659" s="19"/>
      <c r="T1659" s="19"/>
      <c r="U1659" s="19"/>
      <c r="V1659" s="19"/>
      <c r="W1659" s="19"/>
      <c r="X1659" s="19"/>
      <c r="Y1659" s="19"/>
      <c r="Z1659" s="19"/>
      <c r="AA1659" s="19"/>
      <c r="AB1659" s="19"/>
      <c r="AC1659" s="19"/>
      <c r="AD1659" s="19"/>
      <c r="AE1659" s="19"/>
      <c r="AF1659" s="19"/>
      <c r="AG1659" s="19"/>
      <c r="AH1659" s="19"/>
      <c r="AI1659" s="19"/>
      <c r="AJ1659" s="19"/>
      <c r="FM1659" s="50"/>
    </row>
    <row r="1660" spans="1:169" s="18" customFormat="1">
      <c r="A1660" s="47"/>
      <c r="B1660" s="477"/>
      <c r="C1660" s="48"/>
      <c r="D1660" s="48"/>
      <c r="E1660" s="477"/>
      <c r="F1660" s="48"/>
      <c r="G1660" s="48"/>
      <c r="H1660" s="49"/>
      <c r="I1660" s="48"/>
      <c r="J1660" s="477"/>
      <c r="K1660" s="19"/>
      <c r="L1660" s="19"/>
      <c r="M1660" s="19"/>
      <c r="N1660" s="19"/>
      <c r="O1660" s="19"/>
      <c r="P1660" s="19"/>
      <c r="Q1660" s="19"/>
      <c r="R1660" s="19"/>
      <c r="S1660" s="19"/>
      <c r="T1660" s="19"/>
      <c r="U1660" s="19"/>
      <c r="V1660" s="19"/>
      <c r="W1660" s="19"/>
      <c r="X1660" s="19"/>
      <c r="Y1660" s="19"/>
      <c r="Z1660" s="19"/>
      <c r="AA1660" s="19"/>
      <c r="AB1660" s="19"/>
      <c r="AC1660" s="19"/>
      <c r="AD1660" s="19"/>
      <c r="AE1660" s="19"/>
      <c r="AF1660" s="19"/>
      <c r="AG1660" s="19"/>
      <c r="AH1660" s="19"/>
      <c r="AI1660" s="19"/>
      <c r="AJ1660" s="19"/>
      <c r="FM1660" s="50"/>
    </row>
    <row r="1661" spans="1:169" s="18" customFormat="1">
      <c r="A1661" s="47"/>
      <c r="B1661" s="477"/>
      <c r="C1661" s="48"/>
      <c r="D1661" s="48"/>
      <c r="E1661" s="477"/>
      <c r="F1661" s="48"/>
      <c r="G1661" s="48"/>
      <c r="H1661" s="49"/>
      <c r="I1661" s="48"/>
      <c r="J1661" s="477"/>
      <c r="K1661" s="19"/>
      <c r="L1661" s="19"/>
      <c r="M1661" s="19"/>
      <c r="N1661" s="19"/>
      <c r="O1661" s="19"/>
      <c r="P1661" s="19"/>
      <c r="Q1661" s="19"/>
      <c r="R1661" s="19"/>
      <c r="S1661" s="19"/>
      <c r="T1661" s="19"/>
      <c r="U1661" s="19"/>
      <c r="V1661" s="19"/>
      <c r="W1661" s="19"/>
      <c r="X1661" s="19"/>
      <c r="Y1661" s="19"/>
      <c r="Z1661" s="19"/>
      <c r="AA1661" s="19"/>
      <c r="AB1661" s="19"/>
      <c r="AC1661" s="19"/>
      <c r="AD1661" s="19"/>
      <c r="AE1661" s="19"/>
      <c r="AF1661" s="19"/>
      <c r="AG1661" s="19"/>
      <c r="AH1661" s="19"/>
      <c r="AI1661" s="19"/>
      <c r="AJ1661" s="19"/>
      <c r="FM1661" s="50"/>
    </row>
    <row r="1662" spans="1:169" s="18" customFormat="1">
      <c r="A1662" s="47"/>
      <c r="B1662" s="477"/>
      <c r="C1662" s="48"/>
      <c r="D1662" s="48"/>
      <c r="E1662" s="477"/>
      <c r="F1662" s="48"/>
      <c r="G1662" s="48"/>
      <c r="H1662" s="49"/>
      <c r="I1662" s="48"/>
      <c r="J1662" s="477"/>
      <c r="K1662" s="19"/>
      <c r="L1662" s="19"/>
      <c r="M1662" s="19"/>
      <c r="N1662" s="19"/>
      <c r="O1662" s="19"/>
      <c r="P1662" s="19"/>
      <c r="Q1662" s="19"/>
      <c r="R1662" s="19"/>
      <c r="S1662" s="19"/>
      <c r="T1662" s="19"/>
      <c r="U1662" s="19"/>
      <c r="V1662" s="19"/>
      <c r="W1662" s="19"/>
      <c r="X1662" s="19"/>
      <c r="Y1662" s="19"/>
      <c r="Z1662" s="19"/>
      <c r="AA1662" s="19"/>
      <c r="AB1662" s="19"/>
      <c r="AC1662" s="19"/>
      <c r="AD1662" s="19"/>
      <c r="AE1662" s="19"/>
      <c r="AF1662" s="19"/>
      <c r="AG1662" s="19"/>
      <c r="AH1662" s="19"/>
      <c r="AI1662" s="19"/>
      <c r="AJ1662" s="19"/>
      <c r="FM1662" s="50"/>
    </row>
    <row r="1663" spans="1:169" s="18" customFormat="1">
      <c r="A1663" s="47"/>
      <c r="B1663" s="477"/>
      <c r="C1663" s="48"/>
      <c r="D1663" s="48"/>
      <c r="E1663" s="477"/>
      <c r="F1663" s="48"/>
      <c r="G1663" s="48"/>
      <c r="H1663" s="49"/>
      <c r="I1663" s="48"/>
      <c r="J1663" s="477"/>
      <c r="K1663" s="19"/>
      <c r="L1663" s="19"/>
      <c r="M1663" s="19"/>
      <c r="N1663" s="19"/>
      <c r="O1663" s="19"/>
      <c r="P1663" s="19"/>
      <c r="Q1663" s="19"/>
      <c r="R1663" s="19"/>
      <c r="S1663" s="19"/>
      <c r="T1663" s="19"/>
      <c r="U1663" s="19"/>
      <c r="V1663" s="19"/>
      <c r="W1663" s="19"/>
      <c r="X1663" s="19"/>
      <c r="Y1663" s="19"/>
      <c r="Z1663" s="19"/>
      <c r="AA1663" s="19"/>
      <c r="AB1663" s="19"/>
      <c r="AC1663" s="19"/>
      <c r="AD1663" s="19"/>
      <c r="AE1663" s="19"/>
      <c r="AF1663" s="19"/>
      <c r="AG1663" s="19"/>
      <c r="AH1663" s="19"/>
      <c r="AI1663" s="19"/>
      <c r="AJ1663" s="19"/>
      <c r="FM1663" s="50"/>
    </row>
    <row r="1664" spans="1:169" s="18" customFormat="1">
      <c r="A1664" s="47"/>
      <c r="B1664" s="477"/>
      <c r="C1664" s="48"/>
      <c r="D1664" s="48"/>
      <c r="E1664" s="477"/>
      <c r="F1664" s="48"/>
      <c r="G1664" s="48"/>
      <c r="H1664" s="49"/>
      <c r="I1664" s="48"/>
      <c r="J1664" s="477"/>
      <c r="K1664" s="19"/>
      <c r="L1664" s="19"/>
      <c r="M1664" s="19"/>
      <c r="N1664" s="19"/>
      <c r="O1664" s="19"/>
      <c r="P1664" s="19"/>
      <c r="Q1664" s="19"/>
      <c r="R1664" s="19"/>
      <c r="S1664" s="19"/>
      <c r="T1664" s="19"/>
      <c r="U1664" s="19"/>
      <c r="V1664" s="19"/>
      <c r="W1664" s="19"/>
      <c r="X1664" s="19"/>
      <c r="Y1664" s="19"/>
      <c r="Z1664" s="19"/>
      <c r="AA1664" s="19"/>
      <c r="AB1664" s="19"/>
      <c r="AC1664" s="19"/>
      <c r="AD1664" s="19"/>
      <c r="AE1664" s="19"/>
      <c r="AF1664" s="19"/>
      <c r="AG1664" s="19"/>
      <c r="AH1664" s="19"/>
      <c r="AI1664" s="19"/>
      <c r="AJ1664" s="19"/>
      <c r="FM1664" s="50"/>
    </row>
    <row r="1665" spans="1:169" s="18" customFormat="1">
      <c r="A1665" s="47"/>
      <c r="B1665" s="477"/>
      <c r="C1665" s="48"/>
      <c r="D1665" s="48"/>
      <c r="E1665" s="477"/>
      <c r="F1665" s="48"/>
      <c r="G1665" s="48"/>
      <c r="H1665" s="49"/>
      <c r="I1665" s="48"/>
      <c r="J1665" s="477"/>
      <c r="K1665" s="19"/>
      <c r="L1665" s="19"/>
      <c r="M1665" s="19"/>
      <c r="N1665" s="19"/>
      <c r="O1665" s="19"/>
      <c r="P1665" s="19"/>
      <c r="Q1665" s="19"/>
      <c r="R1665" s="19"/>
      <c r="S1665" s="19"/>
      <c r="T1665" s="19"/>
      <c r="U1665" s="19"/>
      <c r="V1665" s="19"/>
      <c r="W1665" s="19"/>
      <c r="X1665" s="19"/>
      <c r="Y1665" s="19"/>
      <c r="Z1665" s="19"/>
      <c r="AA1665" s="19"/>
      <c r="AB1665" s="19"/>
      <c r="AC1665" s="19"/>
      <c r="AD1665" s="19"/>
      <c r="AE1665" s="19"/>
      <c r="AF1665" s="19"/>
      <c r="AG1665" s="19"/>
      <c r="AH1665" s="19"/>
      <c r="AI1665" s="19"/>
      <c r="AJ1665" s="19"/>
      <c r="FM1665" s="50"/>
    </row>
    <row r="1666" spans="1:169" s="18" customFormat="1">
      <c r="A1666" s="47"/>
      <c r="B1666" s="477"/>
      <c r="C1666" s="48"/>
      <c r="D1666" s="48"/>
      <c r="E1666" s="477"/>
      <c r="F1666" s="48"/>
      <c r="G1666" s="48"/>
      <c r="H1666" s="49"/>
      <c r="I1666" s="48"/>
      <c r="J1666" s="477"/>
      <c r="K1666" s="19"/>
      <c r="L1666" s="19"/>
      <c r="M1666" s="19"/>
      <c r="N1666" s="19"/>
      <c r="O1666" s="19"/>
      <c r="P1666" s="19"/>
      <c r="Q1666" s="19"/>
      <c r="R1666" s="19"/>
      <c r="S1666" s="19"/>
      <c r="T1666" s="19"/>
      <c r="U1666" s="19"/>
      <c r="V1666" s="19"/>
      <c r="W1666" s="19"/>
      <c r="X1666" s="19"/>
      <c r="Y1666" s="19"/>
      <c r="Z1666" s="19"/>
      <c r="AA1666" s="19"/>
      <c r="AB1666" s="19"/>
      <c r="AC1666" s="19"/>
      <c r="AD1666" s="19"/>
      <c r="AE1666" s="19"/>
      <c r="AF1666" s="19"/>
      <c r="AG1666" s="19"/>
      <c r="AH1666" s="19"/>
      <c r="AI1666" s="19"/>
      <c r="AJ1666" s="19"/>
      <c r="FM1666" s="50"/>
    </row>
    <row r="1667" spans="1:169" s="18" customFormat="1">
      <c r="A1667" s="47"/>
      <c r="B1667" s="477"/>
      <c r="C1667" s="48"/>
      <c r="D1667" s="48"/>
      <c r="E1667" s="477"/>
      <c r="F1667" s="48"/>
      <c r="G1667" s="48"/>
      <c r="H1667" s="49"/>
      <c r="I1667" s="48"/>
      <c r="J1667" s="477"/>
      <c r="K1667" s="19"/>
      <c r="L1667" s="19"/>
      <c r="M1667" s="19"/>
      <c r="N1667" s="19"/>
      <c r="O1667" s="19"/>
      <c r="P1667" s="19"/>
      <c r="Q1667" s="19"/>
      <c r="R1667" s="19"/>
      <c r="S1667" s="19"/>
      <c r="T1667" s="19"/>
      <c r="U1667" s="19"/>
      <c r="V1667" s="19"/>
      <c r="W1667" s="19"/>
      <c r="X1667" s="19"/>
      <c r="Y1667" s="19"/>
      <c r="Z1667" s="19"/>
      <c r="AA1667" s="19"/>
      <c r="AB1667" s="19"/>
      <c r="AC1667" s="19"/>
      <c r="AD1667" s="19"/>
      <c r="AE1667" s="19"/>
      <c r="AF1667" s="19"/>
      <c r="AG1667" s="19"/>
      <c r="AH1667" s="19"/>
      <c r="AI1667" s="19"/>
      <c r="AJ1667" s="19"/>
      <c r="FM1667" s="50"/>
    </row>
    <row r="1668" spans="1:169" s="18" customFormat="1">
      <c r="A1668" s="47"/>
      <c r="B1668" s="477"/>
      <c r="C1668" s="48"/>
      <c r="D1668" s="48"/>
      <c r="E1668" s="477"/>
      <c r="F1668" s="48"/>
      <c r="G1668" s="48"/>
      <c r="H1668" s="49"/>
      <c r="I1668" s="48"/>
      <c r="J1668" s="477"/>
      <c r="K1668" s="19"/>
      <c r="L1668" s="19"/>
      <c r="M1668" s="19"/>
      <c r="N1668" s="19"/>
      <c r="O1668" s="19"/>
      <c r="P1668" s="19"/>
      <c r="Q1668" s="19"/>
      <c r="R1668" s="19"/>
      <c r="S1668" s="19"/>
      <c r="T1668" s="19"/>
      <c r="U1668" s="19"/>
      <c r="V1668" s="19"/>
      <c r="W1668" s="19"/>
      <c r="X1668" s="19"/>
      <c r="Y1668" s="19"/>
      <c r="Z1668" s="19"/>
      <c r="AA1668" s="19"/>
      <c r="AB1668" s="19"/>
      <c r="AC1668" s="19"/>
      <c r="AD1668" s="19"/>
      <c r="AE1668" s="19"/>
      <c r="AF1668" s="19"/>
      <c r="AG1668" s="19"/>
      <c r="AH1668" s="19"/>
      <c r="AI1668" s="19"/>
      <c r="AJ1668" s="19"/>
      <c r="FM1668" s="50"/>
    </row>
    <row r="1669" spans="1:169" s="18" customFormat="1">
      <c r="A1669" s="47"/>
      <c r="B1669" s="477"/>
      <c r="C1669" s="48"/>
      <c r="D1669" s="48"/>
      <c r="E1669" s="477"/>
      <c r="F1669" s="48"/>
      <c r="G1669" s="48"/>
      <c r="H1669" s="49"/>
      <c r="I1669" s="48"/>
      <c r="J1669" s="477"/>
      <c r="K1669" s="19"/>
      <c r="L1669" s="19"/>
      <c r="M1669" s="19"/>
      <c r="N1669" s="19"/>
      <c r="O1669" s="19"/>
      <c r="P1669" s="19"/>
      <c r="Q1669" s="19"/>
      <c r="R1669" s="19"/>
      <c r="S1669" s="19"/>
      <c r="T1669" s="19"/>
      <c r="U1669" s="19"/>
      <c r="V1669" s="19"/>
      <c r="W1669" s="19"/>
      <c r="X1669" s="19"/>
      <c r="Y1669" s="19"/>
      <c r="Z1669" s="19"/>
      <c r="AA1669" s="19"/>
      <c r="AB1669" s="19"/>
      <c r="AC1669" s="19"/>
      <c r="AD1669" s="19"/>
      <c r="AE1669" s="19"/>
      <c r="AF1669" s="19"/>
      <c r="AG1669" s="19"/>
      <c r="AH1669" s="19"/>
      <c r="AI1669" s="19"/>
      <c r="AJ1669" s="19"/>
      <c r="FM1669" s="50"/>
    </row>
    <row r="1670" spans="1:169" s="18" customFormat="1">
      <c r="A1670" s="47"/>
      <c r="B1670" s="477"/>
      <c r="C1670" s="48"/>
      <c r="D1670" s="48"/>
      <c r="E1670" s="477"/>
      <c r="F1670" s="48"/>
      <c r="G1670" s="48"/>
      <c r="H1670" s="49"/>
      <c r="I1670" s="48"/>
      <c r="J1670" s="477"/>
      <c r="K1670" s="19"/>
      <c r="L1670" s="19"/>
      <c r="M1670" s="19"/>
      <c r="N1670" s="19"/>
      <c r="O1670" s="19"/>
      <c r="P1670" s="19"/>
      <c r="Q1670" s="19"/>
      <c r="R1670" s="19"/>
      <c r="S1670" s="19"/>
      <c r="T1670" s="19"/>
      <c r="U1670" s="19"/>
      <c r="V1670" s="19"/>
      <c r="W1670" s="19"/>
      <c r="X1670" s="19"/>
      <c r="Y1670" s="19"/>
      <c r="Z1670" s="19"/>
      <c r="AA1670" s="19"/>
      <c r="AB1670" s="19"/>
      <c r="AC1670" s="19"/>
      <c r="AD1670" s="19"/>
      <c r="AE1670" s="19"/>
      <c r="AF1670" s="19"/>
      <c r="AG1670" s="19"/>
      <c r="AH1670" s="19"/>
      <c r="AI1670" s="19"/>
      <c r="AJ1670" s="19"/>
      <c r="FM1670" s="50"/>
    </row>
    <row r="1671" spans="1:169" s="18" customFormat="1">
      <c r="A1671" s="47"/>
      <c r="B1671" s="477"/>
      <c r="C1671" s="48"/>
      <c r="D1671" s="48"/>
      <c r="E1671" s="477"/>
      <c r="F1671" s="48"/>
      <c r="G1671" s="48"/>
      <c r="H1671" s="49"/>
      <c r="I1671" s="48"/>
      <c r="J1671" s="477"/>
      <c r="K1671" s="19"/>
      <c r="L1671" s="19"/>
      <c r="M1671" s="19"/>
      <c r="N1671" s="19"/>
      <c r="O1671" s="19"/>
      <c r="P1671" s="19"/>
      <c r="Q1671" s="19"/>
      <c r="R1671" s="19"/>
      <c r="S1671" s="19"/>
      <c r="T1671" s="19"/>
      <c r="U1671" s="19"/>
      <c r="V1671" s="19"/>
      <c r="W1671" s="19"/>
      <c r="X1671" s="19"/>
      <c r="Y1671" s="19"/>
      <c r="Z1671" s="19"/>
      <c r="AA1671" s="19"/>
      <c r="AB1671" s="19"/>
      <c r="AC1671" s="19"/>
      <c r="AD1671" s="19"/>
      <c r="AE1671" s="19"/>
      <c r="AF1671" s="19"/>
      <c r="AG1671" s="19"/>
      <c r="AH1671" s="19"/>
      <c r="AI1671" s="19"/>
      <c r="AJ1671" s="19"/>
      <c r="FM1671" s="50"/>
    </row>
    <row r="1672" spans="1:169" s="18" customFormat="1">
      <c r="A1672" s="47"/>
      <c r="B1672" s="477"/>
      <c r="C1672" s="48"/>
      <c r="D1672" s="48"/>
      <c r="E1672" s="477"/>
      <c r="F1672" s="48"/>
      <c r="G1672" s="48"/>
      <c r="H1672" s="49"/>
      <c r="I1672" s="48"/>
      <c r="J1672" s="477"/>
      <c r="K1672" s="19"/>
      <c r="L1672" s="19"/>
      <c r="M1672" s="19"/>
      <c r="N1672" s="19"/>
      <c r="O1672" s="19"/>
      <c r="P1672" s="19"/>
      <c r="Q1672" s="19"/>
      <c r="R1672" s="19"/>
      <c r="S1672" s="19"/>
      <c r="T1672" s="19"/>
      <c r="U1672" s="19"/>
      <c r="V1672" s="19"/>
      <c r="W1672" s="19"/>
      <c r="X1672" s="19"/>
      <c r="Y1672" s="19"/>
      <c r="Z1672" s="19"/>
      <c r="AA1672" s="19"/>
      <c r="AB1672" s="19"/>
      <c r="AC1672" s="19"/>
      <c r="AD1672" s="19"/>
      <c r="AE1672" s="19"/>
      <c r="AF1672" s="19"/>
      <c r="AG1672" s="19"/>
      <c r="AH1672" s="19"/>
      <c r="AI1672" s="19"/>
      <c r="AJ1672" s="19"/>
      <c r="FM1672" s="50"/>
    </row>
    <row r="1673" spans="1:169" s="18" customFormat="1">
      <c r="A1673" s="47"/>
      <c r="B1673" s="477"/>
      <c r="C1673" s="48"/>
      <c r="D1673" s="48"/>
      <c r="E1673" s="477"/>
      <c r="F1673" s="48"/>
      <c r="G1673" s="48"/>
      <c r="H1673" s="49"/>
      <c r="I1673" s="48"/>
      <c r="J1673" s="477"/>
      <c r="K1673" s="19"/>
      <c r="L1673" s="19"/>
      <c r="M1673" s="19"/>
      <c r="N1673" s="19"/>
      <c r="O1673" s="19"/>
      <c r="P1673" s="19"/>
      <c r="Q1673" s="19"/>
      <c r="R1673" s="19"/>
      <c r="S1673" s="19"/>
      <c r="T1673" s="19"/>
      <c r="U1673" s="19"/>
      <c r="V1673" s="19"/>
      <c r="W1673" s="19"/>
      <c r="X1673" s="19"/>
      <c r="Y1673" s="19"/>
      <c r="Z1673" s="19"/>
      <c r="AA1673" s="19"/>
      <c r="AB1673" s="19"/>
      <c r="AC1673" s="19"/>
      <c r="AD1673" s="19"/>
      <c r="AE1673" s="19"/>
      <c r="AF1673" s="19"/>
      <c r="AG1673" s="19"/>
      <c r="AH1673" s="19"/>
      <c r="AI1673" s="19"/>
      <c r="AJ1673" s="19"/>
      <c r="FM1673" s="50"/>
    </row>
    <row r="1674" spans="1:169" s="18" customFormat="1">
      <c r="A1674" s="47"/>
      <c r="B1674" s="477"/>
      <c r="C1674" s="48"/>
      <c r="D1674" s="48"/>
      <c r="E1674" s="477"/>
      <c r="F1674" s="48"/>
      <c r="G1674" s="48"/>
      <c r="H1674" s="49"/>
      <c r="I1674" s="48"/>
      <c r="J1674" s="477"/>
      <c r="K1674" s="19"/>
      <c r="L1674" s="19"/>
      <c r="M1674" s="19"/>
      <c r="N1674" s="19"/>
      <c r="O1674" s="19"/>
      <c r="P1674" s="19"/>
      <c r="Q1674" s="19"/>
      <c r="R1674" s="19"/>
      <c r="S1674" s="19"/>
      <c r="T1674" s="19"/>
      <c r="U1674" s="19"/>
      <c r="V1674" s="19"/>
      <c r="W1674" s="19"/>
      <c r="X1674" s="19"/>
      <c r="Y1674" s="19"/>
      <c r="Z1674" s="19"/>
      <c r="AA1674" s="19"/>
      <c r="AB1674" s="19"/>
      <c r="AC1674" s="19"/>
      <c r="AD1674" s="19"/>
      <c r="AE1674" s="19"/>
      <c r="AF1674" s="19"/>
      <c r="AG1674" s="19"/>
      <c r="AH1674" s="19"/>
      <c r="AI1674" s="19"/>
      <c r="AJ1674" s="19"/>
      <c r="FM1674" s="50"/>
    </row>
    <row r="1675" spans="1:169" s="18" customFormat="1">
      <c r="A1675" s="47"/>
      <c r="B1675" s="477"/>
      <c r="C1675" s="48"/>
      <c r="D1675" s="48"/>
      <c r="E1675" s="477"/>
      <c r="F1675" s="48"/>
      <c r="G1675" s="48"/>
      <c r="H1675" s="49"/>
      <c r="I1675" s="48"/>
      <c r="J1675" s="477"/>
      <c r="K1675" s="19"/>
      <c r="L1675" s="19"/>
      <c r="M1675" s="19"/>
      <c r="N1675" s="19"/>
      <c r="O1675" s="19"/>
      <c r="P1675" s="19"/>
      <c r="Q1675" s="19"/>
      <c r="R1675" s="19"/>
      <c r="S1675" s="19"/>
      <c r="T1675" s="19"/>
      <c r="U1675" s="19"/>
      <c r="V1675" s="19"/>
      <c r="W1675" s="19"/>
      <c r="X1675" s="19"/>
      <c r="Y1675" s="19"/>
      <c r="Z1675" s="19"/>
      <c r="AA1675" s="19"/>
      <c r="AB1675" s="19"/>
      <c r="AC1675" s="19"/>
      <c r="AD1675" s="19"/>
      <c r="AE1675" s="19"/>
      <c r="AF1675" s="19"/>
      <c r="AG1675" s="19"/>
      <c r="AH1675" s="19"/>
      <c r="AI1675" s="19"/>
      <c r="AJ1675" s="19"/>
      <c r="FM1675" s="50"/>
    </row>
    <row r="1676" spans="1:169" s="18" customFormat="1">
      <c r="A1676" s="47"/>
      <c r="B1676" s="477"/>
      <c r="C1676" s="48"/>
      <c r="D1676" s="48"/>
      <c r="E1676" s="477"/>
      <c r="F1676" s="48"/>
      <c r="G1676" s="48"/>
      <c r="H1676" s="49"/>
      <c r="I1676" s="48"/>
      <c r="J1676" s="477"/>
      <c r="K1676" s="19"/>
      <c r="L1676" s="19"/>
      <c r="M1676" s="19"/>
      <c r="N1676" s="19"/>
      <c r="O1676" s="19"/>
      <c r="P1676" s="19"/>
      <c r="Q1676" s="19"/>
      <c r="R1676" s="19"/>
      <c r="S1676" s="19"/>
      <c r="T1676" s="19"/>
      <c r="U1676" s="19"/>
      <c r="V1676" s="19"/>
      <c r="W1676" s="19"/>
      <c r="X1676" s="19"/>
      <c r="Y1676" s="19"/>
      <c r="Z1676" s="19"/>
      <c r="AA1676" s="19"/>
      <c r="AB1676" s="19"/>
      <c r="AC1676" s="19"/>
      <c r="AD1676" s="19"/>
      <c r="AE1676" s="19"/>
      <c r="AF1676" s="19"/>
      <c r="AG1676" s="19"/>
      <c r="AH1676" s="19"/>
      <c r="AI1676" s="19"/>
      <c r="AJ1676" s="19"/>
      <c r="FM1676" s="50"/>
    </row>
    <row r="1677" spans="1:169" s="18" customFormat="1">
      <c r="A1677" s="47"/>
      <c r="B1677" s="477"/>
      <c r="C1677" s="48"/>
      <c r="D1677" s="48"/>
      <c r="E1677" s="477"/>
      <c r="F1677" s="48"/>
      <c r="G1677" s="48"/>
      <c r="H1677" s="49"/>
      <c r="I1677" s="48"/>
      <c r="J1677" s="477"/>
      <c r="K1677" s="19"/>
      <c r="L1677" s="19"/>
      <c r="M1677" s="19"/>
      <c r="N1677" s="19"/>
      <c r="O1677" s="19"/>
      <c r="P1677" s="19"/>
      <c r="Q1677" s="19"/>
      <c r="R1677" s="19"/>
      <c r="S1677" s="19"/>
      <c r="T1677" s="19"/>
      <c r="U1677" s="19"/>
      <c r="V1677" s="19"/>
      <c r="W1677" s="19"/>
      <c r="X1677" s="19"/>
      <c r="Y1677" s="19"/>
      <c r="Z1677" s="19"/>
      <c r="AA1677" s="19"/>
      <c r="AB1677" s="19"/>
      <c r="AC1677" s="19"/>
      <c r="AD1677" s="19"/>
      <c r="AE1677" s="19"/>
      <c r="AF1677" s="19"/>
      <c r="AG1677" s="19"/>
      <c r="AH1677" s="19"/>
      <c r="AI1677" s="19"/>
      <c r="AJ1677" s="19"/>
      <c r="FM1677" s="50"/>
    </row>
    <row r="1678" spans="1:169" s="18" customFormat="1">
      <c r="A1678" s="47"/>
      <c r="B1678" s="477"/>
      <c r="C1678" s="48"/>
      <c r="D1678" s="48"/>
      <c r="E1678" s="477"/>
      <c r="F1678" s="48"/>
      <c r="G1678" s="48"/>
      <c r="H1678" s="49"/>
      <c r="I1678" s="48"/>
      <c r="J1678" s="477"/>
      <c r="K1678" s="19"/>
      <c r="L1678" s="19"/>
      <c r="M1678" s="19"/>
      <c r="N1678" s="19"/>
      <c r="O1678" s="19"/>
      <c r="P1678" s="19"/>
      <c r="Q1678" s="19"/>
      <c r="R1678" s="19"/>
      <c r="S1678" s="19"/>
      <c r="T1678" s="19"/>
      <c r="U1678" s="19"/>
      <c r="V1678" s="19"/>
      <c r="W1678" s="19"/>
      <c r="X1678" s="19"/>
      <c r="Y1678" s="19"/>
      <c r="Z1678" s="19"/>
      <c r="AA1678" s="19"/>
      <c r="AB1678" s="19"/>
      <c r="AC1678" s="19"/>
      <c r="AD1678" s="19"/>
      <c r="AE1678" s="19"/>
      <c r="AF1678" s="19"/>
      <c r="AG1678" s="19"/>
      <c r="AH1678" s="19"/>
      <c r="AI1678" s="19"/>
      <c r="AJ1678" s="19"/>
      <c r="FM1678" s="50"/>
    </row>
    <row r="1679" spans="1:169" s="18" customFormat="1">
      <c r="A1679" s="47"/>
      <c r="B1679" s="477"/>
      <c r="C1679" s="48"/>
      <c r="D1679" s="48"/>
      <c r="E1679" s="477"/>
      <c r="F1679" s="48"/>
      <c r="G1679" s="48"/>
      <c r="H1679" s="49"/>
      <c r="I1679" s="48"/>
      <c r="J1679" s="477"/>
      <c r="K1679" s="19"/>
      <c r="L1679" s="19"/>
      <c r="M1679" s="19"/>
      <c r="N1679" s="19"/>
      <c r="O1679" s="19"/>
      <c r="P1679" s="19"/>
      <c r="Q1679" s="19"/>
      <c r="R1679" s="19"/>
      <c r="S1679" s="19"/>
      <c r="T1679" s="19"/>
      <c r="U1679" s="19"/>
      <c r="V1679" s="19"/>
      <c r="W1679" s="19"/>
      <c r="X1679" s="19"/>
      <c r="Y1679" s="19"/>
      <c r="Z1679" s="19"/>
      <c r="AA1679" s="19"/>
      <c r="AB1679" s="19"/>
      <c r="AC1679" s="19"/>
      <c r="AD1679" s="19"/>
      <c r="AE1679" s="19"/>
      <c r="AF1679" s="19"/>
      <c r="AG1679" s="19"/>
      <c r="AH1679" s="19"/>
      <c r="AI1679" s="19"/>
      <c r="AJ1679" s="19"/>
      <c r="FM1679" s="50"/>
    </row>
    <row r="1680" spans="1:169" s="18" customFormat="1">
      <c r="A1680" s="47"/>
      <c r="B1680" s="477"/>
      <c r="C1680" s="48"/>
      <c r="D1680" s="48"/>
      <c r="E1680" s="477"/>
      <c r="F1680" s="48"/>
      <c r="G1680" s="48"/>
      <c r="H1680" s="49"/>
      <c r="I1680" s="48"/>
      <c r="J1680" s="477"/>
      <c r="K1680" s="19"/>
      <c r="L1680" s="19"/>
      <c r="M1680" s="19"/>
      <c r="N1680" s="19"/>
      <c r="O1680" s="19"/>
      <c r="P1680" s="19"/>
      <c r="Q1680" s="19"/>
      <c r="R1680" s="19"/>
      <c r="S1680" s="19"/>
      <c r="T1680" s="19"/>
      <c r="U1680" s="19"/>
      <c r="V1680" s="19"/>
      <c r="W1680" s="19"/>
      <c r="X1680" s="19"/>
      <c r="Y1680" s="19"/>
      <c r="Z1680" s="19"/>
      <c r="AA1680" s="19"/>
      <c r="AB1680" s="19"/>
      <c r="AC1680" s="19"/>
      <c r="AD1680" s="19"/>
      <c r="AE1680" s="19"/>
      <c r="AF1680" s="19"/>
      <c r="AG1680" s="19"/>
      <c r="AH1680" s="19"/>
      <c r="AI1680" s="19"/>
      <c r="AJ1680" s="19"/>
      <c r="FM1680" s="50"/>
    </row>
    <row r="1681" spans="1:169" s="18" customFormat="1">
      <c r="A1681" s="47"/>
      <c r="B1681" s="477"/>
      <c r="C1681" s="48"/>
      <c r="D1681" s="48"/>
      <c r="E1681" s="477"/>
      <c r="F1681" s="48"/>
      <c r="G1681" s="48"/>
      <c r="H1681" s="49"/>
      <c r="I1681" s="48"/>
      <c r="J1681" s="477"/>
      <c r="K1681" s="19"/>
      <c r="L1681" s="19"/>
      <c r="M1681" s="19"/>
      <c r="N1681" s="19"/>
      <c r="O1681" s="19"/>
      <c r="P1681" s="19"/>
      <c r="Q1681" s="19"/>
      <c r="R1681" s="19"/>
      <c r="S1681" s="19"/>
      <c r="T1681" s="19"/>
      <c r="U1681" s="19"/>
      <c r="V1681" s="19"/>
      <c r="W1681" s="19"/>
      <c r="X1681" s="19"/>
      <c r="Y1681" s="19"/>
      <c r="Z1681" s="19"/>
      <c r="AA1681" s="19"/>
      <c r="AB1681" s="19"/>
      <c r="AC1681" s="19"/>
      <c r="AD1681" s="19"/>
      <c r="AE1681" s="19"/>
      <c r="AF1681" s="19"/>
      <c r="AG1681" s="19"/>
      <c r="AH1681" s="19"/>
      <c r="AI1681" s="19"/>
      <c r="AJ1681" s="19"/>
      <c r="FM1681" s="50"/>
    </row>
    <row r="1682" spans="1:169" s="18" customFormat="1">
      <c r="A1682" s="47"/>
      <c r="B1682" s="477"/>
      <c r="C1682" s="48"/>
      <c r="D1682" s="48"/>
      <c r="E1682" s="477"/>
      <c r="F1682" s="48"/>
      <c r="G1682" s="48"/>
      <c r="H1682" s="49"/>
      <c r="I1682" s="48"/>
      <c r="J1682" s="477"/>
      <c r="K1682" s="19"/>
      <c r="L1682" s="19"/>
      <c r="M1682" s="19"/>
      <c r="N1682" s="19"/>
      <c r="O1682" s="19"/>
      <c r="P1682" s="19"/>
      <c r="Q1682" s="19"/>
      <c r="R1682" s="19"/>
      <c r="S1682" s="19"/>
      <c r="T1682" s="19"/>
      <c r="U1682" s="19"/>
      <c r="V1682" s="19"/>
      <c r="W1682" s="19"/>
      <c r="X1682" s="19"/>
      <c r="Y1682" s="19"/>
      <c r="Z1682" s="19"/>
      <c r="AA1682" s="19"/>
      <c r="AB1682" s="19"/>
      <c r="AC1682" s="19"/>
      <c r="AD1682" s="19"/>
      <c r="AE1682" s="19"/>
      <c r="AF1682" s="19"/>
      <c r="AG1682" s="19"/>
      <c r="AH1682" s="19"/>
      <c r="AI1682" s="19"/>
      <c r="AJ1682" s="19"/>
      <c r="FM1682" s="50"/>
    </row>
    <row r="1683" spans="1:169" s="18" customFormat="1">
      <c r="A1683" s="47"/>
      <c r="B1683" s="477"/>
      <c r="C1683" s="48"/>
      <c r="D1683" s="48"/>
      <c r="E1683" s="477"/>
      <c r="F1683" s="48"/>
      <c r="G1683" s="48"/>
      <c r="H1683" s="49"/>
      <c r="I1683" s="48"/>
      <c r="J1683" s="477"/>
      <c r="K1683" s="19"/>
      <c r="L1683" s="19"/>
      <c r="M1683" s="19"/>
      <c r="N1683" s="19"/>
      <c r="O1683" s="19"/>
      <c r="P1683" s="19"/>
      <c r="Q1683" s="19"/>
      <c r="R1683" s="19"/>
      <c r="S1683" s="19"/>
      <c r="T1683" s="19"/>
      <c r="U1683" s="19"/>
      <c r="V1683" s="19"/>
      <c r="W1683" s="19"/>
      <c r="X1683" s="19"/>
      <c r="Y1683" s="19"/>
      <c r="Z1683" s="19"/>
      <c r="AA1683" s="19"/>
      <c r="AB1683" s="19"/>
      <c r="AC1683" s="19"/>
      <c r="AD1683" s="19"/>
      <c r="AE1683" s="19"/>
      <c r="AF1683" s="19"/>
      <c r="AG1683" s="19"/>
      <c r="AH1683" s="19"/>
      <c r="AI1683" s="19"/>
      <c r="AJ1683" s="19"/>
      <c r="FM1683" s="50"/>
    </row>
    <row r="1684" spans="1:169" s="18" customFormat="1">
      <c r="A1684" s="47"/>
      <c r="B1684" s="477"/>
      <c r="C1684" s="48"/>
      <c r="D1684" s="48"/>
      <c r="E1684" s="477"/>
      <c r="F1684" s="48"/>
      <c r="G1684" s="48"/>
      <c r="H1684" s="49"/>
      <c r="I1684" s="48"/>
      <c r="J1684" s="477"/>
      <c r="K1684" s="19"/>
      <c r="L1684" s="19"/>
      <c r="M1684" s="19"/>
      <c r="N1684" s="19"/>
      <c r="O1684" s="19"/>
      <c r="P1684" s="19"/>
      <c r="Q1684" s="19"/>
      <c r="R1684" s="19"/>
      <c r="S1684" s="19"/>
      <c r="T1684" s="19"/>
      <c r="U1684" s="19"/>
      <c r="V1684" s="19"/>
      <c r="W1684" s="19"/>
      <c r="X1684" s="19"/>
      <c r="Y1684" s="19"/>
      <c r="Z1684" s="19"/>
      <c r="AA1684" s="19"/>
      <c r="AB1684" s="19"/>
      <c r="AC1684" s="19"/>
      <c r="AD1684" s="19"/>
      <c r="AE1684" s="19"/>
      <c r="AF1684" s="19"/>
      <c r="AG1684" s="19"/>
      <c r="AH1684" s="19"/>
      <c r="AI1684" s="19"/>
      <c r="AJ1684" s="19"/>
      <c r="FM1684" s="50"/>
    </row>
    <row r="1685" spans="1:169" s="18" customFormat="1">
      <c r="A1685" s="47"/>
      <c r="B1685" s="477"/>
      <c r="C1685" s="48"/>
      <c r="D1685" s="48"/>
      <c r="E1685" s="477"/>
      <c r="F1685" s="48"/>
      <c r="G1685" s="48"/>
      <c r="H1685" s="49"/>
      <c r="I1685" s="48"/>
      <c r="J1685" s="477"/>
      <c r="K1685" s="19"/>
      <c r="L1685" s="19"/>
      <c r="M1685" s="19"/>
      <c r="N1685" s="19"/>
      <c r="O1685" s="19"/>
      <c r="P1685" s="19"/>
      <c r="Q1685" s="19"/>
      <c r="R1685" s="19"/>
      <c r="S1685" s="19"/>
      <c r="T1685" s="19"/>
      <c r="U1685" s="19"/>
      <c r="V1685" s="19"/>
      <c r="W1685" s="19"/>
      <c r="X1685" s="19"/>
      <c r="Y1685" s="19"/>
      <c r="Z1685" s="19"/>
      <c r="AA1685" s="19"/>
      <c r="AB1685" s="19"/>
      <c r="AC1685" s="19"/>
      <c r="AD1685" s="19"/>
      <c r="AE1685" s="19"/>
      <c r="AF1685" s="19"/>
      <c r="AG1685" s="19"/>
      <c r="AH1685" s="19"/>
      <c r="AI1685" s="19"/>
      <c r="AJ1685" s="19"/>
      <c r="FM1685" s="50"/>
    </row>
    <row r="1686" spans="1:169" s="18" customFormat="1">
      <c r="A1686" s="47"/>
      <c r="B1686" s="477"/>
      <c r="C1686" s="48"/>
      <c r="D1686" s="48"/>
      <c r="E1686" s="477"/>
      <c r="F1686" s="48"/>
      <c r="G1686" s="48"/>
      <c r="H1686" s="49"/>
      <c r="I1686" s="48"/>
      <c r="J1686" s="477"/>
      <c r="K1686" s="19"/>
      <c r="L1686" s="19"/>
      <c r="M1686" s="19"/>
      <c r="N1686" s="19"/>
      <c r="O1686" s="19"/>
      <c r="P1686" s="19"/>
      <c r="Q1686" s="19"/>
      <c r="R1686" s="19"/>
      <c r="S1686" s="19"/>
      <c r="T1686" s="19"/>
      <c r="U1686" s="19"/>
      <c r="V1686" s="19"/>
      <c r="W1686" s="19"/>
      <c r="X1686" s="19"/>
      <c r="Y1686" s="19"/>
      <c r="Z1686" s="19"/>
      <c r="AA1686" s="19"/>
      <c r="AB1686" s="19"/>
      <c r="AC1686" s="19"/>
      <c r="AD1686" s="19"/>
      <c r="AE1686" s="19"/>
      <c r="AF1686" s="19"/>
      <c r="AG1686" s="19"/>
      <c r="AH1686" s="19"/>
      <c r="AI1686" s="19"/>
      <c r="AJ1686" s="19"/>
      <c r="FM1686" s="50"/>
    </row>
    <row r="1687" spans="1:169" s="18" customFormat="1">
      <c r="A1687" s="47"/>
      <c r="B1687" s="477"/>
      <c r="C1687" s="48"/>
      <c r="D1687" s="48"/>
      <c r="E1687" s="477"/>
      <c r="F1687" s="48"/>
      <c r="G1687" s="48"/>
      <c r="H1687" s="49"/>
      <c r="I1687" s="48"/>
      <c r="J1687" s="477"/>
      <c r="K1687" s="19"/>
      <c r="L1687" s="19"/>
      <c r="M1687" s="19"/>
      <c r="N1687" s="19"/>
      <c r="O1687" s="19"/>
      <c r="P1687" s="19"/>
      <c r="Q1687" s="19"/>
      <c r="R1687" s="19"/>
      <c r="S1687" s="19"/>
      <c r="T1687" s="19"/>
      <c r="U1687" s="19"/>
      <c r="V1687" s="19"/>
      <c r="W1687" s="19"/>
      <c r="X1687" s="19"/>
      <c r="Y1687" s="19"/>
      <c r="Z1687" s="19"/>
      <c r="AA1687" s="19"/>
      <c r="AB1687" s="19"/>
      <c r="AC1687" s="19"/>
      <c r="AD1687" s="19"/>
      <c r="AE1687" s="19"/>
      <c r="AF1687" s="19"/>
      <c r="AG1687" s="19"/>
      <c r="AH1687" s="19"/>
      <c r="AI1687" s="19"/>
      <c r="AJ1687" s="19"/>
      <c r="FM1687" s="50"/>
    </row>
    <row r="1688" spans="1:169" s="18" customFormat="1">
      <c r="A1688" s="47"/>
      <c r="B1688" s="477"/>
      <c r="C1688" s="48"/>
      <c r="D1688" s="48"/>
      <c r="E1688" s="477"/>
      <c r="F1688" s="48"/>
      <c r="G1688" s="48"/>
      <c r="H1688" s="49"/>
      <c r="I1688" s="48"/>
      <c r="J1688" s="477"/>
      <c r="K1688" s="19"/>
      <c r="L1688" s="19"/>
      <c r="M1688" s="19"/>
      <c r="N1688" s="19"/>
      <c r="O1688" s="19"/>
      <c r="P1688" s="19"/>
      <c r="Q1688" s="19"/>
      <c r="R1688" s="19"/>
      <c r="S1688" s="19"/>
      <c r="T1688" s="19"/>
      <c r="U1688" s="19"/>
      <c r="V1688" s="19"/>
      <c r="W1688" s="19"/>
      <c r="X1688" s="19"/>
      <c r="Y1688" s="19"/>
      <c r="Z1688" s="19"/>
      <c r="AA1688" s="19"/>
      <c r="AB1688" s="19"/>
      <c r="AC1688" s="19"/>
      <c r="AD1688" s="19"/>
      <c r="AE1688" s="19"/>
      <c r="AF1688" s="19"/>
      <c r="AG1688" s="19"/>
      <c r="AH1688" s="19"/>
      <c r="AI1688" s="19"/>
      <c r="AJ1688" s="19"/>
      <c r="FM1688" s="50"/>
    </row>
    <row r="1689" spans="1:169" s="18" customFormat="1">
      <c r="A1689" s="47"/>
      <c r="B1689" s="477"/>
      <c r="C1689" s="48"/>
      <c r="D1689" s="48"/>
      <c r="E1689" s="477"/>
      <c r="F1689" s="48"/>
      <c r="G1689" s="48"/>
      <c r="H1689" s="49"/>
      <c r="I1689" s="48"/>
      <c r="J1689" s="477"/>
      <c r="K1689" s="19"/>
      <c r="L1689" s="19"/>
      <c r="M1689" s="19"/>
      <c r="N1689" s="19"/>
      <c r="O1689" s="19"/>
      <c r="P1689" s="19"/>
      <c r="Q1689" s="19"/>
      <c r="R1689" s="19"/>
      <c r="S1689" s="19"/>
      <c r="T1689" s="19"/>
      <c r="U1689" s="19"/>
      <c r="V1689" s="19"/>
      <c r="W1689" s="19"/>
      <c r="X1689" s="19"/>
      <c r="Y1689" s="19"/>
      <c r="Z1689" s="19"/>
      <c r="AA1689" s="19"/>
      <c r="AB1689" s="19"/>
      <c r="AC1689" s="19"/>
      <c r="AD1689" s="19"/>
      <c r="AE1689" s="19"/>
      <c r="AF1689" s="19"/>
      <c r="AG1689" s="19"/>
      <c r="AH1689" s="19"/>
      <c r="AI1689" s="19"/>
      <c r="AJ1689" s="19"/>
      <c r="FM1689" s="50"/>
    </row>
    <row r="1690" spans="1:169" s="18" customFormat="1">
      <c r="A1690" s="47"/>
      <c r="B1690" s="477"/>
      <c r="C1690" s="48"/>
      <c r="D1690" s="48"/>
      <c r="E1690" s="477"/>
      <c r="F1690" s="48"/>
      <c r="G1690" s="48"/>
      <c r="H1690" s="49"/>
      <c r="I1690" s="48"/>
      <c r="J1690" s="477"/>
      <c r="K1690" s="19"/>
      <c r="L1690" s="19"/>
      <c r="M1690" s="19"/>
      <c r="N1690" s="19"/>
      <c r="O1690" s="19"/>
      <c r="P1690" s="19"/>
      <c r="Q1690" s="19"/>
      <c r="R1690" s="19"/>
      <c r="S1690" s="19"/>
      <c r="T1690" s="19"/>
      <c r="U1690" s="19"/>
      <c r="V1690" s="19"/>
      <c r="W1690" s="19"/>
      <c r="X1690" s="19"/>
      <c r="Y1690" s="19"/>
      <c r="Z1690" s="19"/>
      <c r="AA1690" s="19"/>
      <c r="AB1690" s="19"/>
      <c r="AC1690" s="19"/>
      <c r="AD1690" s="19"/>
      <c r="AE1690" s="19"/>
      <c r="AF1690" s="19"/>
      <c r="AG1690" s="19"/>
      <c r="AH1690" s="19"/>
      <c r="AI1690" s="19"/>
      <c r="AJ1690" s="19"/>
      <c r="FM1690" s="50"/>
    </row>
    <row r="1691" spans="1:169" s="18" customFormat="1">
      <c r="A1691" s="47"/>
      <c r="B1691" s="477"/>
      <c r="C1691" s="48"/>
      <c r="D1691" s="48"/>
      <c r="E1691" s="477"/>
      <c r="F1691" s="48"/>
      <c r="G1691" s="48"/>
      <c r="H1691" s="49"/>
      <c r="I1691" s="48"/>
      <c r="J1691" s="477"/>
      <c r="K1691" s="19"/>
      <c r="L1691" s="19"/>
      <c r="M1691" s="19"/>
      <c r="N1691" s="19"/>
      <c r="O1691" s="19"/>
      <c r="P1691" s="19"/>
      <c r="Q1691" s="19"/>
      <c r="R1691" s="19"/>
      <c r="S1691" s="19"/>
      <c r="T1691" s="19"/>
      <c r="U1691" s="19"/>
      <c r="V1691" s="19"/>
      <c r="W1691" s="19"/>
      <c r="X1691" s="19"/>
      <c r="Y1691" s="19"/>
      <c r="Z1691" s="19"/>
      <c r="AA1691" s="19"/>
      <c r="AB1691" s="19"/>
      <c r="AC1691" s="19"/>
      <c r="AD1691" s="19"/>
      <c r="AE1691" s="19"/>
      <c r="AF1691" s="19"/>
      <c r="AG1691" s="19"/>
      <c r="AH1691" s="19"/>
      <c r="AI1691" s="19"/>
      <c r="AJ1691" s="19"/>
      <c r="FM1691" s="50"/>
    </row>
    <row r="1692" spans="1:169" s="18" customFormat="1">
      <c r="A1692" s="47"/>
      <c r="B1692" s="477"/>
      <c r="C1692" s="48"/>
      <c r="D1692" s="48"/>
      <c r="E1692" s="477"/>
      <c r="F1692" s="48"/>
      <c r="G1692" s="48"/>
      <c r="H1692" s="49"/>
      <c r="I1692" s="48"/>
      <c r="J1692" s="477"/>
      <c r="K1692" s="19"/>
      <c r="L1692" s="19"/>
      <c r="M1692" s="19"/>
      <c r="N1692" s="19"/>
      <c r="O1692" s="19"/>
      <c r="P1692" s="19"/>
      <c r="Q1692" s="19"/>
      <c r="R1692" s="19"/>
      <c r="S1692" s="19"/>
      <c r="T1692" s="19"/>
      <c r="U1692" s="19"/>
      <c r="V1692" s="19"/>
      <c r="W1692" s="19"/>
      <c r="X1692" s="19"/>
      <c r="Y1692" s="19"/>
      <c r="Z1692" s="19"/>
      <c r="AA1692" s="19"/>
      <c r="AB1692" s="19"/>
      <c r="AC1692" s="19"/>
      <c r="AD1692" s="19"/>
      <c r="AE1692" s="19"/>
      <c r="AF1692" s="19"/>
      <c r="AG1692" s="19"/>
      <c r="AH1692" s="19"/>
      <c r="AI1692" s="19"/>
      <c r="AJ1692" s="19"/>
      <c r="FM1692" s="50"/>
    </row>
    <row r="1693" spans="1:169" s="18" customFormat="1">
      <c r="A1693" s="47"/>
      <c r="B1693" s="477"/>
      <c r="C1693" s="48"/>
      <c r="D1693" s="48"/>
      <c r="E1693" s="477"/>
      <c r="F1693" s="48"/>
      <c r="G1693" s="48"/>
      <c r="H1693" s="49"/>
      <c r="I1693" s="48"/>
      <c r="J1693" s="477"/>
      <c r="K1693" s="19"/>
      <c r="L1693" s="19"/>
      <c r="M1693" s="19"/>
      <c r="N1693" s="19"/>
      <c r="O1693" s="19"/>
      <c r="P1693" s="19"/>
      <c r="Q1693" s="19"/>
      <c r="R1693" s="19"/>
      <c r="S1693" s="19"/>
      <c r="T1693" s="19"/>
      <c r="U1693" s="19"/>
      <c r="V1693" s="19"/>
      <c r="W1693" s="19"/>
      <c r="X1693" s="19"/>
      <c r="Y1693" s="19"/>
      <c r="Z1693" s="19"/>
      <c r="AA1693" s="19"/>
      <c r="AB1693" s="19"/>
      <c r="AC1693" s="19"/>
      <c r="AD1693" s="19"/>
      <c r="AE1693" s="19"/>
      <c r="AF1693" s="19"/>
      <c r="AG1693" s="19"/>
      <c r="AH1693" s="19"/>
      <c r="AI1693" s="19"/>
      <c r="AJ1693" s="19"/>
      <c r="FM1693" s="50"/>
    </row>
    <row r="1694" spans="1:169" s="18" customFormat="1">
      <c r="A1694" s="47"/>
      <c r="B1694" s="477"/>
      <c r="C1694" s="48"/>
      <c r="D1694" s="48"/>
      <c r="E1694" s="477"/>
      <c r="F1694" s="48"/>
      <c r="G1694" s="48"/>
      <c r="H1694" s="49"/>
      <c r="I1694" s="48"/>
      <c r="J1694" s="477"/>
      <c r="K1694" s="19"/>
      <c r="L1694" s="19"/>
      <c r="M1694" s="19"/>
      <c r="N1694" s="19"/>
      <c r="O1694" s="19"/>
      <c r="P1694" s="19"/>
      <c r="Q1694" s="19"/>
      <c r="R1694" s="19"/>
      <c r="S1694" s="19"/>
      <c r="T1694" s="19"/>
      <c r="U1694" s="19"/>
      <c r="V1694" s="19"/>
      <c r="W1694" s="19"/>
      <c r="X1694" s="19"/>
      <c r="Y1694" s="19"/>
      <c r="Z1694" s="19"/>
      <c r="AA1694" s="19"/>
      <c r="AB1694" s="19"/>
      <c r="AC1694" s="19"/>
      <c r="AD1694" s="19"/>
      <c r="AE1694" s="19"/>
      <c r="AF1694" s="19"/>
      <c r="AG1694" s="19"/>
      <c r="AH1694" s="19"/>
      <c r="AI1694" s="19"/>
      <c r="AJ1694" s="19"/>
      <c r="FM1694" s="50"/>
    </row>
    <row r="1695" spans="1:169" s="18" customFormat="1">
      <c r="A1695" s="47"/>
      <c r="B1695" s="477"/>
      <c r="C1695" s="48"/>
      <c r="D1695" s="48"/>
      <c r="E1695" s="477"/>
      <c r="F1695" s="48"/>
      <c r="G1695" s="48"/>
      <c r="H1695" s="49"/>
      <c r="I1695" s="48"/>
      <c r="J1695" s="477"/>
      <c r="K1695" s="19"/>
      <c r="L1695" s="19"/>
      <c r="M1695" s="19"/>
      <c r="N1695" s="19"/>
      <c r="O1695" s="19"/>
      <c r="P1695" s="19"/>
      <c r="Q1695" s="19"/>
      <c r="R1695" s="19"/>
      <c r="S1695" s="19"/>
      <c r="T1695" s="19"/>
      <c r="U1695" s="19"/>
      <c r="V1695" s="19"/>
      <c r="W1695" s="19"/>
      <c r="X1695" s="19"/>
      <c r="Y1695" s="19"/>
      <c r="Z1695" s="19"/>
      <c r="AA1695" s="19"/>
      <c r="AB1695" s="19"/>
      <c r="AC1695" s="19"/>
      <c r="AD1695" s="19"/>
      <c r="AE1695" s="19"/>
      <c r="AF1695" s="19"/>
      <c r="AG1695" s="19"/>
      <c r="AH1695" s="19"/>
      <c r="AI1695" s="19"/>
      <c r="AJ1695" s="19"/>
      <c r="FM1695" s="50"/>
    </row>
    <row r="1696" spans="1:169" s="18" customFormat="1">
      <c r="A1696" s="47"/>
      <c r="B1696" s="477"/>
      <c r="C1696" s="48"/>
      <c r="D1696" s="48"/>
      <c r="E1696" s="477"/>
      <c r="F1696" s="48"/>
      <c r="G1696" s="48"/>
      <c r="H1696" s="49"/>
      <c r="I1696" s="48"/>
      <c r="J1696" s="477"/>
      <c r="K1696" s="19"/>
      <c r="L1696" s="19"/>
      <c r="M1696" s="19"/>
      <c r="N1696" s="19"/>
      <c r="O1696" s="19"/>
      <c r="P1696" s="19"/>
      <c r="Q1696" s="19"/>
      <c r="R1696" s="19"/>
      <c r="S1696" s="19"/>
      <c r="T1696" s="19"/>
      <c r="U1696" s="19"/>
      <c r="V1696" s="19"/>
      <c r="W1696" s="19"/>
      <c r="X1696" s="19"/>
      <c r="Y1696" s="19"/>
      <c r="Z1696" s="19"/>
      <c r="AA1696" s="19"/>
      <c r="AB1696" s="19"/>
      <c r="AC1696" s="19"/>
      <c r="AD1696" s="19"/>
      <c r="AE1696" s="19"/>
      <c r="AF1696" s="19"/>
      <c r="AG1696" s="19"/>
      <c r="AH1696" s="19"/>
      <c r="AI1696" s="19"/>
      <c r="AJ1696" s="19"/>
      <c r="FM1696" s="50"/>
    </row>
    <row r="1697" spans="1:169" s="18" customFormat="1">
      <c r="A1697" s="47"/>
      <c r="B1697" s="477"/>
      <c r="C1697" s="48"/>
      <c r="D1697" s="48"/>
      <c r="E1697" s="477"/>
      <c r="F1697" s="48"/>
      <c r="G1697" s="48"/>
      <c r="H1697" s="49"/>
      <c r="I1697" s="48"/>
      <c r="J1697" s="477"/>
      <c r="K1697" s="19"/>
      <c r="L1697" s="19"/>
      <c r="M1697" s="19"/>
      <c r="N1697" s="19"/>
      <c r="O1697" s="19"/>
      <c r="P1697" s="19"/>
      <c r="Q1697" s="19"/>
      <c r="R1697" s="19"/>
      <c r="S1697" s="19"/>
      <c r="T1697" s="19"/>
      <c r="U1697" s="19"/>
      <c r="V1697" s="19"/>
      <c r="W1697" s="19"/>
      <c r="X1697" s="19"/>
      <c r="Y1697" s="19"/>
      <c r="Z1697" s="19"/>
      <c r="AA1697" s="19"/>
      <c r="AB1697" s="19"/>
      <c r="AC1697" s="19"/>
      <c r="AD1697" s="19"/>
      <c r="AE1697" s="19"/>
      <c r="AF1697" s="19"/>
      <c r="AG1697" s="19"/>
      <c r="AH1697" s="19"/>
      <c r="AI1697" s="19"/>
      <c r="AJ1697" s="19"/>
      <c r="FM1697" s="50"/>
    </row>
    <row r="1698" spans="1:169" s="18" customFormat="1">
      <c r="A1698" s="47"/>
      <c r="B1698" s="477"/>
      <c r="C1698" s="48"/>
      <c r="D1698" s="48"/>
      <c r="E1698" s="477"/>
      <c r="F1698" s="48"/>
      <c r="G1698" s="48"/>
      <c r="H1698" s="49"/>
      <c r="I1698" s="48"/>
      <c r="J1698" s="477"/>
      <c r="K1698" s="19"/>
      <c r="L1698" s="19"/>
      <c r="M1698" s="19"/>
      <c r="N1698" s="19"/>
      <c r="O1698" s="19"/>
      <c r="P1698" s="19"/>
      <c r="Q1698" s="19"/>
      <c r="R1698" s="19"/>
      <c r="S1698" s="19"/>
      <c r="T1698" s="19"/>
      <c r="U1698" s="19"/>
      <c r="V1698" s="19"/>
      <c r="W1698" s="19"/>
      <c r="X1698" s="19"/>
      <c r="Y1698" s="19"/>
      <c r="Z1698" s="19"/>
      <c r="AA1698" s="19"/>
      <c r="AB1698" s="19"/>
      <c r="AC1698" s="19"/>
      <c r="AD1698" s="19"/>
      <c r="AE1698" s="19"/>
      <c r="AF1698" s="19"/>
      <c r="AG1698" s="19"/>
      <c r="AH1698" s="19"/>
      <c r="AI1698" s="19"/>
      <c r="AJ1698" s="19"/>
      <c r="FM1698" s="50"/>
    </row>
    <row r="1699" spans="1:169" s="18" customFormat="1">
      <c r="A1699" s="47"/>
      <c r="B1699" s="477"/>
      <c r="C1699" s="48"/>
      <c r="D1699" s="48"/>
      <c r="E1699" s="477"/>
      <c r="F1699" s="48"/>
      <c r="G1699" s="48"/>
      <c r="H1699" s="49"/>
      <c r="I1699" s="48"/>
      <c r="J1699" s="477"/>
      <c r="K1699" s="19"/>
      <c r="L1699" s="19"/>
      <c r="M1699" s="19"/>
      <c r="N1699" s="19"/>
      <c r="O1699" s="19"/>
      <c r="P1699" s="19"/>
      <c r="Q1699" s="19"/>
      <c r="R1699" s="19"/>
      <c r="S1699" s="19"/>
      <c r="T1699" s="19"/>
      <c r="U1699" s="19"/>
      <c r="V1699" s="19"/>
      <c r="W1699" s="19"/>
      <c r="X1699" s="19"/>
      <c r="Y1699" s="19"/>
      <c r="Z1699" s="19"/>
      <c r="AA1699" s="19"/>
      <c r="AB1699" s="19"/>
      <c r="AC1699" s="19"/>
      <c r="AD1699" s="19"/>
      <c r="AE1699" s="19"/>
      <c r="AF1699" s="19"/>
      <c r="AG1699" s="19"/>
      <c r="AH1699" s="19"/>
      <c r="AI1699" s="19"/>
      <c r="AJ1699" s="19"/>
      <c r="FM1699" s="50"/>
    </row>
    <row r="1700" spans="1:169" s="18" customFormat="1">
      <c r="A1700" s="47"/>
      <c r="B1700" s="477"/>
      <c r="C1700" s="48"/>
      <c r="D1700" s="48"/>
      <c r="E1700" s="477"/>
      <c r="F1700" s="48"/>
      <c r="G1700" s="48"/>
      <c r="H1700" s="49"/>
      <c r="I1700" s="48"/>
      <c r="J1700" s="477"/>
      <c r="K1700" s="19"/>
      <c r="L1700" s="19"/>
      <c r="M1700" s="19"/>
      <c r="N1700" s="19"/>
      <c r="O1700" s="19"/>
      <c r="P1700" s="19"/>
      <c r="Q1700" s="19"/>
      <c r="R1700" s="19"/>
      <c r="S1700" s="19"/>
      <c r="T1700" s="19"/>
      <c r="U1700" s="19"/>
      <c r="V1700" s="19"/>
      <c r="W1700" s="19"/>
      <c r="X1700" s="19"/>
      <c r="Y1700" s="19"/>
      <c r="Z1700" s="19"/>
      <c r="AA1700" s="19"/>
      <c r="AB1700" s="19"/>
      <c r="AC1700" s="19"/>
      <c r="AD1700" s="19"/>
      <c r="AE1700" s="19"/>
      <c r="AF1700" s="19"/>
      <c r="AG1700" s="19"/>
      <c r="AH1700" s="19"/>
      <c r="AI1700" s="19"/>
      <c r="AJ1700" s="19"/>
      <c r="FM1700" s="50"/>
    </row>
    <row r="1701" spans="1:169" s="18" customFormat="1">
      <c r="A1701" s="47"/>
      <c r="B1701" s="477"/>
      <c r="C1701" s="48"/>
      <c r="D1701" s="48"/>
      <c r="E1701" s="477"/>
      <c r="F1701" s="48"/>
      <c r="G1701" s="48"/>
      <c r="H1701" s="49"/>
      <c r="I1701" s="48"/>
      <c r="J1701" s="477"/>
      <c r="K1701" s="19"/>
      <c r="L1701" s="19"/>
      <c r="M1701" s="19"/>
      <c r="N1701" s="19"/>
      <c r="O1701" s="19"/>
      <c r="P1701" s="19"/>
      <c r="Q1701" s="19"/>
      <c r="R1701" s="19"/>
      <c r="S1701" s="19"/>
      <c r="T1701" s="19"/>
      <c r="U1701" s="19"/>
      <c r="V1701" s="19"/>
      <c r="W1701" s="19"/>
      <c r="X1701" s="19"/>
      <c r="Y1701" s="19"/>
      <c r="Z1701" s="19"/>
      <c r="AA1701" s="19"/>
      <c r="AB1701" s="19"/>
      <c r="AC1701" s="19"/>
      <c r="AD1701" s="19"/>
      <c r="AE1701" s="19"/>
      <c r="AF1701" s="19"/>
      <c r="AG1701" s="19"/>
      <c r="AH1701" s="19"/>
      <c r="AI1701" s="19"/>
      <c r="AJ1701" s="19"/>
      <c r="FM1701" s="50"/>
    </row>
    <row r="1702" spans="1:169" s="18" customFormat="1">
      <c r="A1702" s="47"/>
      <c r="B1702" s="477"/>
      <c r="C1702" s="48"/>
      <c r="D1702" s="48"/>
      <c r="E1702" s="477"/>
      <c r="F1702" s="48"/>
      <c r="G1702" s="48"/>
      <c r="H1702" s="49"/>
      <c r="I1702" s="48"/>
      <c r="J1702" s="477"/>
      <c r="K1702" s="19"/>
      <c r="L1702" s="19"/>
      <c r="M1702" s="19"/>
      <c r="N1702" s="19"/>
      <c r="O1702" s="19"/>
      <c r="P1702" s="19"/>
      <c r="Q1702" s="19"/>
      <c r="R1702" s="19"/>
      <c r="S1702" s="19"/>
      <c r="T1702" s="19"/>
      <c r="U1702" s="19"/>
      <c r="V1702" s="19"/>
      <c r="W1702" s="19"/>
      <c r="X1702" s="19"/>
      <c r="Y1702" s="19"/>
      <c r="Z1702" s="19"/>
      <c r="AA1702" s="19"/>
      <c r="AB1702" s="19"/>
      <c r="AC1702" s="19"/>
      <c r="AD1702" s="19"/>
      <c r="AE1702" s="19"/>
      <c r="AF1702" s="19"/>
      <c r="AG1702" s="19"/>
      <c r="AH1702" s="19"/>
      <c r="AI1702" s="19"/>
      <c r="AJ1702" s="19"/>
      <c r="FM1702" s="50"/>
    </row>
    <row r="1703" spans="1:169" s="18" customFormat="1">
      <c r="A1703" s="47"/>
      <c r="B1703" s="477"/>
      <c r="C1703" s="48"/>
      <c r="D1703" s="48"/>
      <c r="E1703" s="477"/>
      <c r="F1703" s="48"/>
      <c r="G1703" s="48"/>
      <c r="H1703" s="49"/>
      <c r="I1703" s="48"/>
      <c r="J1703" s="477"/>
      <c r="K1703" s="19"/>
      <c r="L1703" s="19"/>
      <c r="M1703" s="19"/>
      <c r="N1703" s="19"/>
      <c r="O1703" s="19"/>
      <c r="P1703" s="19"/>
      <c r="Q1703" s="19"/>
      <c r="R1703" s="19"/>
      <c r="S1703" s="19"/>
      <c r="T1703" s="19"/>
      <c r="U1703" s="19"/>
      <c r="V1703" s="19"/>
      <c r="W1703" s="19"/>
      <c r="X1703" s="19"/>
      <c r="Y1703" s="19"/>
      <c r="Z1703" s="19"/>
      <c r="AA1703" s="19"/>
      <c r="AB1703" s="19"/>
      <c r="AC1703" s="19"/>
      <c r="AD1703" s="19"/>
      <c r="AE1703" s="19"/>
      <c r="AF1703" s="19"/>
      <c r="AG1703" s="19"/>
      <c r="AH1703" s="19"/>
      <c r="AI1703" s="19"/>
      <c r="AJ1703" s="19"/>
      <c r="FM1703" s="50"/>
    </row>
    <row r="1704" spans="1:169" s="18" customFormat="1">
      <c r="A1704" s="47"/>
      <c r="B1704" s="477"/>
      <c r="C1704" s="48"/>
      <c r="D1704" s="48"/>
      <c r="E1704" s="477"/>
      <c r="F1704" s="48"/>
      <c r="G1704" s="48"/>
      <c r="H1704" s="49"/>
      <c r="I1704" s="48"/>
      <c r="J1704" s="477"/>
      <c r="K1704" s="19"/>
      <c r="L1704" s="19"/>
      <c r="M1704" s="19"/>
      <c r="N1704" s="19"/>
      <c r="O1704" s="19"/>
      <c r="P1704" s="19"/>
      <c r="Q1704" s="19"/>
      <c r="R1704" s="19"/>
      <c r="S1704" s="19"/>
      <c r="T1704" s="19"/>
      <c r="U1704" s="19"/>
      <c r="V1704" s="19"/>
      <c r="W1704" s="19"/>
      <c r="X1704" s="19"/>
      <c r="Y1704" s="19"/>
      <c r="Z1704" s="19"/>
      <c r="AA1704" s="19"/>
      <c r="AB1704" s="19"/>
      <c r="AC1704" s="19"/>
      <c r="AD1704" s="19"/>
      <c r="AE1704" s="19"/>
      <c r="AF1704" s="19"/>
      <c r="AG1704" s="19"/>
      <c r="AH1704" s="19"/>
      <c r="AI1704" s="19"/>
      <c r="AJ1704" s="19"/>
      <c r="FM1704" s="50"/>
    </row>
    <row r="1705" spans="1:169" s="18" customFormat="1">
      <c r="A1705" s="47"/>
      <c r="B1705" s="477"/>
      <c r="C1705" s="48"/>
      <c r="D1705" s="48"/>
      <c r="E1705" s="477"/>
      <c r="F1705" s="48"/>
      <c r="G1705" s="48"/>
      <c r="H1705" s="49"/>
      <c r="I1705" s="48"/>
      <c r="J1705" s="477"/>
      <c r="K1705" s="19"/>
      <c r="L1705" s="19"/>
      <c r="M1705" s="19"/>
      <c r="N1705" s="19"/>
      <c r="O1705" s="19"/>
      <c r="P1705" s="19"/>
      <c r="Q1705" s="19"/>
      <c r="R1705" s="19"/>
      <c r="S1705" s="19"/>
      <c r="T1705" s="19"/>
      <c r="U1705" s="19"/>
      <c r="V1705" s="19"/>
      <c r="W1705" s="19"/>
      <c r="X1705" s="19"/>
      <c r="Y1705" s="19"/>
      <c r="Z1705" s="19"/>
      <c r="AA1705" s="19"/>
      <c r="AB1705" s="19"/>
      <c r="AC1705" s="19"/>
      <c r="AD1705" s="19"/>
      <c r="AE1705" s="19"/>
      <c r="AF1705" s="19"/>
      <c r="AG1705" s="19"/>
      <c r="AH1705" s="19"/>
      <c r="AI1705" s="19"/>
      <c r="AJ1705" s="19"/>
      <c r="FM1705" s="50"/>
    </row>
    <row r="1706" spans="1:169" s="18" customFormat="1">
      <c r="A1706" s="47"/>
      <c r="B1706" s="477"/>
      <c r="C1706" s="48"/>
      <c r="D1706" s="48"/>
      <c r="E1706" s="477"/>
      <c r="F1706" s="48"/>
      <c r="G1706" s="48"/>
      <c r="H1706" s="49"/>
      <c r="I1706" s="48"/>
      <c r="J1706" s="477"/>
      <c r="K1706" s="19"/>
      <c r="L1706" s="19"/>
      <c r="M1706" s="19"/>
      <c r="N1706" s="19"/>
      <c r="O1706" s="19"/>
      <c r="P1706" s="19"/>
      <c r="Q1706" s="19"/>
      <c r="R1706" s="19"/>
      <c r="S1706" s="19"/>
      <c r="T1706" s="19"/>
      <c r="U1706" s="19"/>
      <c r="V1706" s="19"/>
      <c r="W1706" s="19"/>
      <c r="X1706" s="19"/>
      <c r="Y1706" s="19"/>
      <c r="Z1706" s="19"/>
      <c r="AA1706" s="19"/>
      <c r="AB1706" s="19"/>
      <c r="AC1706" s="19"/>
      <c r="AD1706" s="19"/>
      <c r="AE1706" s="19"/>
      <c r="AF1706" s="19"/>
      <c r="AG1706" s="19"/>
      <c r="AH1706" s="19"/>
      <c r="AI1706" s="19"/>
      <c r="AJ1706" s="19"/>
      <c r="FM1706" s="50"/>
    </row>
    <row r="1707" spans="1:169" s="18" customFormat="1">
      <c r="A1707" s="47"/>
      <c r="B1707" s="477"/>
      <c r="C1707" s="48"/>
      <c r="D1707" s="48"/>
      <c r="E1707" s="477"/>
      <c r="F1707" s="48"/>
      <c r="G1707" s="48"/>
      <c r="H1707" s="49"/>
      <c r="I1707" s="48"/>
      <c r="J1707" s="477"/>
      <c r="K1707" s="19"/>
      <c r="L1707" s="19"/>
      <c r="M1707" s="19"/>
      <c r="N1707" s="19"/>
      <c r="O1707" s="19"/>
      <c r="P1707" s="19"/>
      <c r="Q1707" s="19"/>
      <c r="R1707" s="19"/>
      <c r="S1707" s="19"/>
      <c r="T1707" s="19"/>
      <c r="U1707" s="19"/>
      <c r="V1707" s="19"/>
      <c r="W1707" s="19"/>
      <c r="X1707" s="19"/>
      <c r="Y1707" s="19"/>
      <c r="Z1707" s="19"/>
      <c r="AA1707" s="19"/>
      <c r="AB1707" s="19"/>
      <c r="AC1707" s="19"/>
      <c r="AD1707" s="19"/>
      <c r="AE1707" s="19"/>
      <c r="AF1707" s="19"/>
      <c r="AG1707" s="19"/>
      <c r="AH1707" s="19"/>
      <c r="AI1707" s="19"/>
      <c r="AJ1707" s="19"/>
      <c r="FM1707" s="50"/>
    </row>
    <row r="1708" spans="1:169" s="18" customFormat="1">
      <c r="A1708" s="47"/>
      <c r="B1708" s="477"/>
      <c r="C1708" s="48"/>
      <c r="D1708" s="48"/>
      <c r="E1708" s="477"/>
      <c r="F1708" s="48"/>
      <c r="G1708" s="48"/>
      <c r="H1708" s="49"/>
      <c r="I1708" s="48"/>
      <c r="J1708" s="477"/>
      <c r="K1708" s="19"/>
      <c r="L1708" s="19"/>
      <c r="M1708" s="19"/>
      <c r="N1708" s="19"/>
      <c r="O1708" s="19"/>
      <c r="P1708" s="19"/>
      <c r="Q1708" s="19"/>
      <c r="R1708" s="19"/>
      <c r="S1708" s="19"/>
      <c r="T1708" s="19"/>
      <c r="U1708" s="19"/>
      <c r="V1708" s="19"/>
      <c r="W1708" s="19"/>
      <c r="X1708" s="19"/>
      <c r="Y1708" s="19"/>
      <c r="Z1708" s="19"/>
      <c r="AA1708" s="19"/>
      <c r="AB1708" s="19"/>
      <c r="AC1708" s="19"/>
      <c r="AD1708" s="19"/>
      <c r="AE1708" s="19"/>
      <c r="AF1708" s="19"/>
      <c r="AG1708" s="19"/>
      <c r="AH1708" s="19"/>
      <c r="AI1708" s="19"/>
      <c r="AJ1708" s="19"/>
      <c r="FM1708" s="50"/>
    </row>
    <row r="1709" spans="1:169" s="18" customFormat="1">
      <c r="A1709" s="47"/>
      <c r="B1709" s="477"/>
      <c r="C1709" s="48"/>
      <c r="D1709" s="48"/>
      <c r="E1709" s="477"/>
      <c r="F1709" s="48"/>
      <c r="G1709" s="48"/>
      <c r="H1709" s="49"/>
      <c r="I1709" s="48"/>
      <c r="J1709" s="477"/>
      <c r="K1709" s="19"/>
      <c r="L1709" s="19"/>
      <c r="M1709" s="19"/>
      <c r="N1709" s="19"/>
      <c r="O1709" s="19"/>
      <c r="P1709" s="19"/>
      <c r="Q1709" s="19"/>
      <c r="R1709" s="19"/>
      <c r="S1709" s="19"/>
      <c r="T1709" s="19"/>
      <c r="U1709" s="19"/>
      <c r="V1709" s="19"/>
      <c r="W1709" s="19"/>
      <c r="X1709" s="19"/>
      <c r="Y1709" s="19"/>
      <c r="Z1709" s="19"/>
      <c r="AA1709" s="19"/>
      <c r="AB1709" s="19"/>
      <c r="AC1709" s="19"/>
      <c r="AD1709" s="19"/>
      <c r="AE1709" s="19"/>
      <c r="AF1709" s="19"/>
      <c r="AG1709" s="19"/>
      <c r="AH1709" s="19"/>
      <c r="AI1709" s="19"/>
      <c r="AJ1709" s="19"/>
      <c r="FM1709" s="50"/>
    </row>
    <row r="1710" spans="1:169" s="18" customFormat="1">
      <c r="A1710" s="47"/>
      <c r="B1710" s="477"/>
      <c r="C1710" s="48"/>
      <c r="D1710" s="48"/>
      <c r="E1710" s="477"/>
      <c r="F1710" s="48"/>
      <c r="G1710" s="48"/>
      <c r="H1710" s="49"/>
      <c r="I1710" s="48"/>
      <c r="J1710" s="477"/>
      <c r="K1710" s="19"/>
      <c r="L1710" s="19"/>
      <c r="M1710" s="19"/>
      <c r="N1710" s="19"/>
      <c r="O1710" s="19"/>
      <c r="P1710" s="19"/>
      <c r="Q1710" s="19"/>
      <c r="R1710" s="19"/>
      <c r="S1710" s="19"/>
      <c r="T1710" s="19"/>
      <c r="U1710" s="19"/>
      <c r="V1710" s="19"/>
      <c r="W1710" s="19"/>
      <c r="X1710" s="19"/>
      <c r="Y1710" s="19"/>
      <c r="Z1710" s="19"/>
      <c r="AA1710" s="19"/>
      <c r="AB1710" s="19"/>
      <c r="AC1710" s="19"/>
      <c r="AD1710" s="19"/>
      <c r="AE1710" s="19"/>
      <c r="AF1710" s="19"/>
      <c r="AG1710" s="19"/>
      <c r="AH1710" s="19"/>
      <c r="AI1710" s="19"/>
      <c r="AJ1710" s="19"/>
      <c r="FM1710" s="50"/>
    </row>
    <row r="1711" spans="1:169" s="18" customFormat="1">
      <c r="A1711" s="47"/>
      <c r="B1711" s="477"/>
      <c r="C1711" s="48"/>
      <c r="D1711" s="48"/>
      <c r="E1711" s="477"/>
      <c r="F1711" s="48"/>
      <c r="G1711" s="48"/>
      <c r="H1711" s="49"/>
      <c r="I1711" s="48"/>
      <c r="J1711" s="477"/>
      <c r="K1711" s="19"/>
      <c r="L1711" s="19"/>
      <c r="M1711" s="19"/>
      <c r="N1711" s="19"/>
      <c r="O1711" s="19"/>
      <c r="P1711" s="19"/>
      <c r="Q1711" s="19"/>
      <c r="R1711" s="19"/>
      <c r="S1711" s="19"/>
      <c r="T1711" s="19"/>
      <c r="U1711" s="19"/>
      <c r="V1711" s="19"/>
      <c r="W1711" s="19"/>
      <c r="X1711" s="19"/>
      <c r="Y1711" s="19"/>
      <c r="Z1711" s="19"/>
      <c r="AA1711" s="19"/>
      <c r="AB1711" s="19"/>
      <c r="AC1711" s="19"/>
      <c r="AD1711" s="19"/>
      <c r="AE1711" s="19"/>
      <c r="AF1711" s="19"/>
      <c r="AG1711" s="19"/>
      <c r="AH1711" s="19"/>
      <c r="AI1711" s="19"/>
      <c r="AJ1711" s="19"/>
      <c r="FM1711" s="50"/>
    </row>
    <row r="1712" spans="1:169" s="18" customFormat="1">
      <c r="A1712" s="47"/>
      <c r="B1712" s="477"/>
      <c r="C1712" s="48"/>
      <c r="D1712" s="48"/>
      <c r="E1712" s="477"/>
      <c r="F1712" s="48"/>
      <c r="G1712" s="48"/>
      <c r="H1712" s="49"/>
      <c r="I1712" s="48"/>
      <c r="J1712" s="477"/>
      <c r="K1712" s="19"/>
      <c r="L1712" s="19"/>
      <c r="M1712" s="19"/>
      <c r="N1712" s="19"/>
      <c r="O1712" s="19"/>
      <c r="P1712" s="19"/>
      <c r="Q1712" s="19"/>
      <c r="R1712" s="19"/>
      <c r="S1712" s="19"/>
      <c r="T1712" s="19"/>
      <c r="U1712" s="19"/>
      <c r="V1712" s="19"/>
      <c r="W1712" s="19"/>
      <c r="X1712" s="19"/>
      <c r="Y1712" s="19"/>
      <c r="Z1712" s="19"/>
      <c r="AA1712" s="19"/>
      <c r="AB1712" s="19"/>
      <c r="AC1712" s="19"/>
      <c r="AD1712" s="19"/>
      <c r="AE1712" s="19"/>
      <c r="AF1712" s="19"/>
      <c r="AG1712" s="19"/>
      <c r="AH1712" s="19"/>
      <c r="AI1712" s="19"/>
      <c r="AJ1712" s="19"/>
      <c r="FM1712" s="50"/>
    </row>
    <row r="1713" spans="1:169" s="18" customFormat="1">
      <c r="A1713" s="47"/>
      <c r="B1713" s="477"/>
      <c r="C1713" s="48"/>
      <c r="D1713" s="48"/>
      <c r="E1713" s="477"/>
      <c r="F1713" s="48"/>
      <c r="G1713" s="48"/>
      <c r="H1713" s="49"/>
      <c r="I1713" s="48"/>
      <c r="J1713" s="477"/>
      <c r="K1713" s="19"/>
      <c r="L1713" s="19"/>
      <c r="M1713" s="19"/>
      <c r="N1713" s="19"/>
      <c r="O1713" s="19"/>
      <c r="P1713" s="19"/>
      <c r="Q1713" s="19"/>
      <c r="R1713" s="19"/>
      <c r="S1713" s="19"/>
      <c r="T1713" s="19"/>
      <c r="U1713" s="19"/>
      <c r="V1713" s="19"/>
      <c r="W1713" s="19"/>
      <c r="X1713" s="19"/>
      <c r="Y1713" s="19"/>
      <c r="Z1713" s="19"/>
      <c r="AA1713" s="19"/>
      <c r="AB1713" s="19"/>
      <c r="AC1713" s="19"/>
      <c r="AD1713" s="19"/>
      <c r="AE1713" s="19"/>
      <c r="AF1713" s="19"/>
      <c r="AG1713" s="19"/>
      <c r="AH1713" s="19"/>
      <c r="AI1713" s="19"/>
      <c r="AJ1713" s="19"/>
      <c r="FM1713" s="50"/>
    </row>
    <row r="1714" spans="1:169" s="18" customFormat="1">
      <c r="A1714" s="47"/>
      <c r="B1714" s="477"/>
      <c r="C1714" s="48"/>
      <c r="D1714" s="48"/>
      <c r="E1714" s="477"/>
      <c r="F1714" s="48"/>
      <c r="G1714" s="48"/>
      <c r="H1714" s="49"/>
      <c r="I1714" s="48"/>
      <c r="J1714" s="477"/>
      <c r="K1714" s="19"/>
      <c r="L1714" s="19"/>
      <c r="M1714" s="19"/>
      <c r="N1714" s="19"/>
      <c r="O1714" s="19"/>
      <c r="P1714" s="19"/>
      <c r="Q1714" s="19"/>
      <c r="R1714" s="19"/>
      <c r="S1714" s="19"/>
      <c r="T1714" s="19"/>
      <c r="U1714" s="19"/>
      <c r="V1714" s="19"/>
      <c r="W1714" s="19"/>
      <c r="X1714" s="19"/>
      <c r="Y1714" s="19"/>
      <c r="Z1714" s="19"/>
      <c r="AA1714" s="19"/>
      <c r="AB1714" s="19"/>
      <c r="AC1714" s="19"/>
      <c r="AD1714" s="19"/>
      <c r="AE1714" s="19"/>
      <c r="AF1714" s="19"/>
      <c r="AG1714" s="19"/>
      <c r="AH1714" s="19"/>
      <c r="AI1714" s="19"/>
      <c r="AJ1714" s="19"/>
      <c r="FM1714" s="50"/>
    </row>
    <row r="1715" spans="1:169" s="18" customFormat="1">
      <c r="A1715" s="47"/>
      <c r="B1715" s="477"/>
      <c r="C1715" s="48"/>
      <c r="D1715" s="48"/>
      <c r="E1715" s="477"/>
      <c r="F1715" s="48"/>
      <c r="G1715" s="48"/>
      <c r="H1715" s="49"/>
      <c r="I1715" s="48"/>
      <c r="J1715" s="477"/>
      <c r="K1715" s="19"/>
      <c r="L1715" s="19"/>
      <c r="M1715" s="19"/>
      <c r="N1715" s="19"/>
      <c r="O1715" s="19"/>
      <c r="P1715" s="19"/>
      <c r="Q1715" s="19"/>
      <c r="R1715" s="19"/>
      <c r="S1715" s="19"/>
      <c r="T1715" s="19"/>
      <c r="U1715" s="19"/>
      <c r="V1715" s="19"/>
      <c r="W1715" s="19"/>
      <c r="X1715" s="19"/>
      <c r="Y1715" s="19"/>
      <c r="Z1715" s="19"/>
      <c r="AA1715" s="19"/>
      <c r="AB1715" s="19"/>
      <c r="AC1715" s="19"/>
      <c r="AD1715" s="19"/>
      <c r="AE1715" s="19"/>
      <c r="AF1715" s="19"/>
      <c r="AG1715" s="19"/>
      <c r="AH1715" s="19"/>
      <c r="AI1715" s="19"/>
      <c r="AJ1715" s="19"/>
      <c r="FM1715" s="50"/>
    </row>
    <row r="1716" spans="1:169" s="18" customFormat="1">
      <c r="A1716" s="47"/>
      <c r="B1716" s="477"/>
      <c r="C1716" s="48"/>
      <c r="D1716" s="48"/>
      <c r="E1716" s="477"/>
      <c r="F1716" s="48"/>
      <c r="G1716" s="48"/>
      <c r="H1716" s="49"/>
      <c r="I1716" s="48"/>
      <c r="J1716" s="477"/>
      <c r="K1716" s="19"/>
      <c r="L1716" s="19"/>
      <c r="M1716" s="19"/>
      <c r="N1716" s="19"/>
      <c r="O1716" s="19"/>
      <c r="P1716" s="19"/>
      <c r="Q1716" s="19"/>
      <c r="R1716" s="19"/>
      <c r="S1716" s="19"/>
      <c r="T1716" s="19"/>
      <c r="U1716" s="19"/>
      <c r="V1716" s="19"/>
      <c r="W1716" s="19"/>
      <c r="X1716" s="19"/>
      <c r="Y1716" s="19"/>
      <c r="Z1716" s="19"/>
      <c r="AA1716" s="19"/>
      <c r="AB1716" s="19"/>
      <c r="AC1716" s="19"/>
      <c r="AD1716" s="19"/>
      <c r="AE1716" s="19"/>
      <c r="AF1716" s="19"/>
      <c r="AG1716" s="19"/>
      <c r="AH1716" s="19"/>
      <c r="AI1716" s="19"/>
      <c r="AJ1716" s="19"/>
      <c r="FM1716" s="50"/>
    </row>
    <row r="1717" spans="1:169" s="18" customFormat="1">
      <c r="A1717" s="47"/>
      <c r="B1717" s="477"/>
      <c r="C1717" s="48"/>
      <c r="D1717" s="48"/>
      <c r="E1717" s="477"/>
      <c r="F1717" s="48"/>
      <c r="G1717" s="48"/>
      <c r="H1717" s="49"/>
      <c r="I1717" s="48"/>
      <c r="J1717" s="477"/>
      <c r="K1717" s="19"/>
      <c r="L1717" s="19"/>
      <c r="M1717" s="19"/>
      <c r="N1717" s="19"/>
      <c r="O1717" s="19"/>
      <c r="P1717" s="19"/>
      <c r="Q1717" s="19"/>
      <c r="R1717" s="19"/>
      <c r="S1717" s="19"/>
      <c r="T1717" s="19"/>
      <c r="U1717" s="19"/>
      <c r="V1717" s="19"/>
      <c r="W1717" s="19"/>
      <c r="X1717" s="19"/>
      <c r="Y1717" s="19"/>
      <c r="Z1717" s="19"/>
      <c r="AA1717" s="19"/>
      <c r="AB1717" s="19"/>
      <c r="AC1717" s="19"/>
      <c r="AD1717" s="19"/>
      <c r="AE1717" s="19"/>
      <c r="AF1717" s="19"/>
      <c r="AG1717" s="19"/>
      <c r="AH1717" s="19"/>
      <c r="AI1717" s="19"/>
      <c r="AJ1717" s="19"/>
      <c r="FM1717" s="50"/>
    </row>
    <row r="1718" spans="1:169" s="18" customFormat="1">
      <c r="A1718" s="47"/>
      <c r="B1718" s="477"/>
      <c r="C1718" s="48"/>
      <c r="D1718" s="48"/>
      <c r="E1718" s="477"/>
      <c r="F1718" s="48"/>
      <c r="G1718" s="48"/>
      <c r="H1718" s="49"/>
      <c r="I1718" s="48"/>
      <c r="J1718" s="477"/>
      <c r="K1718" s="19"/>
      <c r="L1718" s="19"/>
      <c r="M1718" s="19"/>
      <c r="N1718" s="19"/>
      <c r="O1718" s="19"/>
      <c r="P1718" s="19"/>
      <c r="Q1718" s="19"/>
      <c r="R1718" s="19"/>
      <c r="S1718" s="19"/>
      <c r="T1718" s="19"/>
      <c r="U1718" s="19"/>
      <c r="V1718" s="19"/>
      <c r="W1718" s="19"/>
      <c r="X1718" s="19"/>
      <c r="Y1718" s="19"/>
      <c r="Z1718" s="19"/>
      <c r="AA1718" s="19"/>
      <c r="AB1718" s="19"/>
      <c r="AC1718" s="19"/>
      <c r="AD1718" s="19"/>
      <c r="AE1718" s="19"/>
      <c r="AF1718" s="19"/>
      <c r="AG1718" s="19"/>
      <c r="AH1718" s="19"/>
      <c r="AI1718" s="19"/>
      <c r="AJ1718" s="19"/>
      <c r="FM1718" s="50"/>
    </row>
    <row r="1719" spans="1:169" s="18" customFormat="1">
      <c r="A1719" s="47"/>
      <c r="B1719" s="477"/>
      <c r="C1719" s="48"/>
      <c r="D1719" s="48"/>
      <c r="E1719" s="477"/>
      <c r="F1719" s="48"/>
      <c r="G1719" s="48"/>
      <c r="H1719" s="49"/>
      <c r="I1719" s="48"/>
      <c r="J1719" s="477"/>
      <c r="K1719" s="19"/>
      <c r="L1719" s="19"/>
      <c r="M1719" s="19"/>
      <c r="N1719" s="19"/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  <c r="Y1719" s="19"/>
      <c r="Z1719" s="19"/>
      <c r="AA1719" s="19"/>
      <c r="AB1719" s="19"/>
      <c r="AC1719" s="19"/>
      <c r="AD1719" s="19"/>
      <c r="AE1719" s="19"/>
      <c r="AF1719" s="19"/>
      <c r="AG1719" s="19"/>
      <c r="AH1719" s="19"/>
      <c r="AI1719" s="19"/>
      <c r="AJ1719" s="19"/>
      <c r="FM1719" s="50"/>
    </row>
    <row r="1720" spans="1:169" s="18" customFormat="1">
      <c r="A1720" s="47"/>
      <c r="B1720" s="477"/>
      <c r="C1720" s="48"/>
      <c r="D1720" s="48"/>
      <c r="E1720" s="477"/>
      <c r="F1720" s="48"/>
      <c r="G1720" s="48"/>
      <c r="H1720" s="49"/>
      <c r="I1720" s="48"/>
      <c r="J1720" s="477"/>
      <c r="K1720" s="19"/>
      <c r="L1720" s="19"/>
      <c r="M1720" s="19"/>
      <c r="N1720" s="19"/>
      <c r="O1720" s="19"/>
      <c r="P1720" s="19"/>
      <c r="Q1720" s="19"/>
      <c r="R1720" s="19"/>
      <c r="S1720" s="19"/>
      <c r="T1720" s="19"/>
      <c r="U1720" s="19"/>
      <c r="V1720" s="19"/>
      <c r="W1720" s="19"/>
      <c r="X1720" s="19"/>
      <c r="Y1720" s="19"/>
      <c r="Z1720" s="19"/>
      <c r="AA1720" s="19"/>
      <c r="AB1720" s="19"/>
      <c r="AC1720" s="19"/>
      <c r="AD1720" s="19"/>
      <c r="AE1720" s="19"/>
      <c r="AF1720" s="19"/>
      <c r="AG1720" s="19"/>
      <c r="AH1720" s="19"/>
      <c r="AI1720" s="19"/>
      <c r="AJ1720" s="19"/>
      <c r="FM1720" s="50"/>
    </row>
    <row r="1721" spans="1:169" s="18" customFormat="1">
      <c r="A1721" s="47"/>
      <c r="B1721" s="477"/>
      <c r="C1721" s="48"/>
      <c r="D1721" s="48"/>
      <c r="E1721" s="477"/>
      <c r="F1721" s="48"/>
      <c r="G1721" s="48"/>
      <c r="H1721" s="49"/>
      <c r="I1721" s="48"/>
      <c r="J1721" s="477"/>
      <c r="K1721" s="19"/>
      <c r="L1721" s="19"/>
      <c r="M1721" s="19"/>
      <c r="N1721" s="19"/>
      <c r="O1721" s="19"/>
      <c r="P1721" s="19"/>
      <c r="Q1721" s="19"/>
      <c r="R1721" s="19"/>
      <c r="S1721" s="19"/>
      <c r="T1721" s="19"/>
      <c r="U1721" s="19"/>
      <c r="V1721" s="19"/>
      <c r="W1721" s="19"/>
      <c r="X1721" s="19"/>
      <c r="Y1721" s="19"/>
      <c r="Z1721" s="19"/>
      <c r="AA1721" s="19"/>
      <c r="AB1721" s="19"/>
      <c r="AC1721" s="19"/>
      <c r="AD1721" s="19"/>
      <c r="AE1721" s="19"/>
      <c r="AF1721" s="19"/>
      <c r="AG1721" s="19"/>
      <c r="AH1721" s="19"/>
      <c r="AI1721" s="19"/>
      <c r="AJ1721" s="19"/>
      <c r="FM1721" s="50"/>
    </row>
    <row r="1722" spans="1:169" s="18" customFormat="1">
      <c r="A1722" s="47"/>
      <c r="B1722" s="477"/>
      <c r="C1722" s="48"/>
      <c r="D1722" s="48"/>
      <c r="E1722" s="477"/>
      <c r="F1722" s="48"/>
      <c r="G1722" s="48"/>
      <c r="H1722" s="49"/>
      <c r="I1722" s="48"/>
      <c r="J1722" s="477"/>
      <c r="K1722" s="19"/>
      <c r="L1722" s="19"/>
      <c r="M1722" s="19"/>
      <c r="N1722" s="19"/>
      <c r="O1722" s="19"/>
      <c r="P1722" s="19"/>
      <c r="Q1722" s="19"/>
      <c r="R1722" s="19"/>
      <c r="S1722" s="19"/>
      <c r="T1722" s="19"/>
      <c r="U1722" s="19"/>
      <c r="V1722" s="19"/>
      <c r="W1722" s="19"/>
      <c r="X1722" s="19"/>
      <c r="Y1722" s="19"/>
      <c r="Z1722" s="19"/>
      <c r="AA1722" s="19"/>
      <c r="AB1722" s="19"/>
      <c r="AC1722" s="19"/>
      <c r="AD1722" s="19"/>
      <c r="AE1722" s="19"/>
      <c r="AF1722" s="19"/>
      <c r="AG1722" s="19"/>
      <c r="AH1722" s="19"/>
      <c r="AI1722" s="19"/>
      <c r="AJ1722" s="19"/>
      <c r="FM1722" s="50"/>
    </row>
    <row r="1723" spans="1:169" s="18" customFormat="1">
      <c r="A1723" s="47"/>
      <c r="B1723" s="477"/>
      <c r="C1723" s="48"/>
      <c r="D1723" s="48"/>
      <c r="E1723" s="477"/>
      <c r="F1723" s="48"/>
      <c r="G1723" s="48"/>
      <c r="H1723" s="49"/>
      <c r="I1723" s="48"/>
      <c r="J1723" s="477"/>
      <c r="K1723" s="19"/>
      <c r="L1723" s="19"/>
      <c r="M1723" s="19"/>
      <c r="N1723" s="19"/>
      <c r="O1723" s="19"/>
      <c r="P1723" s="19"/>
      <c r="Q1723" s="19"/>
      <c r="R1723" s="19"/>
      <c r="S1723" s="19"/>
      <c r="T1723" s="19"/>
      <c r="U1723" s="19"/>
      <c r="V1723" s="19"/>
      <c r="W1723" s="19"/>
      <c r="X1723" s="19"/>
      <c r="Y1723" s="19"/>
      <c r="Z1723" s="19"/>
      <c r="AA1723" s="19"/>
      <c r="AB1723" s="19"/>
      <c r="AC1723" s="19"/>
      <c r="AD1723" s="19"/>
      <c r="AE1723" s="19"/>
      <c r="AF1723" s="19"/>
      <c r="AG1723" s="19"/>
      <c r="AH1723" s="19"/>
      <c r="AI1723" s="19"/>
      <c r="AJ1723" s="19"/>
      <c r="FM1723" s="50"/>
    </row>
    <row r="1724" spans="1:169" s="18" customFormat="1">
      <c r="A1724" s="47"/>
      <c r="B1724" s="477"/>
      <c r="C1724" s="48"/>
      <c r="D1724" s="48"/>
      <c r="E1724" s="477"/>
      <c r="F1724" s="48"/>
      <c r="G1724" s="48"/>
      <c r="H1724" s="49"/>
      <c r="I1724" s="48"/>
      <c r="J1724" s="477"/>
      <c r="K1724" s="19"/>
      <c r="L1724" s="19"/>
      <c r="M1724" s="19"/>
      <c r="N1724" s="19"/>
      <c r="O1724" s="19"/>
      <c r="P1724" s="19"/>
      <c r="Q1724" s="19"/>
      <c r="R1724" s="19"/>
      <c r="S1724" s="19"/>
      <c r="T1724" s="19"/>
      <c r="U1724" s="19"/>
      <c r="V1724" s="19"/>
      <c r="W1724" s="19"/>
      <c r="X1724" s="19"/>
      <c r="Y1724" s="19"/>
      <c r="Z1724" s="19"/>
      <c r="AA1724" s="19"/>
      <c r="AB1724" s="19"/>
      <c r="AC1724" s="19"/>
      <c r="AD1724" s="19"/>
      <c r="AE1724" s="19"/>
      <c r="AF1724" s="19"/>
      <c r="AG1724" s="19"/>
      <c r="AH1724" s="19"/>
      <c r="AI1724" s="19"/>
      <c r="AJ1724" s="19"/>
      <c r="FM1724" s="50"/>
    </row>
    <row r="1725" spans="1:169" s="18" customFormat="1">
      <c r="A1725" s="47"/>
      <c r="B1725" s="477"/>
      <c r="C1725" s="48"/>
      <c r="D1725" s="48"/>
      <c r="E1725" s="477"/>
      <c r="F1725" s="48"/>
      <c r="G1725" s="48"/>
      <c r="H1725" s="49"/>
      <c r="I1725" s="48"/>
      <c r="J1725" s="477"/>
      <c r="K1725" s="19"/>
      <c r="L1725" s="19"/>
      <c r="M1725" s="19"/>
      <c r="N1725" s="19"/>
      <c r="O1725" s="19"/>
      <c r="P1725" s="19"/>
      <c r="Q1725" s="19"/>
      <c r="R1725" s="19"/>
      <c r="S1725" s="19"/>
      <c r="T1725" s="19"/>
      <c r="U1725" s="19"/>
      <c r="V1725" s="19"/>
      <c r="W1725" s="19"/>
      <c r="X1725" s="19"/>
      <c r="Y1725" s="19"/>
      <c r="Z1725" s="19"/>
      <c r="AA1725" s="19"/>
      <c r="AB1725" s="19"/>
      <c r="AC1725" s="19"/>
      <c r="AD1725" s="19"/>
      <c r="AE1725" s="19"/>
      <c r="AF1725" s="19"/>
      <c r="AG1725" s="19"/>
      <c r="AH1725" s="19"/>
      <c r="AI1725" s="19"/>
      <c r="AJ1725" s="19"/>
      <c r="FM1725" s="50"/>
    </row>
    <row r="1726" spans="1:169" s="18" customFormat="1">
      <c r="A1726" s="47"/>
      <c r="B1726" s="477"/>
      <c r="C1726" s="48"/>
      <c r="D1726" s="48"/>
      <c r="E1726" s="477"/>
      <c r="F1726" s="48"/>
      <c r="G1726" s="48"/>
      <c r="H1726" s="49"/>
      <c r="I1726" s="48"/>
      <c r="J1726" s="477"/>
      <c r="K1726" s="19"/>
      <c r="L1726" s="19"/>
      <c r="M1726" s="19"/>
      <c r="N1726" s="19"/>
      <c r="O1726" s="19"/>
      <c r="P1726" s="19"/>
      <c r="Q1726" s="19"/>
      <c r="R1726" s="19"/>
      <c r="S1726" s="19"/>
      <c r="T1726" s="19"/>
      <c r="U1726" s="19"/>
      <c r="V1726" s="19"/>
      <c r="W1726" s="19"/>
      <c r="X1726" s="19"/>
      <c r="Y1726" s="19"/>
      <c r="Z1726" s="19"/>
      <c r="AA1726" s="19"/>
      <c r="AB1726" s="19"/>
      <c r="AC1726" s="19"/>
      <c r="AD1726" s="19"/>
      <c r="AE1726" s="19"/>
      <c r="AF1726" s="19"/>
      <c r="AG1726" s="19"/>
      <c r="AH1726" s="19"/>
      <c r="AI1726" s="19"/>
      <c r="AJ1726" s="19"/>
      <c r="FM1726" s="50"/>
    </row>
    <row r="1727" spans="1:169" s="18" customFormat="1">
      <c r="A1727" s="47"/>
      <c r="B1727" s="477"/>
      <c r="C1727" s="48"/>
      <c r="D1727" s="48"/>
      <c r="E1727" s="477"/>
      <c r="F1727" s="48"/>
      <c r="G1727" s="48"/>
      <c r="H1727" s="49"/>
      <c r="I1727" s="48"/>
      <c r="J1727" s="477"/>
      <c r="K1727" s="19"/>
      <c r="L1727" s="19"/>
      <c r="M1727" s="19"/>
      <c r="N1727" s="19"/>
      <c r="O1727" s="19"/>
      <c r="P1727" s="19"/>
      <c r="Q1727" s="19"/>
      <c r="R1727" s="19"/>
      <c r="S1727" s="19"/>
      <c r="T1727" s="19"/>
      <c r="U1727" s="19"/>
      <c r="V1727" s="19"/>
      <c r="W1727" s="19"/>
      <c r="X1727" s="19"/>
      <c r="Y1727" s="19"/>
      <c r="Z1727" s="19"/>
      <c r="AA1727" s="19"/>
      <c r="AB1727" s="19"/>
      <c r="AC1727" s="19"/>
      <c r="AD1727" s="19"/>
      <c r="AE1727" s="19"/>
      <c r="AF1727" s="19"/>
      <c r="AG1727" s="19"/>
      <c r="AH1727" s="19"/>
      <c r="AI1727" s="19"/>
      <c r="AJ1727" s="19"/>
      <c r="FM1727" s="50"/>
    </row>
    <row r="1728" spans="1:169" s="18" customFormat="1">
      <c r="A1728" s="47"/>
      <c r="B1728" s="477"/>
      <c r="C1728" s="48"/>
      <c r="D1728" s="48"/>
      <c r="E1728" s="477"/>
      <c r="F1728" s="48"/>
      <c r="G1728" s="48"/>
      <c r="H1728" s="49"/>
      <c r="I1728" s="48"/>
      <c r="J1728" s="477"/>
      <c r="K1728" s="19"/>
      <c r="L1728" s="19"/>
      <c r="M1728" s="19"/>
      <c r="N1728" s="19"/>
      <c r="O1728" s="19"/>
      <c r="P1728" s="19"/>
      <c r="Q1728" s="19"/>
      <c r="R1728" s="19"/>
      <c r="S1728" s="19"/>
      <c r="T1728" s="19"/>
      <c r="U1728" s="19"/>
      <c r="V1728" s="19"/>
      <c r="W1728" s="19"/>
      <c r="X1728" s="19"/>
      <c r="Y1728" s="19"/>
      <c r="Z1728" s="19"/>
      <c r="AA1728" s="19"/>
      <c r="AB1728" s="19"/>
      <c r="AC1728" s="19"/>
      <c r="AD1728" s="19"/>
      <c r="AE1728" s="19"/>
      <c r="AF1728" s="19"/>
      <c r="AG1728" s="19"/>
      <c r="AH1728" s="19"/>
      <c r="AI1728" s="19"/>
      <c r="AJ1728" s="19"/>
      <c r="FM1728" s="50"/>
    </row>
    <row r="1729" spans="1:169" s="18" customFormat="1">
      <c r="A1729" s="47"/>
      <c r="B1729" s="477"/>
      <c r="C1729" s="48"/>
      <c r="D1729" s="48"/>
      <c r="E1729" s="477"/>
      <c r="F1729" s="48"/>
      <c r="G1729" s="48"/>
      <c r="H1729" s="49"/>
      <c r="I1729" s="48"/>
      <c r="J1729" s="477"/>
      <c r="K1729" s="19"/>
      <c r="L1729" s="19"/>
      <c r="M1729" s="19"/>
      <c r="N1729" s="19"/>
      <c r="O1729" s="19"/>
      <c r="P1729" s="19"/>
      <c r="Q1729" s="19"/>
      <c r="R1729" s="19"/>
      <c r="S1729" s="19"/>
      <c r="T1729" s="19"/>
      <c r="U1729" s="19"/>
      <c r="V1729" s="19"/>
      <c r="W1729" s="19"/>
      <c r="X1729" s="19"/>
      <c r="Y1729" s="19"/>
      <c r="Z1729" s="19"/>
      <c r="AA1729" s="19"/>
      <c r="AB1729" s="19"/>
      <c r="AC1729" s="19"/>
      <c r="AD1729" s="19"/>
      <c r="AE1729" s="19"/>
      <c r="AF1729" s="19"/>
      <c r="AG1729" s="19"/>
      <c r="AH1729" s="19"/>
      <c r="AI1729" s="19"/>
      <c r="AJ1729" s="19"/>
      <c r="FM1729" s="50"/>
    </row>
    <row r="1730" spans="1:169" s="18" customFormat="1">
      <c r="A1730" s="47"/>
      <c r="B1730" s="477"/>
      <c r="C1730" s="48"/>
      <c r="D1730" s="48"/>
      <c r="E1730" s="477"/>
      <c r="F1730" s="48"/>
      <c r="G1730" s="48"/>
      <c r="H1730" s="49"/>
      <c r="I1730" s="48"/>
      <c r="J1730" s="477"/>
      <c r="K1730" s="19"/>
      <c r="L1730" s="19"/>
      <c r="M1730" s="19"/>
      <c r="N1730" s="19"/>
      <c r="O1730" s="19"/>
      <c r="P1730" s="19"/>
      <c r="Q1730" s="19"/>
      <c r="R1730" s="19"/>
      <c r="S1730" s="19"/>
      <c r="T1730" s="19"/>
      <c r="U1730" s="19"/>
      <c r="V1730" s="19"/>
      <c r="W1730" s="19"/>
      <c r="X1730" s="19"/>
      <c r="Y1730" s="19"/>
      <c r="Z1730" s="19"/>
      <c r="AA1730" s="19"/>
      <c r="AB1730" s="19"/>
      <c r="AC1730" s="19"/>
      <c r="AD1730" s="19"/>
      <c r="AE1730" s="19"/>
      <c r="AF1730" s="19"/>
      <c r="AG1730" s="19"/>
      <c r="AH1730" s="19"/>
      <c r="AI1730" s="19"/>
      <c r="AJ1730" s="19"/>
      <c r="FM1730" s="50"/>
    </row>
    <row r="1731" spans="1:169" s="18" customFormat="1">
      <c r="A1731" s="47"/>
      <c r="B1731" s="477"/>
      <c r="C1731" s="48"/>
      <c r="D1731" s="48"/>
      <c r="E1731" s="477"/>
      <c r="F1731" s="48"/>
      <c r="G1731" s="48"/>
      <c r="H1731" s="49"/>
      <c r="I1731" s="48"/>
      <c r="J1731" s="477"/>
      <c r="K1731" s="19"/>
      <c r="L1731" s="19"/>
      <c r="M1731" s="19"/>
      <c r="N1731" s="19"/>
      <c r="O1731" s="19"/>
      <c r="P1731" s="19"/>
      <c r="Q1731" s="19"/>
      <c r="R1731" s="19"/>
      <c r="S1731" s="19"/>
      <c r="T1731" s="19"/>
      <c r="U1731" s="19"/>
      <c r="V1731" s="19"/>
      <c r="W1731" s="19"/>
      <c r="X1731" s="19"/>
      <c r="Y1731" s="19"/>
      <c r="Z1731" s="19"/>
      <c r="AA1731" s="19"/>
      <c r="AB1731" s="19"/>
      <c r="AC1731" s="19"/>
      <c r="AD1731" s="19"/>
      <c r="AE1731" s="19"/>
      <c r="AF1731" s="19"/>
      <c r="AG1731" s="19"/>
      <c r="AH1731" s="19"/>
      <c r="AI1731" s="19"/>
      <c r="AJ1731" s="19"/>
      <c r="FM1731" s="50"/>
    </row>
    <row r="1732" spans="1:169" s="18" customFormat="1">
      <c r="A1732" s="47"/>
      <c r="B1732" s="477"/>
      <c r="C1732" s="48"/>
      <c r="D1732" s="48"/>
      <c r="E1732" s="477"/>
      <c r="F1732" s="48"/>
      <c r="G1732" s="48"/>
      <c r="H1732" s="49"/>
      <c r="I1732" s="48"/>
      <c r="J1732" s="477"/>
      <c r="K1732" s="19"/>
      <c r="L1732" s="19"/>
      <c r="M1732" s="19"/>
      <c r="N1732" s="19"/>
      <c r="O1732" s="19"/>
      <c r="P1732" s="19"/>
      <c r="Q1732" s="19"/>
      <c r="R1732" s="19"/>
      <c r="S1732" s="19"/>
      <c r="T1732" s="19"/>
      <c r="U1732" s="19"/>
      <c r="V1732" s="19"/>
      <c r="W1732" s="19"/>
      <c r="X1732" s="19"/>
      <c r="Y1732" s="19"/>
      <c r="Z1732" s="19"/>
      <c r="AA1732" s="19"/>
      <c r="AB1732" s="19"/>
      <c r="AC1732" s="19"/>
      <c r="AD1732" s="19"/>
      <c r="AE1732" s="19"/>
      <c r="AF1732" s="19"/>
      <c r="AG1732" s="19"/>
      <c r="AH1732" s="19"/>
      <c r="AI1732" s="19"/>
      <c r="AJ1732" s="19"/>
      <c r="FM1732" s="50"/>
    </row>
    <row r="1733" spans="1:169" s="18" customFormat="1">
      <c r="A1733" s="47"/>
      <c r="B1733" s="477"/>
      <c r="C1733" s="48"/>
      <c r="D1733" s="48"/>
      <c r="E1733" s="477"/>
      <c r="F1733" s="48"/>
      <c r="G1733" s="48"/>
      <c r="H1733" s="49"/>
      <c r="I1733" s="48"/>
      <c r="J1733" s="477"/>
      <c r="K1733" s="19"/>
      <c r="L1733" s="19"/>
      <c r="M1733" s="19"/>
      <c r="N1733" s="19"/>
      <c r="O1733" s="19"/>
      <c r="P1733" s="19"/>
      <c r="Q1733" s="19"/>
      <c r="R1733" s="19"/>
      <c r="S1733" s="19"/>
      <c r="T1733" s="19"/>
      <c r="U1733" s="19"/>
      <c r="V1733" s="19"/>
      <c r="W1733" s="19"/>
      <c r="X1733" s="19"/>
      <c r="Y1733" s="19"/>
      <c r="Z1733" s="19"/>
      <c r="AA1733" s="19"/>
      <c r="AB1733" s="19"/>
      <c r="AC1733" s="19"/>
      <c r="AD1733" s="19"/>
      <c r="AE1733" s="19"/>
      <c r="AF1733" s="19"/>
      <c r="AG1733" s="19"/>
      <c r="AH1733" s="19"/>
      <c r="AI1733" s="19"/>
      <c r="AJ1733" s="19"/>
      <c r="FM1733" s="50"/>
    </row>
    <row r="1734" spans="1:169" s="18" customFormat="1">
      <c r="A1734" s="47"/>
      <c r="B1734" s="477"/>
      <c r="C1734" s="48"/>
      <c r="D1734" s="48"/>
      <c r="E1734" s="477"/>
      <c r="F1734" s="48"/>
      <c r="G1734" s="48"/>
      <c r="H1734" s="49"/>
      <c r="I1734" s="48"/>
      <c r="J1734" s="477"/>
      <c r="K1734" s="19"/>
      <c r="L1734" s="19"/>
      <c r="M1734" s="19"/>
      <c r="N1734" s="19"/>
      <c r="O1734" s="19"/>
      <c r="P1734" s="19"/>
      <c r="Q1734" s="19"/>
      <c r="R1734" s="19"/>
      <c r="S1734" s="19"/>
      <c r="T1734" s="19"/>
      <c r="U1734" s="19"/>
      <c r="V1734" s="19"/>
      <c r="W1734" s="19"/>
      <c r="X1734" s="19"/>
      <c r="Y1734" s="19"/>
      <c r="Z1734" s="19"/>
      <c r="AA1734" s="19"/>
      <c r="AB1734" s="19"/>
      <c r="AC1734" s="19"/>
      <c r="AD1734" s="19"/>
      <c r="AE1734" s="19"/>
      <c r="AF1734" s="19"/>
      <c r="AG1734" s="19"/>
      <c r="AH1734" s="19"/>
      <c r="AI1734" s="19"/>
      <c r="AJ1734" s="19"/>
      <c r="FM1734" s="50"/>
    </row>
    <row r="1735" spans="1:169" s="18" customFormat="1">
      <c r="A1735" s="47"/>
      <c r="B1735" s="477"/>
      <c r="C1735" s="48"/>
      <c r="D1735" s="48"/>
      <c r="E1735" s="477"/>
      <c r="F1735" s="48"/>
      <c r="G1735" s="48"/>
      <c r="H1735" s="49"/>
      <c r="I1735" s="48"/>
      <c r="J1735" s="477"/>
      <c r="K1735" s="19"/>
      <c r="L1735" s="19"/>
      <c r="M1735" s="19"/>
      <c r="N1735" s="19"/>
      <c r="O1735" s="19"/>
      <c r="P1735" s="19"/>
      <c r="Q1735" s="19"/>
      <c r="R1735" s="19"/>
      <c r="S1735" s="19"/>
      <c r="T1735" s="19"/>
      <c r="U1735" s="19"/>
      <c r="V1735" s="19"/>
      <c r="W1735" s="19"/>
      <c r="X1735" s="19"/>
      <c r="Y1735" s="19"/>
      <c r="Z1735" s="19"/>
      <c r="AA1735" s="19"/>
      <c r="AB1735" s="19"/>
      <c r="AC1735" s="19"/>
      <c r="AD1735" s="19"/>
      <c r="AE1735" s="19"/>
      <c r="AF1735" s="19"/>
      <c r="AG1735" s="19"/>
      <c r="AH1735" s="19"/>
      <c r="AI1735" s="19"/>
      <c r="AJ1735" s="19"/>
      <c r="FM1735" s="50"/>
    </row>
    <row r="1736" spans="1:169" s="18" customFormat="1">
      <c r="A1736" s="47"/>
      <c r="B1736" s="477"/>
      <c r="C1736" s="48"/>
      <c r="D1736" s="48"/>
      <c r="E1736" s="477"/>
      <c r="F1736" s="48"/>
      <c r="G1736" s="48"/>
      <c r="H1736" s="49"/>
      <c r="I1736" s="48"/>
      <c r="J1736" s="477"/>
      <c r="K1736" s="19"/>
      <c r="L1736" s="19"/>
      <c r="M1736" s="19"/>
      <c r="N1736" s="19"/>
      <c r="O1736" s="19"/>
      <c r="P1736" s="19"/>
      <c r="Q1736" s="19"/>
      <c r="R1736" s="19"/>
      <c r="S1736" s="19"/>
      <c r="T1736" s="19"/>
      <c r="U1736" s="19"/>
      <c r="V1736" s="19"/>
      <c r="W1736" s="19"/>
      <c r="X1736" s="19"/>
      <c r="Y1736" s="19"/>
      <c r="Z1736" s="19"/>
      <c r="AA1736" s="19"/>
      <c r="AB1736" s="19"/>
      <c r="AC1736" s="19"/>
      <c r="AD1736" s="19"/>
      <c r="AE1736" s="19"/>
      <c r="AF1736" s="19"/>
      <c r="AG1736" s="19"/>
      <c r="AH1736" s="19"/>
      <c r="AI1736" s="19"/>
      <c r="AJ1736" s="19"/>
      <c r="FM1736" s="50"/>
    </row>
    <row r="1737" spans="1:169" s="18" customFormat="1">
      <c r="A1737" s="47"/>
      <c r="B1737" s="477"/>
      <c r="C1737" s="48"/>
      <c r="D1737" s="48"/>
      <c r="E1737" s="477"/>
      <c r="F1737" s="48"/>
      <c r="G1737" s="48"/>
      <c r="H1737" s="49"/>
      <c r="I1737" s="48"/>
      <c r="J1737" s="477"/>
      <c r="K1737" s="19"/>
      <c r="L1737" s="19"/>
      <c r="M1737" s="19"/>
      <c r="N1737" s="19"/>
      <c r="O1737" s="19"/>
      <c r="P1737" s="19"/>
      <c r="Q1737" s="19"/>
      <c r="R1737" s="19"/>
      <c r="S1737" s="19"/>
      <c r="T1737" s="19"/>
      <c r="U1737" s="19"/>
      <c r="V1737" s="19"/>
      <c r="W1737" s="19"/>
      <c r="X1737" s="19"/>
      <c r="Y1737" s="19"/>
      <c r="Z1737" s="19"/>
      <c r="AA1737" s="19"/>
      <c r="AB1737" s="19"/>
      <c r="AC1737" s="19"/>
      <c r="AD1737" s="19"/>
      <c r="AE1737" s="19"/>
      <c r="AF1737" s="19"/>
      <c r="AG1737" s="19"/>
      <c r="AH1737" s="19"/>
      <c r="AI1737" s="19"/>
      <c r="AJ1737" s="19"/>
      <c r="FM1737" s="50"/>
    </row>
    <row r="1738" spans="1:169" s="18" customFormat="1">
      <c r="A1738" s="47"/>
      <c r="B1738" s="477"/>
      <c r="C1738" s="48"/>
      <c r="D1738" s="48"/>
      <c r="E1738" s="477"/>
      <c r="F1738" s="48"/>
      <c r="G1738" s="48"/>
      <c r="H1738" s="49"/>
      <c r="I1738" s="48"/>
      <c r="J1738" s="477"/>
      <c r="K1738" s="19"/>
      <c r="L1738" s="19"/>
      <c r="M1738" s="19"/>
      <c r="N1738" s="19"/>
      <c r="O1738" s="19"/>
      <c r="P1738" s="19"/>
      <c r="Q1738" s="19"/>
      <c r="R1738" s="19"/>
      <c r="S1738" s="19"/>
      <c r="T1738" s="19"/>
      <c r="U1738" s="19"/>
      <c r="V1738" s="19"/>
      <c r="W1738" s="19"/>
      <c r="X1738" s="19"/>
      <c r="Y1738" s="19"/>
      <c r="Z1738" s="19"/>
      <c r="AA1738" s="19"/>
      <c r="AB1738" s="19"/>
      <c r="AC1738" s="19"/>
      <c r="AD1738" s="19"/>
      <c r="AE1738" s="19"/>
      <c r="AF1738" s="19"/>
      <c r="AG1738" s="19"/>
      <c r="AH1738" s="19"/>
      <c r="AI1738" s="19"/>
      <c r="AJ1738" s="19"/>
      <c r="FM1738" s="50"/>
    </row>
    <row r="1739" spans="1:169" s="18" customFormat="1">
      <c r="A1739" s="47"/>
      <c r="B1739" s="477"/>
      <c r="C1739" s="48"/>
      <c r="D1739" s="48"/>
      <c r="E1739" s="477"/>
      <c r="F1739" s="48"/>
      <c r="G1739" s="48"/>
      <c r="H1739" s="49"/>
      <c r="I1739" s="48"/>
      <c r="J1739" s="477"/>
      <c r="K1739" s="19"/>
      <c r="L1739" s="19"/>
      <c r="M1739" s="19"/>
      <c r="N1739" s="19"/>
      <c r="O1739" s="19"/>
      <c r="P1739" s="19"/>
      <c r="Q1739" s="19"/>
      <c r="R1739" s="19"/>
      <c r="S1739" s="19"/>
      <c r="T1739" s="19"/>
      <c r="U1739" s="19"/>
      <c r="V1739" s="19"/>
      <c r="W1739" s="19"/>
      <c r="X1739" s="19"/>
      <c r="Y1739" s="19"/>
      <c r="Z1739" s="19"/>
      <c r="AA1739" s="19"/>
      <c r="AB1739" s="19"/>
      <c r="AC1739" s="19"/>
      <c r="AD1739" s="19"/>
      <c r="AE1739" s="19"/>
      <c r="AF1739" s="19"/>
      <c r="AG1739" s="19"/>
      <c r="AH1739" s="19"/>
      <c r="AI1739" s="19"/>
      <c r="AJ1739" s="19"/>
      <c r="FM1739" s="50"/>
    </row>
    <row r="1740" spans="1:169" s="18" customFormat="1">
      <c r="A1740" s="47"/>
      <c r="B1740" s="477"/>
      <c r="C1740" s="48"/>
      <c r="D1740" s="48"/>
      <c r="E1740" s="477"/>
      <c r="F1740" s="48"/>
      <c r="G1740" s="48"/>
      <c r="H1740" s="49"/>
      <c r="I1740" s="48"/>
      <c r="J1740" s="477"/>
      <c r="K1740" s="19"/>
      <c r="L1740" s="19"/>
      <c r="M1740" s="19"/>
      <c r="N1740" s="19"/>
      <c r="O1740" s="19"/>
      <c r="P1740" s="19"/>
      <c r="Q1740" s="19"/>
      <c r="R1740" s="19"/>
      <c r="S1740" s="19"/>
      <c r="T1740" s="19"/>
      <c r="U1740" s="19"/>
      <c r="V1740" s="19"/>
      <c r="W1740" s="19"/>
      <c r="X1740" s="19"/>
      <c r="Y1740" s="19"/>
      <c r="Z1740" s="19"/>
      <c r="AA1740" s="19"/>
      <c r="AB1740" s="19"/>
      <c r="AC1740" s="19"/>
      <c r="AD1740" s="19"/>
      <c r="AE1740" s="19"/>
      <c r="AF1740" s="19"/>
      <c r="AG1740" s="19"/>
      <c r="AH1740" s="19"/>
      <c r="AI1740" s="19"/>
      <c r="AJ1740" s="19"/>
      <c r="FM1740" s="50"/>
    </row>
    <row r="1741" spans="1:169" s="18" customFormat="1">
      <c r="A1741" s="47"/>
      <c r="B1741" s="477"/>
      <c r="C1741" s="48"/>
      <c r="D1741" s="48"/>
      <c r="E1741" s="477"/>
      <c r="F1741" s="48"/>
      <c r="G1741" s="48"/>
      <c r="H1741" s="49"/>
      <c r="I1741" s="48"/>
      <c r="J1741" s="477"/>
      <c r="K1741" s="19"/>
      <c r="L1741" s="19"/>
      <c r="M1741" s="19"/>
      <c r="N1741" s="19"/>
      <c r="O1741" s="19"/>
      <c r="P1741" s="19"/>
      <c r="Q1741" s="19"/>
      <c r="R1741" s="19"/>
      <c r="S1741" s="19"/>
      <c r="T1741" s="19"/>
      <c r="U1741" s="19"/>
      <c r="V1741" s="19"/>
      <c r="W1741" s="19"/>
      <c r="X1741" s="19"/>
      <c r="Y1741" s="19"/>
      <c r="Z1741" s="19"/>
      <c r="AA1741" s="19"/>
      <c r="AB1741" s="19"/>
      <c r="AC1741" s="19"/>
      <c r="AD1741" s="19"/>
      <c r="AE1741" s="19"/>
      <c r="AF1741" s="19"/>
      <c r="AG1741" s="19"/>
      <c r="AH1741" s="19"/>
      <c r="AI1741" s="19"/>
      <c r="AJ1741" s="19"/>
      <c r="FM1741" s="50"/>
    </row>
    <row r="1742" spans="1:169" s="18" customFormat="1">
      <c r="A1742" s="47"/>
      <c r="B1742" s="477"/>
      <c r="C1742" s="48"/>
      <c r="D1742" s="48"/>
      <c r="E1742" s="477"/>
      <c r="F1742" s="48"/>
      <c r="G1742" s="48"/>
      <c r="H1742" s="49"/>
      <c r="I1742" s="48"/>
      <c r="J1742" s="477"/>
      <c r="K1742" s="19"/>
      <c r="L1742" s="19"/>
      <c r="M1742" s="19"/>
      <c r="N1742" s="19"/>
      <c r="O1742" s="19"/>
      <c r="P1742" s="19"/>
      <c r="Q1742" s="19"/>
      <c r="R1742" s="19"/>
      <c r="S1742" s="19"/>
      <c r="T1742" s="19"/>
      <c r="U1742" s="19"/>
      <c r="V1742" s="19"/>
      <c r="W1742" s="19"/>
      <c r="X1742" s="19"/>
      <c r="Y1742" s="19"/>
      <c r="Z1742" s="19"/>
      <c r="AA1742" s="19"/>
      <c r="AB1742" s="19"/>
      <c r="AC1742" s="19"/>
      <c r="AD1742" s="19"/>
      <c r="AE1742" s="19"/>
      <c r="AF1742" s="19"/>
      <c r="AG1742" s="19"/>
      <c r="AH1742" s="19"/>
      <c r="AI1742" s="19"/>
      <c r="AJ1742" s="19"/>
      <c r="FM1742" s="50"/>
    </row>
    <row r="1743" spans="1:169" s="18" customFormat="1">
      <c r="A1743" s="47"/>
      <c r="B1743" s="477"/>
      <c r="C1743" s="48"/>
      <c r="D1743" s="48"/>
      <c r="E1743" s="477"/>
      <c r="F1743" s="48"/>
      <c r="G1743" s="48"/>
      <c r="H1743" s="49"/>
      <c r="I1743" s="48"/>
      <c r="J1743" s="477"/>
      <c r="K1743" s="19"/>
      <c r="L1743" s="19"/>
      <c r="M1743" s="19"/>
      <c r="N1743" s="19"/>
      <c r="O1743" s="19"/>
      <c r="P1743" s="19"/>
      <c r="Q1743" s="19"/>
      <c r="R1743" s="19"/>
      <c r="S1743" s="19"/>
      <c r="T1743" s="19"/>
      <c r="U1743" s="19"/>
      <c r="V1743" s="19"/>
      <c r="W1743" s="19"/>
      <c r="X1743" s="19"/>
      <c r="Y1743" s="19"/>
      <c r="Z1743" s="19"/>
      <c r="AA1743" s="19"/>
      <c r="AB1743" s="19"/>
      <c r="AC1743" s="19"/>
      <c r="AD1743" s="19"/>
      <c r="AE1743" s="19"/>
      <c r="AF1743" s="19"/>
      <c r="AG1743" s="19"/>
      <c r="AH1743" s="19"/>
      <c r="AI1743" s="19"/>
      <c r="AJ1743" s="19"/>
      <c r="FM1743" s="50"/>
    </row>
    <row r="1744" spans="1:169" s="18" customFormat="1">
      <c r="A1744" s="47"/>
      <c r="B1744" s="477"/>
      <c r="C1744" s="48"/>
      <c r="D1744" s="48"/>
      <c r="E1744" s="477"/>
      <c r="F1744" s="48"/>
      <c r="G1744" s="48"/>
      <c r="H1744" s="49"/>
      <c r="I1744" s="48"/>
      <c r="J1744" s="477"/>
      <c r="K1744" s="19"/>
      <c r="L1744" s="19"/>
      <c r="M1744" s="19"/>
      <c r="N1744" s="19"/>
      <c r="O1744" s="19"/>
      <c r="P1744" s="19"/>
      <c r="Q1744" s="19"/>
      <c r="R1744" s="19"/>
      <c r="S1744" s="19"/>
      <c r="T1744" s="19"/>
      <c r="U1744" s="19"/>
      <c r="V1744" s="19"/>
      <c r="W1744" s="19"/>
      <c r="X1744" s="19"/>
      <c r="Y1744" s="19"/>
      <c r="Z1744" s="19"/>
      <c r="AA1744" s="19"/>
      <c r="AB1744" s="19"/>
      <c r="AC1744" s="19"/>
      <c r="AD1744" s="19"/>
      <c r="AE1744" s="19"/>
      <c r="AF1744" s="19"/>
      <c r="AG1744" s="19"/>
      <c r="AH1744" s="19"/>
      <c r="AI1744" s="19"/>
      <c r="AJ1744" s="19"/>
      <c r="FM1744" s="50"/>
    </row>
    <row r="1745" spans="1:169" s="18" customFormat="1">
      <c r="A1745" s="47"/>
      <c r="B1745" s="477"/>
      <c r="C1745" s="48"/>
      <c r="D1745" s="48"/>
      <c r="E1745" s="477"/>
      <c r="F1745" s="48"/>
      <c r="G1745" s="48"/>
      <c r="H1745" s="49"/>
      <c r="I1745" s="48"/>
      <c r="J1745" s="477"/>
      <c r="K1745" s="19"/>
      <c r="L1745" s="19"/>
      <c r="M1745" s="19"/>
      <c r="N1745" s="19"/>
      <c r="O1745" s="19"/>
      <c r="P1745" s="19"/>
      <c r="Q1745" s="19"/>
      <c r="R1745" s="19"/>
      <c r="S1745" s="19"/>
      <c r="T1745" s="19"/>
      <c r="U1745" s="19"/>
      <c r="V1745" s="19"/>
      <c r="W1745" s="19"/>
      <c r="X1745" s="19"/>
      <c r="Y1745" s="19"/>
      <c r="Z1745" s="19"/>
      <c r="AA1745" s="19"/>
      <c r="AB1745" s="19"/>
      <c r="AC1745" s="19"/>
      <c r="AD1745" s="19"/>
      <c r="AE1745" s="19"/>
      <c r="AF1745" s="19"/>
      <c r="AG1745" s="19"/>
      <c r="AH1745" s="19"/>
      <c r="AI1745" s="19"/>
      <c r="AJ1745" s="19"/>
      <c r="FM1745" s="50"/>
    </row>
    <row r="1746" spans="1:169" s="18" customFormat="1">
      <c r="A1746" s="47"/>
      <c r="B1746" s="477"/>
      <c r="C1746" s="48"/>
      <c r="D1746" s="48"/>
      <c r="E1746" s="477"/>
      <c r="F1746" s="48"/>
      <c r="G1746" s="48"/>
      <c r="H1746" s="49"/>
      <c r="I1746" s="48"/>
      <c r="J1746" s="477"/>
      <c r="K1746" s="19"/>
      <c r="L1746" s="19"/>
      <c r="M1746" s="19"/>
      <c r="N1746" s="19"/>
      <c r="O1746" s="19"/>
      <c r="P1746" s="19"/>
      <c r="Q1746" s="19"/>
      <c r="R1746" s="19"/>
      <c r="S1746" s="19"/>
      <c r="T1746" s="19"/>
      <c r="U1746" s="19"/>
      <c r="V1746" s="19"/>
      <c r="W1746" s="19"/>
      <c r="X1746" s="19"/>
      <c r="Y1746" s="19"/>
      <c r="Z1746" s="19"/>
      <c r="AA1746" s="19"/>
      <c r="AB1746" s="19"/>
      <c r="AC1746" s="19"/>
      <c r="AD1746" s="19"/>
      <c r="AE1746" s="19"/>
      <c r="AF1746" s="19"/>
      <c r="AG1746" s="19"/>
      <c r="AH1746" s="19"/>
      <c r="AI1746" s="19"/>
      <c r="AJ1746" s="19"/>
      <c r="FM1746" s="50"/>
    </row>
    <row r="1747" spans="1:169" s="18" customFormat="1">
      <c r="A1747" s="47"/>
      <c r="B1747" s="80"/>
      <c r="C1747" s="48"/>
      <c r="D1747" s="48"/>
      <c r="E1747" s="477"/>
      <c r="F1747" s="48"/>
      <c r="G1747" s="48"/>
      <c r="H1747" s="49"/>
      <c r="I1747" s="48"/>
      <c r="J1747" s="477"/>
      <c r="K1747" s="19"/>
      <c r="L1747" s="19"/>
      <c r="M1747" s="19"/>
      <c r="N1747" s="19"/>
      <c r="O1747" s="19"/>
      <c r="P1747" s="19"/>
      <c r="Q1747" s="19"/>
      <c r="R1747" s="19"/>
      <c r="S1747" s="19"/>
      <c r="T1747" s="19"/>
      <c r="U1747" s="19"/>
      <c r="V1747" s="19"/>
      <c r="W1747" s="19"/>
      <c r="X1747" s="19"/>
      <c r="Y1747" s="19"/>
      <c r="Z1747" s="19"/>
      <c r="AA1747" s="19"/>
      <c r="AB1747" s="19"/>
      <c r="AC1747" s="19"/>
      <c r="AD1747" s="19"/>
      <c r="AE1747" s="19"/>
      <c r="AF1747" s="19"/>
      <c r="AG1747" s="19"/>
      <c r="AH1747" s="19"/>
      <c r="AI1747" s="19"/>
      <c r="AJ1747" s="19"/>
      <c r="FM1747" s="50"/>
    </row>
    <row r="1748" spans="1:169" s="18" customFormat="1">
      <c r="A1748" s="47"/>
      <c r="B1748" s="80"/>
      <c r="C1748" s="48"/>
      <c r="D1748" s="48"/>
      <c r="E1748" s="477"/>
      <c r="F1748" s="48"/>
      <c r="G1748" s="48"/>
      <c r="H1748" s="49"/>
      <c r="I1748" s="48"/>
      <c r="J1748" s="477"/>
      <c r="K1748" s="19"/>
      <c r="L1748" s="19"/>
      <c r="M1748" s="19"/>
      <c r="N1748" s="19"/>
      <c r="O1748" s="19"/>
      <c r="P1748" s="19"/>
      <c r="Q1748" s="19"/>
      <c r="R1748" s="19"/>
      <c r="S1748" s="19"/>
      <c r="T1748" s="19"/>
      <c r="U1748" s="19"/>
      <c r="V1748" s="19"/>
      <c r="W1748" s="19"/>
      <c r="X1748" s="19"/>
      <c r="Y1748" s="19"/>
      <c r="Z1748" s="19"/>
      <c r="AA1748" s="19"/>
      <c r="AB1748" s="19"/>
      <c r="AC1748" s="19"/>
      <c r="AD1748" s="19"/>
      <c r="AE1748" s="19"/>
      <c r="AF1748" s="19"/>
      <c r="AG1748" s="19"/>
      <c r="AH1748" s="19"/>
      <c r="AI1748" s="19"/>
      <c r="AJ1748" s="19"/>
      <c r="FM1748" s="50"/>
    </row>
    <row r="1749" spans="1:169" s="18" customFormat="1">
      <c r="A1749" s="47"/>
      <c r="B1749" s="80"/>
      <c r="C1749" s="48"/>
      <c r="D1749" s="48"/>
      <c r="E1749" s="477"/>
      <c r="F1749" s="48"/>
      <c r="G1749" s="48"/>
      <c r="H1749" s="49"/>
      <c r="I1749" s="48"/>
      <c r="J1749" s="477"/>
      <c r="K1749" s="19"/>
      <c r="L1749" s="19"/>
      <c r="M1749" s="19"/>
      <c r="N1749" s="19"/>
      <c r="O1749" s="19"/>
      <c r="P1749" s="19"/>
      <c r="Q1749" s="19"/>
      <c r="R1749" s="19"/>
      <c r="S1749" s="19"/>
      <c r="T1749" s="19"/>
      <c r="U1749" s="19"/>
      <c r="V1749" s="19"/>
      <c r="W1749" s="19"/>
      <c r="X1749" s="19"/>
      <c r="Y1749" s="19"/>
      <c r="Z1749" s="19"/>
      <c r="AA1749" s="19"/>
      <c r="AB1749" s="19"/>
      <c r="AC1749" s="19"/>
      <c r="AD1749" s="19"/>
      <c r="AE1749" s="19"/>
      <c r="AF1749" s="19"/>
      <c r="AG1749" s="19"/>
      <c r="AH1749" s="19"/>
      <c r="AI1749" s="19"/>
      <c r="AJ1749" s="19"/>
      <c r="FM1749" s="50"/>
    </row>
    <row r="1750" spans="1:169" s="18" customFormat="1">
      <c r="A1750" s="47"/>
      <c r="B1750" s="80"/>
      <c r="C1750"/>
      <c r="D1750" s="48"/>
      <c r="E1750" s="80"/>
      <c r="F1750"/>
      <c r="G1750"/>
      <c r="H1750"/>
      <c r="I1750"/>
      <c r="J1750" s="80"/>
      <c r="K1750" s="19"/>
      <c r="L1750" s="19"/>
      <c r="M1750" s="19"/>
      <c r="N1750" s="19"/>
      <c r="O1750" s="19"/>
      <c r="P1750" s="19"/>
      <c r="Q1750" s="19"/>
      <c r="R1750" s="19"/>
      <c r="S1750" s="19"/>
      <c r="T1750" s="19"/>
      <c r="U1750" s="19"/>
      <c r="V1750" s="19"/>
      <c r="W1750" s="19"/>
      <c r="X1750" s="19"/>
      <c r="Y1750" s="19"/>
      <c r="Z1750" s="19"/>
      <c r="AA1750" s="19"/>
      <c r="AB1750" s="19"/>
      <c r="AC1750" s="19"/>
      <c r="AD1750" s="19"/>
      <c r="AE1750" s="19"/>
      <c r="AF1750" s="19"/>
      <c r="AG1750" s="19"/>
      <c r="AH1750" s="19"/>
      <c r="AI1750" s="19"/>
      <c r="AJ1750" s="19"/>
      <c r="FM1750" s="50"/>
    </row>
    <row r="1751" spans="1:169" s="18" customFormat="1">
      <c r="A1751" s="47"/>
      <c r="B1751" s="80"/>
      <c r="C1751"/>
      <c r="D1751" s="48"/>
      <c r="E1751" s="80"/>
      <c r="F1751"/>
      <c r="G1751"/>
      <c r="H1751"/>
      <c r="I1751"/>
      <c r="J1751" s="80"/>
      <c r="K1751" s="19"/>
      <c r="L1751" s="19"/>
      <c r="M1751" s="19"/>
      <c r="N1751" s="19"/>
      <c r="O1751" s="19"/>
      <c r="P1751" s="19"/>
      <c r="Q1751" s="19"/>
      <c r="R1751" s="19"/>
      <c r="S1751" s="19"/>
      <c r="T1751" s="19"/>
      <c r="U1751" s="19"/>
      <c r="V1751" s="19"/>
      <c r="W1751" s="19"/>
      <c r="X1751" s="19"/>
      <c r="Y1751" s="19"/>
      <c r="Z1751" s="19"/>
      <c r="AA1751" s="19"/>
      <c r="AB1751" s="19"/>
      <c r="AC1751" s="19"/>
      <c r="AD1751" s="19"/>
      <c r="AE1751" s="19"/>
      <c r="AF1751" s="19"/>
      <c r="AG1751" s="19"/>
      <c r="AH1751" s="19"/>
      <c r="AI1751" s="19"/>
      <c r="AJ1751" s="19"/>
      <c r="FM1751" s="50"/>
    </row>
    <row r="1752" spans="1:169" s="18" customFormat="1">
      <c r="A1752" s="47"/>
      <c r="B1752" s="80"/>
      <c r="C1752"/>
      <c r="D1752" s="48"/>
      <c r="E1752" s="80"/>
      <c r="F1752"/>
      <c r="G1752"/>
      <c r="H1752"/>
      <c r="I1752"/>
      <c r="J1752" s="80"/>
      <c r="K1752" s="19"/>
      <c r="L1752" s="19"/>
      <c r="M1752" s="19"/>
      <c r="N1752" s="19"/>
      <c r="O1752" s="19"/>
      <c r="P1752" s="19"/>
      <c r="Q1752" s="19"/>
      <c r="R1752" s="19"/>
      <c r="S1752" s="19"/>
      <c r="T1752" s="19"/>
      <c r="U1752" s="19"/>
      <c r="V1752" s="19"/>
      <c r="W1752" s="19"/>
      <c r="X1752" s="19"/>
      <c r="Y1752" s="19"/>
      <c r="Z1752" s="19"/>
      <c r="AA1752" s="19"/>
      <c r="AB1752" s="19"/>
      <c r="AC1752" s="19"/>
      <c r="AD1752" s="19"/>
      <c r="AE1752" s="19"/>
      <c r="AF1752" s="19"/>
      <c r="AG1752" s="19"/>
      <c r="AH1752" s="19"/>
      <c r="AI1752" s="19"/>
      <c r="AJ1752" s="19"/>
      <c r="FM1752" s="50"/>
    </row>
    <row r="1753" spans="1:169" ht="12.75" customHeight="1">
      <c r="D1753" s="48"/>
    </row>
    <row r="1754" spans="1:169" ht="12.75" customHeight="1">
      <c r="D1754" s="48"/>
    </row>
    <row r="1755" spans="1:169" ht="12.75" customHeight="1">
      <c r="D1755" s="48"/>
    </row>
    <row r="1756" spans="1:169" ht="12.75" customHeight="1">
      <c r="D1756" s="48"/>
    </row>
    <row r="1757" spans="1:169" ht="12.75" customHeight="1">
      <c r="D1757" s="48"/>
    </row>
    <row r="1758" spans="1:169" ht="12.75" customHeight="1">
      <c r="D1758" s="48"/>
    </row>
    <row r="1759" spans="1:169" ht="12.75" customHeight="1">
      <c r="D1759" s="48"/>
    </row>
    <row r="1760" spans="1:169" ht="12.75" customHeight="1">
      <c r="D1760" s="48"/>
    </row>
    <row r="1761" spans="4:4" ht="12.75" customHeight="1">
      <c r="D1761" s="48"/>
    </row>
    <row r="1762" spans="4:4" ht="12.75" customHeight="1">
      <c r="D1762" s="48"/>
    </row>
    <row r="1763" spans="4:4" ht="12.75" customHeight="1">
      <c r="D1763" s="48"/>
    </row>
    <row r="1764" spans="4:4" ht="12.75" customHeight="1">
      <c r="D1764" s="48"/>
    </row>
    <row r="1765" spans="4:4" ht="12.75" customHeight="1">
      <c r="D1765" s="48"/>
    </row>
    <row r="1766" spans="4:4" ht="12.75" customHeight="1">
      <c r="D1766" s="48"/>
    </row>
    <row r="1767" spans="4:4" ht="12.75" customHeight="1">
      <c r="D1767" s="48"/>
    </row>
    <row r="1768" spans="4:4" ht="12.75" customHeight="1">
      <c r="D1768" s="48"/>
    </row>
    <row r="1769" spans="4:4" ht="12.75" customHeight="1">
      <c r="D1769" s="48"/>
    </row>
    <row r="1770" spans="4:4" ht="12.75" customHeight="1">
      <c r="D1770" s="48"/>
    </row>
    <row r="1771" spans="4:4" ht="12.75" customHeight="1">
      <c r="D1771" s="48"/>
    </row>
    <row r="1772" spans="4:4" ht="12.75" customHeight="1">
      <c r="D1772" s="48"/>
    </row>
    <row r="1773" spans="4:4" ht="12.75" customHeight="1">
      <c r="D1773" s="48"/>
    </row>
    <row r="1774" spans="4:4" ht="12.75" customHeight="1">
      <c r="D1774" s="48"/>
    </row>
    <row r="1775" spans="4:4" ht="12.75" customHeight="1">
      <c r="D1775" s="48"/>
    </row>
    <row r="1776" spans="4:4" ht="12.75" customHeight="1">
      <c r="D1776" s="48"/>
    </row>
    <row r="1777" spans="4:4" ht="12.75" customHeight="1">
      <c r="D1777" s="48"/>
    </row>
    <row r="1778" spans="4:4" ht="12.75" customHeight="1">
      <c r="D1778" s="48"/>
    </row>
    <row r="1779" spans="4:4" ht="12.75" customHeight="1">
      <c r="D1779" s="48"/>
    </row>
    <row r="1780" spans="4:4" ht="12.75" customHeight="1">
      <c r="D1780" s="48"/>
    </row>
    <row r="1781" spans="4:4" ht="12.75" customHeight="1">
      <c r="D1781" s="48"/>
    </row>
    <row r="1782" spans="4:4" ht="12.75" customHeight="1">
      <c r="D1782" s="48"/>
    </row>
    <row r="1783" spans="4:4" ht="12.75" customHeight="1">
      <c r="D1783" s="48"/>
    </row>
    <row r="1784" spans="4:4" ht="12.75" customHeight="1">
      <c r="D1784" s="48"/>
    </row>
    <row r="1785" spans="4:4" ht="12.75" customHeight="1">
      <c r="D1785" s="48"/>
    </row>
    <row r="1786" spans="4:4" ht="12.75" customHeight="1">
      <c r="D1786" s="48"/>
    </row>
    <row r="1787" spans="4:4" ht="12.75" customHeight="1">
      <c r="D1787" s="48"/>
    </row>
    <row r="1788" spans="4:4" ht="12.75" customHeight="1">
      <c r="D1788" s="48"/>
    </row>
    <row r="1789" spans="4:4" ht="12.75" customHeight="1">
      <c r="D1789" s="48"/>
    </row>
    <row r="1790" spans="4:4" ht="12.75" customHeight="1">
      <c r="D1790" s="48"/>
    </row>
    <row r="1791" spans="4:4" ht="12.75" customHeight="1">
      <c r="D1791" s="48"/>
    </row>
    <row r="1792" spans="4:4" ht="12.75" customHeight="1">
      <c r="D1792" s="48"/>
    </row>
    <row r="1793" spans="4:4" ht="12.75" customHeight="1">
      <c r="D1793" s="48"/>
    </row>
    <row r="1794" spans="4:4" ht="12.75" customHeight="1">
      <c r="D1794" s="48"/>
    </row>
    <row r="1795" spans="4:4" ht="12.75" customHeight="1">
      <c r="D1795" s="48"/>
    </row>
    <row r="1796" spans="4:4" ht="12.75" customHeight="1">
      <c r="D1796" s="48"/>
    </row>
    <row r="1797" spans="4:4" ht="12.75" customHeight="1">
      <c r="D1797" s="48"/>
    </row>
    <row r="1798" spans="4:4" ht="12.75" customHeight="1">
      <c r="D1798" s="48"/>
    </row>
    <row r="1799" spans="4:4" ht="12.75" customHeight="1">
      <c r="D1799" s="48"/>
    </row>
    <row r="1800" spans="4:4" ht="12.75" customHeight="1">
      <c r="D1800" s="48"/>
    </row>
    <row r="1801" spans="4:4" ht="12.75" customHeight="1">
      <c r="D1801" s="48"/>
    </row>
    <row r="1802" spans="4:4" ht="12.75" customHeight="1">
      <c r="D1802" s="48"/>
    </row>
    <row r="1803" spans="4:4" ht="12.75" customHeight="1">
      <c r="D1803" s="48"/>
    </row>
    <row r="1804" spans="4:4" ht="12.75" customHeight="1">
      <c r="D1804" s="48"/>
    </row>
    <row r="1805" spans="4:4" ht="12.75" customHeight="1">
      <c r="D1805" s="48"/>
    </row>
    <row r="1806" spans="4:4" ht="12.75" customHeight="1">
      <c r="D1806" s="48"/>
    </row>
    <row r="1807" spans="4:4" ht="12.75" customHeight="1">
      <c r="D1807" s="48"/>
    </row>
    <row r="1808" spans="4:4" ht="12.75" customHeight="1">
      <c r="D1808" s="48"/>
    </row>
    <row r="1809" spans="4:4" ht="12.75" customHeight="1">
      <c r="D1809" s="48"/>
    </row>
    <row r="1810" spans="4:4" ht="12.75" customHeight="1">
      <c r="D1810" s="48"/>
    </row>
    <row r="1811" spans="4:4" ht="12.75" customHeight="1">
      <c r="D1811" s="48"/>
    </row>
    <row r="1812" spans="4:4" ht="12.75" customHeight="1">
      <c r="D1812" s="48"/>
    </row>
    <row r="1813" spans="4:4" ht="12.75" customHeight="1">
      <c r="D1813" s="48"/>
    </row>
    <row r="1814" spans="4:4" ht="12.75" customHeight="1">
      <c r="D1814" s="48"/>
    </row>
    <row r="1815" spans="4:4" ht="12.75" customHeight="1">
      <c r="D1815" s="48"/>
    </row>
    <row r="1816" spans="4:4" ht="12.75" customHeight="1">
      <c r="D1816" s="48"/>
    </row>
    <row r="1817" spans="4:4" ht="12.75" customHeight="1">
      <c r="D1817" s="48"/>
    </row>
    <row r="1818" spans="4:4" ht="12.75" customHeight="1">
      <c r="D1818" s="48"/>
    </row>
    <row r="1819" spans="4:4" ht="12.75" customHeight="1">
      <c r="D1819" s="48"/>
    </row>
    <row r="1820" spans="4:4" ht="12.75" customHeight="1">
      <c r="D1820" s="48"/>
    </row>
    <row r="1821" spans="4:4" ht="12.75" customHeight="1">
      <c r="D1821" s="48"/>
    </row>
    <row r="1822" spans="4:4" ht="12.75" customHeight="1">
      <c r="D1822" s="48"/>
    </row>
    <row r="1823" spans="4:4" ht="12.75" customHeight="1">
      <c r="D1823" s="48"/>
    </row>
    <row r="1824" spans="4:4" ht="12.75" customHeight="1">
      <c r="D1824" s="48"/>
    </row>
    <row r="1825" spans="4:4" ht="12.75" customHeight="1">
      <c r="D1825" s="48"/>
    </row>
    <row r="1826" spans="4:4" ht="12.75" customHeight="1">
      <c r="D1826" s="48"/>
    </row>
    <row r="1827" spans="4:4" ht="12.75" customHeight="1">
      <c r="D1827" s="48"/>
    </row>
    <row r="1828" spans="4:4" ht="12.75" customHeight="1">
      <c r="D1828" s="48"/>
    </row>
    <row r="1829" spans="4:4" ht="12.75" customHeight="1">
      <c r="D1829" s="48"/>
    </row>
    <row r="1830" spans="4:4" ht="12.75" customHeight="1">
      <c r="D1830" s="48"/>
    </row>
    <row r="1831" spans="4:4" ht="12.75" customHeight="1">
      <c r="D1831" s="48"/>
    </row>
    <row r="1832" spans="4:4" ht="12.75" customHeight="1">
      <c r="D1832" s="48"/>
    </row>
    <row r="1833" spans="4:4" ht="12.75" customHeight="1">
      <c r="D1833" s="48"/>
    </row>
    <row r="1834" spans="4:4" ht="12.75" customHeight="1">
      <c r="D1834" s="48"/>
    </row>
    <row r="1835" spans="4:4" ht="12.75" customHeight="1">
      <c r="D1835" s="48"/>
    </row>
    <row r="1836" spans="4:4" ht="12.75" customHeight="1">
      <c r="D1836" s="48"/>
    </row>
    <row r="1837" spans="4:4" ht="12.75" customHeight="1">
      <c r="D1837" s="48"/>
    </row>
    <row r="1838" spans="4:4" ht="12.75" customHeight="1">
      <c r="D1838" s="48"/>
    </row>
    <row r="1839" spans="4:4" ht="12.75" customHeight="1">
      <c r="D1839" s="48"/>
    </row>
    <row r="1840" spans="4:4" ht="12.75" customHeight="1">
      <c r="D1840" s="48"/>
    </row>
    <row r="1841" spans="4:4" ht="12.75" customHeight="1">
      <c r="D1841" s="48"/>
    </row>
    <row r="1842" spans="4:4" ht="12.75" customHeight="1">
      <c r="D1842" s="48"/>
    </row>
    <row r="1843" spans="4:4" ht="12.75" customHeight="1">
      <c r="D1843" s="48"/>
    </row>
    <row r="1844" spans="4:4" ht="12.75" customHeight="1">
      <c r="D1844" s="48"/>
    </row>
    <row r="1845" spans="4:4" ht="12.75" customHeight="1">
      <c r="D1845" s="48"/>
    </row>
    <row r="1846" spans="4:4" ht="12.75" customHeight="1">
      <c r="D1846" s="48"/>
    </row>
    <row r="1847" spans="4:4" ht="12.75" customHeight="1">
      <c r="D1847" s="48"/>
    </row>
    <row r="1848" spans="4:4" ht="12.75" customHeight="1">
      <c r="D1848" s="48"/>
    </row>
    <row r="1849" spans="4:4" ht="12.75" customHeight="1">
      <c r="D1849" s="48"/>
    </row>
    <row r="1850" spans="4:4" ht="12.75" customHeight="1">
      <c r="D1850" s="48"/>
    </row>
    <row r="1851" spans="4:4" ht="12.75" customHeight="1">
      <c r="D1851" s="48"/>
    </row>
    <row r="1852" spans="4:4" ht="12.75" customHeight="1">
      <c r="D1852" s="48"/>
    </row>
    <row r="1853" spans="4:4" ht="12.75" customHeight="1">
      <c r="D1853" s="48"/>
    </row>
    <row r="1854" spans="4:4" ht="12.75" customHeight="1">
      <c r="D1854" s="48"/>
    </row>
    <row r="1855" spans="4:4" ht="12.75" customHeight="1">
      <c r="D1855" s="48"/>
    </row>
    <row r="1856" spans="4:4" ht="12.75" customHeight="1">
      <c r="D1856" s="48"/>
    </row>
    <row r="1857" spans="4:4" ht="12.75" customHeight="1">
      <c r="D1857" s="48"/>
    </row>
    <row r="1858" spans="4:4" ht="12.75" customHeight="1">
      <c r="D1858" s="48"/>
    </row>
    <row r="1859" spans="4:4" ht="12.75" customHeight="1">
      <c r="D1859" s="48"/>
    </row>
    <row r="1860" spans="4:4" ht="12.75" customHeight="1">
      <c r="D1860" s="48"/>
    </row>
    <row r="1861" spans="4:4" ht="12.75" customHeight="1">
      <c r="D1861" s="48"/>
    </row>
    <row r="1862" spans="4:4" ht="12.75" customHeight="1">
      <c r="D1862" s="48"/>
    </row>
    <row r="1863" spans="4:4" ht="12.75" customHeight="1">
      <c r="D1863" s="48"/>
    </row>
    <row r="1864" spans="4:4" ht="12.75" customHeight="1">
      <c r="D1864" s="48"/>
    </row>
    <row r="1865" spans="4:4" ht="12.75" customHeight="1">
      <c r="D1865" s="48"/>
    </row>
    <row r="1866" spans="4:4" ht="12.75" customHeight="1">
      <c r="D1866" s="48"/>
    </row>
    <row r="1867" spans="4:4" ht="12.75" customHeight="1">
      <c r="D1867" s="48"/>
    </row>
    <row r="1868" spans="4:4" ht="12.75" customHeight="1">
      <c r="D1868" s="48"/>
    </row>
    <row r="1869" spans="4:4" ht="12.75" customHeight="1">
      <c r="D1869" s="48"/>
    </row>
    <row r="1870" spans="4:4" ht="12.75" customHeight="1">
      <c r="D1870" s="48"/>
    </row>
    <row r="1871" spans="4:4" ht="12.75" customHeight="1">
      <c r="D1871" s="48"/>
    </row>
    <row r="1872" spans="4:4" ht="12.75" customHeight="1">
      <c r="D1872" s="48"/>
    </row>
    <row r="1873" spans="4:4" ht="12.75" customHeight="1">
      <c r="D1873" s="48"/>
    </row>
    <row r="1874" spans="4:4" ht="12.75" customHeight="1">
      <c r="D1874" s="48"/>
    </row>
    <row r="1875" spans="4:4" ht="12.75" customHeight="1">
      <c r="D1875" s="48"/>
    </row>
    <row r="1876" spans="4:4" ht="12.75" customHeight="1">
      <c r="D1876" s="48"/>
    </row>
    <row r="1877" spans="4:4" ht="12.75" customHeight="1">
      <c r="D1877" s="48"/>
    </row>
    <row r="1878" spans="4:4" ht="12.75" customHeight="1">
      <c r="D1878" s="48"/>
    </row>
    <row r="1879" spans="4:4" ht="12.75" customHeight="1">
      <c r="D1879" s="48"/>
    </row>
    <row r="1880" spans="4:4" ht="12.75" customHeight="1">
      <c r="D1880" s="48"/>
    </row>
    <row r="1881" spans="4:4" ht="12.75" customHeight="1">
      <c r="D1881" s="48"/>
    </row>
    <row r="1882" spans="4:4" ht="12.75" customHeight="1">
      <c r="D1882" s="48"/>
    </row>
    <row r="1883" spans="4:4" ht="12.75" customHeight="1">
      <c r="D1883" s="48"/>
    </row>
    <row r="1884" spans="4:4" ht="12.75" customHeight="1">
      <c r="D1884" s="48"/>
    </row>
    <row r="1885" spans="4:4" ht="12.75" customHeight="1">
      <c r="D1885" s="48"/>
    </row>
    <row r="1886" spans="4:4" ht="12.75" customHeight="1">
      <c r="D1886" s="48"/>
    </row>
    <row r="1887" spans="4:4" ht="12.75" customHeight="1">
      <c r="D1887" s="48"/>
    </row>
    <row r="1888" spans="4:4" ht="12.75" customHeight="1">
      <c r="D1888" s="48"/>
    </row>
    <row r="1889" spans="4:4" ht="12.75" customHeight="1">
      <c r="D1889" s="48"/>
    </row>
    <row r="1890" spans="4:4" ht="12.75" customHeight="1">
      <c r="D1890" s="48"/>
    </row>
    <row r="1891" spans="4:4" ht="12.75" customHeight="1">
      <c r="D1891" s="48"/>
    </row>
    <row r="1892" spans="4:4" ht="12.75" customHeight="1">
      <c r="D1892" s="48"/>
    </row>
    <row r="1893" spans="4:4" ht="12.75" customHeight="1">
      <c r="D1893" s="48"/>
    </row>
    <row r="1894" spans="4:4" ht="12.75" customHeight="1">
      <c r="D1894" s="48"/>
    </row>
    <row r="1895" spans="4:4" ht="12.75" customHeight="1">
      <c r="D1895" s="48"/>
    </row>
    <row r="1896" spans="4:4" ht="12.75" customHeight="1">
      <c r="D1896" s="48"/>
    </row>
    <row r="1897" spans="4:4" ht="12.75" customHeight="1">
      <c r="D1897" s="48"/>
    </row>
    <row r="1898" spans="4:4" ht="12.75" customHeight="1">
      <c r="D1898" s="48"/>
    </row>
    <row r="1899" spans="4:4" ht="12.75" customHeight="1">
      <c r="D1899" s="48"/>
    </row>
    <row r="1900" spans="4:4" ht="12.75" customHeight="1">
      <c r="D1900" s="48"/>
    </row>
    <row r="1901" spans="4:4" ht="12.75" customHeight="1">
      <c r="D1901" s="48"/>
    </row>
    <row r="1902" spans="4:4" ht="12.75" customHeight="1">
      <c r="D1902" s="48"/>
    </row>
    <row r="1903" spans="4:4" ht="12.75" customHeight="1">
      <c r="D1903" s="48"/>
    </row>
    <row r="1904" spans="4:4" ht="12.75" customHeight="1">
      <c r="D1904" s="48"/>
    </row>
    <row r="1905" spans="4:4" ht="12.75" customHeight="1">
      <c r="D1905" s="48"/>
    </row>
    <row r="1906" spans="4:4" ht="12.75" customHeight="1">
      <c r="D1906" s="48"/>
    </row>
    <row r="1907" spans="4:4" ht="12.75" customHeight="1">
      <c r="D1907" s="48"/>
    </row>
    <row r="1908" spans="4:4" ht="12.75" customHeight="1">
      <c r="D1908" s="48"/>
    </row>
    <row r="1909" spans="4:4" ht="12.75" customHeight="1">
      <c r="D1909" s="48"/>
    </row>
    <row r="1910" spans="4:4" ht="12.75" customHeight="1">
      <c r="D1910" s="48"/>
    </row>
    <row r="1911" spans="4:4" ht="12.75" customHeight="1">
      <c r="D1911" s="48"/>
    </row>
    <row r="1912" spans="4:4" ht="12.75" customHeight="1">
      <c r="D1912" s="48"/>
    </row>
    <row r="1913" spans="4:4" ht="12.75" customHeight="1">
      <c r="D1913" s="48"/>
    </row>
    <row r="1914" spans="4:4" ht="12.75" customHeight="1">
      <c r="D1914" s="48"/>
    </row>
    <row r="1915" spans="4:4" ht="12.75" customHeight="1">
      <c r="D1915" s="48"/>
    </row>
    <row r="1916" spans="4:4" ht="12.75" customHeight="1">
      <c r="D1916" s="48"/>
    </row>
    <row r="1917" spans="4:4" ht="12.75" customHeight="1">
      <c r="D1917" s="48"/>
    </row>
    <row r="1918" spans="4:4" ht="12.75" customHeight="1">
      <c r="D1918" s="48"/>
    </row>
    <row r="1919" spans="4:4" ht="12.75" customHeight="1">
      <c r="D1919" s="48"/>
    </row>
    <row r="1920" spans="4:4" ht="12.75" customHeight="1">
      <c r="D1920" s="48"/>
    </row>
    <row r="1921" spans="4:4" ht="12.75" customHeight="1">
      <c r="D1921" s="48"/>
    </row>
    <row r="1922" spans="4:4" ht="12.75" customHeight="1">
      <c r="D1922" s="48"/>
    </row>
    <row r="1923" spans="4:4" ht="12.75" customHeight="1">
      <c r="D1923" s="48"/>
    </row>
    <row r="1924" spans="4:4" ht="12.75" customHeight="1">
      <c r="D1924" s="48"/>
    </row>
    <row r="1925" spans="4:4" ht="12.75" customHeight="1">
      <c r="D1925" s="48"/>
    </row>
    <row r="1926" spans="4:4" ht="12.75" customHeight="1">
      <c r="D1926" s="48"/>
    </row>
    <row r="1927" spans="4:4" ht="12.75" customHeight="1">
      <c r="D1927" s="48"/>
    </row>
    <row r="1928" spans="4:4" ht="12.75" customHeight="1">
      <c r="D1928" s="48"/>
    </row>
    <row r="1929" spans="4:4" ht="12.75" customHeight="1">
      <c r="D1929" s="48"/>
    </row>
    <row r="1930" spans="4:4" ht="12.75" customHeight="1">
      <c r="D1930" s="48"/>
    </row>
    <row r="1931" spans="4:4" ht="12.75" customHeight="1">
      <c r="D1931" s="48"/>
    </row>
    <row r="1932" spans="4:4" ht="12.75" customHeight="1">
      <c r="D1932" s="48"/>
    </row>
    <row r="1933" spans="4:4" ht="12.75" customHeight="1">
      <c r="D1933" s="48"/>
    </row>
    <row r="1934" spans="4:4" ht="12.75" customHeight="1">
      <c r="D1934" s="48"/>
    </row>
    <row r="1935" spans="4:4" ht="12.75" customHeight="1">
      <c r="D1935" s="48"/>
    </row>
    <row r="1936" spans="4:4" ht="12.75" customHeight="1">
      <c r="D1936" s="48"/>
    </row>
    <row r="1937" spans="4:4" ht="12.75" customHeight="1">
      <c r="D1937" s="48"/>
    </row>
    <row r="1938" spans="4:4" ht="12.75" customHeight="1">
      <c r="D1938" s="48"/>
    </row>
    <row r="1939" spans="4:4" ht="12.75" customHeight="1">
      <c r="D1939" s="48"/>
    </row>
    <row r="1940" spans="4:4" ht="12.75" customHeight="1">
      <c r="D1940" s="48"/>
    </row>
    <row r="1941" spans="4:4" ht="12.75" customHeight="1">
      <c r="D1941" s="48"/>
    </row>
    <row r="1942" spans="4:4" ht="12.75" customHeight="1">
      <c r="D1942" s="48"/>
    </row>
    <row r="1943" spans="4:4" ht="12.75" customHeight="1">
      <c r="D1943" s="48"/>
    </row>
    <row r="1944" spans="4:4" ht="12.75" customHeight="1">
      <c r="D1944" s="48"/>
    </row>
    <row r="1945" spans="4:4" ht="12.75" customHeight="1">
      <c r="D1945" s="48"/>
    </row>
    <row r="1946" spans="4:4" ht="12.75" customHeight="1">
      <c r="D1946" s="48"/>
    </row>
    <row r="1947" spans="4:4" ht="12.75" customHeight="1">
      <c r="D1947" s="48"/>
    </row>
    <row r="1948" spans="4:4" ht="12.75" customHeight="1">
      <c r="D1948" s="48"/>
    </row>
    <row r="1949" spans="4:4" ht="12.75" customHeight="1">
      <c r="D1949" s="48"/>
    </row>
    <row r="1950" spans="4:4" ht="12.75" customHeight="1">
      <c r="D1950" s="48"/>
    </row>
    <row r="1951" spans="4:4" ht="12.75" customHeight="1">
      <c r="D1951" s="48"/>
    </row>
    <row r="1952" spans="4:4" ht="12.75" customHeight="1">
      <c r="D1952" s="48"/>
    </row>
    <row r="1953" spans="4:4" ht="12.75" customHeight="1">
      <c r="D1953" s="48"/>
    </row>
    <row r="1954" spans="4:4" ht="12.75" customHeight="1">
      <c r="D1954" s="48"/>
    </row>
    <row r="1955" spans="4:4" ht="12.75" customHeight="1">
      <c r="D1955" s="48"/>
    </row>
    <row r="1956" spans="4:4" ht="12.75" customHeight="1">
      <c r="D1956" s="48"/>
    </row>
    <row r="1957" spans="4:4" ht="12.75" customHeight="1">
      <c r="D1957" s="48"/>
    </row>
    <row r="1958" spans="4:4" ht="12.75" customHeight="1">
      <c r="D1958" s="48"/>
    </row>
    <row r="1959" spans="4:4" ht="12.75" customHeight="1">
      <c r="D1959" s="48"/>
    </row>
    <row r="1960" spans="4:4" ht="12.75" customHeight="1">
      <c r="D1960" s="48"/>
    </row>
    <row r="1961" spans="4:4" ht="12.75" customHeight="1">
      <c r="D1961" s="48"/>
    </row>
    <row r="1962" spans="4:4" ht="12.75" customHeight="1">
      <c r="D1962" s="48"/>
    </row>
    <row r="1963" spans="4:4" ht="12.75" customHeight="1">
      <c r="D1963" s="48"/>
    </row>
    <row r="1964" spans="4:4" ht="12.75" customHeight="1">
      <c r="D1964" s="48"/>
    </row>
    <row r="1965" spans="4:4" ht="12.75" customHeight="1">
      <c r="D1965" s="48"/>
    </row>
    <row r="1966" spans="4:4" ht="12.75" customHeight="1">
      <c r="D1966" s="48"/>
    </row>
    <row r="1967" spans="4:4" ht="12.75" customHeight="1">
      <c r="D1967" s="48"/>
    </row>
    <row r="1968" spans="4:4" ht="12.75" customHeight="1">
      <c r="D1968" s="48"/>
    </row>
    <row r="1969" spans="4:4" ht="12.75" customHeight="1">
      <c r="D1969" s="48"/>
    </row>
    <row r="1970" spans="4:4" ht="12.75" customHeight="1">
      <c r="D1970" s="48"/>
    </row>
    <row r="1971" spans="4:4" ht="12.75" customHeight="1">
      <c r="D1971" s="48"/>
    </row>
    <row r="1972" spans="4:4" ht="12.75" customHeight="1">
      <c r="D1972" s="48"/>
    </row>
    <row r="1973" spans="4:4" ht="12.75" customHeight="1">
      <c r="D1973" s="48"/>
    </row>
    <row r="1974" spans="4:4" ht="12.75" customHeight="1">
      <c r="D1974" s="48"/>
    </row>
    <row r="1975" spans="4:4" ht="12.75" customHeight="1">
      <c r="D1975" s="48"/>
    </row>
    <row r="1976" spans="4:4" ht="12.75" customHeight="1">
      <c r="D1976" s="48"/>
    </row>
    <row r="1977" spans="4:4" ht="12.75" customHeight="1">
      <c r="D1977" s="48"/>
    </row>
    <row r="1978" spans="4:4" ht="12.75" customHeight="1">
      <c r="D1978" s="48"/>
    </row>
    <row r="1979" spans="4:4" ht="12.75" customHeight="1">
      <c r="D1979" s="48"/>
    </row>
    <row r="1980" spans="4:4" ht="12.75" customHeight="1">
      <c r="D1980" s="48"/>
    </row>
    <row r="1981" spans="4:4" ht="12.75" customHeight="1">
      <c r="D1981" s="48"/>
    </row>
    <row r="1982" spans="4:4" ht="12.75" customHeight="1">
      <c r="D1982" s="48"/>
    </row>
    <row r="1983" spans="4:4" ht="12.75" customHeight="1">
      <c r="D1983" s="48"/>
    </row>
    <row r="1984" spans="4:4" ht="12.75" customHeight="1">
      <c r="D1984" s="48"/>
    </row>
    <row r="1985" spans="4:4" ht="12.75" customHeight="1">
      <c r="D1985" s="48"/>
    </row>
    <row r="1986" spans="4:4" ht="12.75" customHeight="1">
      <c r="D1986" s="48"/>
    </row>
    <row r="1987" spans="4:4" ht="12.75" customHeight="1">
      <c r="D1987" s="48"/>
    </row>
    <row r="1988" spans="4:4" ht="12.75" customHeight="1">
      <c r="D1988" s="48"/>
    </row>
    <row r="1989" spans="4:4" ht="12.75" customHeight="1">
      <c r="D1989" s="48"/>
    </row>
    <row r="1990" spans="4:4" ht="12.75" customHeight="1">
      <c r="D1990" s="48"/>
    </row>
    <row r="1991" spans="4:4" ht="12.75" customHeight="1">
      <c r="D1991" s="48"/>
    </row>
    <row r="1992" spans="4:4" ht="12.75" customHeight="1">
      <c r="D1992" s="48"/>
    </row>
    <row r="1993" spans="4:4" ht="12.75" customHeight="1">
      <c r="D1993" s="48"/>
    </row>
    <row r="1994" spans="4:4" ht="12.75" customHeight="1">
      <c r="D1994" s="48"/>
    </row>
    <row r="1995" spans="4:4" ht="12.75" customHeight="1">
      <c r="D1995" s="48"/>
    </row>
    <row r="1996" spans="4:4" ht="12.75" customHeight="1">
      <c r="D1996" s="48"/>
    </row>
    <row r="1997" spans="4:4" ht="12.75" customHeight="1">
      <c r="D1997" s="48"/>
    </row>
    <row r="1998" spans="4:4" ht="12.75" customHeight="1">
      <c r="D1998" s="48"/>
    </row>
    <row r="1999" spans="4:4" ht="12.75" customHeight="1">
      <c r="D1999" s="48"/>
    </row>
    <row r="2000" spans="4:4" ht="12.75" customHeight="1">
      <c r="D2000" s="48"/>
    </row>
    <row r="2001" spans="4:4" ht="12.75" customHeight="1">
      <c r="D2001" s="48"/>
    </row>
    <row r="2002" spans="4:4" ht="12.75" customHeight="1">
      <c r="D2002" s="48"/>
    </row>
    <row r="2003" spans="4:4" ht="12.75" customHeight="1">
      <c r="D2003" s="48"/>
    </row>
    <row r="2004" spans="4:4" ht="12.75" customHeight="1">
      <c r="D2004" s="48"/>
    </row>
    <row r="2005" spans="4:4" ht="12.75" customHeight="1">
      <c r="D2005" s="48"/>
    </row>
    <row r="2006" spans="4:4" ht="12.75" customHeight="1">
      <c r="D2006" s="48"/>
    </row>
    <row r="2007" spans="4:4" ht="12.75" customHeight="1">
      <c r="D2007" s="48"/>
    </row>
    <row r="2008" spans="4:4" ht="12.75" customHeight="1">
      <c r="D2008" s="48"/>
    </row>
    <row r="2009" spans="4:4" ht="12.75" customHeight="1">
      <c r="D2009" s="48"/>
    </row>
    <row r="2010" spans="4:4" ht="12.75" customHeight="1">
      <c r="D2010" s="48"/>
    </row>
    <row r="2011" spans="4:4" ht="12.75" customHeight="1">
      <c r="D2011" s="48"/>
    </row>
    <row r="2012" spans="4:4" ht="12.75" customHeight="1">
      <c r="D2012" s="48"/>
    </row>
    <row r="2013" spans="4:4" ht="12.75" customHeight="1">
      <c r="D2013" s="48"/>
    </row>
    <row r="2014" spans="4:4" ht="12.75" customHeight="1">
      <c r="D2014" s="48"/>
    </row>
    <row r="2015" spans="4:4" ht="12.75" customHeight="1">
      <c r="D2015" s="48"/>
    </row>
    <row r="2016" spans="4:4" ht="12.75" customHeight="1">
      <c r="D2016" s="48"/>
    </row>
    <row r="2017" spans="4:4" ht="12.75" customHeight="1">
      <c r="D2017" s="48"/>
    </row>
    <row r="2018" spans="4:4" ht="12.75" customHeight="1">
      <c r="D2018" s="48"/>
    </row>
    <row r="2019" spans="4:4" ht="12.75" customHeight="1">
      <c r="D2019" s="48"/>
    </row>
    <row r="2020" spans="4:4" ht="12.75" customHeight="1">
      <c r="D2020" s="48"/>
    </row>
    <row r="2021" spans="4:4" ht="12.75" customHeight="1">
      <c r="D2021" s="48"/>
    </row>
    <row r="2022" spans="4:4" ht="12.75" customHeight="1">
      <c r="D2022" s="48"/>
    </row>
    <row r="2023" spans="4:4" ht="12.75" customHeight="1">
      <c r="D2023" s="48"/>
    </row>
    <row r="2024" spans="4:4" ht="12.75" customHeight="1">
      <c r="D2024" s="48"/>
    </row>
    <row r="2025" spans="4:4" ht="12.75" customHeight="1">
      <c r="D2025" s="48"/>
    </row>
    <row r="2026" spans="4:4" ht="12.75" customHeight="1">
      <c r="D2026" s="48"/>
    </row>
    <row r="2027" spans="4:4" ht="12.75" customHeight="1">
      <c r="D2027" s="48"/>
    </row>
    <row r="2028" spans="4:4" ht="12.75" customHeight="1">
      <c r="D2028" s="48"/>
    </row>
    <row r="2029" spans="4:4" ht="12.75" customHeight="1">
      <c r="D2029" s="48"/>
    </row>
    <row r="2030" spans="4:4" ht="12.75" customHeight="1">
      <c r="D2030" s="48"/>
    </row>
    <row r="2031" spans="4:4" ht="12.75" customHeight="1">
      <c r="D2031" s="48"/>
    </row>
    <row r="2032" spans="4:4" ht="12.75" customHeight="1">
      <c r="D2032" s="48"/>
    </row>
    <row r="2033" spans="4:4" ht="12.75" customHeight="1">
      <c r="D2033" s="48"/>
    </row>
    <row r="2034" spans="4:4" ht="12.75" customHeight="1">
      <c r="D2034" s="48"/>
    </row>
    <row r="2035" spans="4:4" ht="12.75" customHeight="1">
      <c r="D2035" s="48"/>
    </row>
    <row r="2036" spans="4:4" ht="12.75" customHeight="1">
      <c r="D2036" s="48"/>
    </row>
    <row r="2037" spans="4:4" ht="12.75" customHeight="1">
      <c r="D2037" s="48"/>
    </row>
    <row r="2038" spans="4:4" ht="12.75" customHeight="1">
      <c r="D2038" s="48"/>
    </row>
    <row r="2039" spans="4:4" ht="12.75" customHeight="1">
      <c r="D2039" s="48"/>
    </row>
    <row r="2040" spans="4:4" ht="12.75" customHeight="1">
      <c r="D2040" s="48"/>
    </row>
    <row r="2041" spans="4:4" ht="12.75" customHeight="1">
      <c r="D2041" s="48"/>
    </row>
    <row r="2042" spans="4:4" ht="12.75" customHeight="1">
      <c r="D2042" s="48"/>
    </row>
    <row r="2043" spans="4:4" ht="12.75" customHeight="1">
      <c r="D2043" s="48"/>
    </row>
    <row r="2044" spans="4:4" ht="12.75" customHeight="1">
      <c r="D2044" s="48"/>
    </row>
    <row r="2045" spans="4:4" ht="12.75" customHeight="1">
      <c r="D2045" s="48"/>
    </row>
    <row r="2046" spans="4:4" ht="12.75" customHeight="1">
      <c r="D2046" s="48"/>
    </row>
    <row r="2047" spans="4:4" ht="12.75" customHeight="1">
      <c r="D2047" s="48"/>
    </row>
    <row r="2048" spans="4:4" ht="12.75" customHeight="1">
      <c r="D2048" s="48"/>
    </row>
    <row r="2049" spans="4:4" ht="12.75" customHeight="1">
      <c r="D2049" s="48"/>
    </row>
    <row r="2050" spans="4:4" ht="12.75" customHeight="1">
      <c r="D2050" s="48"/>
    </row>
    <row r="2051" spans="4:4" ht="12.75" customHeight="1">
      <c r="D2051" s="48"/>
    </row>
    <row r="2052" spans="4:4" ht="12.75" customHeight="1">
      <c r="D2052" s="48"/>
    </row>
    <row r="2053" spans="4:4" ht="12.75" customHeight="1">
      <c r="D2053" s="48"/>
    </row>
    <row r="2054" spans="4:4" ht="12.75" customHeight="1">
      <c r="D2054" s="48"/>
    </row>
    <row r="2055" spans="4:4" ht="12.75" customHeight="1">
      <c r="D2055" s="48"/>
    </row>
    <row r="2056" spans="4:4" ht="12.75" customHeight="1">
      <c r="D2056" s="48"/>
    </row>
    <row r="2057" spans="4:4" ht="12.75" customHeight="1">
      <c r="D2057" s="48"/>
    </row>
    <row r="2058" spans="4:4" ht="12.75" customHeight="1">
      <c r="D2058" s="48"/>
    </row>
    <row r="2059" spans="4:4" ht="12.75" customHeight="1">
      <c r="D2059" s="48"/>
    </row>
    <row r="2060" spans="4:4" ht="12.75" customHeight="1">
      <c r="D2060" s="48"/>
    </row>
    <row r="2061" spans="4:4" ht="12.75" customHeight="1">
      <c r="D2061" s="48"/>
    </row>
    <row r="2062" spans="4:4" ht="12.75" customHeight="1">
      <c r="D2062" s="48"/>
    </row>
    <row r="2063" spans="4:4" ht="12.75" customHeight="1">
      <c r="D2063" s="48"/>
    </row>
    <row r="2064" spans="4:4" ht="12.75" customHeight="1">
      <c r="D2064" s="48"/>
    </row>
    <row r="2065" spans="4:4" ht="12.75" customHeight="1">
      <c r="D2065" s="48"/>
    </row>
    <row r="2066" spans="4:4" ht="12.75" customHeight="1">
      <c r="D2066" s="48"/>
    </row>
    <row r="2067" spans="4:4" ht="12.75" customHeight="1">
      <c r="D2067" s="48"/>
    </row>
    <row r="2068" spans="4:4" ht="12.75" customHeight="1">
      <c r="D2068" s="48"/>
    </row>
    <row r="2069" spans="4:4" ht="12.75" customHeight="1">
      <c r="D2069" s="48"/>
    </row>
    <row r="2070" spans="4:4" ht="12.75" customHeight="1">
      <c r="D2070" s="48"/>
    </row>
    <row r="2071" spans="4:4" ht="12.75" customHeight="1">
      <c r="D2071" s="48"/>
    </row>
    <row r="2072" spans="4:4" ht="12.75" customHeight="1">
      <c r="D2072" s="48"/>
    </row>
    <row r="2073" spans="4:4" ht="12.75" customHeight="1">
      <c r="D2073" s="48"/>
    </row>
    <row r="2074" spans="4:4" ht="12.75" customHeight="1">
      <c r="D2074" s="48"/>
    </row>
    <row r="2075" spans="4:4" ht="12.75" customHeight="1">
      <c r="D2075" s="48"/>
    </row>
    <row r="2076" spans="4:4" ht="12.75" customHeight="1">
      <c r="D2076" s="48"/>
    </row>
    <row r="2077" spans="4:4" ht="12.75" customHeight="1">
      <c r="D2077" s="48"/>
    </row>
    <row r="2078" spans="4:4" ht="12.75" customHeight="1">
      <c r="D2078" s="48"/>
    </row>
    <row r="2079" spans="4:4" ht="12.75" customHeight="1">
      <c r="D2079" s="48"/>
    </row>
    <row r="2080" spans="4:4" ht="12.75" customHeight="1">
      <c r="D2080" s="48"/>
    </row>
    <row r="2081" spans="4:4" ht="12.75" customHeight="1">
      <c r="D2081" s="48"/>
    </row>
    <row r="2082" spans="4:4" ht="12.75" customHeight="1">
      <c r="D2082" s="48"/>
    </row>
    <row r="2083" spans="4:4" ht="12.75" customHeight="1">
      <c r="D2083" s="48"/>
    </row>
    <row r="2084" spans="4:4" ht="12.75" customHeight="1">
      <c r="D2084" s="48"/>
    </row>
    <row r="2085" spans="4:4" ht="12.75" customHeight="1">
      <c r="D2085" s="48"/>
    </row>
    <row r="2086" spans="4:4" ht="12.75" customHeight="1">
      <c r="D2086" s="48"/>
    </row>
    <row r="2087" spans="4:4" ht="12.75" customHeight="1">
      <c r="D2087" s="48"/>
    </row>
    <row r="2088" spans="4:4" ht="12.75" customHeight="1">
      <c r="D2088" s="48"/>
    </row>
    <row r="2089" spans="4:4" ht="12.75" customHeight="1">
      <c r="D2089" s="48"/>
    </row>
    <row r="2090" spans="4:4" ht="12.75" customHeight="1">
      <c r="D2090" s="48"/>
    </row>
    <row r="2091" spans="4:4" ht="12.75" customHeight="1">
      <c r="D2091" s="48"/>
    </row>
    <row r="2092" spans="4:4" ht="12.75" customHeight="1">
      <c r="D2092" s="48"/>
    </row>
    <row r="2093" spans="4:4" ht="12.75" customHeight="1">
      <c r="D2093" s="48"/>
    </row>
    <row r="2094" spans="4:4" ht="12.75" customHeight="1">
      <c r="D2094" s="48"/>
    </row>
    <row r="2095" spans="4:4" ht="12.75" customHeight="1">
      <c r="D2095" s="48"/>
    </row>
    <row r="2096" spans="4:4" ht="12.75" customHeight="1">
      <c r="D2096" s="48"/>
    </row>
    <row r="2097" spans="4:4" ht="12.75" customHeight="1">
      <c r="D2097" s="48"/>
    </row>
    <row r="2098" spans="4:4" ht="12.75" customHeight="1">
      <c r="D2098" s="48"/>
    </row>
    <row r="2099" spans="4:4" ht="12.75" customHeight="1">
      <c r="D2099" s="48"/>
    </row>
    <row r="2100" spans="4:4" ht="12.75" customHeight="1">
      <c r="D2100" s="48"/>
    </row>
    <row r="2101" spans="4:4" ht="12.75" customHeight="1">
      <c r="D2101" s="48"/>
    </row>
    <row r="2102" spans="4:4" ht="12.75" customHeight="1">
      <c r="D2102" s="48"/>
    </row>
    <row r="2103" spans="4:4" ht="12.75" customHeight="1">
      <c r="D2103" s="48"/>
    </row>
    <row r="2104" spans="4:4" ht="12.75" customHeight="1">
      <c r="D2104" s="48"/>
    </row>
    <row r="2105" spans="4:4" ht="12.75" customHeight="1">
      <c r="D2105" s="48"/>
    </row>
    <row r="2106" spans="4:4" ht="12.75" customHeight="1">
      <c r="D2106" s="48"/>
    </row>
    <row r="2107" spans="4:4" ht="12.75" customHeight="1">
      <c r="D2107" s="48"/>
    </row>
    <row r="2108" spans="4:4" ht="12.75" customHeight="1">
      <c r="D2108" s="48"/>
    </row>
    <row r="2109" spans="4:4" ht="12.75" customHeight="1">
      <c r="D2109" s="48"/>
    </row>
    <row r="2110" spans="4:4" ht="12.75" customHeight="1">
      <c r="D2110" s="48"/>
    </row>
    <row r="2111" spans="4:4" ht="12.75" customHeight="1">
      <c r="D2111" s="48"/>
    </row>
    <row r="2112" spans="4:4" ht="12.75" customHeight="1">
      <c r="D2112" s="48"/>
    </row>
    <row r="2113" spans="4:4" ht="12.75" customHeight="1">
      <c r="D2113" s="48"/>
    </row>
    <row r="2114" spans="4:4" ht="12.75" customHeight="1">
      <c r="D2114" s="48"/>
    </row>
    <row r="2115" spans="4:4" ht="12.75" customHeight="1">
      <c r="D2115" s="48"/>
    </row>
    <row r="2116" spans="4:4" ht="12.75" customHeight="1">
      <c r="D2116" s="48"/>
    </row>
    <row r="2117" spans="4:4" ht="12.75" customHeight="1">
      <c r="D2117" s="48"/>
    </row>
    <row r="2118" spans="4:4" ht="12.75" customHeight="1">
      <c r="D2118" s="48"/>
    </row>
    <row r="2119" spans="4:4" ht="12.75" customHeight="1">
      <c r="D2119" s="48"/>
    </row>
    <row r="2120" spans="4:4" ht="12.75" customHeight="1">
      <c r="D2120" s="48"/>
    </row>
    <row r="2121" spans="4:4" ht="12.75" customHeight="1">
      <c r="D2121" s="48"/>
    </row>
    <row r="2122" spans="4:4" ht="12.75" customHeight="1">
      <c r="D2122" s="48"/>
    </row>
    <row r="2123" spans="4:4" ht="12.75" customHeight="1">
      <c r="D2123" s="48"/>
    </row>
    <row r="2124" spans="4:4" ht="12.75" customHeight="1">
      <c r="D2124" s="48"/>
    </row>
    <row r="2125" spans="4:4" ht="12.75" customHeight="1">
      <c r="D2125" s="48"/>
    </row>
    <row r="2126" spans="4:4" ht="12.75" customHeight="1">
      <c r="D2126" s="48"/>
    </row>
    <row r="2127" spans="4:4" ht="12.75" customHeight="1">
      <c r="D2127" s="48"/>
    </row>
    <row r="2128" spans="4:4" ht="12.75" customHeight="1">
      <c r="D2128" s="48"/>
    </row>
    <row r="2129" spans="4:4" ht="12.75" customHeight="1">
      <c r="D2129" s="48"/>
    </row>
    <row r="2130" spans="4:4" ht="12.75" customHeight="1">
      <c r="D2130" s="48"/>
    </row>
    <row r="2131" spans="4:4" ht="12.75" customHeight="1">
      <c r="D2131" s="48"/>
    </row>
    <row r="2132" spans="4:4" ht="12.75" customHeight="1">
      <c r="D2132" s="48"/>
    </row>
    <row r="2133" spans="4:4" ht="12.75" customHeight="1">
      <c r="D2133" s="48"/>
    </row>
    <row r="2134" spans="4:4" ht="12.75" customHeight="1">
      <c r="D2134" s="48"/>
    </row>
    <row r="2135" spans="4:4" ht="12.75" customHeight="1">
      <c r="D2135" s="48"/>
    </row>
    <row r="2136" spans="4:4" ht="12.75" customHeight="1">
      <c r="D2136" s="48"/>
    </row>
    <row r="2137" spans="4:4" ht="12.75" customHeight="1">
      <c r="D2137" s="48"/>
    </row>
    <row r="2138" spans="4:4" ht="12.75" customHeight="1">
      <c r="D2138" s="48"/>
    </row>
    <row r="2139" spans="4:4" ht="12.75" customHeight="1">
      <c r="D2139" s="48"/>
    </row>
    <row r="2140" spans="4:4" ht="12.75" customHeight="1">
      <c r="D2140" s="48"/>
    </row>
    <row r="2141" spans="4:4" ht="12.75" customHeight="1">
      <c r="D2141" s="48"/>
    </row>
    <row r="2142" spans="4:4" ht="12.75" customHeight="1">
      <c r="D2142" s="48"/>
    </row>
    <row r="2143" spans="4:4" ht="12.75" customHeight="1">
      <c r="D2143" s="48"/>
    </row>
    <row r="2144" spans="4:4" ht="12.75" customHeight="1">
      <c r="D2144" s="48"/>
    </row>
    <row r="2145" spans="4:4" ht="12.75" customHeight="1">
      <c r="D2145" s="48"/>
    </row>
    <row r="2146" spans="4:4" ht="12.75" customHeight="1">
      <c r="D2146" s="48"/>
    </row>
    <row r="2147" spans="4:4" ht="12.75" customHeight="1">
      <c r="D2147" s="48"/>
    </row>
    <row r="2148" spans="4:4" ht="12.75" customHeight="1">
      <c r="D2148" s="48"/>
    </row>
    <row r="2149" spans="4:4" ht="12.75" customHeight="1">
      <c r="D2149" s="48"/>
    </row>
    <row r="2150" spans="4:4" ht="12.75" customHeight="1">
      <c r="D2150" s="48"/>
    </row>
    <row r="2151" spans="4:4" ht="12.75" customHeight="1">
      <c r="D2151" s="48"/>
    </row>
    <row r="2152" spans="4:4" ht="12.75" customHeight="1">
      <c r="D2152" s="48"/>
    </row>
    <row r="2153" spans="4:4" ht="12.75" customHeight="1">
      <c r="D2153" s="48"/>
    </row>
    <row r="2154" spans="4:4" ht="12.75" customHeight="1">
      <c r="D2154" s="48"/>
    </row>
    <row r="2155" spans="4:4" ht="12.75" customHeight="1">
      <c r="D2155" s="48"/>
    </row>
    <row r="2156" spans="4:4" ht="12.75" customHeight="1">
      <c r="D2156" s="48"/>
    </row>
    <row r="2157" spans="4:4" ht="12.75" customHeight="1">
      <c r="D2157" s="48"/>
    </row>
    <row r="2158" spans="4:4" ht="12.75" customHeight="1">
      <c r="D2158" s="48"/>
    </row>
    <row r="2159" spans="4:4" ht="12.75" customHeight="1">
      <c r="D2159" s="48"/>
    </row>
    <row r="2160" spans="4:4" ht="12.75" customHeight="1">
      <c r="D2160" s="48"/>
    </row>
    <row r="2161" spans="4:4" ht="12.75" customHeight="1">
      <c r="D2161" s="48"/>
    </row>
    <row r="2162" spans="4:4" ht="12.75" customHeight="1">
      <c r="D2162" s="48"/>
    </row>
    <row r="2163" spans="4:4" ht="12.75" customHeight="1">
      <c r="D2163" s="48"/>
    </row>
    <row r="2164" spans="4:4" ht="12.75" customHeight="1">
      <c r="D2164" s="48"/>
    </row>
    <row r="2165" spans="4:4" ht="12.75" customHeight="1">
      <c r="D2165" s="48"/>
    </row>
    <row r="2166" spans="4:4" ht="12.75" customHeight="1">
      <c r="D2166" s="48"/>
    </row>
    <row r="2167" spans="4:4" ht="12.75" customHeight="1">
      <c r="D2167" s="48"/>
    </row>
    <row r="2168" spans="4:4" ht="12.75" customHeight="1">
      <c r="D2168" s="48"/>
    </row>
    <row r="2169" spans="4:4" ht="12.75" customHeight="1">
      <c r="D2169" s="48"/>
    </row>
    <row r="2170" spans="4:4" ht="12.75" customHeight="1">
      <c r="D2170" s="48"/>
    </row>
    <row r="2171" spans="4:4" ht="12.75" customHeight="1">
      <c r="D2171" s="48"/>
    </row>
    <row r="2172" spans="4:4" ht="12.75" customHeight="1">
      <c r="D2172" s="48"/>
    </row>
    <row r="2173" spans="4:4" ht="12.75" customHeight="1">
      <c r="D2173" s="48"/>
    </row>
    <row r="2174" spans="4:4" ht="12.75" customHeight="1">
      <c r="D2174" s="48"/>
    </row>
    <row r="2175" spans="4:4" ht="12.75" customHeight="1">
      <c r="D2175" s="48"/>
    </row>
    <row r="2176" spans="4:4" ht="12.75" customHeight="1">
      <c r="D2176" s="48"/>
    </row>
    <row r="2177" spans="4:4" ht="12.75" customHeight="1">
      <c r="D2177" s="48"/>
    </row>
    <row r="2178" spans="4:4" ht="12.75" customHeight="1">
      <c r="D2178" s="48"/>
    </row>
    <row r="2179" spans="4:4" ht="12.75" customHeight="1">
      <c r="D2179" s="48"/>
    </row>
    <row r="2180" spans="4:4" ht="12.75" customHeight="1">
      <c r="D2180" s="48"/>
    </row>
    <row r="2181" spans="4:4" ht="12.75" customHeight="1">
      <c r="D2181" s="48"/>
    </row>
    <row r="2182" spans="4:4" ht="12.75" customHeight="1">
      <c r="D2182" s="48"/>
    </row>
    <row r="2183" spans="4:4" ht="12.75" customHeight="1">
      <c r="D2183" s="48"/>
    </row>
    <row r="2184" spans="4:4" ht="12.75" customHeight="1">
      <c r="D2184" s="48"/>
    </row>
    <row r="2185" spans="4:4" ht="12.75" customHeight="1">
      <c r="D2185" s="48"/>
    </row>
    <row r="2186" spans="4:4" ht="12.75" customHeight="1">
      <c r="D2186" s="48"/>
    </row>
    <row r="2187" spans="4:4" ht="12.75" customHeight="1">
      <c r="D2187" s="48"/>
    </row>
    <row r="2188" spans="4:4" ht="12.75" customHeight="1">
      <c r="D2188" s="48"/>
    </row>
    <row r="2189" spans="4:4" ht="12.75" customHeight="1">
      <c r="D2189" s="48"/>
    </row>
    <row r="2190" spans="4:4" ht="12.75" customHeight="1">
      <c r="D2190" s="48"/>
    </row>
    <row r="2191" spans="4:4" ht="12.75" customHeight="1">
      <c r="D2191" s="48"/>
    </row>
    <row r="2192" spans="4:4" ht="12.75" customHeight="1">
      <c r="D2192" s="48"/>
    </row>
    <row r="2193" spans="4:4" ht="12.75" customHeight="1">
      <c r="D2193" s="48"/>
    </row>
    <row r="2194" spans="4:4" ht="12.75" customHeight="1">
      <c r="D2194" s="48"/>
    </row>
    <row r="2195" spans="4:4" ht="12.75" customHeight="1">
      <c r="D2195" s="48"/>
    </row>
    <row r="2196" spans="4:4" ht="12.75" customHeight="1">
      <c r="D2196" s="48"/>
    </row>
    <row r="2197" spans="4:4" ht="12.75" customHeight="1">
      <c r="D2197" s="48"/>
    </row>
    <row r="2198" spans="4:4" ht="12.75" customHeight="1">
      <c r="D2198" s="48"/>
    </row>
    <row r="2199" spans="4:4" ht="12.75" customHeight="1">
      <c r="D2199" s="48"/>
    </row>
    <row r="2200" spans="4:4" ht="12.75" customHeight="1">
      <c r="D2200" s="48"/>
    </row>
    <row r="2201" spans="4:4" ht="12.75" customHeight="1">
      <c r="D2201" s="48"/>
    </row>
    <row r="2202" spans="4:4" ht="12.75" customHeight="1">
      <c r="D2202" s="48"/>
    </row>
    <row r="2203" spans="4:4" ht="12.75" customHeight="1">
      <c r="D2203" s="48"/>
    </row>
    <row r="2204" spans="4:4" ht="12.75" customHeight="1">
      <c r="D2204" s="48"/>
    </row>
    <row r="2205" spans="4:4" ht="12.75" customHeight="1">
      <c r="D2205" s="48"/>
    </row>
    <row r="2206" spans="4:4" ht="12.75" customHeight="1">
      <c r="D2206" s="48"/>
    </row>
    <row r="2207" spans="4:4" ht="12.75" customHeight="1">
      <c r="D2207" s="48"/>
    </row>
    <row r="2208" spans="4:4" ht="12.75" customHeight="1">
      <c r="D2208" s="48"/>
    </row>
    <row r="2209" spans="4:4" ht="12.75" customHeight="1">
      <c r="D2209" s="48"/>
    </row>
    <row r="2210" spans="4:4" ht="12.75" customHeight="1">
      <c r="D2210" s="48"/>
    </row>
    <row r="2211" spans="4:4" ht="12.75" customHeight="1">
      <c r="D2211" s="48"/>
    </row>
    <row r="2212" spans="4:4" ht="12.75" customHeight="1">
      <c r="D2212" s="48"/>
    </row>
    <row r="2213" spans="4:4" ht="12.75" customHeight="1">
      <c r="D2213" s="48"/>
    </row>
    <row r="2214" spans="4:4" ht="12.75" customHeight="1">
      <c r="D2214" s="48"/>
    </row>
    <row r="2215" spans="4:4" ht="12.75" customHeight="1">
      <c r="D2215" s="48"/>
    </row>
    <row r="2216" spans="4:4" ht="12.75" customHeight="1">
      <c r="D2216" s="48"/>
    </row>
    <row r="2217" spans="4:4" ht="12.75" customHeight="1">
      <c r="D2217" s="48"/>
    </row>
    <row r="2218" spans="4:4" ht="12.75" customHeight="1">
      <c r="D2218" s="48"/>
    </row>
    <row r="2219" spans="4:4" ht="12.75" customHeight="1">
      <c r="D2219" s="48"/>
    </row>
    <row r="2220" spans="4:4" ht="12.75" customHeight="1">
      <c r="D2220" s="48"/>
    </row>
    <row r="2221" spans="4:4" ht="12.75" customHeight="1">
      <c r="D2221" s="48"/>
    </row>
    <row r="2222" spans="4:4" ht="12.75" customHeight="1">
      <c r="D2222" s="48"/>
    </row>
    <row r="2223" spans="4:4" ht="12.75" customHeight="1">
      <c r="D2223" s="48"/>
    </row>
    <row r="2224" spans="4:4" ht="12.75" customHeight="1">
      <c r="D2224" s="48"/>
    </row>
    <row r="2225" spans="4:4" ht="12.75" customHeight="1">
      <c r="D2225" s="48"/>
    </row>
    <row r="2226" spans="4:4" ht="12.75" customHeight="1">
      <c r="D2226" s="48"/>
    </row>
    <row r="2227" spans="4:4" ht="12.75" customHeight="1">
      <c r="D2227" s="48"/>
    </row>
    <row r="2228" spans="4:4" ht="12.75" customHeight="1">
      <c r="D2228" s="48"/>
    </row>
    <row r="2229" spans="4:4" ht="12.75" customHeight="1">
      <c r="D2229" s="48"/>
    </row>
    <row r="2230" spans="4:4" ht="12.75" customHeight="1">
      <c r="D2230" s="48"/>
    </row>
    <row r="2231" spans="4:4" ht="12.75" customHeight="1">
      <c r="D2231" s="48"/>
    </row>
    <row r="2232" spans="4:4" ht="12.75" customHeight="1">
      <c r="D2232" s="48"/>
    </row>
    <row r="2233" spans="4:4" ht="12.75" customHeight="1">
      <c r="D2233" s="48"/>
    </row>
    <row r="2234" spans="4:4" ht="12.75" customHeight="1">
      <c r="D2234" s="48"/>
    </row>
    <row r="2235" spans="4:4" ht="12.75" customHeight="1">
      <c r="D2235" s="48"/>
    </row>
    <row r="2236" spans="4:4" ht="12.75" customHeight="1">
      <c r="D2236" s="48"/>
    </row>
    <row r="2237" spans="4:4" ht="12.75" customHeight="1">
      <c r="D2237" s="48"/>
    </row>
    <row r="2238" spans="4:4" ht="12.75" customHeight="1">
      <c r="D2238" s="48"/>
    </row>
    <row r="2239" spans="4:4" ht="12.75" customHeight="1">
      <c r="D2239" s="48"/>
    </row>
    <row r="2240" spans="4:4" ht="12.75" customHeight="1">
      <c r="D2240" s="48"/>
    </row>
    <row r="2241" spans="4:4" ht="12.75" customHeight="1">
      <c r="D2241" s="48"/>
    </row>
    <row r="2242" spans="4:4" ht="12.75" customHeight="1">
      <c r="D2242" s="48"/>
    </row>
    <row r="2243" spans="4:4" ht="12.75" customHeight="1">
      <c r="D2243" s="48"/>
    </row>
    <row r="2244" spans="4:4" ht="12.75" customHeight="1">
      <c r="D2244" s="48"/>
    </row>
    <row r="2245" spans="4:4" ht="12.75" customHeight="1">
      <c r="D2245" s="48"/>
    </row>
    <row r="2246" spans="4:4" ht="12.75" customHeight="1">
      <c r="D2246" s="48"/>
    </row>
    <row r="2247" spans="4:4" ht="12.75" customHeight="1">
      <c r="D2247" s="48"/>
    </row>
    <row r="2248" spans="4:4" ht="12.75" customHeight="1">
      <c r="D2248" s="48"/>
    </row>
    <row r="2249" spans="4:4" ht="12.75" customHeight="1">
      <c r="D2249" s="48"/>
    </row>
    <row r="2250" spans="4:4" ht="12.75" customHeight="1">
      <c r="D2250" s="48"/>
    </row>
    <row r="2251" spans="4:4" ht="12.75" customHeight="1">
      <c r="D2251" s="48"/>
    </row>
    <row r="2252" spans="4:4" ht="12.75" customHeight="1">
      <c r="D2252" s="48"/>
    </row>
    <row r="2253" spans="4:4" ht="12.75" customHeight="1">
      <c r="D2253" s="48"/>
    </row>
    <row r="2254" spans="4:4" ht="12.75" customHeight="1">
      <c r="D2254" s="48"/>
    </row>
    <row r="2255" spans="4:4" ht="12.75" customHeight="1">
      <c r="D2255" s="48"/>
    </row>
    <row r="2256" spans="4:4" ht="12.75" customHeight="1">
      <c r="D2256" s="48"/>
    </row>
    <row r="2257" spans="4:4" ht="12.75" customHeight="1">
      <c r="D2257" s="48"/>
    </row>
    <row r="2258" spans="4:4" ht="12.75" customHeight="1">
      <c r="D2258" s="48"/>
    </row>
    <row r="2259" spans="4:4" ht="12.75" customHeight="1">
      <c r="D2259" s="48"/>
    </row>
    <row r="2260" spans="4:4" ht="12.75" customHeight="1">
      <c r="D2260" s="48"/>
    </row>
    <row r="2261" spans="4:4" ht="12.75" customHeight="1">
      <c r="D2261" s="48"/>
    </row>
    <row r="2262" spans="4:4" ht="12.75" customHeight="1">
      <c r="D2262" s="48"/>
    </row>
    <row r="2263" spans="4:4" ht="12.75" customHeight="1">
      <c r="D2263" s="48"/>
    </row>
    <row r="2264" spans="4:4" ht="12.75" customHeight="1">
      <c r="D2264" s="48"/>
    </row>
    <row r="2265" spans="4:4" ht="12.75" customHeight="1">
      <c r="D2265" s="48"/>
    </row>
    <row r="2266" spans="4:4" ht="12.75" customHeight="1">
      <c r="D2266" s="48"/>
    </row>
    <row r="2267" spans="4:4" ht="12.75" customHeight="1">
      <c r="D2267" s="48"/>
    </row>
    <row r="2268" spans="4:4" ht="12.75" customHeight="1">
      <c r="D2268" s="48"/>
    </row>
    <row r="2269" spans="4:4" ht="12.75" customHeight="1">
      <c r="D2269" s="48"/>
    </row>
    <row r="2270" spans="4:4" ht="12.75" customHeight="1">
      <c r="D2270" s="48"/>
    </row>
    <row r="2271" spans="4:4" ht="12.75" customHeight="1">
      <c r="D2271" s="48"/>
    </row>
    <row r="2272" spans="4:4" ht="12.75" customHeight="1">
      <c r="D2272" s="48"/>
    </row>
    <row r="2273" spans="4:4" ht="12.75" customHeight="1">
      <c r="D2273" s="48"/>
    </row>
    <row r="2274" spans="4:4" ht="12.75" customHeight="1">
      <c r="D2274" s="48"/>
    </row>
    <row r="2275" spans="4:4" ht="12.75" customHeight="1">
      <c r="D2275" s="48"/>
    </row>
    <row r="2276" spans="4:4" ht="12.75" customHeight="1">
      <c r="D2276" s="48"/>
    </row>
    <row r="2277" spans="4:4" ht="12.75" customHeight="1">
      <c r="D2277" s="48"/>
    </row>
    <row r="2278" spans="4:4" ht="12.75" customHeight="1">
      <c r="D2278" s="48"/>
    </row>
    <row r="2279" spans="4:4" ht="12.75" customHeight="1">
      <c r="D2279" s="48"/>
    </row>
    <row r="2280" spans="4:4" ht="12.75" customHeight="1">
      <c r="D2280" s="48"/>
    </row>
    <row r="2281" spans="4:4" ht="12.75" customHeight="1">
      <c r="D2281" s="48"/>
    </row>
    <row r="2282" spans="4:4" ht="12.75" customHeight="1">
      <c r="D2282" s="48"/>
    </row>
    <row r="2283" spans="4:4" ht="12.75" customHeight="1">
      <c r="D2283" s="48"/>
    </row>
    <row r="2284" spans="4:4" ht="12.75" customHeight="1">
      <c r="D2284" s="48"/>
    </row>
    <row r="2285" spans="4:4" ht="12.75" customHeight="1">
      <c r="D2285" s="48"/>
    </row>
    <row r="2286" spans="4:4" ht="12.75" customHeight="1">
      <c r="D2286" s="48"/>
    </row>
    <row r="2287" spans="4:4" ht="12.75" customHeight="1">
      <c r="D2287" s="48"/>
    </row>
    <row r="2288" spans="4:4" ht="12.75" customHeight="1">
      <c r="D2288" s="48"/>
    </row>
    <row r="2289" spans="4:4" ht="12.75" customHeight="1">
      <c r="D2289" s="48"/>
    </row>
    <row r="2290" spans="4:4" ht="12.75" customHeight="1">
      <c r="D2290" s="48"/>
    </row>
    <row r="2291" spans="4:4" ht="12.75" customHeight="1">
      <c r="D2291" s="48"/>
    </row>
    <row r="2292" spans="4:4" ht="12.75" customHeight="1">
      <c r="D2292" s="48"/>
    </row>
    <row r="2293" spans="4:4" ht="12.75" customHeight="1">
      <c r="D2293" s="48"/>
    </row>
    <row r="2294" spans="4:4" ht="12.75" customHeight="1">
      <c r="D2294" s="48"/>
    </row>
    <row r="2295" spans="4:4" ht="12.75" customHeight="1">
      <c r="D2295" s="48"/>
    </row>
    <row r="2296" spans="4:4" ht="12.75" customHeight="1">
      <c r="D2296" s="48"/>
    </row>
    <row r="2297" spans="4:4" ht="12.75" customHeight="1">
      <c r="D2297" s="48"/>
    </row>
    <row r="2298" spans="4:4" ht="12.75" customHeight="1">
      <c r="D2298" s="48"/>
    </row>
    <row r="2299" spans="4:4" ht="12.75" customHeight="1">
      <c r="D2299" s="48"/>
    </row>
    <row r="2300" spans="4:4" ht="12.75" customHeight="1">
      <c r="D2300" s="48"/>
    </row>
    <row r="2301" spans="4:4" ht="12.75" customHeight="1">
      <c r="D2301" s="48"/>
    </row>
    <row r="2302" spans="4:4" ht="12.75" customHeight="1">
      <c r="D2302" s="48"/>
    </row>
    <row r="2303" spans="4:4" ht="12.75" customHeight="1">
      <c r="D2303" s="48"/>
    </row>
    <row r="2304" spans="4:4" ht="12.75" customHeight="1">
      <c r="D2304" s="48"/>
    </row>
    <row r="2305" spans="4:4" ht="12.75" customHeight="1">
      <c r="D2305" s="48"/>
    </row>
    <row r="2306" spans="4:4" ht="12.75" customHeight="1">
      <c r="D2306" s="48"/>
    </row>
    <row r="2307" spans="4:4" ht="12.75" customHeight="1">
      <c r="D2307" s="48"/>
    </row>
    <row r="2308" spans="4:4" ht="12.75" customHeight="1">
      <c r="D2308" s="48"/>
    </row>
    <row r="2309" spans="4:4" ht="12.75" customHeight="1">
      <c r="D2309" s="48"/>
    </row>
    <row r="2310" spans="4:4" ht="12.75" customHeight="1">
      <c r="D2310" s="48"/>
    </row>
    <row r="2311" spans="4:4" ht="12.75" customHeight="1">
      <c r="D2311" s="48"/>
    </row>
    <row r="2312" spans="4:4" ht="12.75" customHeight="1">
      <c r="D2312" s="48"/>
    </row>
    <row r="2313" spans="4:4" ht="12.75" customHeight="1">
      <c r="D2313" s="48"/>
    </row>
    <row r="2314" spans="4:4" ht="12.75" customHeight="1">
      <c r="D2314" s="48"/>
    </row>
    <row r="2315" spans="4:4" ht="12.75" customHeight="1">
      <c r="D2315" s="48"/>
    </row>
    <row r="2316" spans="4:4" ht="12.75" customHeight="1">
      <c r="D2316" s="48"/>
    </row>
    <row r="2317" spans="4:4" ht="12.75" customHeight="1">
      <c r="D2317" s="48"/>
    </row>
    <row r="2318" spans="4:4" ht="12.75" customHeight="1">
      <c r="D2318" s="48"/>
    </row>
    <row r="2319" spans="4:4" ht="12.75" customHeight="1">
      <c r="D2319" s="48"/>
    </row>
    <row r="2320" spans="4:4" ht="12.75" customHeight="1">
      <c r="D2320" s="48"/>
    </row>
    <row r="2321" spans="4:4" ht="12.75" customHeight="1">
      <c r="D2321" s="48"/>
    </row>
    <row r="2322" spans="4:4" ht="12.75" customHeight="1">
      <c r="D2322" s="48"/>
    </row>
    <row r="2323" spans="4:4" ht="12.75" customHeight="1">
      <c r="D2323" s="48"/>
    </row>
    <row r="2324" spans="4:4" ht="12.75" customHeight="1">
      <c r="D2324" s="48"/>
    </row>
    <row r="2325" spans="4:4" ht="12.75" customHeight="1">
      <c r="D2325" s="48"/>
    </row>
    <row r="2326" spans="4:4" ht="12.75" customHeight="1">
      <c r="D2326" s="48"/>
    </row>
    <row r="2327" spans="4:4" ht="12.75" customHeight="1">
      <c r="D2327" s="48"/>
    </row>
    <row r="2328" spans="4:4" ht="12.75" customHeight="1">
      <c r="D2328" s="48"/>
    </row>
    <row r="2329" spans="4:4" ht="12.75" customHeight="1">
      <c r="D2329" s="48"/>
    </row>
    <row r="2330" spans="4:4" ht="12.75" customHeight="1">
      <c r="D2330" s="48"/>
    </row>
    <row r="2331" spans="4:4" ht="12.75" customHeight="1">
      <c r="D2331" s="48"/>
    </row>
    <row r="2332" spans="4:4" ht="12.75" customHeight="1">
      <c r="D2332" s="48"/>
    </row>
    <row r="2333" spans="4:4" ht="12.75" customHeight="1">
      <c r="D2333" s="48"/>
    </row>
    <row r="2334" spans="4:4" ht="12.75" customHeight="1">
      <c r="D2334" s="48"/>
    </row>
    <row r="2335" spans="4:4" ht="12.75" customHeight="1">
      <c r="D2335" s="48"/>
    </row>
    <row r="2336" spans="4:4" ht="12.75" customHeight="1">
      <c r="D2336" s="48"/>
    </row>
    <row r="2337" spans="4:4" ht="12.75" customHeight="1">
      <c r="D2337" s="48"/>
    </row>
    <row r="2338" spans="4:4" ht="12.75" customHeight="1">
      <c r="D2338" s="48"/>
    </row>
    <row r="2339" spans="4:4" ht="12.75" customHeight="1">
      <c r="D2339" s="48"/>
    </row>
    <row r="2340" spans="4:4" ht="12.75" customHeight="1">
      <c r="D2340" s="48"/>
    </row>
    <row r="2341" spans="4:4" ht="12.75" customHeight="1">
      <c r="D2341" s="48"/>
    </row>
    <row r="2342" spans="4:4" ht="12.75" customHeight="1">
      <c r="D2342" s="48"/>
    </row>
    <row r="2343" spans="4:4" ht="12.75" customHeight="1">
      <c r="D2343" s="48"/>
    </row>
    <row r="2344" spans="4:4" ht="12.75" customHeight="1">
      <c r="D2344" s="48"/>
    </row>
    <row r="2345" spans="4:4" ht="12.75" customHeight="1">
      <c r="D2345" s="48"/>
    </row>
    <row r="2346" spans="4:4" ht="12.75" customHeight="1">
      <c r="D2346" s="48"/>
    </row>
    <row r="2347" spans="4:4" ht="12.75" customHeight="1">
      <c r="D2347" s="48"/>
    </row>
    <row r="2348" spans="4:4" ht="12.75" customHeight="1">
      <c r="D2348" s="48"/>
    </row>
    <row r="2349" spans="4:4" ht="12.75" customHeight="1">
      <c r="D2349" s="48"/>
    </row>
    <row r="2350" spans="4:4" ht="12.75" customHeight="1">
      <c r="D2350" s="48"/>
    </row>
    <row r="2351" spans="4:4" ht="12.75" customHeight="1">
      <c r="D2351" s="48"/>
    </row>
    <row r="2352" spans="4:4" ht="12.75" customHeight="1">
      <c r="D2352" s="48"/>
    </row>
    <row r="2353" spans="4:4" ht="12.75" customHeight="1">
      <c r="D2353" s="48"/>
    </row>
    <row r="2354" spans="4:4" ht="12.75" customHeight="1">
      <c r="D2354" s="48"/>
    </row>
    <row r="2355" spans="4:4" ht="12.75" customHeight="1">
      <c r="D2355" s="48"/>
    </row>
    <row r="2356" spans="4:4" ht="12.75" customHeight="1">
      <c r="D2356" s="48"/>
    </row>
    <row r="2357" spans="4:4" ht="12.75" customHeight="1">
      <c r="D2357" s="48"/>
    </row>
    <row r="2358" spans="4:4" ht="12.75" customHeight="1">
      <c r="D2358" s="48"/>
    </row>
    <row r="2359" spans="4:4" ht="12.75" customHeight="1">
      <c r="D2359" s="48"/>
    </row>
    <row r="2360" spans="4:4" ht="12.75" customHeight="1">
      <c r="D2360" s="48"/>
    </row>
    <row r="2361" spans="4:4" ht="12.75" customHeight="1">
      <c r="D2361" s="48"/>
    </row>
    <row r="2362" spans="4:4" ht="12.75" customHeight="1">
      <c r="D2362" s="48"/>
    </row>
    <row r="2363" spans="4:4" ht="12.75" customHeight="1">
      <c r="D2363" s="48"/>
    </row>
    <row r="2364" spans="4:4" ht="12.75" customHeight="1">
      <c r="D2364" s="48"/>
    </row>
    <row r="2365" spans="4:4" ht="12.75" customHeight="1">
      <c r="D2365" s="48"/>
    </row>
    <row r="2366" spans="4:4" ht="12.75" customHeight="1">
      <c r="D2366" s="48"/>
    </row>
    <row r="2367" spans="4:4" ht="12.75" customHeight="1">
      <c r="D2367" s="48"/>
    </row>
    <row r="2368" spans="4:4" ht="12.75" customHeight="1">
      <c r="D2368" s="48"/>
    </row>
    <row r="2369" spans="4:4" ht="12.75" customHeight="1">
      <c r="D2369" s="48"/>
    </row>
    <row r="2370" spans="4:4" ht="12.75" customHeight="1">
      <c r="D2370" s="48"/>
    </row>
    <row r="2371" spans="4:4" ht="12.75" customHeight="1">
      <c r="D2371" s="48"/>
    </row>
    <row r="2372" spans="4:4" ht="12.75" customHeight="1">
      <c r="D2372" s="48"/>
    </row>
    <row r="2373" spans="4:4" ht="12.75" customHeight="1">
      <c r="D2373" s="48"/>
    </row>
    <row r="2374" spans="4:4" ht="12.75" customHeight="1">
      <c r="D2374" s="48"/>
    </row>
    <row r="2375" spans="4:4" ht="12.75" customHeight="1">
      <c r="D2375" s="48"/>
    </row>
    <row r="2376" spans="4:4" ht="12.75" customHeight="1">
      <c r="D2376" s="48"/>
    </row>
    <row r="2377" spans="4:4" ht="12.75" customHeight="1">
      <c r="D2377" s="48"/>
    </row>
    <row r="2378" spans="4:4" ht="12.75" customHeight="1">
      <c r="D2378" s="48"/>
    </row>
    <row r="2379" spans="4:4" ht="12.75" customHeight="1">
      <c r="D2379" s="48"/>
    </row>
    <row r="2380" spans="4:4" ht="12.75" customHeight="1">
      <c r="D2380" s="48"/>
    </row>
    <row r="2381" spans="4:4" ht="12.75" customHeight="1">
      <c r="D2381" s="48"/>
    </row>
    <row r="2382" spans="4:4" ht="12.75" customHeight="1">
      <c r="D2382" s="48"/>
    </row>
    <row r="2383" spans="4:4" ht="12.75" customHeight="1">
      <c r="D2383" s="48"/>
    </row>
    <row r="2384" spans="4:4" ht="12.75" customHeight="1">
      <c r="D2384" s="48"/>
    </row>
    <row r="2385" spans="4:4" ht="12.75" customHeight="1">
      <c r="D2385" s="48"/>
    </row>
    <row r="2386" spans="4:4" ht="12.75" customHeight="1">
      <c r="D2386" s="48"/>
    </row>
    <row r="2387" spans="4:4" ht="12.75" customHeight="1">
      <c r="D2387" s="48"/>
    </row>
    <row r="2388" spans="4:4" ht="12.75" customHeight="1">
      <c r="D2388" s="48"/>
    </row>
    <row r="2389" spans="4:4" ht="12.75" customHeight="1">
      <c r="D2389" s="48"/>
    </row>
    <row r="2390" spans="4:4" ht="12.75" customHeight="1">
      <c r="D2390" s="48"/>
    </row>
    <row r="2391" spans="4:4" ht="12.75" customHeight="1">
      <c r="D2391" s="48"/>
    </row>
    <row r="2392" spans="4:4" ht="12.75" customHeight="1">
      <c r="D2392" s="48"/>
    </row>
    <row r="2393" spans="4:4" ht="12.75" customHeight="1">
      <c r="D2393" s="48"/>
    </row>
    <row r="2394" spans="4:4" ht="12.75" customHeight="1">
      <c r="D2394" s="48"/>
    </row>
    <row r="2395" spans="4:4" ht="12.75" customHeight="1">
      <c r="D2395" s="48"/>
    </row>
    <row r="2396" spans="4:4" ht="12.75" customHeight="1">
      <c r="D2396" s="48"/>
    </row>
    <row r="2397" spans="4:4" ht="12.75" customHeight="1">
      <c r="D2397" s="48"/>
    </row>
    <row r="2398" spans="4:4" ht="12.75" customHeight="1">
      <c r="D2398" s="48"/>
    </row>
    <row r="2399" spans="4:4" ht="12.75" customHeight="1">
      <c r="D2399" s="48"/>
    </row>
    <row r="2400" spans="4:4" ht="12.75" customHeight="1">
      <c r="D2400" s="48"/>
    </row>
    <row r="2401" spans="4:4" ht="12.75" customHeight="1">
      <c r="D2401" s="48"/>
    </row>
    <row r="2402" spans="4:4" ht="12.75" customHeight="1">
      <c r="D2402" s="48"/>
    </row>
    <row r="2403" spans="4:4" ht="12.75" customHeight="1">
      <c r="D2403" s="48"/>
    </row>
    <row r="2404" spans="4:4" ht="12.75" customHeight="1">
      <c r="D2404" s="48"/>
    </row>
    <row r="2405" spans="4:4" ht="12.75" customHeight="1">
      <c r="D2405" s="48"/>
    </row>
    <row r="2406" spans="4:4" ht="12.75" customHeight="1">
      <c r="D2406" s="48"/>
    </row>
    <row r="2407" spans="4:4" ht="12.75" customHeight="1">
      <c r="D2407" s="48"/>
    </row>
    <row r="2408" spans="4:4" ht="12.75" customHeight="1">
      <c r="D2408" s="48"/>
    </row>
    <row r="2409" spans="4:4" ht="12.75" customHeight="1">
      <c r="D2409" s="48"/>
    </row>
    <row r="2410" spans="4:4" ht="12.75" customHeight="1">
      <c r="D2410" s="48"/>
    </row>
    <row r="2411" spans="4:4" ht="12.75" customHeight="1">
      <c r="D2411" s="48"/>
    </row>
    <row r="2412" spans="4:4" ht="12.75" customHeight="1">
      <c r="D2412" s="48"/>
    </row>
    <row r="2413" spans="4:4" ht="12.75" customHeight="1">
      <c r="D2413" s="48"/>
    </row>
    <row r="2414" spans="4:4" ht="12.75" customHeight="1">
      <c r="D2414" s="48"/>
    </row>
    <row r="2415" spans="4:4" ht="12.75" customHeight="1">
      <c r="D2415" s="48"/>
    </row>
    <row r="2416" spans="4:4" ht="12.75" customHeight="1">
      <c r="D2416" s="48"/>
    </row>
    <row r="2417" spans="4:4" ht="12.75" customHeight="1">
      <c r="D2417" s="48"/>
    </row>
    <row r="2418" spans="4:4" ht="12.75" customHeight="1">
      <c r="D2418" s="48"/>
    </row>
    <row r="2419" spans="4:4" ht="12.75" customHeight="1">
      <c r="D2419" s="48"/>
    </row>
    <row r="2420" spans="4:4" ht="12.75" customHeight="1">
      <c r="D2420" s="48"/>
    </row>
    <row r="2421" spans="4:4" ht="12.75" customHeight="1">
      <c r="D2421" s="48"/>
    </row>
    <row r="2422" spans="4:4" ht="12.75" customHeight="1">
      <c r="D2422" s="48"/>
    </row>
    <row r="2423" spans="4:4" ht="12.75" customHeight="1">
      <c r="D2423" s="48"/>
    </row>
    <row r="2424" spans="4:4" ht="12.75" customHeight="1">
      <c r="D2424" s="48"/>
    </row>
    <row r="2425" spans="4:4" ht="12.75" customHeight="1">
      <c r="D2425" s="48"/>
    </row>
    <row r="2426" spans="4:4" ht="12.75" customHeight="1">
      <c r="D2426" s="48"/>
    </row>
    <row r="2427" spans="4:4" ht="12.75" customHeight="1">
      <c r="D2427" s="48"/>
    </row>
    <row r="2428" spans="4:4" ht="12.75" customHeight="1">
      <c r="D2428" s="48"/>
    </row>
    <row r="2429" spans="4:4" ht="12.75" customHeight="1">
      <c r="D2429" s="48"/>
    </row>
    <row r="2430" spans="4:4" ht="12.75" customHeight="1">
      <c r="D2430" s="48"/>
    </row>
    <row r="2431" spans="4:4" ht="12.75" customHeight="1">
      <c r="D2431" s="48"/>
    </row>
    <row r="2432" spans="4:4" ht="12.75" customHeight="1">
      <c r="D2432" s="48"/>
    </row>
    <row r="2433" spans="4:4" ht="12.75" customHeight="1">
      <c r="D2433" s="48"/>
    </row>
    <row r="2434" spans="4:4" ht="12.75" customHeight="1">
      <c r="D2434" s="48"/>
    </row>
    <row r="2435" spans="4:4" ht="12.75" customHeight="1">
      <c r="D2435" s="48"/>
    </row>
    <row r="2436" spans="4:4" ht="12.75" customHeight="1">
      <c r="D2436" s="48"/>
    </row>
    <row r="2437" spans="4:4" ht="12.75" customHeight="1">
      <c r="D2437" s="48"/>
    </row>
    <row r="2438" spans="4:4" ht="12.75" customHeight="1">
      <c r="D2438" s="48"/>
    </row>
    <row r="2439" spans="4:4" ht="12.75" customHeight="1">
      <c r="D2439" s="48"/>
    </row>
    <row r="2440" spans="4:4" ht="12.75" customHeight="1">
      <c r="D2440" s="48"/>
    </row>
    <row r="2441" spans="4:4" ht="12.75" customHeight="1">
      <c r="D2441" s="48"/>
    </row>
    <row r="2442" spans="4:4" ht="12.75" customHeight="1">
      <c r="D2442" s="48"/>
    </row>
    <row r="2443" spans="4:4" ht="12.75" customHeight="1">
      <c r="D2443" s="48"/>
    </row>
    <row r="2444" spans="4:4" ht="12.75" customHeight="1">
      <c r="D2444" s="48"/>
    </row>
    <row r="2445" spans="4:4" ht="12.75" customHeight="1">
      <c r="D2445" s="48"/>
    </row>
    <row r="2446" spans="4:4" ht="12.75" customHeight="1">
      <c r="D2446" s="48"/>
    </row>
    <row r="2447" spans="4:4" ht="12.75" customHeight="1">
      <c r="D2447" s="48"/>
    </row>
    <row r="2448" spans="4:4" ht="12.75" customHeight="1">
      <c r="D2448" s="48"/>
    </row>
    <row r="2449" spans="4:4" ht="12.75" customHeight="1">
      <c r="D2449" s="48"/>
    </row>
    <row r="2450" spans="4:4" ht="12.75" customHeight="1">
      <c r="D2450" s="48"/>
    </row>
    <row r="2451" spans="4:4" ht="12.75" customHeight="1">
      <c r="D2451" s="48"/>
    </row>
    <row r="2452" spans="4:4" ht="12.75" customHeight="1">
      <c r="D2452" s="48"/>
    </row>
    <row r="2453" spans="4:4" ht="12.75" customHeight="1">
      <c r="D2453" s="48"/>
    </row>
    <row r="2454" spans="4:4" ht="12.75" customHeight="1">
      <c r="D2454" s="48"/>
    </row>
    <row r="2455" spans="4:4" ht="12.75" customHeight="1">
      <c r="D2455" s="48"/>
    </row>
    <row r="2456" spans="4:4" ht="12.75" customHeight="1">
      <c r="D2456" s="48"/>
    </row>
    <row r="2457" spans="4:4" ht="12.75" customHeight="1">
      <c r="D2457" s="48"/>
    </row>
    <row r="2458" spans="4:4" ht="12.75" customHeight="1">
      <c r="D2458" s="48"/>
    </row>
    <row r="2459" spans="4:4" ht="12.75" customHeight="1">
      <c r="D2459" s="48"/>
    </row>
    <row r="2460" spans="4:4" ht="12.75" customHeight="1">
      <c r="D2460" s="48"/>
    </row>
    <row r="2461" spans="4:4" ht="12.75" customHeight="1">
      <c r="D2461" s="48"/>
    </row>
    <row r="2462" spans="4:4" ht="12.75" customHeight="1">
      <c r="D2462" s="48"/>
    </row>
    <row r="2463" spans="4:4" ht="12.75" customHeight="1">
      <c r="D2463" s="48"/>
    </row>
    <row r="2464" spans="4:4" ht="12.75" customHeight="1">
      <c r="D2464" s="48"/>
    </row>
    <row r="2465" spans="4:4" ht="12.75" customHeight="1">
      <c r="D2465" s="48"/>
    </row>
    <row r="2466" spans="4:4" ht="12.75" customHeight="1">
      <c r="D2466" s="48"/>
    </row>
    <row r="2467" spans="4:4" ht="12.75" customHeight="1">
      <c r="D2467" s="48"/>
    </row>
    <row r="2468" spans="4:4" ht="12.75" customHeight="1">
      <c r="D2468" s="48"/>
    </row>
    <row r="2469" spans="4:4" ht="12.75" customHeight="1">
      <c r="D2469" s="48"/>
    </row>
    <row r="2470" spans="4:4" ht="12.75" customHeight="1">
      <c r="D2470" s="48"/>
    </row>
    <row r="2471" spans="4:4" ht="12.75" customHeight="1">
      <c r="D2471" s="48"/>
    </row>
    <row r="2472" spans="4:4" ht="12.75" customHeight="1">
      <c r="D2472" s="48"/>
    </row>
    <row r="2473" spans="4:4" ht="12.75" customHeight="1">
      <c r="D2473" s="48"/>
    </row>
    <row r="2474" spans="4:4" ht="12.75" customHeight="1">
      <c r="D2474" s="48"/>
    </row>
    <row r="2475" spans="4:4" ht="12.75" customHeight="1">
      <c r="D2475" s="48"/>
    </row>
    <row r="2476" spans="4:4" ht="12.75" customHeight="1">
      <c r="D2476" s="48"/>
    </row>
    <row r="2477" spans="4:4" ht="12.75" customHeight="1">
      <c r="D2477" s="48"/>
    </row>
    <row r="2478" spans="4:4" ht="12.75" customHeight="1">
      <c r="D2478" s="48"/>
    </row>
    <row r="2479" spans="4:4" ht="12.75" customHeight="1">
      <c r="D2479" s="48"/>
    </row>
    <row r="2480" spans="4:4" ht="12.75" customHeight="1">
      <c r="D2480" s="48"/>
    </row>
    <row r="2481" spans="4:4" ht="12.75" customHeight="1">
      <c r="D2481" s="48"/>
    </row>
    <row r="2482" spans="4:4" ht="12.75" customHeight="1">
      <c r="D2482" s="48"/>
    </row>
    <row r="2483" spans="4:4" ht="12.75" customHeight="1">
      <c r="D2483" s="48"/>
    </row>
    <row r="2484" spans="4:4" ht="12.75" customHeight="1">
      <c r="D2484" s="48"/>
    </row>
    <row r="2485" spans="4:4" ht="12.75" customHeight="1">
      <c r="D2485" s="48"/>
    </row>
    <row r="2486" spans="4:4" ht="12.75" customHeight="1">
      <c r="D2486" s="48"/>
    </row>
    <row r="2487" spans="4:4" ht="12.75" customHeight="1">
      <c r="D2487" s="48"/>
    </row>
    <row r="2488" spans="4:4" ht="12.75" customHeight="1">
      <c r="D2488" s="48"/>
    </row>
    <row r="2489" spans="4:4" ht="12.75" customHeight="1">
      <c r="D2489" s="48"/>
    </row>
    <row r="2490" spans="4:4" ht="12.75" customHeight="1">
      <c r="D2490" s="48"/>
    </row>
    <row r="2491" spans="4:4" ht="12.75" customHeight="1">
      <c r="D2491" s="48"/>
    </row>
    <row r="2492" spans="4:4" ht="12.75" customHeight="1">
      <c r="D2492" s="48"/>
    </row>
    <row r="2493" spans="4:4" ht="12.75" customHeight="1">
      <c r="D2493" s="48"/>
    </row>
    <row r="2494" spans="4:4" ht="12.75" customHeight="1">
      <c r="D2494" s="48"/>
    </row>
    <row r="2495" spans="4:4" ht="12.75" customHeight="1">
      <c r="D2495" s="48"/>
    </row>
    <row r="2496" spans="4:4" ht="12.75" customHeight="1">
      <c r="D2496" s="48"/>
    </row>
    <row r="2497" spans="4:4" ht="12.75" customHeight="1">
      <c r="D2497" s="48"/>
    </row>
    <row r="2498" spans="4:4" ht="12.75" customHeight="1">
      <c r="D2498" s="48"/>
    </row>
    <row r="2499" spans="4:4" ht="12.75" customHeight="1">
      <c r="D2499" s="48"/>
    </row>
    <row r="2500" spans="4:4" ht="12.75" customHeight="1">
      <c r="D2500" s="48"/>
    </row>
    <row r="2501" spans="4:4" ht="12.75" customHeight="1">
      <c r="D2501" s="48"/>
    </row>
    <row r="2502" spans="4:4" ht="12.75" customHeight="1">
      <c r="D2502" s="48"/>
    </row>
    <row r="2503" spans="4:4" ht="12.75" customHeight="1">
      <c r="D2503" s="48"/>
    </row>
    <row r="2504" spans="4:4" ht="12.75" customHeight="1">
      <c r="D2504" s="48"/>
    </row>
    <row r="2505" spans="4:4" ht="12.75" customHeight="1">
      <c r="D2505" s="48"/>
    </row>
    <row r="2506" spans="4:4" ht="12.75" customHeight="1">
      <c r="D2506" s="48"/>
    </row>
    <row r="2507" spans="4:4" ht="12.75" customHeight="1">
      <c r="D2507" s="48"/>
    </row>
    <row r="2508" spans="4:4" ht="12.75" customHeight="1">
      <c r="D2508" s="48"/>
    </row>
    <row r="2509" spans="4:4" ht="12.75" customHeight="1">
      <c r="D2509" s="48"/>
    </row>
    <row r="2510" spans="4:4" ht="12.75" customHeight="1">
      <c r="D2510" s="48"/>
    </row>
    <row r="2511" spans="4:4" ht="12.75" customHeight="1">
      <c r="D2511" s="48"/>
    </row>
    <row r="2512" spans="4:4" ht="12.75" customHeight="1">
      <c r="D2512" s="48"/>
    </row>
    <row r="2513" spans="4:4" ht="12.75" customHeight="1">
      <c r="D2513" s="48"/>
    </row>
    <row r="2514" spans="4:4" ht="12.75" customHeight="1">
      <c r="D2514" s="48"/>
    </row>
    <row r="2515" spans="4:4" ht="12.75" customHeight="1">
      <c r="D2515" s="48"/>
    </row>
    <row r="2516" spans="4:4" ht="12.75" customHeight="1">
      <c r="D2516" s="48"/>
    </row>
    <row r="2517" spans="4:4" ht="12.75" customHeight="1">
      <c r="D2517" s="48"/>
    </row>
    <row r="2518" spans="4:4" ht="12.75" customHeight="1">
      <c r="D2518" s="48"/>
    </row>
    <row r="2519" spans="4:4" ht="12.75" customHeight="1">
      <c r="D2519" s="48"/>
    </row>
    <row r="2520" spans="4:4" ht="12.75" customHeight="1">
      <c r="D2520" s="48"/>
    </row>
    <row r="2521" spans="4:4" ht="12.75" customHeight="1">
      <c r="D2521" s="48"/>
    </row>
    <row r="2522" spans="4:4" ht="12.75" customHeight="1">
      <c r="D2522" s="48"/>
    </row>
    <row r="2523" spans="4:4" ht="12.75" customHeight="1">
      <c r="D2523" s="48"/>
    </row>
    <row r="2524" spans="4:4" ht="12.75" customHeight="1">
      <c r="D2524" s="48"/>
    </row>
    <row r="2525" spans="4:4" ht="12.75" customHeight="1">
      <c r="D2525" s="48"/>
    </row>
    <row r="2526" spans="4:4" ht="12.75" customHeight="1">
      <c r="D2526" s="48"/>
    </row>
    <row r="2527" spans="4:4" ht="12.75" customHeight="1">
      <c r="D2527" s="48"/>
    </row>
    <row r="2528" spans="4:4" ht="12.75" customHeight="1">
      <c r="D2528" s="48"/>
    </row>
    <row r="2529" spans="4:4" ht="12.75" customHeight="1">
      <c r="D2529" s="48"/>
    </row>
    <row r="2530" spans="4:4" ht="12.75" customHeight="1">
      <c r="D2530" s="48"/>
    </row>
    <row r="2531" spans="4:4" ht="12.75" customHeight="1">
      <c r="D2531" s="48"/>
    </row>
    <row r="2532" spans="4:4" ht="12.75" customHeight="1">
      <c r="D2532" s="48"/>
    </row>
    <row r="2533" spans="4:4" ht="12.75" customHeight="1">
      <c r="D2533" s="48"/>
    </row>
    <row r="2534" spans="4:4" ht="12.75" customHeight="1">
      <c r="D2534" s="48"/>
    </row>
    <row r="2535" spans="4:4" ht="12.75" customHeight="1">
      <c r="D2535" s="48"/>
    </row>
    <row r="2536" spans="4:4" ht="12.75" customHeight="1">
      <c r="D2536" s="48"/>
    </row>
    <row r="2537" spans="4:4" ht="12.75" customHeight="1">
      <c r="D2537" s="48"/>
    </row>
    <row r="2538" spans="4:4" ht="12.75" customHeight="1">
      <c r="D2538" s="48"/>
    </row>
    <row r="2539" spans="4:4" ht="12.75" customHeight="1">
      <c r="D2539" s="48"/>
    </row>
    <row r="2540" spans="4:4" ht="12.75" customHeight="1">
      <c r="D2540" s="48"/>
    </row>
    <row r="2541" spans="4:4" ht="12.75" customHeight="1">
      <c r="D2541" s="48"/>
    </row>
    <row r="2542" spans="4:4" ht="12.75" customHeight="1">
      <c r="D2542" s="48"/>
    </row>
    <row r="2543" spans="4:4" ht="12.75" customHeight="1">
      <c r="D2543" s="48"/>
    </row>
    <row r="2544" spans="4:4" ht="12.75" customHeight="1">
      <c r="D2544" s="48"/>
    </row>
    <row r="2545" spans="4:4" ht="12.75" customHeight="1">
      <c r="D2545" s="48"/>
    </row>
    <row r="2546" spans="4:4" ht="12.75" customHeight="1">
      <c r="D2546" s="48"/>
    </row>
    <row r="2547" spans="4:4" ht="12.75" customHeight="1">
      <c r="D2547" s="48"/>
    </row>
    <row r="2548" spans="4:4" ht="12.75" customHeight="1">
      <c r="D2548" s="48"/>
    </row>
    <row r="2549" spans="4:4" ht="12.75" customHeight="1">
      <c r="D2549" s="48"/>
    </row>
    <row r="2550" spans="4:4" ht="12.75" customHeight="1">
      <c r="D2550" s="48"/>
    </row>
    <row r="2551" spans="4:4" ht="12.75" customHeight="1">
      <c r="D2551" s="48"/>
    </row>
    <row r="2552" spans="4:4" ht="12.75" customHeight="1">
      <c r="D2552" s="48"/>
    </row>
    <row r="2553" spans="4:4" ht="12.75" customHeight="1">
      <c r="D2553" s="48"/>
    </row>
    <row r="2554" spans="4:4" ht="12.75" customHeight="1">
      <c r="D2554" s="48"/>
    </row>
    <row r="2555" spans="4:4" ht="12.75" customHeight="1">
      <c r="D2555" s="48"/>
    </row>
    <row r="2556" spans="4:4" ht="12.75" customHeight="1">
      <c r="D2556" s="48"/>
    </row>
    <row r="2557" spans="4:4" ht="12.75" customHeight="1">
      <c r="D2557" s="48"/>
    </row>
    <row r="2558" spans="4:4" ht="12.75" customHeight="1">
      <c r="D2558" s="48"/>
    </row>
    <row r="2559" spans="4:4" ht="12.75" customHeight="1">
      <c r="D2559" s="48"/>
    </row>
    <row r="2560" spans="4:4" ht="12.75" customHeight="1">
      <c r="D2560" s="48"/>
    </row>
    <row r="2561" spans="4:4" ht="12.75" customHeight="1">
      <c r="D2561" s="48"/>
    </row>
    <row r="2562" spans="4:4" ht="12.75" customHeight="1">
      <c r="D2562" s="48"/>
    </row>
    <row r="2563" spans="4:4" ht="12.75" customHeight="1">
      <c r="D2563" s="48"/>
    </row>
    <row r="2564" spans="4:4" ht="12.75" customHeight="1">
      <c r="D2564" s="48"/>
    </row>
    <row r="2565" spans="4:4" ht="12.75" customHeight="1">
      <c r="D2565" s="48"/>
    </row>
    <row r="2566" spans="4:4" ht="12.75" customHeight="1">
      <c r="D2566" s="48"/>
    </row>
    <row r="2567" spans="4:4" ht="12.75" customHeight="1">
      <c r="D2567" s="48"/>
    </row>
    <row r="2568" spans="4:4" ht="12.75" customHeight="1">
      <c r="D2568" s="48"/>
    </row>
    <row r="2569" spans="4:4" ht="12.75" customHeight="1">
      <c r="D2569" s="48"/>
    </row>
    <row r="2570" spans="4:4" ht="12.75" customHeight="1">
      <c r="D2570" s="48"/>
    </row>
    <row r="2571" spans="4:4" ht="12.75" customHeight="1">
      <c r="D2571" s="48"/>
    </row>
    <row r="2572" spans="4:4" ht="12.75" customHeight="1">
      <c r="D2572" s="48"/>
    </row>
    <row r="2573" spans="4:4" ht="12.75" customHeight="1">
      <c r="D2573" s="48"/>
    </row>
    <row r="2574" spans="4:4" ht="12.75" customHeight="1">
      <c r="D2574" s="48"/>
    </row>
    <row r="2575" spans="4:4" ht="12.75" customHeight="1">
      <c r="D2575" s="48"/>
    </row>
    <row r="2576" spans="4:4" ht="12.75" customHeight="1">
      <c r="D2576" s="48"/>
    </row>
    <row r="2577" spans="4:4" ht="12.75" customHeight="1">
      <c r="D2577" s="48"/>
    </row>
    <row r="2578" spans="4:4" ht="12.75" customHeight="1">
      <c r="D2578" s="48"/>
    </row>
    <row r="2579" spans="4:4" ht="12.75" customHeight="1">
      <c r="D2579" s="48"/>
    </row>
    <row r="2580" spans="4:4" ht="12.75" customHeight="1">
      <c r="D2580" s="48"/>
    </row>
    <row r="2581" spans="4:4" ht="12.75" customHeight="1">
      <c r="D2581" s="48"/>
    </row>
    <row r="2582" spans="4:4" ht="12.75" customHeight="1">
      <c r="D2582" s="48"/>
    </row>
    <row r="2583" spans="4:4" ht="12.75" customHeight="1">
      <c r="D2583" s="48"/>
    </row>
    <row r="2584" spans="4:4" ht="12.75" customHeight="1">
      <c r="D2584" s="48"/>
    </row>
    <row r="2585" spans="4:4" ht="12.75" customHeight="1">
      <c r="D2585" s="48"/>
    </row>
    <row r="2586" spans="4:4" ht="12.75" customHeight="1">
      <c r="D2586" s="48"/>
    </row>
    <row r="2587" spans="4:4" ht="12.75" customHeight="1">
      <c r="D2587" s="48"/>
    </row>
    <row r="2588" spans="4:4" ht="12.75" customHeight="1">
      <c r="D2588" s="48"/>
    </row>
    <row r="2589" spans="4:4" ht="12.75" customHeight="1">
      <c r="D2589" s="48"/>
    </row>
    <row r="2590" spans="4:4" ht="12.75" customHeight="1">
      <c r="D2590" s="48"/>
    </row>
    <row r="2591" spans="4:4" ht="12.75" customHeight="1">
      <c r="D2591" s="48"/>
    </row>
    <row r="2592" spans="4:4" ht="12.75" customHeight="1">
      <c r="D2592" s="48"/>
    </row>
    <row r="2593" spans="4:4" ht="12.75" customHeight="1">
      <c r="D2593" s="48"/>
    </row>
    <row r="2594" spans="4:4" ht="12.75" customHeight="1">
      <c r="D2594" s="48"/>
    </row>
    <row r="2595" spans="4:4" ht="12.75" customHeight="1">
      <c r="D2595" s="48"/>
    </row>
    <row r="2596" spans="4:4" ht="12.75" customHeight="1">
      <c r="D2596" s="48"/>
    </row>
    <row r="2597" spans="4:4" ht="12.75" customHeight="1">
      <c r="D2597" s="48"/>
    </row>
    <row r="2598" spans="4:4" ht="12.75" customHeight="1">
      <c r="D2598" s="48"/>
    </row>
    <row r="2599" spans="4:4" ht="12.75" customHeight="1">
      <c r="D2599" s="48"/>
    </row>
    <row r="2600" spans="4:4" ht="12.75" customHeight="1">
      <c r="D2600" s="48"/>
    </row>
    <row r="2601" spans="4:4" ht="12.75" customHeight="1">
      <c r="D2601" s="48"/>
    </row>
    <row r="2602" spans="4:4" ht="12.75" customHeight="1">
      <c r="D2602" s="48"/>
    </row>
    <row r="2603" spans="4:4" ht="12.75" customHeight="1">
      <c r="D2603" s="48"/>
    </row>
    <row r="2604" spans="4:4" ht="12.75" customHeight="1">
      <c r="D2604" s="48"/>
    </row>
    <row r="2605" spans="4:4" ht="12.75" customHeight="1">
      <c r="D2605" s="48"/>
    </row>
    <row r="2606" spans="4:4" ht="12.75" customHeight="1">
      <c r="D2606" s="48"/>
    </row>
    <row r="2607" spans="4:4" ht="12.75" customHeight="1">
      <c r="D2607" s="48"/>
    </row>
    <row r="2608" spans="4:4" ht="12.75" customHeight="1">
      <c r="D2608" s="48"/>
    </row>
    <row r="2609" spans="4:4" ht="12.75" customHeight="1">
      <c r="D2609" s="48"/>
    </row>
    <row r="2610" spans="4:4" ht="12.75" customHeight="1">
      <c r="D2610" s="48"/>
    </row>
    <row r="2611" spans="4:4" ht="12.75" customHeight="1">
      <c r="D2611" s="48"/>
    </row>
    <row r="2612" spans="4:4" ht="12.75" customHeight="1">
      <c r="D2612" s="48"/>
    </row>
    <row r="2613" spans="4:4" ht="12.75" customHeight="1">
      <c r="D2613" s="48"/>
    </row>
    <row r="2614" spans="4:4" ht="12.75" customHeight="1">
      <c r="D2614" s="48"/>
    </row>
    <row r="2615" spans="4:4" ht="12.75" customHeight="1">
      <c r="D2615" s="48"/>
    </row>
    <row r="2616" spans="4:4" ht="12.75" customHeight="1">
      <c r="D2616" s="48"/>
    </row>
    <row r="2617" spans="4:4" ht="12.75" customHeight="1">
      <c r="D2617" s="48"/>
    </row>
    <row r="2618" spans="4:4" ht="12.75" customHeight="1">
      <c r="D2618" s="48"/>
    </row>
    <row r="2619" spans="4:4" ht="12.75" customHeight="1">
      <c r="D2619" s="48"/>
    </row>
    <row r="2620" spans="4:4" ht="12.75" customHeight="1">
      <c r="D2620" s="48"/>
    </row>
    <row r="2621" spans="4:4" ht="12.75" customHeight="1">
      <c r="D2621" s="48"/>
    </row>
    <row r="2622" spans="4:4" ht="12.75" customHeight="1">
      <c r="D2622" s="48"/>
    </row>
    <row r="2623" spans="4:4" ht="12.75" customHeight="1">
      <c r="D2623" s="48"/>
    </row>
    <row r="2624" spans="4:4" ht="12.75" customHeight="1">
      <c r="D2624" s="48"/>
    </row>
    <row r="2625" spans="4:4" ht="12.75" customHeight="1">
      <c r="D2625" s="48"/>
    </row>
    <row r="2626" spans="4:4" ht="12.75" customHeight="1">
      <c r="D2626" s="48"/>
    </row>
    <row r="2627" spans="4:4" ht="12.75" customHeight="1">
      <c r="D2627" s="48"/>
    </row>
    <row r="2628" spans="4:4" ht="12.75" customHeight="1">
      <c r="D2628" s="48"/>
    </row>
    <row r="2629" spans="4:4" ht="12.75" customHeight="1">
      <c r="D2629" s="48"/>
    </row>
    <row r="2630" spans="4:4" ht="12.75" customHeight="1">
      <c r="D2630" s="48"/>
    </row>
    <row r="2631" spans="4:4" ht="12.75" customHeight="1">
      <c r="D2631" s="48"/>
    </row>
    <row r="2632" spans="4:4" ht="12.75" customHeight="1">
      <c r="D2632" s="48"/>
    </row>
    <row r="2633" spans="4:4" ht="12.75" customHeight="1">
      <c r="D2633" s="48"/>
    </row>
    <row r="2634" spans="4:4" ht="12.75" customHeight="1">
      <c r="D2634" s="48"/>
    </row>
    <row r="2635" spans="4:4" ht="12.75" customHeight="1">
      <c r="D2635" s="48"/>
    </row>
    <row r="2636" spans="4:4" ht="12.75" customHeight="1">
      <c r="D2636" s="48"/>
    </row>
    <row r="2637" spans="4:4" ht="12.75" customHeight="1">
      <c r="D2637" s="48"/>
    </row>
    <row r="2638" spans="4:4" ht="12.75" customHeight="1">
      <c r="D2638" s="48"/>
    </row>
    <row r="2639" spans="4:4" ht="12.75" customHeight="1">
      <c r="D2639" s="48"/>
    </row>
    <row r="2640" spans="4:4" ht="12.75" customHeight="1">
      <c r="D2640" s="48"/>
    </row>
    <row r="2641" spans="4:4" ht="12.75" customHeight="1">
      <c r="D2641" s="48"/>
    </row>
    <row r="2642" spans="4:4" ht="12.75" customHeight="1">
      <c r="D2642" s="48"/>
    </row>
    <row r="2643" spans="4:4" ht="12.75" customHeight="1">
      <c r="D2643" s="48"/>
    </row>
    <row r="2644" spans="4:4" ht="12.75" customHeight="1">
      <c r="D2644" s="48"/>
    </row>
    <row r="2645" spans="4:4" ht="12.75" customHeight="1">
      <c r="D2645" s="48"/>
    </row>
    <row r="2646" spans="4:4" ht="12.75" customHeight="1">
      <c r="D2646" s="48"/>
    </row>
    <row r="2647" spans="4:4" ht="12.75" customHeight="1">
      <c r="D2647" s="48"/>
    </row>
    <row r="2648" spans="4:4" ht="12.75" customHeight="1">
      <c r="D2648" s="48"/>
    </row>
    <row r="2649" spans="4:4" ht="12.75" customHeight="1">
      <c r="D2649" s="48"/>
    </row>
    <row r="2650" spans="4:4" ht="12.75" customHeight="1">
      <c r="D2650" s="48"/>
    </row>
    <row r="2651" spans="4:4" ht="12.75" customHeight="1">
      <c r="D2651" s="48"/>
    </row>
    <row r="2652" spans="4:4" ht="12.75" customHeight="1">
      <c r="D2652" s="48"/>
    </row>
    <row r="2653" spans="4:4" ht="12.75" customHeight="1">
      <c r="D2653" s="48"/>
    </row>
    <row r="2654" spans="4:4" ht="12.75" customHeight="1">
      <c r="D2654" s="48"/>
    </row>
    <row r="2655" spans="4:4" ht="12.75" customHeight="1">
      <c r="D2655" s="48"/>
    </row>
    <row r="2656" spans="4:4" ht="12.75" customHeight="1">
      <c r="D2656" s="48"/>
    </row>
    <row r="2657" spans="4:4" ht="12.75" customHeight="1">
      <c r="D2657" s="48"/>
    </row>
    <row r="2658" spans="4:4" ht="12.75" customHeight="1">
      <c r="D2658" s="48"/>
    </row>
    <row r="2659" spans="4:4" ht="12.75" customHeight="1">
      <c r="D2659" s="48"/>
    </row>
    <row r="2660" spans="4:4" ht="12.75" customHeight="1">
      <c r="D2660" s="48"/>
    </row>
    <row r="2661" spans="4:4" ht="12.75" customHeight="1">
      <c r="D2661" s="48"/>
    </row>
    <row r="2662" spans="4:4" ht="12.75" customHeight="1">
      <c r="D2662" s="48"/>
    </row>
    <row r="2663" spans="4:4" ht="12.75" customHeight="1">
      <c r="D2663" s="48"/>
    </row>
    <row r="2664" spans="4:4" ht="12.75" customHeight="1">
      <c r="D2664" s="48"/>
    </row>
    <row r="2665" spans="4:4" ht="12.75" customHeight="1">
      <c r="D2665" s="48"/>
    </row>
    <row r="2666" spans="4:4" ht="12.75" customHeight="1">
      <c r="D2666" s="48"/>
    </row>
    <row r="2667" spans="4:4" ht="12.75" customHeight="1">
      <c r="D2667" s="48"/>
    </row>
    <row r="2668" spans="4:4" ht="12.75" customHeight="1">
      <c r="D2668" s="48"/>
    </row>
    <row r="2669" spans="4:4" ht="12.75" customHeight="1">
      <c r="D2669" s="48"/>
    </row>
    <row r="2670" spans="4:4" ht="12.75" customHeight="1">
      <c r="D2670" s="48"/>
    </row>
    <row r="2671" spans="4:4" ht="12.75" customHeight="1">
      <c r="D2671" s="48"/>
    </row>
    <row r="2672" spans="4:4" ht="12.75" customHeight="1">
      <c r="D2672" s="48"/>
    </row>
    <row r="2673" spans="4:4" ht="12.75" customHeight="1">
      <c r="D2673" s="48"/>
    </row>
    <row r="2674" spans="4:4" ht="12.75" customHeight="1">
      <c r="D2674" s="48"/>
    </row>
    <row r="2675" spans="4:4" ht="12.75" customHeight="1">
      <c r="D2675" s="48"/>
    </row>
    <row r="2676" spans="4:4" ht="12.75" customHeight="1">
      <c r="D2676" s="48"/>
    </row>
    <row r="2677" spans="4:4" ht="12.75" customHeight="1">
      <c r="D2677" s="48"/>
    </row>
    <row r="2678" spans="4:4" ht="12.75" customHeight="1">
      <c r="D2678" s="48"/>
    </row>
    <row r="2679" spans="4:4" ht="12.75" customHeight="1">
      <c r="D2679" s="48"/>
    </row>
    <row r="2680" spans="4:4" ht="12.75" customHeight="1">
      <c r="D2680" s="48"/>
    </row>
    <row r="2681" spans="4:4" ht="12.75" customHeight="1">
      <c r="D2681" s="48"/>
    </row>
    <row r="2682" spans="4:4" ht="12.75" customHeight="1">
      <c r="D2682" s="48"/>
    </row>
    <row r="2683" spans="4:4" ht="12.75" customHeight="1">
      <c r="D2683" s="48"/>
    </row>
    <row r="2684" spans="4:4" ht="12.75" customHeight="1">
      <c r="D2684" s="48"/>
    </row>
    <row r="2685" spans="4:4" ht="12.75" customHeight="1">
      <c r="D2685" s="48"/>
    </row>
    <row r="2686" spans="4:4" ht="12.75" customHeight="1">
      <c r="D2686" s="48"/>
    </row>
    <row r="2687" spans="4:4" ht="12.75" customHeight="1">
      <c r="D2687" s="48"/>
    </row>
    <row r="2688" spans="4:4" ht="12.75" customHeight="1">
      <c r="D2688" s="48"/>
    </row>
    <row r="2689" spans="4:4" ht="12.75" customHeight="1">
      <c r="D2689" s="48"/>
    </row>
    <row r="2690" spans="4:4" ht="12.75" customHeight="1">
      <c r="D2690" s="48"/>
    </row>
    <row r="2691" spans="4:4" ht="12.75" customHeight="1">
      <c r="D2691" s="48"/>
    </row>
    <row r="2692" spans="4:4" ht="12.75" customHeight="1">
      <c r="D2692" s="48"/>
    </row>
    <row r="2693" spans="4:4" ht="12.75" customHeight="1">
      <c r="D2693" s="48"/>
    </row>
    <row r="2694" spans="4:4" ht="12.75" customHeight="1">
      <c r="D2694" s="48"/>
    </row>
    <row r="2695" spans="4:4" ht="12.75" customHeight="1">
      <c r="D2695" s="48"/>
    </row>
    <row r="2696" spans="4:4" ht="12.75" customHeight="1">
      <c r="D2696" s="48"/>
    </row>
    <row r="2697" spans="4:4" ht="12.75" customHeight="1">
      <c r="D2697" s="48"/>
    </row>
    <row r="2698" spans="4:4" ht="12.75" customHeight="1">
      <c r="D2698" s="48"/>
    </row>
    <row r="2699" spans="4:4" ht="12.75" customHeight="1">
      <c r="D2699" s="48"/>
    </row>
    <row r="2700" spans="4:4" ht="12.75" customHeight="1">
      <c r="D2700" s="48"/>
    </row>
    <row r="2701" spans="4:4" ht="12.75" customHeight="1">
      <c r="D2701" s="48"/>
    </row>
    <row r="2702" spans="4:4" ht="12.75" customHeight="1">
      <c r="D2702" s="48"/>
    </row>
    <row r="2703" spans="4:4" ht="12.75" customHeight="1">
      <c r="D2703" s="48"/>
    </row>
    <row r="2704" spans="4:4" ht="12.75" customHeight="1">
      <c r="D2704" s="48"/>
    </row>
    <row r="2705" spans="4:4" ht="12.75" customHeight="1">
      <c r="D2705" s="48"/>
    </row>
    <row r="2706" spans="4:4" ht="12.75" customHeight="1">
      <c r="D2706" s="48"/>
    </row>
    <row r="2707" spans="4:4" ht="12.75" customHeight="1">
      <c r="D2707" s="48"/>
    </row>
    <row r="2708" spans="4:4" ht="12.75" customHeight="1">
      <c r="D2708" s="48"/>
    </row>
    <row r="2709" spans="4:4" ht="12.75" customHeight="1">
      <c r="D2709" s="48"/>
    </row>
    <row r="2710" spans="4:4" ht="12.75" customHeight="1">
      <c r="D2710" s="48"/>
    </row>
    <row r="2711" spans="4:4" ht="12.75" customHeight="1">
      <c r="D2711" s="48"/>
    </row>
    <row r="2712" spans="4:4" ht="12.75" customHeight="1">
      <c r="D2712" s="48"/>
    </row>
    <row r="2713" spans="4:4" ht="12.75" customHeight="1">
      <c r="D2713" s="48"/>
    </row>
    <row r="2714" spans="4:4" ht="12.75" customHeight="1">
      <c r="D2714" s="48"/>
    </row>
    <row r="2715" spans="4:4" ht="12.75" customHeight="1">
      <c r="D2715" s="48"/>
    </row>
    <row r="2716" spans="4:4" ht="12.75" customHeight="1">
      <c r="D2716" s="48"/>
    </row>
    <row r="2717" spans="4:4" ht="12.75" customHeight="1">
      <c r="D2717" s="48"/>
    </row>
    <row r="2718" spans="4:4" ht="12.75" customHeight="1">
      <c r="D2718" s="48"/>
    </row>
    <row r="2719" spans="4:4" ht="12.75" customHeight="1">
      <c r="D2719" s="48"/>
    </row>
    <row r="2720" spans="4:4" ht="12.75" customHeight="1">
      <c r="D2720" s="48"/>
    </row>
    <row r="2721" spans="4:4" ht="12.75" customHeight="1">
      <c r="D2721" s="48"/>
    </row>
    <row r="2722" spans="4:4" ht="12.75" customHeight="1">
      <c r="D2722" s="48"/>
    </row>
    <row r="2723" spans="4:4" ht="12.75" customHeight="1">
      <c r="D2723" s="48"/>
    </row>
    <row r="2724" spans="4:4" ht="12.75" customHeight="1">
      <c r="D2724" s="48"/>
    </row>
    <row r="2725" spans="4:4" ht="12.75" customHeight="1">
      <c r="D2725" s="48"/>
    </row>
    <row r="2726" spans="4:4" ht="12.75" customHeight="1">
      <c r="D2726" s="48"/>
    </row>
    <row r="2727" spans="4:4" ht="12.75" customHeight="1">
      <c r="D2727" s="48"/>
    </row>
    <row r="2728" spans="4:4" ht="12.75" customHeight="1">
      <c r="D2728" s="48"/>
    </row>
    <row r="2729" spans="4:4" ht="12.75" customHeight="1">
      <c r="D2729" s="48"/>
    </row>
    <row r="2730" spans="4:4" ht="12.75" customHeight="1">
      <c r="D2730" s="48"/>
    </row>
    <row r="2731" spans="4:4" ht="12.75" customHeight="1">
      <c r="D2731" s="48"/>
    </row>
    <row r="2732" spans="4:4" ht="12.75" customHeight="1">
      <c r="D2732" s="48"/>
    </row>
    <row r="2733" spans="4:4" ht="12.75" customHeight="1">
      <c r="D2733" s="48"/>
    </row>
    <row r="2734" spans="4:4" ht="12.75" customHeight="1">
      <c r="D2734" s="48"/>
    </row>
    <row r="2735" spans="4:4" ht="12.75" customHeight="1">
      <c r="D2735" s="48"/>
    </row>
    <row r="2736" spans="4:4" ht="12.75" customHeight="1">
      <c r="D2736" s="48"/>
    </row>
    <row r="2737" spans="4:4" ht="12.75" customHeight="1">
      <c r="D2737" s="48"/>
    </row>
    <row r="2738" spans="4:4" ht="12.75" customHeight="1">
      <c r="D2738" s="48"/>
    </row>
    <row r="2739" spans="4:4" ht="12.75" customHeight="1">
      <c r="D2739" s="48"/>
    </row>
    <row r="2740" spans="4:4" ht="12.75" customHeight="1">
      <c r="D2740" s="48"/>
    </row>
    <row r="2741" spans="4:4" ht="12.75" customHeight="1">
      <c r="D2741" s="48"/>
    </row>
    <row r="2742" spans="4:4" ht="12.75" customHeight="1">
      <c r="D2742" s="48"/>
    </row>
    <row r="2743" spans="4:4" ht="12.75" customHeight="1">
      <c r="D2743" s="48"/>
    </row>
    <row r="2744" spans="4:4" ht="12.75" customHeight="1">
      <c r="D2744" s="48"/>
    </row>
    <row r="2745" spans="4:4" ht="12.75" customHeight="1">
      <c r="D2745" s="48"/>
    </row>
    <row r="2746" spans="4:4" ht="12.75" customHeight="1">
      <c r="D2746" s="48"/>
    </row>
    <row r="2747" spans="4:4" ht="12.75" customHeight="1">
      <c r="D2747" s="48"/>
    </row>
    <row r="2748" spans="4:4" ht="12.75" customHeight="1">
      <c r="D2748" s="48"/>
    </row>
    <row r="2749" spans="4:4" ht="12.75" customHeight="1">
      <c r="D2749" s="48"/>
    </row>
    <row r="2750" spans="4:4" ht="12.75" customHeight="1">
      <c r="D2750" s="48"/>
    </row>
    <row r="2751" spans="4:4" ht="12.75" customHeight="1">
      <c r="D2751" s="48"/>
    </row>
    <row r="2752" spans="4:4" ht="12.75" customHeight="1">
      <c r="D2752" s="48"/>
    </row>
    <row r="2753" spans="4:4" ht="12.75" customHeight="1">
      <c r="D2753" s="48"/>
    </row>
    <row r="2754" spans="4:4" ht="12.75" customHeight="1">
      <c r="D2754" s="48"/>
    </row>
    <row r="2755" spans="4:4" ht="12.75" customHeight="1">
      <c r="D2755" s="48"/>
    </row>
    <row r="2756" spans="4:4" ht="12.75" customHeight="1">
      <c r="D2756" s="48"/>
    </row>
    <row r="2757" spans="4:4" ht="12.75" customHeight="1">
      <c r="D2757" s="48"/>
    </row>
    <row r="2758" spans="4:4" ht="12.75" customHeight="1">
      <c r="D2758" s="48"/>
    </row>
    <row r="2759" spans="4:4" ht="12.75" customHeight="1">
      <c r="D2759" s="48"/>
    </row>
    <row r="2760" spans="4:4" ht="12.75" customHeight="1">
      <c r="D2760" s="48"/>
    </row>
    <row r="2761" spans="4:4" ht="12.75" customHeight="1">
      <c r="D2761" s="48"/>
    </row>
    <row r="2762" spans="4:4" ht="12.75" customHeight="1">
      <c r="D2762" s="48"/>
    </row>
    <row r="2763" spans="4:4" ht="12.75" customHeight="1">
      <c r="D2763" s="48"/>
    </row>
    <row r="2764" spans="4:4" ht="12.75" customHeight="1">
      <c r="D2764" s="48"/>
    </row>
    <row r="2765" spans="4:4" ht="12.75" customHeight="1">
      <c r="D2765" s="48"/>
    </row>
    <row r="2766" spans="4:4" ht="12.75" customHeight="1">
      <c r="D2766" s="48"/>
    </row>
    <row r="2767" spans="4:4" ht="12.75" customHeight="1">
      <c r="D2767" s="48"/>
    </row>
    <row r="2768" spans="4:4" ht="12.75" customHeight="1">
      <c r="D2768" s="48"/>
    </row>
    <row r="2769" spans="4:4" ht="12.75" customHeight="1">
      <c r="D2769" s="48"/>
    </row>
    <row r="2770" spans="4:4" ht="12.75" customHeight="1">
      <c r="D2770" s="48"/>
    </row>
    <row r="2771" spans="4:4" ht="12.75" customHeight="1">
      <c r="D2771" s="48"/>
    </row>
    <row r="2772" spans="4:4" ht="12.75" customHeight="1">
      <c r="D2772" s="48"/>
    </row>
    <row r="2773" spans="4:4" ht="12.75" customHeight="1">
      <c r="D2773" s="48"/>
    </row>
    <row r="2774" spans="4:4" ht="12.75" customHeight="1">
      <c r="D2774" s="48"/>
    </row>
    <row r="2775" spans="4:4" ht="12.75" customHeight="1">
      <c r="D2775" s="48"/>
    </row>
    <row r="2776" spans="4:4" ht="12.75" customHeight="1">
      <c r="D2776" s="48"/>
    </row>
    <row r="2777" spans="4:4" ht="12.75" customHeight="1">
      <c r="D2777" s="48"/>
    </row>
    <row r="2778" spans="4:4" ht="12.75" customHeight="1">
      <c r="D2778" s="48"/>
    </row>
    <row r="2779" spans="4:4" ht="12.75" customHeight="1">
      <c r="D2779" s="48"/>
    </row>
    <row r="2780" spans="4:4" ht="12.75" customHeight="1">
      <c r="D2780" s="48"/>
    </row>
    <row r="2781" spans="4:4" ht="12.75" customHeight="1">
      <c r="D2781" s="48"/>
    </row>
    <row r="2782" spans="4:4" ht="12.75" customHeight="1">
      <c r="D2782" s="48"/>
    </row>
    <row r="2783" spans="4:4" ht="12.75" customHeight="1">
      <c r="D2783" s="48"/>
    </row>
    <row r="2784" spans="4:4" ht="12.75" customHeight="1">
      <c r="D2784" s="48"/>
    </row>
    <row r="2785" spans="4:4" ht="12.75" customHeight="1">
      <c r="D2785" s="48"/>
    </row>
    <row r="2786" spans="4:4" ht="12.75" customHeight="1">
      <c r="D2786" s="48"/>
    </row>
    <row r="2787" spans="4:4" ht="12.75" customHeight="1">
      <c r="D2787" s="48"/>
    </row>
    <row r="2788" spans="4:4" ht="12.75" customHeight="1">
      <c r="D2788" s="48"/>
    </row>
    <row r="2789" spans="4:4" ht="12.75" customHeight="1">
      <c r="D2789" s="48"/>
    </row>
    <row r="2790" spans="4:4" ht="12.75" customHeight="1">
      <c r="D2790" s="48"/>
    </row>
    <row r="2791" spans="4:4" ht="12.75" customHeight="1">
      <c r="D2791" s="48"/>
    </row>
    <row r="2792" spans="4:4" ht="12.75" customHeight="1">
      <c r="D2792" s="48"/>
    </row>
    <row r="2793" spans="4:4" ht="12.75" customHeight="1">
      <c r="D2793" s="48"/>
    </row>
    <row r="2794" spans="4:4" ht="12.75" customHeight="1">
      <c r="D2794" s="48"/>
    </row>
    <row r="2795" spans="4:4" ht="12.75" customHeight="1">
      <c r="D2795" s="48"/>
    </row>
    <row r="2796" spans="4:4" ht="12.75" customHeight="1">
      <c r="D2796" s="48"/>
    </row>
    <row r="2797" spans="4:4" ht="12.75" customHeight="1">
      <c r="D2797" s="48"/>
    </row>
    <row r="2798" spans="4:4" ht="12.75" customHeight="1">
      <c r="D2798" s="48"/>
    </row>
    <row r="2799" spans="4:4" ht="12.75" customHeight="1">
      <c r="D2799" s="48"/>
    </row>
    <row r="2800" spans="4:4" ht="12.75" customHeight="1">
      <c r="D2800" s="48"/>
    </row>
    <row r="2801" spans="4:4" ht="12.75" customHeight="1">
      <c r="D2801" s="48"/>
    </row>
    <row r="2802" spans="4:4" ht="12.75" customHeight="1">
      <c r="D2802" s="48"/>
    </row>
    <row r="2803" spans="4:4" ht="12.75" customHeight="1">
      <c r="D2803" s="48"/>
    </row>
    <row r="2804" spans="4:4" ht="12.75" customHeight="1">
      <c r="D2804" s="48"/>
    </row>
    <row r="2805" spans="4:4" ht="12.75" customHeight="1">
      <c r="D2805" s="48"/>
    </row>
    <row r="2806" spans="4:4" ht="12.75" customHeight="1">
      <c r="D2806" s="48"/>
    </row>
    <row r="2807" spans="4:4" ht="12.75" customHeight="1">
      <c r="D2807" s="48"/>
    </row>
    <row r="2808" spans="4:4" ht="12.75" customHeight="1">
      <c r="D2808" s="48"/>
    </row>
    <row r="2809" spans="4:4" ht="12.75" customHeight="1">
      <c r="D2809" s="48"/>
    </row>
    <row r="2810" spans="4:4" ht="12.75" customHeight="1">
      <c r="D2810" s="48"/>
    </row>
    <row r="2811" spans="4:4" ht="12.75" customHeight="1">
      <c r="D2811" s="48"/>
    </row>
    <row r="2812" spans="4:4" ht="12.75" customHeight="1">
      <c r="D2812" s="48"/>
    </row>
    <row r="2813" spans="4:4" ht="12.75" customHeight="1">
      <c r="D2813" s="48"/>
    </row>
    <row r="2814" spans="4:4" ht="12.75" customHeight="1">
      <c r="D2814" s="48"/>
    </row>
    <row r="2815" spans="4:4" ht="12.75" customHeight="1">
      <c r="D2815" s="48"/>
    </row>
    <row r="2816" spans="4:4" ht="12.75" customHeight="1">
      <c r="D2816" s="48"/>
    </row>
    <row r="2817" spans="4:4" ht="12.75" customHeight="1">
      <c r="D2817" s="48"/>
    </row>
    <row r="2818" spans="4:4" ht="12.75" customHeight="1">
      <c r="D2818" s="48"/>
    </row>
    <row r="2819" spans="4:4" ht="12.75" customHeight="1">
      <c r="D2819" s="48"/>
    </row>
    <row r="2820" spans="4:4" ht="12.75" customHeight="1">
      <c r="D2820" s="48"/>
    </row>
    <row r="2821" spans="4:4" ht="12.75" customHeight="1">
      <c r="D2821" s="48"/>
    </row>
    <row r="2822" spans="4:4" ht="12.75" customHeight="1">
      <c r="D2822" s="48"/>
    </row>
    <row r="2823" spans="4:4" ht="12.75" customHeight="1">
      <c r="D2823" s="48"/>
    </row>
    <row r="2824" spans="4:4" ht="12.75" customHeight="1">
      <c r="D2824" s="48"/>
    </row>
    <row r="2825" spans="4:4" ht="12.75" customHeight="1">
      <c r="D2825" s="48"/>
    </row>
    <row r="2826" spans="4:4" ht="12.75" customHeight="1">
      <c r="D2826" s="48"/>
    </row>
    <row r="2827" spans="4:4" ht="12.75" customHeight="1">
      <c r="D2827" s="48"/>
    </row>
    <row r="2828" spans="4:4" ht="12.75" customHeight="1">
      <c r="D2828" s="48"/>
    </row>
    <row r="2829" spans="4:4" ht="12.75" customHeight="1">
      <c r="D2829" s="48"/>
    </row>
    <row r="2830" spans="4:4" ht="12.75" customHeight="1">
      <c r="D2830" s="48"/>
    </row>
    <row r="2831" spans="4:4" ht="12.75" customHeight="1">
      <c r="D2831" s="48"/>
    </row>
    <row r="2832" spans="4:4" ht="12.75" customHeight="1">
      <c r="D2832" s="48"/>
    </row>
    <row r="2833" spans="4:4" ht="12.75" customHeight="1">
      <c r="D2833" s="48"/>
    </row>
    <row r="2834" spans="4:4" ht="12.75" customHeight="1">
      <c r="D2834" s="48"/>
    </row>
    <row r="2835" spans="4:4" ht="12.75" customHeight="1">
      <c r="D2835" s="48"/>
    </row>
    <row r="2836" spans="4:4" ht="12.75" customHeight="1">
      <c r="D2836" s="48"/>
    </row>
    <row r="2837" spans="4:4" ht="12.75" customHeight="1">
      <c r="D2837" s="48"/>
    </row>
    <row r="2838" spans="4:4" ht="12.75" customHeight="1">
      <c r="D2838" s="48"/>
    </row>
    <row r="2839" spans="4:4" ht="12.75" customHeight="1">
      <c r="D2839" s="48"/>
    </row>
    <row r="2840" spans="4:4" ht="12.75" customHeight="1">
      <c r="D2840" s="48"/>
    </row>
    <row r="2841" spans="4:4" ht="12.75" customHeight="1">
      <c r="D2841" s="48"/>
    </row>
    <row r="2842" spans="4:4" ht="12.75" customHeight="1">
      <c r="D2842" s="48"/>
    </row>
    <row r="2843" spans="4:4" ht="12.75" customHeight="1">
      <c r="D2843" s="48"/>
    </row>
    <row r="2844" spans="4:4" ht="12.75" customHeight="1">
      <c r="D2844" s="48"/>
    </row>
    <row r="2845" spans="4:4" ht="12.75" customHeight="1">
      <c r="D2845" s="48"/>
    </row>
    <row r="2846" spans="4:4" ht="12.75" customHeight="1">
      <c r="D2846" s="48"/>
    </row>
    <row r="2847" spans="4:4" ht="12.75" customHeight="1">
      <c r="D2847" s="48"/>
    </row>
    <row r="2848" spans="4:4" ht="12.75" customHeight="1">
      <c r="D2848" s="48"/>
    </row>
    <row r="2849" spans="4:4" ht="12.75" customHeight="1">
      <c r="D2849" s="48"/>
    </row>
    <row r="2850" spans="4:4" ht="12.75" customHeight="1">
      <c r="D2850" s="48"/>
    </row>
    <row r="2851" spans="4:4" ht="12.75" customHeight="1">
      <c r="D2851" s="48"/>
    </row>
    <row r="2852" spans="4:4" ht="12.75" customHeight="1">
      <c r="D2852" s="48"/>
    </row>
    <row r="2853" spans="4:4" ht="12.75" customHeight="1">
      <c r="D2853" s="48"/>
    </row>
    <row r="2854" spans="4:4" ht="12.75" customHeight="1">
      <c r="D2854" s="48"/>
    </row>
    <row r="2855" spans="4:4" ht="12.75" customHeight="1">
      <c r="D2855" s="48"/>
    </row>
    <row r="2856" spans="4:4" ht="12.75" customHeight="1">
      <c r="D2856" s="48"/>
    </row>
    <row r="2857" spans="4:4" ht="12.75" customHeight="1">
      <c r="D2857" s="48"/>
    </row>
    <row r="2858" spans="4:4" ht="12.75" customHeight="1">
      <c r="D2858" s="48"/>
    </row>
    <row r="2859" spans="4:4" ht="12.75" customHeight="1">
      <c r="D2859" s="48"/>
    </row>
    <row r="2860" spans="4:4" ht="12.75" customHeight="1">
      <c r="D2860" s="48"/>
    </row>
    <row r="2861" spans="4:4" ht="12.75" customHeight="1">
      <c r="D2861" s="48"/>
    </row>
    <row r="2862" spans="4:4" ht="12.75" customHeight="1">
      <c r="D2862" s="48"/>
    </row>
    <row r="2863" spans="4:4" ht="12.75" customHeight="1">
      <c r="D2863" s="48"/>
    </row>
    <row r="2864" spans="4:4" ht="12.75" customHeight="1">
      <c r="D2864" s="48"/>
    </row>
    <row r="2865" spans="4:4" ht="12.75" customHeight="1">
      <c r="D2865" s="48"/>
    </row>
    <row r="2866" spans="4:4" ht="12.75" customHeight="1">
      <c r="D2866" s="48"/>
    </row>
    <row r="2867" spans="4:4" ht="12.75" customHeight="1">
      <c r="D2867" s="48"/>
    </row>
    <row r="2868" spans="4:4" ht="12.75" customHeight="1">
      <c r="D2868" s="48"/>
    </row>
    <row r="2869" spans="4:4" ht="12.75" customHeight="1">
      <c r="D2869" s="48"/>
    </row>
    <row r="2870" spans="4:4" ht="12.75" customHeight="1">
      <c r="D2870" s="48"/>
    </row>
    <row r="2871" spans="4:4" ht="12.75" customHeight="1">
      <c r="D2871" s="48"/>
    </row>
    <row r="2872" spans="4:4" ht="12.75" customHeight="1">
      <c r="D2872" s="48"/>
    </row>
    <row r="2873" spans="4:4" ht="12.75" customHeight="1">
      <c r="D2873" s="48"/>
    </row>
    <row r="2874" spans="4:4" ht="12.75" customHeight="1">
      <c r="D2874" s="48"/>
    </row>
    <row r="2875" spans="4:4" ht="12.75" customHeight="1">
      <c r="D2875" s="48"/>
    </row>
    <row r="2876" spans="4:4" ht="12.75" customHeight="1">
      <c r="D2876" s="48"/>
    </row>
    <row r="2877" spans="4:4" ht="12.75" customHeight="1">
      <c r="D2877" s="48"/>
    </row>
    <row r="2878" spans="4:4" ht="12.75" customHeight="1">
      <c r="D2878" s="48"/>
    </row>
    <row r="2879" spans="4:4" ht="12.75" customHeight="1">
      <c r="D2879" s="48"/>
    </row>
    <row r="2880" spans="4:4" ht="12.75" customHeight="1">
      <c r="D2880" s="48"/>
    </row>
    <row r="2881" spans="4:4" ht="12.75" customHeight="1">
      <c r="D2881" s="48"/>
    </row>
    <row r="2882" spans="4:4" ht="12.75" customHeight="1">
      <c r="D2882" s="48"/>
    </row>
    <row r="2883" spans="4:4" ht="12.75" customHeight="1">
      <c r="D2883" s="48"/>
    </row>
    <row r="2884" spans="4:4" ht="12.75" customHeight="1">
      <c r="D2884" s="48"/>
    </row>
    <row r="2885" spans="4:4" ht="12.75" customHeight="1">
      <c r="D2885" s="48"/>
    </row>
    <row r="2886" spans="4:4" ht="12.75" customHeight="1">
      <c r="D2886" s="48"/>
    </row>
    <row r="2887" spans="4:4" ht="12.75" customHeight="1">
      <c r="D2887" s="48"/>
    </row>
    <row r="2888" spans="4:4" ht="12.75" customHeight="1">
      <c r="D2888" s="48"/>
    </row>
    <row r="2889" spans="4:4" ht="12.75" customHeight="1">
      <c r="D2889" s="48"/>
    </row>
    <row r="2890" spans="4:4" ht="12.75" customHeight="1">
      <c r="D2890" s="48"/>
    </row>
    <row r="2891" spans="4:4" ht="12.75" customHeight="1">
      <c r="D2891" s="48"/>
    </row>
    <row r="2892" spans="4:4" ht="12.75" customHeight="1">
      <c r="D2892" s="48"/>
    </row>
    <row r="2893" spans="4:4" ht="12.75" customHeight="1">
      <c r="D2893" s="48"/>
    </row>
    <row r="2894" spans="4:4" ht="12.75" customHeight="1">
      <c r="D2894" s="48"/>
    </row>
    <row r="2895" spans="4:4" ht="12.75" customHeight="1">
      <c r="D2895" s="48"/>
    </row>
    <row r="2896" spans="4:4" ht="12.75" customHeight="1">
      <c r="D2896" s="48"/>
    </row>
    <row r="2897" spans="4:4" ht="12.75" customHeight="1">
      <c r="D2897" s="48"/>
    </row>
    <row r="2898" spans="4:4" ht="12.75" customHeight="1">
      <c r="D2898" s="48"/>
    </row>
    <row r="2899" spans="4:4" ht="12.75" customHeight="1">
      <c r="D2899" s="48"/>
    </row>
    <row r="2900" spans="4:4" ht="12.75" customHeight="1">
      <c r="D2900" s="48"/>
    </row>
    <row r="2901" spans="4:4" ht="12.75" customHeight="1">
      <c r="D2901" s="48"/>
    </row>
    <row r="2902" spans="4:4" ht="12.75" customHeight="1">
      <c r="D2902" s="48"/>
    </row>
    <row r="2903" spans="4:4" ht="12.75" customHeight="1">
      <c r="D2903" s="48"/>
    </row>
    <row r="2904" spans="4:4" ht="12.75" customHeight="1">
      <c r="D2904" s="48"/>
    </row>
    <row r="2905" spans="4:4" ht="12.75" customHeight="1">
      <c r="D2905" s="48"/>
    </row>
    <row r="2906" spans="4:4" ht="12.75" customHeight="1">
      <c r="D2906" s="48"/>
    </row>
    <row r="2907" spans="4:4" ht="12.75" customHeight="1">
      <c r="D2907" s="48"/>
    </row>
    <row r="2908" spans="4:4" ht="12.75" customHeight="1">
      <c r="D2908" s="48"/>
    </row>
    <row r="2909" spans="4:4" ht="12.75" customHeight="1">
      <c r="D2909" s="48"/>
    </row>
    <row r="2910" spans="4:4" ht="12.75" customHeight="1">
      <c r="D2910" s="48"/>
    </row>
    <row r="2911" spans="4:4" ht="12.75" customHeight="1">
      <c r="D2911" s="48"/>
    </row>
    <row r="2912" spans="4:4" ht="12.75" customHeight="1">
      <c r="D2912" s="48"/>
    </row>
    <row r="2913" spans="4:4" ht="12.75" customHeight="1">
      <c r="D2913" s="48"/>
    </row>
    <row r="2914" spans="4:4" ht="12.75" customHeight="1">
      <c r="D2914" s="48"/>
    </row>
    <row r="2915" spans="4:4" ht="12.75" customHeight="1">
      <c r="D2915" s="48"/>
    </row>
    <row r="2916" spans="4:4" ht="12.75" customHeight="1">
      <c r="D2916" s="48"/>
    </row>
    <row r="2917" spans="4:4" ht="12.75" customHeight="1">
      <c r="D2917" s="48"/>
    </row>
    <row r="2918" spans="4:4" ht="12.75" customHeight="1">
      <c r="D2918" s="48"/>
    </row>
    <row r="2919" spans="4:4" ht="12.75" customHeight="1">
      <c r="D2919" s="48"/>
    </row>
    <row r="2920" spans="4:4" ht="12.75" customHeight="1">
      <c r="D2920" s="48"/>
    </row>
    <row r="2921" spans="4:4" ht="12.75" customHeight="1">
      <c r="D2921" s="48"/>
    </row>
    <row r="2922" spans="4:4" ht="12.75" customHeight="1">
      <c r="D2922" s="48"/>
    </row>
    <row r="2923" spans="4:4" ht="12.75" customHeight="1">
      <c r="D2923" s="48"/>
    </row>
    <row r="2924" spans="4:4" ht="12.75" customHeight="1">
      <c r="D2924" s="48"/>
    </row>
    <row r="2925" spans="4:4" ht="12.75" customHeight="1">
      <c r="D2925" s="48"/>
    </row>
    <row r="2926" spans="4:4" ht="12.75" customHeight="1">
      <c r="D2926" s="48"/>
    </row>
    <row r="2927" spans="4:4" ht="12.75" customHeight="1">
      <c r="D2927" s="48"/>
    </row>
    <row r="2928" spans="4:4" ht="12.75" customHeight="1">
      <c r="D2928" s="48"/>
    </row>
    <row r="2929" spans="4:4" ht="12.75" customHeight="1">
      <c r="D2929" s="48"/>
    </row>
    <row r="2930" spans="4:4" ht="12.75" customHeight="1">
      <c r="D2930" s="48"/>
    </row>
    <row r="2931" spans="4:4" ht="12.75" customHeight="1">
      <c r="D2931" s="48"/>
    </row>
    <row r="2932" spans="4:4" ht="12.75" customHeight="1">
      <c r="D2932" s="48"/>
    </row>
    <row r="2933" spans="4:4" ht="12.75" customHeight="1">
      <c r="D2933" s="48"/>
    </row>
    <row r="2934" spans="4:4" ht="12.75" customHeight="1">
      <c r="D2934" s="48"/>
    </row>
    <row r="2935" spans="4:4" ht="12.75" customHeight="1">
      <c r="D2935" s="48"/>
    </row>
    <row r="2936" spans="4:4" ht="12.75" customHeight="1">
      <c r="D2936" s="48"/>
    </row>
    <row r="2937" spans="4:4" ht="12.75" customHeight="1">
      <c r="D2937" s="48"/>
    </row>
    <row r="2938" spans="4:4" ht="12.75" customHeight="1">
      <c r="D2938" s="48"/>
    </row>
    <row r="2939" spans="4:4" ht="12.75" customHeight="1">
      <c r="D2939" s="48"/>
    </row>
    <row r="2940" spans="4:4" ht="12.75" customHeight="1">
      <c r="D2940" s="48"/>
    </row>
    <row r="2941" spans="4:4" ht="12.75" customHeight="1">
      <c r="D2941" s="48"/>
    </row>
    <row r="2942" spans="4:4" ht="12.75" customHeight="1">
      <c r="D2942" s="48"/>
    </row>
    <row r="2943" spans="4:4" ht="12.75" customHeight="1">
      <c r="D2943" s="48"/>
    </row>
    <row r="2944" spans="4:4" ht="12.75" customHeight="1">
      <c r="D2944" s="48"/>
    </row>
    <row r="2945" spans="4:4" ht="12.75" customHeight="1">
      <c r="D2945" s="48"/>
    </row>
    <row r="2946" spans="4:4" ht="12.75" customHeight="1">
      <c r="D2946" s="48"/>
    </row>
    <row r="2947" spans="4:4" ht="12.75" customHeight="1">
      <c r="D2947" s="48"/>
    </row>
    <row r="2948" spans="4:4" ht="12.75" customHeight="1">
      <c r="D2948" s="48"/>
    </row>
    <row r="2949" spans="4:4" ht="12.75" customHeight="1">
      <c r="D2949" s="48"/>
    </row>
    <row r="2950" spans="4:4" ht="12.75" customHeight="1">
      <c r="D2950" s="48"/>
    </row>
    <row r="2951" spans="4:4" ht="12.75" customHeight="1">
      <c r="D2951" s="48"/>
    </row>
    <row r="2952" spans="4:4" ht="12.75" customHeight="1">
      <c r="D2952" s="48"/>
    </row>
    <row r="2953" spans="4:4" ht="12.75" customHeight="1">
      <c r="D2953" s="48"/>
    </row>
    <row r="2954" spans="4:4" ht="12.75" customHeight="1">
      <c r="D2954" s="48"/>
    </row>
    <row r="2955" spans="4:4" ht="12.75" customHeight="1">
      <c r="D2955" s="48"/>
    </row>
    <row r="2956" spans="4:4" ht="12.75" customHeight="1">
      <c r="D2956" s="48"/>
    </row>
    <row r="2957" spans="4:4" ht="12.75" customHeight="1">
      <c r="D2957" s="48"/>
    </row>
    <row r="2958" spans="4:4" ht="12.75" customHeight="1">
      <c r="D2958" s="48"/>
    </row>
    <row r="2959" spans="4:4" ht="12.75" customHeight="1">
      <c r="D2959" s="48"/>
    </row>
    <row r="2960" spans="4:4" ht="12.75" customHeight="1">
      <c r="D2960" s="48"/>
    </row>
    <row r="2961" spans="4:4" ht="12.75" customHeight="1">
      <c r="D2961" s="48"/>
    </row>
    <row r="2962" spans="4:4" ht="12.75" customHeight="1">
      <c r="D2962" s="48"/>
    </row>
    <row r="2963" spans="4:4" ht="12.75" customHeight="1">
      <c r="D2963" s="48"/>
    </row>
    <row r="2964" spans="4:4" ht="12.75" customHeight="1">
      <c r="D2964" s="48"/>
    </row>
    <row r="2965" spans="4:4" ht="12.75" customHeight="1">
      <c r="D2965" s="48"/>
    </row>
    <row r="2966" spans="4:4" ht="12.75" customHeight="1">
      <c r="D2966" s="48"/>
    </row>
    <row r="2967" spans="4:4" ht="12.75" customHeight="1">
      <c r="D2967" s="48"/>
    </row>
    <row r="2968" spans="4:4" ht="12.75" customHeight="1">
      <c r="D2968" s="48"/>
    </row>
    <row r="2969" spans="4:4" ht="12.75" customHeight="1">
      <c r="D2969" s="48"/>
    </row>
    <row r="2970" spans="4:4" ht="12.75" customHeight="1">
      <c r="D2970" s="48"/>
    </row>
    <row r="2971" spans="4:4" ht="12.75" customHeight="1">
      <c r="D2971" s="48"/>
    </row>
    <row r="2972" spans="4:4" ht="12.75" customHeight="1">
      <c r="D2972" s="48"/>
    </row>
    <row r="2973" spans="4:4" ht="12.75" customHeight="1">
      <c r="D2973" s="48"/>
    </row>
    <row r="2974" spans="4:4" ht="12.75" customHeight="1">
      <c r="D2974" s="48"/>
    </row>
    <row r="2975" spans="4:4" ht="12.75" customHeight="1">
      <c r="D2975" s="48"/>
    </row>
    <row r="2976" spans="4:4" ht="12.75" customHeight="1">
      <c r="D2976" s="48"/>
    </row>
    <row r="2977" spans="4:4" ht="12.75" customHeight="1">
      <c r="D2977" s="48"/>
    </row>
    <row r="2978" spans="4:4" ht="12.75" customHeight="1">
      <c r="D2978" s="48"/>
    </row>
    <row r="2979" spans="4:4" ht="12.75" customHeight="1">
      <c r="D2979" s="48"/>
    </row>
    <row r="2980" spans="4:4" ht="12.75" customHeight="1">
      <c r="D2980" s="48"/>
    </row>
    <row r="2981" spans="4:4" ht="12.75" customHeight="1">
      <c r="D2981" s="48"/>
    </row>
    <row r="2982" spans="4:4" ht="12.75" customHeight="1">
      <c r="D2982" s="48"/>
    </row>
    <row r="2983" spans="4:4" ht="12.75" customHeight="1">
      <c r="D2983" s="48"/>
    </row>
    <row r="2984" spans="4:4" ht="12.75" customHeight="1">
      <c r="D2984" s="48"/>
    </row>
    <row r="2985" spans="4:4" ht="12.75" customHeight="1">
      <c r="D2985" s="48"/>
    </row>
    <row r="2986" spans="4:4" ht="12.75" customHeight="1">
      <c r="D2986" s="48"/>
    </row>
    <row r="2987" spans="4:4" ht="12.75" customHeight="1">
      <c r="D2987" s="48"/>
    </row>
    <row r="2988" spans="4:4" ht="12.75" customHeight="1">
      <c r="D2988" s="48"/>
    </row>
    <row r="2989" spans="4:4" ht="12.75" customHeight="1">
      <c r="D2989" s="48"/>
    </row>
    <row r="2990" spans="4:4" ht="12.75" customHeight="1">
      <c r="D2990" s="48"/>
    </row>
    <row r="2991" spans="4:4" ht="12.75" customHeight="1">
      <c r="D2991" s="48"/>
    </row>
    <row r="2992" spans="4:4" ht="12.75" customHeight="1">
      <c r="D2992" s="48"/>
    </row>
    <row r="2993" spans="4:4" ht="12.75" customHeight="1">
      <c r="D2993" s="48"/>
    </row>
    <row r="2994" spans="4:4" ht="12.75" customHeight="1">
      <c r="D2994" s="48"/>
    </row>
    <row r="2995" spans="4:4" ht="12.75" customHeight="1">
      <c r="D2995" s="48"/>
    </row>
    <row r="2996" spans="4:4" ht="12.75" customHeight="1">
      <c r="D2996" s="48"/>
    </row>
    <row r="2997" spans="4:4" ht="12.75" customHeight="1">
      <c r="D2997" s="48"/>
    </row>
    <row r="2998" spans="4:4" ht="12.75" customHeight="1">
      <c r="D2998" s="48"/>
    </row>
    <row r="2999" spans="4:4" ht="12.75" customHeight="1">
      <c r="D2999" s="48"/>
    </row>
    <row r="3000" spans="4:4" ht="12.75" customHeight="1">
      <c r="D3000" s="48"/>
    </row>
    <row r="3001" spans="4:4" ht="12.75" customHeight="1">
      <c r="D3001" s="48"/>
    </row>
    <row r="3002" spans="4:4" ht="12.75" customHeight="1">
      <c r="D3002" s="48"/>
    </row>
    <row r="3003" spans="4:4" ht="12.75" customHeight="1">
      <c r="D3003" s="48"/>
    </row>
    <row r="3004" spans="4:4" ht="12.75" customHeight="1">
      <c r="D3004" s="48"/>
    </row>
    <row r="3005" spans="4:4" ht="12.75" customHeight="1">
      <c r="D3005" s="48"/>
    </row>
    <row r="3006" spans="4:4" ht="12.75" customHeight="1">
      <c r="D3006" s="48"/>
    </row>
    <row r="3007" spans="4:4" ht="12.75" customHeight="1">
      <c r="D3007" s="48"/>
    </row>
    <row r="3008" spans="4:4" ht="12.75" customHeight="1">
      <c r="D3008" s="48"/>
    </row>
    <row r="3009" spans="4:4" ht="12.75" customHeight="1">
      <c r="D3009" s="48"/>
    </row>
    <row r="3010" spans="4:4" ht="12.75" customHeight="1">
      <c r="D3010" s="48"/>
    </row>
    <row r="3011" spans="4:4" ht="12.75" customHeight="1">
      <c r="D3011" s="48"/>
    </row>
    <row r="3012" spans="4:4" ht="12.75" customHeight="1">
      <c r="D3012" s="48"/>
    </row>
    <row r="3013" spans="4:4" ht="12.75" customHeight="1">
      <c r="D3013" s="48"/>
    </row>
    <row r="3014" spans="4:4" ht="12.75" customHeight="1">
      <c r="D3014" s="48"/>
    </row>
    <row r="3015" spans="4:4" ht="12.75" customHeight="1">
      <c r="D3015" s="48"/>
    </row>
    <row r="3016" spans="4:4" ht="12.75" customHeight="1">
      <c r="D3016" s="48"/>
    </row>
    <row r="3017" spans="4:4" ht="12.75" customHeight="1">
      <c r="D3017" s="48"/>
    </row>
    <row r="3018" spans="4:4" ht="12.75" customHeight="1">
      <c r="D3018" s="48"/>
    </row>
    <row r="3019" spans="4:4" ht="12.75" customHeight="1">
      <c r="D3019" s="48"/>
    </row>
    <row r="3020" spans="4:4" ht="12.75" customHeight="1">
      <c r="D3020" s="48"/>
    </row>
    <row r="3021" spans="4:4" ht="12.75" customHeight="1">
      <c r="D3021" s="48"/>
    </row>
    <row r="3022" spans="4:4" ht="12.75" customHeight="1">
      <c r="D3022" s="48"/>
    </row>
    <row r="3023" spans="4:4" ht="12.75" customHeight="1">
      <c r="D3023" s="48"/>
    </row>
    <row r="3024" spans="4:4" ht="12.75" customHeight="1">
      <c r="D3024" s="48"/>
    </row>
    <row r="3025" spans="4:4" ht="12.75" customHeight="1">
      <c r="D3025" s="48"/>
    </row>
    <row r="3026" spans="4:4" ht="12.75" customHeight="1">
      <c r="D3026" s="48"/>
    </row>
    <row r="3027" spans="4:4" ht="12.75" customHeight="1">
      <c r="D3027" s="48"/>
    </row>
    <row r="3028" spans="4:4" ht="12.75" customHeight="1">
      <c r="D3028" s="48"/>
    </row>
    <row r="3029" spans="4:4" ht="12.75" customHeight="1">
      <c r="D3029" s="48"/>
    </row>
    <row r="3030" spans="4:4" ht="12.75" customHeight="1">
      <c r="D3030" s="48"/>
    </row>
    <row r="3031" spans="4:4" ht="12.75" customHeight="1">
      <c r="D3031" s="48"/>
    </row>
    <row r="3032" spans="4:4" ht="12.75" customHeight="1">
      <c r="D3032" s="48"/>
    </row>
    <row r="3033" spans="4:4" ht="12.75" customHeight="1">
      <c r="D3033" s="48"/>
    </row>
    <row r="3034" spans="4:4" ht="12.75" customHeight="1">
      <c r="D3034" s="48"/>
    </row>
    <row r="3035" spans="4:4" ht="12.75" customHeight="1">
      <c r="D3035" s="48"/>
    </row>
    <row r="3036" spans="4:4" ht="12.75" customHeight="1">
      <c r="D3036" s="48"/>
    </row>
    <row r="3037" spans="4:4" ht="12.75" customHeight="1">
      <c r="D3037" s="48"/>
    </row>
    <row r="3038" spans="4:4" ht="12.75" customHeight="1">
      <c r="D3038" s="48"/>
    </row>
    <row r="3039" spans="4:4" ht="12.75" customHeight="1">
      <c r="D3039" s="48"/>
    </row>
    <row r="3040" spans="4:4" ht="12.75" customHeight="1">
      <c r="D3040" s="48"/>
    </row>
    <row r="3041" spans="4:4" ht="12.75" customHeight="1">
      <c r="D3041" s="48"/>
    </row>
    <row r="3042" spans="4:4" ht="12.75" customHeight="1">
      <c r="D3042" s="48"/>
    </row>
    <row r="3043" spans="4:4" ht="12.75" customHeight="1">
      <c r="D3043" s="48"/>
    </row>
    <row r="3044" spans="4:4" ht="12.75" customHeight="1">
      <c r="D3044" s="48"/>
    </row>
    <row r="3045" spans="4:4" ht="12.75" customHeight="1">
      <c r="D3045" s="48"/>
    </row>
    <row r="3046" spans="4:4" ht="12.75" customHeight="1">
      <c r="D3046" s="48"/>
    </row>
    <row r="3047" spans="4:4" ht="12.75" customHeight="1">
      <c r="D3047" s="48"/>
    </row>
    <row r="3048" spans="4:4" ht="12.75" customHeight="1">
      <c r="D3048" s="48"/>
    </row>
    <row r="3049" spans="4:4" ht="12.75" customHeight="1">
      <c r="D3049" s="48"/>
    </row>
    <row r="3050" spans="4:4" ht="12.75" customHeight="1">
      <c r="D3050" s="48"/>
    </row>
    <row r="3051" spans="4:4" ht="12.75" customHeight="1">
      <c r="D3051" s="48"/>
    </row>
    <row r="3052" spans="4:4" ht="12.75" customHeight="1">
      <c r="D3052" s="48"/>
    </row>
    <row r="3053" spans="4:4" ht="12.75" customHeight="1">
      <c r="D3053" s="48"/>
    </row>
    <row r="3054" spans="4:4" ht="12.75" customHeight="1">
      <c r="D3054" s="48"/>
    </row>
    <row r="3055" spans="4:4" ht="12.75" customHeight="1">
      <c r="D3055" s="48"/>
    </row>
    <row r="3056" spans="4:4" ht="12.75" customHeight="1">
      <c r="D3056" s="48"/>
    </row>
    <row r="3057" spans="4:4" ht="12.75" customHeight="1">
      <c r="D3057" s="48"/>
    </row>
    <row r="3058" spans="4:4" ht="12.75" customHeight="1">
      <c r="D3058" s="48"/>
    </row>
    <row r="3059" spans="4:4" ht="12.75" customHeight="1">
      <c r="D3059" s="48"/>
    </row>
    <row r="3060" spans="4:4" ht="12.75" customHeight="1">
      <c r="D3060" s="48"/>
    </row>
    <row r="3061" spans="4:4" ht="12.75" customHeight="1">
      <c r="D3061" s="48"/>
    </row>
    <row r="3062" spans="4:4" ht="12.75" customHeight="1">
      <c r="D3062" s="48"/>
    </row>
    <row r="3063" spans="4:4" ht="12.75" customHeight="1">
      <c r="D3063" s="48"/>
    </row>
    <row r="3064" spans="4:4" ht="12.75" customHeight="1">
      <c r="D3064" s="48"/>
    </row>
    <row r="3065" spans="4:4" ht="12.75" customHeight="1">
      <c r="D3065" s="48"/>
    </row>
    <row r="3066" spans="4:4" ht="12.75" customHeight="1">
      <c r="D3066" s="48"/>
    </row>
    <row r="3067" spans="4:4" ht="12.75" customHeight="1">
      <c r="D3067" s="48"/>
    </row>
    <row r="3068" spans="4:4" ht="12.75" customHeight="1">
      <c r="D3068" s="48"/>
    </row>
    <row r="3069" spans="4:4" ht="12.75" customHeight="1">
      <c r="D3069" s="48"/>
    </row>
    <row r="3070" spans="4:4" ht="12.75" customHeight="1">
      <c r="D3070" s="48"/>
    </row>
    <row r="3071" spans="4:4" ht="12.75" customHeight="1">
      <c r="D3071" s="48"/>
    </row>
    <row r="3072" spans="4:4" ht="12.75" customHeight="1">
      <c r="D3072" s="48"/>
    </row>
    <row r="3073" spans="4:4" ht="12.75" customHeight="1">
      <c r="D3073" s="48"/>
    </row>
    <row r="3074" spans="4:4" ht="12.75" customHeight="1">
      <c r="D3074" s="48"/>
    </row>
    <row r="3075" spans="4:4" ht="12.75" customHeight="1">
      <c r="D3075" s="48"/>
    </row>
    <row r="3076" spans="4:4" ht="12.75" customHeight="1">
      <c r="D3076" s="48"/>
    </row>
    <row r="3077" spans="4:4" ht="12.75" customHeight="1">
      <c r="D3077" s="48"/>
    </row>
    <row r="3078" spans="4:4" ht="12.75" customHeight="1">
      <c r="D3078" s="48"/>
    </row>
    <row r="3079" spans="4:4" ht="12.75" customHeight="1">
      <c r="D3079" s="48"/>
    </row>
    <row r="3080" spans="4:4" ht="12.75" customHeight="1">
      <c r="D3080" s="48"/>
    </row>
    <row r="3081" spans="4:4" ht="12.75" customHeight="1">
      <c r="D3081" s="48"/>
    </row>
    <row r="3082" spans="4:4" ht="12.75" customHeight="1">
      <c r="D3082" s="48"/>
    </row>
    <row r="3083" spans="4:4" ht="12.75" customHeight="1">
      <c r="D3083" s="48"/>
    </row>
    <row r="3084" spans="4:4" ht="12.75" customHeight="1">
      <c r="D3084" s="48"/>
    </row>
    <row r="3085" spans="4:4" ht="12.75" customHeight="1">
      <c r="D3085" s="48"/>
    </row>
    <row r="3086" spans="4:4" ht="12.75" customHeight="1">
      <c r="D3086" s="48"/>
    </row>
    <row r="3087" spans="4:4" ht="12.75" customHeight="1">
      <c r="D3087" s="48"/>
    </row>
    <row r="3088" spans="4:4" ht="12.75" customHeight="1">
      <c r="D3088" s="48"/>
    </row>
    <row r="3089" spans="4:4" ht="12.75" customHeight="1">
      <c r="D3089" s="48"/>
    </row>
    <row r="3090" spans="4:4" ht="12.75" customHeight="1">
      <c r="D3090" s="48"/>
    </row>
    <row r="3091" spans="4:4" ht="12.75" customHeight="1">
      <c r="D3091" s="48"/>
    </row>
    <row r="3092" spans="4:4" ht="12.75" customHeight="1">
      <c r="D3092" s="48"/>
    </row>
    <row r="3093" spans="4:4" ht="12.75" customHeight="1">
      <c r="D3093" s="48"/>
    </row>
    <row r="3094" spans="4:4" ht="12.75" customHeight="1">
      <c r="D3094" s="48"/>
    </row>
    <row r="3095" spans="4:4" ht="12.75" customHeight="1">
      <c r="D3095" s="48"/>
    </row>
    <row r="3096" spans="4:4" ht="12.75" customHeight="1">
      <c r="D3096" s="48"/>
    </row>
    <row r="3097" spans="4:4" ht="12.75" customHeight="1">
      <c r="D3097" s="48"/>
    </row>
    <row r="3098" spans="4:4" ht="12.75" customHeight="1">
      <c r="D3098" s="48"/>
    </row>
    <row r="3099" spans="4:4" ht="12.75" customHeight="1">
      <c r="D3099" s="48"/>
    </row>
    <row r="3100" spans="4:4" ht="12.75" customHeight="1">
      <c r="D3100" s="48"/>
    </row>
    <row r="3101" spans="4:4" ht="12.75" customHeight="1">
      <c r="D3101" s="48"/>
    </row>
    <row r="3102" spans="4:4" ht="12.75" customHeight="1">
      <c r="D3102" s="48"/>
    </row>
    <row r="3103" spans="4:4" ht="12.75" customHeight="1">
      <c r="D3103" s="48"/>
    </row>
    <row r="3104" spans="4:4" ht="12.75" customHeight="1">
      <c r="D3104" s="48"/>
    </row>
    <row r="3105" spans="4:4" ht="12.75" customHeight="1">
      <c r="D3105" s="48"/>
    </row>
    <row r="3106" spans="4:4" ht="12.75" customHeight="1">
      <c r="D3106" s="48"/>
    </row>
    <row r="3107" spans="4:4" ht="12.75" customHeight="1">
      <c r="D3107" s="48"/>
    </row>
    <row r="3108" spans="4:4" ht="12.75" customHeight="1">
      <c r="D3108" s="48"/>
    </row>
    <row r="3109" spans="4:4" ht="12.75" customHeight="1">
      <c r="D3109" s="48"/>
    </row>
    <row r="3110" spans="4:4" ht="12.75" customHeight="1">
      <c r="D3110" s="48"/>
    </row>
    <row r="3111" spans="4:4" ht="12.75" customHeight="1">
      <c r="D3111" s="48"/>
    </row>
    <row r="3112" spans="4:4" ht="12.75" customHeight="1">
      <c r="D3112" s="48"/>
    </row>
    <row r="3113" spans="4:4" ht="12.75" customHeight="1">
      <c r="D3113" s="48"/>
    </row>
    <row r="3114" spans="4:4" ht="12.75" customHeight="1">
      <c r="D3114" s="48"/>
    </row>
    <row r="3115" spans="4:4" ht="12.75" customHeight="1">
      <c r="D3115" s="48"/>
    </row>
    <row r="3116" spans="4:4" ht="12.75" customHeight="1">
      <c r="D3116" s="48"/>
    </row>
    <row r="3117" spans="4:4" ht="12.75" customHeight="1">
      <c r="D3117" s="48"/>
    </row>
    <row r="3118" spans="4:4" ht="12.75" customHeight="1">
      <c r="D3118" s="48"/>
    </row>
    <row r="3119" spans="4:4" ht="12.75" customHeight="1">
      <c r="D3119" s="48"/>
    </row>
    <row r="3120" spans="4:4" ht="12.75" customHeight="1">
      <c r="D3120" s="48"/>
    </row>
    <row r="3121" spans="4:4" ht="12.75" customHeight="1">
      <c r="D3121" s="48"/>
    </row>
    <row r="3122" spans="4:4" ht="12.75" customHeight="1">
      <c r="D3122" s="48"/>
    </row>
    <row r="3123" spans="4:4" ht="12.75" customHeight="1">
      <c r="D3123" s="48"/>
    </row>
    <row r="3124" spans="4:4" ht="12.75" customHeight="1">
      <c r="D3124" s="48"/>
    </row>
    <row r="3125" spans="4:4" ht="12.75" customHeight="1">
      <c r="D3125" s="48"/>
    </row>
    <row r="3126" spans="4:4" ht="12.75" customHeight="1">
      <c r="D3126" s="48"/>
    </row>
    <row r="3127" spans="4:4" ht="12.75" customHeight="1">
      <c r="D3127" s="48"/>
    </row>
    <row r="3128" spans="4:4" ht="12.75" customHeight="1">
      <c r="D3128" s="48"/>
    </row>
    <row r="3129" spans="4:4" ht="12.75" customHeight="1">
      <c r="D3129" s="48"/>
    </row>
    <row r="3130" spans="4:4" ht="12.75" customHeight="1">
      <c r="D3130" s="48"/>
    </row>
    <row r="3131" spans="4:4" ht="12.75" customHeight="1">
      <c r="D3131" s="48"/>
    </row>
    <row r="3132" spans="4:4" ht="12.75" customHeight="1">
      <c r="D3132" s="48"/>
    </row>
    <row r="3133" spans="4:4" ht="12.75" customHeight="1">
      <c r="D3133" s="48"/>
    </row>
    <row r="3134" spans="4:4" ht="12.75" customHeight="1">
      <c r="D3134" s="48"/>
    </row>
    <row r="3135" spans="4:4" ht="12.75" customHeight="1">
      <c r="D3135" s="48"/>
    </row>
    <row r="3136" spans="4:4" ht="12.75" customHeight="1">
      <c r="D3136" s="48"/>
    </row>
    <row r="3137" spans="4:4" ht="12.75" customHeight="1">
      <c r="D3137" s="48"/>
    </row>
    <row r="3138" spans="4:4" ht="12.75" customHeight="1">
      <c r="D3138" s="48"/>
    </row>
    <row r="3139" spans="4:4" ht="12.75" customHeight="1">
      <c r="D3139" s="48"/>
    </row>
    <row r="3140" spans="4:4" ht="12.75" customHeight="1">
      <c r="D3140" s="48"/>
    </row>
    <row r="3141" spans="4:4" ht="12.75" customHeight="1">
      <c r="D3141" s="48"/>
    </row>
    <row r="3142" spans="4:4" ht="12.75" customHeight="1">
      <c r="D3142" s="48"/>
    </row>
    <row r="3143" spans="4:4" ht="12.75" customHeight="1">
      <c r="D3143" s="48"/>
    </row>
    <row r="3144" spans="4:4" ht="12.75" customHeight="1">
      <c r="D3144" s="48"/>
    </row>
    <row r="3145" spans="4:4" ht="12.75" customHeight="1">
      <c r="D3145" s="48"/>
    </row>
    <row r="3146" spans="4:4" ht="12.75" customHeight="1">
      <c r="D3146" s="48"/>
    </row>
    <row r="3147" spans="4:4" ht="12.75" customHeight="1">
      <c r="D3147" s="48"/>
    </row>
    <row r="3148" spans="4:4" ht="12.75" customHeight="1">
      <c r="D3148" s="48"/>
    </row>
    <row r="3149" spans="4:4" ht="12.75" customHeight="1">
      <c r="D3149" s="48"/>
    </row>
    <row r="3150" spans="4:4" ht="12.75" customHeight="1">
      <c r="D3150" s="48"/>
    </row>
    <row r="3151" spans="4:4" ht="12.75" customHeight="1">
      <c r="D3151" s="48"/>
    </row>
    <row r="3152" spans="4:4" ht="12.75" customHeight="1">
      <c r="D3152" s="48"/>
    </row>
    <row r="3153" spans="4:4" ht="12.75" customHeight="1">
      <c r="D3153" s="48"/>
    </row>
    <row r="3154" spans="4:4" ht="12.75" customHeight="1">
      <c r="D3154" s="48"/>
    </row>
    <row r="3155" spans="4:4" ht="12.75" customHeight="1">
      <c r="D3155" s="48"/>
    </row>
    <row r="3156" spans="4:4" ht="12.75" customHeight="1">
      <c r="D3156" s="48"/>
    </row>
    <row r="3157" spans="4:4" ht="12.75" customHeight="1">
      <c r="D3157" s="48"/>
    </row>
    <row r="3158" spans="4:4" ht="12.75" customHeight="1">
      <c r="D3158" s="48"/>
    </row>
    <row r="3159" spans="4:4" ht="12.75" customHeight="1">
      <c r="D3159" s="48"/>
    </row>
    <row r="3160" spans="4:4" ht="12.75" customHeight="1">
      <c r="D3160" s="48"/>
    </row>
    <row r="3161" spans="4:4" ht="12.75" customHeight="1">
      <c r="D3161" s="48"/>
    </row>
    <row r="3162" spans="4:4" ht="12.75" customHeight="1">
      <c r="D3162" s="48"/>
    </row>
    <row r="3163" spans="4:4" ht="12.75" customHeight="1">
      <c r="D3163" s="48"/>
    </row>
    <row r="3164" spans="4:4" ht="12.75" customHeight="1">
      <c r="D3164" s="48"/>
    </row>
    <row r="3165" spans="4:4" ht="12.75" customHeight="1">
      <c r="D3165" s="48"/>
    </row>
    <row r="3166" spans="4:4" ht="12.75" customHeight="1">
      <c r="D3166" s="48"/>
    </row>
    <row r="3167" spans="4:4" ht="12.75" customHeight="1">
      <c r="D3167" s="48"/>
    </row>
    <row r="3168" spans="4:4" ht="12.75" customHeight="1">
      <c r="D3168" s="48"/>
    </row>
    <row r="3169" spans="4:4" ht="12.75" customHeight="1">
      <c r="D3169" s="48"/>
    </row>
    <row r="3170" spans="4:4" ht="12.75" customHeight="1">
      <c r="D3170" s="48"/>
    </row>
    <row r="3171" spans="4:4" ht="12.75" customHeight="1">
      <c r="D3171" s="48"/>
    </row>
    <row r="3172" spans="4:4" ht="12.75" customHeight="1">
      <c r="D3172" s="48"/>
    </row>
    <row r="3173" spans="4:4" ht="12.75" customHeight="1">
      <c r="D3173" s="48"/>
    </row>
    <row r="3174" spans="4:4" ht="12.75" customHeight="1">
      <c r="D3174" s="48"/>
    </row>
    <row r="3175" spans="4:4" ht="12.75" customHeight="1">
      <c r="D3175" s="48"/>
    </row>
    <row r="3176" spans="4:4" ht="12.75" customHeight="1">
      <c r="D3176" s="48"/>
    </row>
    <row r="3177" spans="4:4" ht="12.75" customHeight="1">
      <c r="D3177" s="48"/>
    </row>
    <row r="3178" spans="4:4" ht="12.75" customHeight="1">
      <c r="D3178" s="48"/>
    </row>
    <row r="3179" spans="4:4" ht="12.75" customHeight="1">
      <c r="D3179" s="48"/>
    </row>
    <row r="3180" spans="4:4" ht="12.75" customHeight="1">
      <c r="D3180" s="48"/>
    </row>
    <row r="3181" spans="4:4" ht="12.75" customHeight="1">
      <c r="D3181" s="48"/>
    </row>
    <row r="3182" spans="4:4" ht="12.75" customHeight="1">
      <c r="D3182" s="48"/>
    </row>
    <row r="3183" spans="4:4" ht="12.75" customHeight="1">
      <c r="D3183" s="48"/>
    </row>
    <row r="3184" spans="4:4" ht="12.75" customHeight="1">
      <c r="D3184" s="48"/>
    </row>
    <row r="3185" spans="4:4" ht="12.75" customHeight="1">
      <c r="D3185" s="48"/>
    </row>
    <row r="3186" spans="4:4" ht="12.75" customHeight="1">
      <c r="D3186" s="48"/>
    </row>
    <row r="3187" spans="4:4" ht="12.75" customHeight="1">
      <c r="D3187" s="48"/>
    </row>
    <row r="3188" spans="4:4" ht="12.75" customHeight="1">
      <c r="D3188" s="48"/>
    </row>
    <row r="3189" spans="4:4" ht="12.75" customHeight="1">
      <c r="D3189" s="48"/>
    </row>
    <row r="3190" spans="4:4" ht="12.75" customHeight="1">
      <c r="D3190" s="48"/>
    </row>
    <row r="3191" spans="4:4" ht="12.75" customHeight="1">
      <c r="D3191" s="48"/>
    </row>
    <row r="3192" spans="4:4" ht="12.75" customHeight="1">
      <c r="D3192" s="48"/>
    </row>
    <row r="3193" spans="4:4" ht="12.75" customHeight="1">
      <c r="D3193" s="48"/>
    </row>
    <row r="3194" spans="4:4" ht="12.75" customHeight="1">
      <c r="D3194" s="48"/>
    </row>
    <row r="3195" spans="4:4" ht="12.75" customHeight="1">
      <c r="D3195" s="48"/>
    </row>
    <row r="3196" spans="4:4" ht="12.75" customHeight="1">
      <c r="D3196" s="48"/>
    </row>
    <row r="3197" spans="4:4" ht="12.75" customHeight="1">
      <c r="D3197" s="48"/>
    </row>
    <row r="3198" spans="4:4" ht="12.75" customHeight="1">
      <c r="D3198" s="48"/>
    </row>
    <row r="3199" spans="4:4" ht="12.75" customHeight="1">
      <c r="D3199" s="48"/>
    </row>
    <row r="3200" spans="4:4" ht="12.75" customHeight="1">
      <c r="D3200" s="48"/>
    </row>
    <row r="3201" spans="4:4" ht="12.75" customHeight="1">
      <c r="D3201" s="48"/>
    </row>
    <row r="3202" spans="4:4" ht="12.75" customHeight="1">
      <c r="D3202" s="48"/>
    </row>
    <row r="3203" spans="4:4" ht="12.75" customHeight="1">
      <c r="D3203" s="48"/>
    </row>
    <row r="3204" spans="4:4" ht="12.75" customHeight="1">
      <c r="D3204" s="48"/>
    </row>
    <row r="3205" spans="4:4" ht="12.75" customHeight="1">
      <c r="D3205" s="48"/>
    </row>
    <row r="3206" spans="4:4" ht="12.75" customHeight="1">
      <c r="D3206" s="48"/>
    </row>
    <row r="3207" spans="4:4" ht="12.75" customHeight="1">
      <c r="D3207" s="48"/>
    </row>
    <row r="3208" spans="4:4" ht="12.75" customHeight="1">
      <c r="D3208" s="48"/>
    </row>
    <row r="3209" spans="4:4" ht="12.75" customHeight="1">
      <c r="D3209" s="48"/>
    </row>
    <row r="3210" spans="4:4" ht="12.75" customHeight="1">
      <c r="D3210" s="48"/>
    </row>
    <row r="3211" spans="4:4" ht="12.75" customHeight="1">
      <c r="D3211" s="48"/>
    </row>
    <row r="3212" spans="4:4" ht="12.75" customHeight="1">
      <c r="D3212" s="48"/>
    </row>
    <row r="3213" spans="4:4" ht="12.75" customHeight="1">
      <c r="D3213" s="48"/>
    </row>
    <row r="3214" spans="4:4" ht="12.75" customHeight="1">
      <c r="D3214" s="48"/>
    </row>
    <row r="3215" spans="4:4" ht="12.75" customHeight="1">
      <c r="D3215" s="48"/>
    </row>
    <row r="3216" spans="4:4" ht="12.75" customHeight="1">
      <c r="D3216" s="48"/>
    </row>
    <row r="3217" spans="4:4" ht="12.75" customHeight="1">
      <c r="D3217" s="48"/>
    </row>
    <row r="3218" spans="4:4" ht="12.75" customHeight="1">
      <c r="D3218" s="48"/>
    </row>
    <row r="3219" spans="4:4" ht="12.75" customHeight="1">
      <c r="D3219" s="48"/>
    </row>
    <row r="3220" spans="4:4" ht="12.75" customHeight="1">
      <c r="D3220" s="48"/>
    </row>
    <row r="3221" spans="4:4" ht="12.75" customHeight="1">
      <c r="D3221" s="48"/>
    </row>
    <row r="3222" spans="4:4" ht="12.75" customHeight="1">
      <c r="D3222" s="48"/>
    </row>
    <row r="3223" spans="4:4" ht="12.75" customHeight="1">
      <c r="D3223" s="48"/>
    </row>
    <row r="3224" spans="4:4" ht="12.75" customHeight="1">
      <c r="D3224" s="48"/>
    </row>
    <row r="3225" spans="4:4" ht="12.75" customHeight="1">
      <c r="D3225" s="48"/>
    </row>
    <row r="3226" spans="4:4" ht="12.75" customHeight="1">
      <c r="D3226" s="48"/>
    </row>
    <row r="3227" spans="4:4" ht="12.75" customHeight="1">
      <c r="D3227" s="48"/>
    </row>
    <row r="3228" spans="4:4" ht="12.75" customHeight="1">
      <c r="D3228" s="48"/>
    </row>
    <row r="3229" spans="4:4" ht="12.75" customHeight="1">
      <c r="D3229" s="48"/>
    </row>
    <row r="3230" spans="4:4" ht="12.75" customHeight="1">
      <c r="D3230" s="48"/>
    </row>
    <row r="3231" spans="4:4" ht="12.75" customHeight="1">
      <c r="D3231" s="48"/>
    </row>
    <row r="3232" spans="4:4" ht="12.75" customHeight="1">
      <c r="D3232" s="48"/>
    </row>
    <row r="3233" spans="4:4" ht="12.75" customHeight="1">
      <c r="D3233" s="48"/>
    </row>
    <row r="3234" spans="4:4" ht="12.75" customHeight="1">
      <c r="D3234" s="48"/>
    </row>
    <row r="3235" spans="4:4" ht="12.75" customHeight="1">
      <c r="D3235" s="48"/>
    </row>
    <row r="3236" spans="4:4" ht="12.75" customHeight="1">
      <c r="D3236" s="48"/>
    </row>
    <row r="3237" spans="4:4" ht="12.75" customHeight="1">
      <c r="D3237" s="48"/>
    </row>
    <row r="3238" spans="4:4" ht="12.75" customHeight="1">
      <c r="D3238" s="48"/>
    </row>
    <row r="3239" spans="4:4" ht="12.75" customHeight="1">
      <c r="D3239" s="48"/>
    </row>
    <row r="3240" spans="4:4" ht="12.75" customHeight="1">
      <c r="D3240" s="48"/>
    </row>
    <row r="3241" spans="4:4" ht="12.75" customHeight="1">
      <c r="D3241" s="48"/>
    </row>
    <row r="3242" spans="4:4" ht="12.75" customHeight="1">
      <c r="D3242" s="48"/>
    </row>
    <row r="3243" spans="4:4" ht="12.75" customHeight="1">
      <c r="D3243" s="48"/>
    </row>
    <row r="3244" spans="4:4" ht="12.75" customHeight="1">
      <c r="D3244" s="48"/>
    </row>
    <row r="3245" spans="4:4" ht="12.75" customHeight="1">
      <c r="D3245" s="48"/>
    </row>
    <row r="3246" spans="4:4" ht="12.75" customHeight="1">
      <c r="D3246" s="48"/>
    </row>
    <row r="3247" spans="4:4" ht="12.75" customHeight="1">
      <c r="D3247" s="48"/>
    </row>
    <row r="3248" spans="4:4" ht="12.75" customHeight="1">
      <c r="D3248" s="48"/>
    </row>
    <row r="3249" spans="4:4" ht="12.75" customHeight="1">
      <c r="D3249" s="48"/>
    </row>
    <row r="3250" spans="4:4" ht="12.75" customHeight="1">
      <c r="D3250" s="48"/>
    </row>
    <row r="3251" spans="4:4" ht="12.75" customHeight="1">
      <c r="D3251" s="48"/>
    </row>
    <row r="3252" spans="4:4" ht="12.75" customHeight="1">
      <c r="D3252" s="48"/>
    </row>
    <row r="3253" spans="4:4" ht="12.75" customHeight="1">
      <c r="D3253" s="48"/>
    </row>
    <row r="3254" spans="4:4" ht="12.75" customHeight="1">
      <c r="D3254" s="48"/>
    </row>
    <row r="3255" spans="4:4" ht="12.75" customHeight="1">
      <c r="D3255" s="48"/>
    </row>
    <row r="3256" spans="4:4" ht="12.75" customHeight="1">
      <c r="D3256" s="48"/>
    </row>
    <row r="3257" spans="4:4" ht="12.75" customHeight="1">
      <c r="D3257" s="48"/>
    </row>
    <row r="3258" spans="4:4" ht="12.75" customHeight="1">
      <c r="D3258" s="48"/>
    </row>
    <row r="3259" spans="4:4" ht="12.75" customHeight="1">
      <c r="D3259" s="48"/>
    </row>
    <row r="3260" spans="4:4" ht="12.75" customHeight="1">
      <c r="D3260" s="48"/>
    </row>
    <row r="3261" spans="4:4" ht="12.75" customHeight="1">
      <c r="D3261" s="48"/>
    </row>
    <row r="3262" spans="4:4" ht="12.75" customHeight="1">
      <c r="D3262" s="48"/>
    </row>
    <row r="3263" spans="4:4" ht="12.75" customHeight="1">
      <c r="D3263" s="48"/>
    </row>
    <row r="3264" spans="4:4" ht="12.75" customHeight="1">
      <c r="D3264" s="48"/>
    </row>
    <row r="3265" spans="4:4" ht="12.75" customHeight="1">
      <c r="D3265" s="48"/>
    </row>
    <row r="3266" spans="4:4" ht="12.75" customHeight="1">
      <c r="D3266" s="48"/>
    </row>
    <row r="3267" spans="4:4" ht="12.75" customHeight="1">
      <c r="D3267" s="48"/>
    </row>
    <row r="3268" spans="4:4" ht="12.75" customHeight="1">
      <c r="D3268" s="48"/>
    </row>
    <row r="3269" spans="4:4" ht="12.75" customHeight="1">
      <c r="D3269" s="48"/>
    </row>
    <row r="3270" spans="4:4" ht="12.75" customHeight="1">
      <c r="D3270" s="48"/>
    </row>
    <row r="3271" spans="4:4" ht="12.75" customHeight="1">
      <c r="D3271" s="48"/>
    </row>
    <row r="3272" spans="4:4" ht="12.75" customHeight="1">
      <c r="D3272" s="48"/>
    </row>
    <row r="3273" spans="4:4" ht="12.75" customHeight="1">
      <c r="D3273" s="48"/>
    </row>
    <row r="3274" spans="4:4" ht="12.75" customHeight="1">
      <c r="D3274" s="48"/>
    </row>
    <row r="3275" spans="4:4" ht="12.75" customHeight="1">
      <c r="D3275" s="48"/>
    </row>
    <row r="3276" spans="4:4" ht="12.75" customHeight="1">
      <c r="D3276" s="48"/>
    </row>
    <row r="3277" spans="4:4" ht="12.75" customHeight="1">
      <c r="D3277" s="48"/>
    </row>
    <row r="3278" spans="4:4" ht="12.75" customHeight="1">
      <c r="D3278" s="48"/>
    </row>
    <row r="3279" spans="4:4" ht="12.75" customHeight="1">
      <c r="D3279" s="48"/>
    </row>
    <row r="3280" spans="4:4" ht="12.75" customHeight="1">
      <c r="D3280" s="48"/>
    </row>
    <row r="3281" spans="4:4" ht="12.75" customHeight="1">
      <c r="D3281" s="48"/>
    </row>
    <row r="3282" spans="4:4" ht="12.75" customHeight="1">
      <c r="D3282" s="48"/>
    </row>
    <row r="3283" spans="4:4" ht="12.75" customHeight="1">
      <c r="D3283" s="48"/>
    </row>
    <row r="3284" spans="4:4" ht="12.75" customHeight="1">
      <c r="D3284" s="48"/>
    </row>
    <row r="3285" spans="4:4" ht="12.75" customHeight="1">
      <c r="D3285" s="48"/>
    </row>
    <row r="3286" spans="4:4" ht="12.75" customHeight="1">
      <c r="D3286" s="48"/>
    </row>
    <row r="3287" spans="4:4" ht="12.75" customHeight="1">
      <c r="D3287" s="48"/>
    </row>
    <row r="3288" spans="4:4" ht="12.75" customHeight="1">
      <c r="D3288" s="48"/>
    </row>
    <row r="3289" spans="4:4" ht="12.75" customHeight="1">
      <c r="D3289" s="48"/>
    </row>
    <row r="3290" spans="4:4" ht="12.75" customHeight="1">
      <c r="D3290" s="48"/>
    </row>
    <row r="3291" spans="4:4" ht="12.75" customHeight="1">
      <c r="D3291" s="48"/>
    </row>
    <row r="3292" spans="4:4" ht="12.75" customHeight="1">
      <c r="D3292" s="48"/>
    </row>
    <row r="3293" spans="4:4" ht="12.75" customHeight="1">
      <c r="D3293" s="48"/>
    </row>
    <row r="3294" spans="4:4" ht="12.75" customHeight="1">
      <c r="D3294" s="48"/>
    </row>
    <row r="3295" spans="4:4" ht="12.75" customHeight="1">
      <c r="D3295" s="48"/>
    </row>
    <row r="3296" spans="4:4" ht="12.75" customHeight="1">
      <c r="D3296" s="48"/>
    </row>
    <row r="3297" spans="4:4" ht="12.75" customHeight="1">
      <c r="D3297" s="48"/>
    </row>
    <row r="3298" spans="4:4" ht="12.75" customHeight="1">
      <c r="D3298" s="48"/>
    </row>
    <row r="3299" spans="4:4" ht="12.75" customHeight="1">
      <c r="D3299" s="48"/>
    </row>
    <row r="3300" spans="4:4" ht="12.75" customHeight="1">
      <c r="D3300" s="48"/>
    </row>
    <row r="3301" spans="4:4" ht="12.75" customHeight="1">
      <c r="D3301" s="48"/>
    </row>
    <row r="3302" spans="4:4" ht="12.75" customHeight="1">
      <c r="D3302" s="48"/>
    </row>
    <row r="3303" spans="4:4" ht="12.75" customHeight="1">
      <c r="D3303" s="48"/>
    </row>
    <row r="3304" spans="4:4" ht="12.75" customHeight="1">
      <c r="D3304" s="48"/>
    </row>
    <row r="3305" spans="4:4" ht="12.75" customHeight="1">
      <c r="D3305" s="48"/>
    </row>
    <row r="3306" spans="4:4" ht="12.75" customHeight="1">
      <c r="D3306" s="48"/>
    </row>
    <row r="3307" spans="4:4" ht="12.75" customHeight="1">
      <c r="D3307" s="48"/>
    </row>
    <row r="3308" spans="4:4" ht="12.75" customHeight="1">
      <c r="D3308" s="48"/>
    </row>
    <row r="3309" spans="4:4" ht="12.75" customHeight="1">
      <c r="D3309" s="48"/>
    </row>
    <row r="3310" spans="4:4" ht="12.75" customHeight="1">
      <c r="D3310" s="48"/>
    </row>
    <row r="3311" spans="4:4" ht="12.75" customHeight="1">
      <c r="D3311" s="48"/>
    </row>
    <row r="3312" spans="4:4" ht="12.75" customHeight="1">
      <c r="D3312" s="48"/>
    </row>
    <row r="3313" spans="4:4" ht="12.75" customHeight="1">
      <c r="D3313" s="48"/>
    </row>
    <row r="3314" spans="4:4" ht="12.75" customHeight="1">
      <c r="D3314" s="48"/>
    </row>
    <row r="3315" spans="4:4" ht="12.75" customHeight="1">
      <c r="D3315" s="48"/>
    </row>
    <row r="3316" spans="4:4" ht="12.75" customHeight="1">
      <c r="D3316" s="48"/>
    </row>
    <row r="3317" spans="4:4" ht="12.75" customHeight="1">
      <c r="D3317" s="48"/>
    </row>
    <row r="3318" spans="4:4" ht="12.75" customHeight="1">
      <c r="D3318" s="48"/>
    </row>
    <row r="3319" spans="4:4" ht="12.75" customHeight="1">
      <c r="D3319" s="48"/>
    </row>
    <row r="3320" spans="4:4" ht="12.75" customHeight="1">
      <c r="D3320" s="48"/>
    </row>
    <row r="3321" spans="4:4" ht="12.75" customHeight="1">
      <c r="D3321" s="48"/>
    </row>
    <row r="3322" spans="4:4" ht="12.75" customHeight="1">
      <c r="D3322" s="48"/>
    </row>
    <row r="3323" spans="4:4" ht="12.75" customHeight="1">
      <c r="D3323" s="48"/>
    </row>
    <row r="3324" spans="4:4" ht="12.75" customHeight="1">
      <c r="D3324" s="48"/>
    </row>
    <row r="3325" spans="4:4" ht="12.75" customHeight="1">
      <c r="D3325" s="48"/>
    </row>
    <row r="3326" spans="4:4" ht="12.75" customHeight="1">
      <c r="D3326" s="48"/>
    </row>
    <row r="3327" spans="4:4" ht="12.75" customHeight="1">
      <c r="D3327" s="48"/>
    </row>
    <row r="3328" spans="4:4" ht="12.75" customHeight="1">
      <c r="D3328" s="48"/>
    </row>
    <row r="3329" spans="4:4" ht="12.75" customHeight="1">
      <c r="D3329" s="48"/>
    </row>
    <row r="3330" spans="4:4" ht="12.75" customHeight="1">
      <c r="D3330" s="48"/>
    </row>
    <row r="3331" spans="4:4" ht="12.75" customHeight="1">
      <c r="D3331" s="48"/>
    </row>
    <row r="3332" spans="4:4" ht="12.75" customHeight="1">
      <c r="D3332" s="48"/>
    </row>
    <row r="3333" spans="4:4" ht="12.75" customHeight="1">
      <c r="D3333" s="48"/>
    </row>
    <row r="3334" spans="4:4" ht="12.75" customHeight="1">
      <c r="D3334" s="48"/>
    </row>
    <row r="3335" spans="4:4" ht="12.75" customHeight="1">
      <c r="D3335" s="48"/>
    </row>
    <row r="3336" spans="4:4" ht="12.75" customHeight="1">
      <c r="D3336" s="48"/>
    </row>
    <row r="3337" spans="4:4" ht="12.75" customHeight="1">
      <c r="D3337" s="48"/>
    </row>
    <row r="3338" spans="4:4" ht="12.75" customHeight="1">
      <c r="D3338" s="48"/>
    </row>
    <row r="3339" spans="4:4" ht="12.75" customHeight="1">
      <c r="D3339" s="48"/>
    </row>
    <row r="3340" spans="4:4" ht="12.75" customHeight="1">
      <c r="D3340" s="48"/>
    </row>
    <row r="3341" spans="4:4" ht="12.75" customHeight="1">
      <c r="D3341" s="48"/>
    </row>
    <row r="3342" spans="4:4" ht="12.75" customHeight="1">
      <c r="D3342" s="48"/>
    </row>
    <row r="3343" spans="4:4" ht="12.75" customHeight="1">
      <c r="D3343" s="48"/>
    </row>
    <row r="3344" spans="4:4" ht="12.75" customHeight="1">
      <c r="D3344" s="48"/>
    </row>
    <row r="3345" spans="4:4" ht="12.75" customHeight="1">
      <c r="D3345" s="48"/>
    </row>
    <row r="3346" spans="4:4" ht="12.75" customHeight="1">
      <c r="D3346" s="48"/>
    </row>
    <row r="3347" spans="4:4" ht="12.75" customHeight="1">
      <c r="D3347" s="48"/>
    </row>
    <row r="3348" spans="4:4" ht="12.75" customHeight="1">
      <c r="D3348" s="48"/>
    </row>
    <row r="3349" spans="4:4" ht="12.75" customHeight="1">
      <c r="D3349" s="48"/>
    </row>
    <row r="3350" spans="4:4" ht="12.75" customHeight="1">
      <c r="D3350" s="48"/>
    </row>
    <row r="3351" spans="4:4" ht="12.75" customHeight="1">
      <c r="D3351" s="48"/>
    </row>
    <row r="3352" spans="4:4" ht="12.75" customHeight="1">
      <c r="D3352" s="48"/>
    </row>
    <row r="3353" spans="4:4" ht="12.75" customHeight="1">
      <c r="D3353" s="48"/>
    </row>
    <row r="3354" spans="4:4" ht="12.75" customHeight="1">
      <c r="D3354" s="48"/>
    </row>
    <row r="3355" spans="4:4" ht="12.75" customHeight="1">
      <c r="D3355" s="48"/>
    </row>
    <row r="3356" spans="4:4" ht="12.75" customHeight="1">
      <c r="D3356" s="48"/>
    </row>
    <row r="3357" spans="4:4" ht="12.75" customHeight="1">
      <c r="D3357" s="48"/>
    </row>
    <row r="3358" spans="4:4" ht="12.75" customHeight="1">
      <c r="D3358" s="48"/>
    </row>
    <row r="3359" spans="4:4" ht="12.75" customHeight="1">
      <c r="D3359" s="48"/>
    </row>
    <row r="3360" spans="4:4" ht="12.75" customHeight="1">
      <c r="D3360" s="48"/>
    </row>
    <row r="3361" spans="4:4" ht="12.75" customHeight="1">
      <c r="D3361" s="48"/>
    </row>
    <row r="3362" spans="4:4" ht="12.75" customHeight="1">
      <c r="D3362" s="48"/>
    </row>
    <row r="3363" spans="4:4" ht="12.75" customHeight="1">
      <c r="D3363" s="48"/>
    </row>
    <row r="3364" spans="4:4" ht="12.75" customHeight="1">
      <c r="D3364" s="48"/>
    </row>
    <row r="3365" spans="4:4" ht="12.75" customHeight="1">
      <c r="D3365" s="48"/>
    </row>
    <row r="3366" spans="4:4" ht="12.75" customHeight="1">
      <c r="D3366" s="48"/>
    </row>
    <row r="3367" spans="4:4" ht="12.75" customHeight="1">
      <c r="D3367" s="48"/>
    </row>
    <row r="3368" spans="4:4" ht="12.75" customHeight="1">
      <c r="D3368" s="48"/>
    </row>
    <row r="3369" spans="4:4" ht="12.75" customHeight="1">
      <c r="D3369" s="48"/>
    </row>
    <row r="3370" spans="4:4" ht="12.75" customHeight="1">
      <c r="D3370" s="48"/>
    </row>
    <row r="3371" spans="4:4" ht="12.75" customHeight="1">
      <c r="D3371" s="48"/>
    </row>
    <row r="3372" spans="4:4" ht="12.75" customHeight="1">
      <c r="D3372" s="48"/>
    </row>
    <row r="3373" spans="4:4" ht="12.75" customHeight="1">
      <c r="D3373" s="48"/>
    </row>
    <row r="3374" spans="4:4" ht="12.75" customHeight="1">
      <c r="D3374" s="48"/>
    </row>
    <row r="3375" spans="4:4" ht="12.75" customHeight="1">
      <c r="D3375" s="48"/>
    </row>
    <row r="3376" spans="4:4" ht="12.75" customHeight="1">
      <c r="D3376" s="48"/>
    </row>
    <row r="3377" spans="4:4" ht="12.75" customHeight="1">
      <c r="D3377" s="48"/>
    </row>
    <row r="3378" spans="4:4" ht="12.75" customHeight="1">
      <c r="D3378" s="48"/>
    </row>
    <row r="3379" spans="4:4" ht="12.75" customHeight="1">
      <c r="D3379" s="48"/>
    </row>
    <row r="3380" spans="4:4" ht="12.75" customHeight="1">
      <c r="D3380" s="48"/>
    </row>
    <row r="3381" spans="4:4" ht="12.75" customHeight="1">
      <c r="D3381" s="48"/>
    </row>
    <row r="3382" spans="4:4" ht="12.75" customHeight="1">
      <c r="D3382" s="48"/>
    </row>
    <row r="3383" spans="4:4" ht="12.75" customHeight="1">
      <c r="D3383" s="48"/>
    </row>
    <row r="3384" spans="4:4" ht="12.75" customHeight="1">
      <c r="D3384" s="48"/>
    </row>
    <row r="3385" spans="4:4" ht="12.75" customHeight="1">
      <c r="D3385" s="48"/>
    </row>
    <row r="3386" spans="4:4" ht="12.75" customHeight="1">
      <c r="D3386" s="48"/>
    </row>
    <row r="3387" spans="4:4" ht="12.75" customHeight="1">
      <c r="D3387" s="48"/>
    </row>
    <row r="3388" spans="4:4" ht="12.75" customHeight="1">
      <c r="D3388" s="48"/>
    </row>
    <row r="3389" spans="4:4" ht="12.75" customHeight="1">
      <c r="D3389" s="48"/>
    </row>
    <row r="3390" spans="4:4" ht="12.75" customHeight="1">
      <c r="D3390" s="48"/>
    </row>
    <row r="3391" spans="4:4" ht="12.75" customHeight="1">
      <c r="D3391" s="48"/>
    </row>
    <row r="3392" spans="4:4" ht="12.75" customHeight="1">
      <c r="D3392" s="48"/>
    </row>
    <row r="3393" spans="4:4" ht="12.75" customHeight="1">
      <c r="D3393" s="48"/>
    </row>
    <row r="3394" spans="4:4" ht="12.75" customHeight="1">
      <c r="D3394" s="48"/>
    </row>
    <row r="3395" spans="4:4" ht="12.75" customHeight="1">
      <c r="D3395" s="48"/>
    </row>
    <row r="3396" spans="4:4" ht="12.75" customHeight="1">
      <c r="D3396" s="48"/>
    </row>
    <row r="3397" spans="4:4" ht="12.75" customHeight="1">
      <c r="D3397" s="48"/>
    </row>
    <row r="3398" spans="4:4" ht="12.75" customHeight="1">
      <c r="D3398" s="48"/>
    </row>
    <row r="3399" spans="4:4" ht="12.75" customHeight="1">
      <c r="D3399" s="48"/>
    </row>
    <row r="3400" spans="4:4" ht="12.75" customHeight="1">
      <c r="D3400" s="48"/>
    </row>
    <row r="3401" spans="4:4" ht="12.75" customHeight="1">
      <c r="D3401" s="48"/>
    </row>
    <row r="3402" spans="4:4" ht="12.75" customHeight="1">
      <c r="D3402" s="48"/>
    </row>
    <row r="3403" spans="4:4" ht="12.75" customHeight="1">
      <c r="D3403" s="48"/>
    </row>
    <row r="3404" spans="4:4" ht="12.75" customHeight="1">
      <c r="D3404" s="48"/>
    </row>
    <row r="3405" spans="4:4" ht="12.75" customHeight="1">
      <c r="D3405" s="48"/>
    </row>
    <row r="3406" spans="4:4" ht="12.75" customHeight="1">
      <c r="D3406" s="48"/>
    </row>
    <row r="3407" spans="4:4" ht="12.75" customHeight="1">
      <c r="D3407" s="48"/>
    </row>
    <row r="3408" spans="4:4" ht="12.75" customHeight="1">
      <c r="D3408" s="48"/>
    </row>
    <row r="3409" spans="4:4" ht="12.75" customHeight="1">
      <c r="D3409" s="48"/>
    </row>
    <row r="3410" spans="4:4" ht="12.75" customHeight="1">
      <c r="D3410" s="48"/>
    </row>
    <row r="3411" spans="4:4" ht="12.75" customHeight="1">
      <c r="D3411" s="48"/>
    </row>
    <row r="3412" spans="4:4" ht="12.75" customHeight="1">
      <c r="D3412" s="48"/>
    </row>
    <row r="3413" spans="4:4" ht="12.75" customHeight="1">
      <c r="D3413" s="48"/>
    </row>
    <row r="3414" spans="4:4" ht="12.75" customHeight="1">
      <c r="D3414" s="48"/>
    </row>
    <row r="3415" spans="4:4" ht="12.75" customHeight="1">
      <c r="D3415" s="48"/>
    </row>
    <row r="3416" spans="4:4" ht="12.75" customHeight="1">
      <c r="D3416" s="48"/>
    </row>
    <row r="3417" spans="4:4" ht="12.75" customHeight="1">
      <c r="D3417" s="48"/>
    </row>
    <row r="3418" spans="4:4" ht="12.75" customHeight="1">
      <c r="D3418" s="48"/>
    </row>
    <row r="3419" spans="4:4" ht="12.75" customHeight="1">
      <c r="D3419" s="48"/>
    </row>
    <row r="3420" spans="4:4" ht="12.75" customHeight="1">
      <c r="D3420" s="48"/>
    </row>
    <row r="3421" spans="4:4" ht="12.75" customHeight="1">
      <c r="D3421" s="48"/>
    </row>
    <row r="3422" spans="4:4" ht="12.75" customHeight="1">
      <c r="D3422" s="48"/>
    </row>
    <row r="3423" spans="4:4" ht="12.75" customHeight="1">
      <c r="D3423" s="48"/>
    </row>
    <row r="3424" spans="4:4" ht="12.75" customHeight="1">
      <c r="D3424" s="48"/>
    </row>
    <row r="3425" spans="4:4" ht="12.75" customHeight="1">
      <c r="D3425" s="48"/>
    </row>
    <row r="3426" spans="4:4" ht="12.75" customHeight="1">
      <c r="D3426" s="48"/>
    </row>
    <row r="3427" spans="4:4" ht="12.75" customHeight="1">
      <c r="D3427" s="48"/>
    </row>
    <row r="3428" spans="4:4" ht="12.75" customHeight="1">
      <c r="D3428" s="48"/>
    </row>
    <row r="3429" spans="4:4" ht="12.75" customHeight="1">
      <c r="D3429" s="48"/>
    </row>
    <row r="3430" spans="4:4" ht="12.75" customHeight="1">
      <c r="D3430" s="48"/>
    </row>
    <row r="3431" spans="4:4" ht="12.75" customHeight="1">
      <c r="D3431" s="48"/>
    </row>
    <row r="3432" spans="4:4" ht="12.75" customHeight="1">
      <c r="D3432" s="48"/>
    </row>
    <row r="3433" spans="4:4" ht="12.75" customHeight="1">
      <c r="D3433" s="48"/>
    </row>
    <row r="3434" spans="4:4" ht="12.75" customHeight="1">
      <c r="D3434" s="48"/>
    </row>
    <row r="3435" spans="4:4" ht="12.75" customHeight="1">
      <c r="D3435" s="48"/>
    </row>
    <row r="3436" spans="4:4" ht="12.75" customHeight="1">
      <c r="D3436" s="48"/>
    </row>
    <row r="3437" spans="4:4" ht="12.75" customHeight="1">
      <c r="D3437" s="48"/>
    </row>
    <row r="3438" spans="4:4" ht="12.75" customHeight="1">
      <c r="D3438" s="48"/>
    </row>
    <row r="3439" spans="4:4" ht="12.75" customHeight="1">
      <c r="D3439" s="48"/>
    </row>
    <row r="3440" spans="4:4" ht="12.75" customHeight="1">
      <c r="D3440" s="48"/>
    </row>
    <row r="3441" spans="4:4" ht="12.75" customHeight="1">
      <c r="D3441" s="48"/>
    </row>
    <row r="3442" spans="4:4" ht="12.75" customHeight="1">
      <c r="D3442" s="48"/>
    </row>
    <row r="3443" spans="4:4" ht="12.75" customHeight="1">
      <c r="D3443" s="48"/>
    </row>
    <row r="3444" spans="4:4" ht="12.75" customHeight="1">
      <c r="D3444" s="48"/>
    </row>
    <row r="3445" spans="4:4" ht="12.75" customHeight="1">
      <c r="D3445" s="48"/>
    </row>
    <row r="3446" spans="4:4" ht="12.75" customHeight="1">
      <c r="D3446" s="48"/>
    </row>
    <row r="3447" spans="4:4" ht="12.75" customHeight="1">
      <c r="D3447" s="48"/>
    </row>
    <row r="3448" spans="4:4" ht="12.75" customHeight="1">
      <c r="D3448" s="48"/>
    </row>
    <row r="3449" spans="4:4" ht="12.75" customHeight="1">
      <c r="D3449" s="48"/>
    </row>
    <row r="3450" spans="4:4" ht="12.75" customHeight="1">
      <c r="D3450" s="48"/>
    </row>
    <row r="3451" spans="4:4" ht="12.75" customHeight="1">
      <c r="D3451" s="48"/>
    </row>
    <row r="3452" spans="4:4" ht="12.75" customHeight="1">
      <c r="D3452" s="48"/>
    </row>
    <row r="3453" spans="4:4" ht="12.75" customHeight="1">
      <c r="D3453" s="48"/>
    </row>
    <row r="3454" spans="4:4" ht="12.75" customHeight="1">
      <c r="D3454" s="48"/>
    </row>
    <row r="3455" spans="4:4" ht="12.75" customHeight="1">
      <c r="D3455" s="48"/>
    </row>
    <row r="3456" spans="4:4" ht="12.75" customHeight="1">
      <c r="D3456" s="48"/>
    </row>
    <row r="3457" spans="4:4" ht="12.75" customHeight="1">
      <c r="D3457" s="48"/>
    </row>
    <row r="3458" spans="4:4" ht="12.75" customHeight="1">
      <c r="D3458" s="48"/>
    </row>
    <row r="3459" spans="4:4" ht="12.75" customHeight="1">
      <c r="D3459" s="48"/>
    </row>
    <row r="3460" spans="4:4" ht="12.75" customHeight="1">
      <c r="D3460" s="48"/>
    </row>
    <row r="3461" spans="4:4" ht="12.75" customHeight="1">
      <c r="D3461" s="48"/>
    </row>
    <row r="3462" spans="4:4" ht="12.75" customHeight="1">
      <c r="D3462" s="48"/>
    </row>
    <row r="3463" spans="4:4" ht="12.75" customHeight="1">
      <c r="D3463" s="48"/>
    </row>
    <row r="3464" spans="4:4" ht="12.75" customHeight="1">
      <c r="D3464" s="48"/>
    </row>
    <row r="3465" spans="4:4" ht="12.75" customHeight="1">
      <c r="D3465" s="48"/>
    </row>
    <row r="3466" spans="4:4" ht="12.75" customHeight="1">
      <c r="D3466" s="48"/>
    </row>
    <row r="3467" spans="4:4" ht="12.75" customHeight="1">
      <c r="D3467" s="48"/>
    </row>
    <row r="3468" spans="4:4" ht="12.75" customHeight="1">
      <c r="D3468" s="48"/>
    </row>
    <row r="3469" spans="4:4" ht="12.75" customHeight="1">
      <c r="D3469" s="48"/>
    </row>
    <row r="3470" spans="4:4" ht="12.75" customHeight="1">
      <c r="D3470" s="48"/>
    </row>
    <row r="3471" spans="4:4" ht="12.75" customHeight="1">
      <c r="D3471" s="48"/>
    </row>
    <row r="3472" spans="4:4" ht="12.75" customHeight="1">
      <c r="D3472" s="48"/>
    </row>
    <row r="3473" spans="4:4" ht="12.75" customHeight="1">
      <c r="D3473" s="48"/>
    </row>
    <row r="3474" spans="4:4" ht="12.75" customHeight="1">
      <c r="D3474" s="48"/>
    </row>
    <row r="3475" spans="4:4" ht="12.75" customHeight="1">
      <c r="D3475" s="48"/>
    </row>
    <row r="3476" spans="4:4" ht="12.75" customHeight="1">
      <c r="D3476" s="48"/>
    </row>
    <row r="3477" spans="4:4" ht="12.75" customHeight="1">
      <c r="D3477" s="48"/>
    </row>
    <row r="3478" spans="4:4" ht="12.75" customHeight="1">
      <c r="D3478" s="48"/>
    </row>
    <row r="3479" spans="4:4" ht="12.75" customHeight="1">
      <c r="D3479" s="48"/>
    </row>
    <row r="3480" spans="4:4" ht="12.75" customHeight="1">
      <c r="D3480" s="48"/>
    </row>
    <row r="3481" spans="4:4" ht="12.75" customHeight="1">
      <c r="D3481" s="48"/>
    </row>
    <row r="3482" spans="4:4" ht="12.75" customHeight="1">
      <c r="D3482" s="48"/>
    </row>
    <row r="3483" spans="4:4" ht="12.75" customHeight="1">
      <c r="D3483" s="48"/>
    </row>
    <row r="3484" spans="4:4" ht="12.75" customHeight="1">
      <c r="D3484" s="48"/>
    </row>
    <row r="3485" spans="4:4" ht="12.75" customHeight="1">
      <c r="D3485" s="48"/>
    </row>
    <row r="3486" spans="4:4" ht="12.75" customHeight="1">
      <c r="D3486" s="48"/>
    </row>
    <row r="3487" spans="4:4" ht="12.75" customHeight="1">
      <c r="D3487" s="48"/>
    </row>
    <row r="3488" spans="4:4" ht="12.75" customHeight="1">
      <c r="D3488" s="48"/>
    </row>
    <row r="3489" spans="4:4" ht="12.75" customHeight="1">
      <c r="D3489" s="48"/>
    </row>
    <row r="3490" spans="4:4" ht="12.75" customHeight="1">
      <c r="D3490" s="48"/>
    </row>
    <row r="3491" spans="4:4" ht="12.75" customHeight="1">
      <c r="D3491" s="48"/>
    </row>
    <row r="3492" spans="4:4" ht="12.75" customHeight="1">
      <c r="D3492" s="48"/>
    </row>
    <row r="3493" spans="4:4" ht="12.75" customHeight="1">
      <c r="D3493" s="48"/>
    </row>
    <row r="3494" spans="4:4" ht="12.75" customHeight="1">
      <c r="D3494" s="48"/>
    </row>
    <row r="3495" spans="4:4" ht="12.75" customHeight="1">
      <c r="D3495" s="48"/>
    </row>
    <row r="3496" spans="4:4" ht="12.75" customHeight="1">
      <c r="D3496" s="48"/>
    </row>
    <row r="3497" spans="4:4" ht="12.75" customHeight="1">
      <c r="D3497" s="48"/>
    </row>
    <row r="3498" spans="4:4" ht="12.75" customHeight="1">
      <c r="D3498" s="48"/>
    </row>
    <row r="3499" spans="4:4" ht="12.75" customHeight="1">
      <c r="D3499" s="48"/>
    </row>
    <row r="3500" spans="4:4" ht="12.75" customHeight="1">
      <c r="D3500" s="48"/>
    </row>
    <row r="3501" spans="4:4" ht="12.75" customHeight="1">
      <c r="D3501" s="48"/>
    </row>
    <row r="3502" spans="4:4" ht="12.75" customHeight="1">
      <c r="D3502" s="48"/>
    </row>
    <row r="3503" spans="4:4" ht="12.75" customHeight="1">
      <c r="D3503" s="48"/>
    </row>
    <row r="3504" spans="4:4" ht="12.75" customHeight="1">
      <c r="D3504" s="48"/>
    </row>
    <row r="3505" spans="4:4" ht="12.75" customHeight="1">
      <c r="D3505" s="48"/>
    </row>
    <row r="3506" spans="4:4" ht="12.75" customHeight="1">
      <c r="D3506" s="48"/>
    </row>
    <row r="3507" spans="4:4" ht="12.75" customHeight="1">
      <c r="D3507" s="48"/>
    </row>
    <row r="3508" spans="4:4" ht="12.75" customHeight="1">
      <c r="D3508" s="48"/>
    </row>
    <row r="3509" spans="4:4" ht="12.75" customHeight="1">
      <c r="D3509" s="48"/>
    </row>
    <row r="3510" spans="4:4" ht="12.75" customHeight="1">
      <c r="D3510" s="48"/>
    </row>
    <row r="3511" spans="4:4" ht="12.75" customHeight="1">
      <c r="D3511" s="48"/>
    </row>
    <row r="3512" spans="4:4" ht="12.75" customHeight="1">
      <c r="D3512" s="48"/>
    </row>
    <row r="3513" spans="4:4" ht="12.75" customHeight="1">
      <c r="D3513" s="48"/>
    </row>
    <row r="3514" spans="4:4" ht="12.75" customHeight="1">
      <c r="D3514" s="48"/>
    </row>
    <row r="3515" spans="4:4" ht="12.75" customHeight="1">
      <c r="D3515" s="48"/>
    </row>
    <row r="3516" spans="4:4" ht="12.75" customHeight="1">
      <c r="D3516" s="48"/>
    </row>
    <row r="3517" spans="4:4" ht="12.75" customHeight="1">
      <c r="D3517" s="48"/>
    </row>
    <row r="3518" spans="4:4" ht="12.75" customHeight="1">
      <c r="D3518" s="48"/>
    </row>
    <row r="3519" spans="4:4" ht="12.75" customHeight="1">
      <c r="D3519" s="48"/>
    </row>
    <row r="3520" spans="4:4" ht="12.75" customHeight="1">
      <c r="D3520" s="48"/>
    </row>
    <row r="3521" spans="4:4" ht="12.75" customHeight="1">
      <c r="D3521" s="48"/>
    </row>
    <row r="3522" spans="4:4" ht="12.75" customHeight="1">
      <c r="D3522" s="48"/>
    </row>
    <row r="3523" spans="4:4" ht="12.75" customHeight="1">
      <c r="D3523" s="48"/>
    </row>
    <row r="3524" spans="4:4" ht="12.75" customHeight="1">
      <c r="D3524" s="48"/>
    </row>
    <row r="3525" spans="4:4" ht="12.75" customHeight="1">
      <c r="D3525" s="48"/>
    </row>
    <row r="3526" spans="4:4" ht="12.75" customHeight="1">
      <c r="D3526" s="48"/>
    </row>
    <row r="3527" spans="4:4" ht="12.75" customHeight="1">
      <c r="D3527" s="48"/>
    </row>
    <row r="3528" spans="4:4" ht="12.75" customHeight="1">
      <c r="D3528" s="48"/>
    </row>
    <row r="3529" spans="4:4" ht="12.75" customHeight="1">
      <c r="D3529" s="48"/>
    </row>
    <row r="3530" spans="4:4" ht="12.75" customHeight="1">
      <c r="D3530" s="48"/>
    </row>
    <row r="3531" spans="4:4" ht="12.75" customHeight="1">
      <c r="D3531" s="48"/>
    </row>
    <row r="3532" spans="4:4" ht="12.75" customHeight="1">
      <c r="D3532" s="48"/>
    </row>
    <row r="3533" spans="4:4" ht="12.75" customHeight="1">
      <c r="D3533" s="48"/>
    </row>
    <row r="3534" spans="4:4" ht="12.75" customHeight="1">
      <c r="D3534" s="48"/>
    </row>
    <row r="3535" spans="4:4" ht="12.75" customHeight="1">
      <c r="D3535" s="48"/>
    </row>
    <row r="3536" spans="4:4" ht="12.75" customHeight="1">
      <c r="D3536" s="48"/>
    </row>
    <row r="3537" spans="4:4" ht="12.75" customHeight="1">
      <c r="D3537" s="48"/>
    </row>
    <row r="3538" spans="4:4" ht="12.75" customHeight="1">
      <c r="D3538" s="48"/>
    </row>
    <row r="3539" spans="4:4" ht="12.75" customHeight="1">
      <c r="D3539" s="48"/>
    </row>
    <row r="3540" spans="4:4" ht="12.75" customHeight="1">
      <c r="D3540" s="48"/>
    </row>
    <row r="3541" spans="4:4" ht="12.75" customHeight="1">
      <c r="D3541" s="48"/>
    </row>
    <row r="3542" spans="4:4" ht="12.75" customHeight="1">
      <c r="D3542" s="48"/>
    </row>
    <row r="3543" spans="4:4" ht="12.75" customHeight="1">
      <c r="D3543" s="48"/>
    </row>
    <row r="3544" spans="4:4" ht="12.75" customHeight="1">
      <c r="D3544" s="48"/>
    </row>
    <row r="3545" spans="4:4" ht="12.75" customHeight="1">
      <c r="D3545" s="48"/>
    </row>
    <row r="3546" spans="4:4" ht="12.75" customHeight="1">
      <c r="D3546" s="48"/>
    </row>
    <row r="3547" spans="4:4" ht="12.75" customHeight="1">
      <c r="D3547" s="48"/>
    </row>
    <row r="3548" spans="4:4" ht="12.75" customHeight="1">
      <c r="D3548" s="48"/>
    </row>
    <row r="3549" spans="4:4" ht="12.75" customHeight="1">
      <c r="D3549" s="48"/>
    </row>
    <row r="3550" spans="4:4" ht="12.75" customHeight="1">
      <c r="D3550" s="48"/>
    </row>
    <row r="3551" spans="4:4" ht="12.75" customHeight="1">
      <c r="D3551" s="48"/>
    </row>
    <row r="3552" spans="4:4" ht="12.75" customHeight="1">
      <c r="D3552" s="48"/>
    </row>
    <row r="3553" spans="4:4" ht="12.75" customHeight="1">
      <c r="D3553" s="48"/>
    </row>
    <row r="3554" spans="4:4" ht="12.75" customHeight="1">
      <c r="D3554" s="48"/>
    </row>
    <row r="3555" spans="4:4" ht="12.75" customHeight="1">
      <c r="D3555" s="48"/>
    </row>
    <row r="3556" spans="4:4" ht="12.75" customHeight="1">
      <c r="D3556" s="48"/>
    </row>
    <row r="3557" spans="4:4" ht="12.75" customHeight="1">
      <c r="D3557" s="48"/>
    </row>
    <row r="3558" spans="4:4" ht="12.75" customHeight="1">
      <c r="D3558" s="48"/>
    </row>
    <row r="3559" spans="4:4" ht="12.75" customHeight="1">
      <c r="D3559" s="48"/>
    </row>
    <row r="3560" spans="4:4" ht="12.75" customHeight="1">
      <c r="D3560" s="48"/>
    </row>
    <row r="3561" spans="4:4" ht="12.75" customHeight="1">
      <c r="D3561" s="48"/>
    </row>
    <row r="3562" spans="4:4" ht="12.75" customHeight="1">
      <c r="D3562" s="48"/>
    </row>
    <row r="3563" spans="4:4" ht="12.75" customHeight="1">
      <c r="D3563" s="48"/>
    </row>
    <row r="3564" spans="4:4" ht="12.75" customHeight="1">
      <c r="D3564" s="48"/>
    </row>
    <row r="3565" spans="4:4" ht="12.75" customHeight="1">
      <c r="D3565" s="48"/>
    </row>
    <row r="3566" spans="4:4" ht="12.75" customHeight="1">
      <c r="D3566" s="48"/>
    </row>
    <row r="3567" spans="4:4" ht="12.75" customHeight="1">
      <c r="D3567" s="48"/>
    </row>
    <row r="3568" spans="4:4" ht="12.75" customHeight="1">
      <c r="D3568" s="48"/>
    </row>
    <row r="3569" spans="4:4" ht="12.75" customHeight="1">
      <c r="D3569" s="48"/>
    </row>
    <row r="3570" spans="4:4" ht="12.75" customHeight="1">
      <c r="D3570" s="48"/>
    </row>
    <row r="3571" spans="4:4" ht="12.75" customHeight="1">
      <c r="D3571" s="48"/>
    </row>
    <row r="3572" spans="4:4" ht="12.75" customHeight="1">
      <c r="D3572" s="48"/>
    </row>
    <row r="3573" spans="4:4" ht="12.75" customHeight="1">
      <c r="D3573" s="48"/>
    </row>
    <row r="3574" spans="4:4" ht="12.75" customHeight="1">
      <c r="D3574" s="48"/>
    </row>
    <row r="3575" spans="4:4" ht="12.75" customHeight="1">
      <c r="D3575" s="48"/>
    </row>
    <row r="3576" spans="4:4" ht="12.75" customHeight="1">
      <c r="D3576" s="48"/>
    </row>
    <row r="3577" spans="4:4" ht="12.75" customHeight="1">
      <c r="D3577" s="48"/>
    </row>
    <row r="3578" spans="4:4" ht="12.75" customHeight="1">
      <c r="D3578" s="48"/>
    </row>
    <row r="3579" spans="4:4" ht="12.75" customHeight="1">
      <c r="D3579" s="48"/>
    </row>
    <row r="3580" spans="4:4" ht="12.75" customHeight="1">
      <c r="D3580" s="48"/>
    </row>
    <row r="3581" spans="4:4" ht="12.75" customHeight="1">
      <c r="D3581" s="48"/>
    </row>
    <row r="3582" spans="4:4" ht="12.75" customHeight="1">
      <c r="D3582" s="48"/>
    </row>
    <row r="3583" spans="4:4" ht="12.75" customHeight="1">
      <c r="D3583" s="48"/>
    </row>
    <row r="3584" spans="4:4" ht="12.75" customHeight="1">
      <c r="D3584" s="48"/>
    </row>
    <row r="3585" spans="4:4" ht="12.75" customHeight="1">
      <c r="D3585" s="48"/>
    </row>
    <row r="3586" spans="4:4" ht="12.75" customHeight="1">
      <c r="D3586" s="48"/>
    </row>
    <row r="3587" spans="4:4" ht="12.75" customHeight="1">
      <c r="D3587" s="48"/>
    </row>
    <row r="3588" spans="4:4" ht="12.75" customHeight="1">
      <c r="D3588" s="48"/>
    </row>
    <row r="3589" spans="4:4" ht="12.75" customHeight="1">
      <c r="D3589" s="48"/>
    </row>
    <row r="3590" spans="4:4" ht="12.75" customHeight="1">
      <c r="D3590" s="48"/>
    </row>
    <row r="3591" spans="4:4" ht="12.75" customHeight="1">
      <c r="D3591" s="48"/>
    </row>
    <row r="3592" spans="4:4" ht="12.75" customHeight="1">
      <c r="D3592" s="48"/>
    </row>
    <row r="3593" spans="4:4" ht="12.75" customHeight="1">
      <c r="D3593" s="48"/>
    </row>
    <row r="3594" spans="4:4" ht="12.75" customHeight="1">
      <c r="D3594" s="48"/>
    </row>
    <row r="3595" spans="4:4" ht="12.75" customHeight="1">
      <c r="D3595" s="48"/>
    </row>
    <row r="3596" spans="4:4" ht="12.75" customHeight="1">
      <c r="D3596" s="48"/>
    </row>
    <row r="3597" spans="4:4" ht="12.75" customHeight="1">
      <c r="D3597" s="48"/>
    </row>
    <row r="3598" spans="4:4" ht="12.75" customHeight="1">
      <c r="D3598" s="48"/>
    </row>
    <row r="3599" spans="4:4" ht="12.75" customHeight="1">
      <c r="D3599" s="48"/>
    </row>
    <row r="3600" spans="4:4" ht="12.75" customHeight="1">
      <c r="D3600" s="48"/>
    </row>
    <row r="3601" spans="4:4" ht="12.75" customHeight="1">
      <c r="D3601" s="48"/>
    </row>
    <row r="3602" spans="4:4" ht="12.75" customHeight="1">
      <c r="D3602" s="48"/>
    </row>
    <row r="3603" spans="4:4" ht="12.75" customHeight="1">
      <c r="D3603" s="48"/>
    </row>
    <row r="3604" spans="4:4" ht="12.75" customHeight="1">
      <c r="D3604" s="48"/>
    </row>
    <row r="3605" spans="4:4" ht="12.75" customHeight="1">
      <c r="D3605" s="48"/>
    </row>
    <row r="3606" spans="4:4" ht="12.75" customHeight="1">
      <c r="D3606" s="48"/>
    </row>
    <row r="3607" spans="4:4" ht="12.75" customHeight="1">
      <c r="D3607" s="48"/>
    </row>
    <row r="3608" spans="4:4" ht="12.75" customHeight="1">
      <c r="D3608" s="48"/>
    </row>
    <row r="3609" spans="4:4" ht="12.75" customHeight="1">
      <c r="D3609" s="48"/>
    </row>
    <row r="3610" spans="4:4" ht="12.75" customHeight="1">
      <c r="D3610" s="48"/>
    </row>
    <row r="3611" spans="4:4" ht="12.75" customHeight="1">
      <c r="D3611" s="48"/>
    </row>
    <row r="3612" spans="4:4" ht="12.75" customHeight="1">
      <c r="D3612" s="48"/>
    </row>
    <row r="3613" spans="4:4" ht="12.75" customHeight="1">
      <c r="D3613" s="48"/>
    </row>
    <row r="3614" spans="4:4" ht="12.75" customHeight="1">
      <c r="D3614" s="48"/>
    </row>
    <row r="3615" spans="4:4" ht="12.75" customHeight="1">
      <c r="D3615" s="48"/>
    </row>
    <row r="3616" spans="4:4" ht="12.75" customHeight="1">
      <c r="D3616" s="48"/>
    </row>
    <row r="3617" spans="4:4" ht="12.75" customHeight="1">
      <c r="D3617" s="48"/>
    </row>
    <row r="3618" spans="4:4" ht="12.75" customHeight="1">
      <c r="D3618" s="48"/>
    </row>
    <row r="3619" spans="4:4" ht="12.75" customHeight="1">
      <c r="D3619" s="48"/>
    </row>
    <row r="3620" spans="4:4" ht="12.75" customHeight="1">
      <c r="D3620" s="48"/>
    </row>
    <row r="3621" spans="4:4" ht="12.75" customHeight="1">
      <c r="D3621" s="48"/>
    </row>
    <row r="3622" spans="4:4" ht="12.75" customHeight="1">
      <c r="D3622" s="48"/>
    </row>
    <row r="3623" spans="4:4" ht="12.75" customHeight="1">
      <c r="D3623" s="48"/>
    </row>
    <row r="3624" spans="4:4" ht="12.75" customHeight="1">
      <c r="D3624" s="48"/>
    </row>
    <row r="3625" spans="4:4" ht="12.75" customHeight="1">
      <c r="D3625" s="48"/>
    </row>
    <row r="3626" spans="4:4" ht="12.75" customHeight="1">
      <c r="D3626" s="48"/>
    </row>
    <row r="3627" spans="4:4" ht="12.75" customHeight="1">
      <c r="D3627" s="48"/>
    </row>
    <row r="3628" spans="4:4" ht="12.75" customHeight="1">
      <c r="D3628" s="48"/>
    </row>
    <row r="3629" spans="4:4" ht="12.75" customHeight="1">
      <c r="D3629" s="48"/>
    </row>
    <row r="3630" spans="4:4" ht="12.75" customHeight="1">
      <c r="D3630" s="48"/>
    </row>
    <row r="3631" spans="4:4" ht="12.75" customHeight="1">
      <c r="D3631" s="48"/>
    </row>
    <row r="3632" spans="4:4" ht="12.75" customHeight="1">
      <c r="D3632" s="48"/>
    </row>
    <row r="3633" spans="4:4" ht="12.75" customHeight="1">
      <c r="D3633" s="48"/>
    </row>
    <row r="3634" spans="4:4" ht="12.75" customHeight="1">
      <c r="D3634" s="48"/>
    </row>
    <row r="3635" spans="4:4" ht="12.75" customHeight="1">
      <c r="D3635" s="48"/>
    </row>
    <row r="3636" spans="4:4" ht="12.75" customHeight="1">
      <c r="D3636" s="48"/>
    </row>
    <row r="3637" spans="4:4" ht="12.75" customHeight="1">
      <c r="D3637" s="48"/>
    </row>
    <row r="3638" spans="4:4" ht="12.75" customHeight="1">
      <c r="D3638" s="48"/>
    </row>
    <row r="3639" spans="4:4" ht="12.75" customHeight="1">
      <c r="D3639" s="48"/>
    </row>
    <row r="3640" spans="4:4" ht="12.75" customHeight="1">
      <c r="D3640" s="48"/>
    </row>
    <row r="3641" spans="4:4" ht="12.75" customHeight="1">
      <c r="D3641" s="48"/>
    </row>
    <row r="3642" spans="4:4" ht="12.75" customHeight="1">
      <c r="D3642" s="48"/>
    </row>
    <row r="3643" spans="4:4" ht="12.75" customHeight="1">
      <c r="D3643" s="48"/>
    </row>
    <row r="3644" spans="4:4" ht="12.75" customHeight="1">
      <c r="D3644" s="48"/>
    </row>
    <row r="3645" spans="4:4" ht="12.75" customHeight="1">
      <c r="D3645" s="48"/>
    </row>
    <row r="3646" spans="4:4" ht="12.75" customHeight="1">
      <c r="D3646" s="48"/>
    </row>
    <row r="3647" spans="4:4" ht="12.75" customHeight="1">
      <c r="D3647" s="48"/>
    </row>
    <row r="3648" spans="4:4" ht="12.75" customHeight="1">
      <c r="D3648" s="48"/>
    </row>
    <row r="3649" spans="4:4" ht="12.75" customHeight="1">
      <c r="D3649" s="48"/>
    </row>
    <row r="3650" spans="4:4" ht="12.75" customHeight="1">
      <c r="D3650" s="48"/>
    </row>
    <row r="3651" spans="4:4" ht="12.75" customHeight="1">
      <c r="D3651" s="48"/>
    </row>
    <row r="3652" spans="4:4" ht="12.75" customHeight="1">
      <c r="D3652" s="48"/>
    </row>
    <row r="3653" spans="4:4" ht="12.75" customHeight="1">
      <c r="D3653" s="48"/>
    </row>
    <row r="3654" spans="4:4" ht="12.75" customHeight="1">
      <c r="D3654" s="48"/>
    </row>
    <row r="3655" spans="4:4" ht="12.75" customHeight="1">
      <c r="D3655" s="48"/>
    </row>
    <row r="3656" spans="4:4" ht="12.75" customHeight="1">
      <c r="D3656" s="48"/>
    </row>
    <row r="3657" spans="4:4" ht="12.75" customHeight="1">
      <c r="D3657" s="48"/>
    </row>
    <row r="3658" spans="4:4" ht="12.75" customHeight="1">
      <c r="D3658" s="48"/>
    </row>
    <row r="3659" spans="4:4" ht="12.75" customHeight="1">
      <c r="D3659" s="48"/>
    </row>
    <row r="3660" spans="4:4" ht="12.75" customHeight="1">
      <c r="D3660" s="48"/>
    </row>
    <row r="3661" spans="4:4" ht="12.75" customHeight="1">
      <c r="D3661" s="48"/>
    </row>
    <row r="3662" spans="4:4" ht="12.75" customHeight="1">
      <c r="D3662" s="48"/>
    </row>
    <row r="3663" spans="4:4" ht="12.75" customHeight="1">
      <c r="D3663" s="48"/>
    </row>
    <row r="3664" spans="4:4" ht="12.75" customHeight="1">
      <c r="D3664" s="48"/>
    </row>
    <row r="3665" spans="4:4" ht="12.75" customHeight="1">
      <c r="D3665" s="48"/>
    </row>
    <row r="3666" spans="4:4" ht="12.75" customHeight="1">
      <c r="D3666" s="48"/>
    </row>
    <row r="3667" spans="4:4" ht="12.75" customHeight="1">
      <c r="D3667" s="48"/>
    </row>
    <row r="3668" spans="4:4" ht="12.75" customHeight="1">
      <c r="D3668" s="48"/>
    </row>
    <row r="3669" spans="4:4" ht="12.75" customHeight="1">
      <c r="D3669" s="48"/>
    </row>
    <row r="3670" spans="4:4" ht="12.75" customHeight="1">
      <c r="D3670" s="48"/>
    </row>
    <row r="3671" spans="4:4" ht="12.75" customHeight="1">
      <c r="D3671" s="48"/>
    </row>
    <row r="3672" spans="4:4" ht="12.75" customHeight="1">
      <c r="D3672" s="48"/>
    </row>
    <row r="3673" spans="4:4" ht="12.75" customHeight="1">
      <c r="D3673" s="48"/>
    </row>
    <row r="3674" spans="4:4" ht="12.75" customHeight="1">
      <c r="D3674" s="48"/>
    </row>
    <row r="3675" spans="4:4" ht="12.75" customHeight="1">
      <c r="D3675" s="48"/>
    </row>
    <row r="3676" spans="4:4" ht="12.75" customHeight="1">
      <c r="D3676" s="48"/>
    </row>
    <row r="3677" spans="4:4" ht="12.75" customHeight="1">
      <c r="D3677" s="48"/>
    </row>
    <row r="3678" spans="4:4" ht="12.75" customHeight="1">
      <c r="D3678" s="48"/>
    </row>
    <row r="3679" spans="4:4" ht="12.75" customHeight="1">
      <c r="D3679" s="48"/>
    </row>
    <row r="3680" spans="4:4" ht="12.75" customHeight="1">
      <c r="D3680" s="48"/>
    </row>
    <row r="3681" spans="4:4" ht="12.75" customHeight="1">
      <c r="D3681" s="48"/>
    </row>
    <row r="3682" spans="4:4" ht="12.75" customHeight="1">
      <c r="D3682" s="48"/>
    </row>
    <row r="3683" spans="4:4" ht="12.75" customHeight="1">
      <c r="D3683" s="48"/>
    </row>
    <row r="3684" spans="4:4" ht="12.75" customHeight="1">
      <c r="D3684" s="48"/>
    </row>
    <row r="3685" spans="4:4" ht="12.75" customHeight="1">
      <c r="D3685" s="48"/>
    </row>
    <row r="3686" spans="4:4" ht="12.75" customHeight="1">
      <c r="D3686" s="48"/>
    </row>
    <row r="3687" spans="4:4" ht="12.75" customHeight="1">
      <c r="D3687" s="48"/>
    </row>
    <row r="3688" spans="4:4" ht="12.75" customHeight="1">
      <c r="D3688" s="48"/>
    </row>
    <row r="3689" spans="4:4" ht="12.75" customHeight="1">
      <c r="D3689" s="48"/>
    </row>
    <row r="3690" spans="4:4" ht="12.75" customHeight="1">
      <c r="D3690" s="48"/>
    </row>
    <row r="3691" spans="4:4" ht="12.75" customHeight="1">
      <c r="D3691" s="48"/>
    </row>
    <row r="3692" spans="4:4" ht="12.75" customHeight="1">
      <c r="D3692" s="48"/>
    </row>
    <row r="3693" spans="4:4" ht="12.75" customHeight="1">
      <c r="D3693" s="48"/>
    </row>
    <row r="3694" spans="4:4" ht="12.75" customHeight="1">
      <c r="D3694" s="48"/>
    </row>
    <row r="3695" spans="4:4" ht="12.75" customHeight="1">
      <c r="D3695" s="48"/>
    </row>
    <row r="3696" spans="4:4" ht="12.75" customHeight="1">
      <c r="D3696" s="48"/>
    </row>
    <row r="3697" spans="4:4" ht="12.75" customHeight="1">
      <c r="D3697" s="48"/>
    </row>
    <row r="3698" spans="4:4" ht="12.75" customHeight="1">
      <c r="D3698" s="48"/>
    </row>
    <row r="3699" spans="4:4" ht="12.75" customHeight="1">
      <c r="D3699" s="48"/>
    </row>
    <row r="3700" spans="4:4" ht="12.75" customHeight="1">
      <c r="D3700" s="48"/>
    </row>
    <row r="3701" spans="4:4" ht="12.75" customHeight="1">
      <c r="D3701" s="48"/>
    </row>
    <row r="3702" spans="4:4" ht="12.75" customHeight="1">
      <c r="D3702" s="48"/>
    </row>
    <row r="3703" spans="4:4" ht="12.75" customHeight="1">
      <c r="D3703" s="48"/>
    </row>
    <row r="3704" spans="4:4" ht="12.75" customHeight="1">
      <c r="D3704" s="48"/>
    </row>
    <row r="3705" spans="4:4" ht="12.75" customHeight="1">
      <c r="D3705" s="48"/>
    </row>
    <row r="3706" spans="4:4" ht="12.75" customHeight="1">
      <c r="D3706" s="48"/>
    </row>
    <row r="3707" spans="4:4" ht="12.75" customHeight="1">
      <c r="D3707" s="48"/>
    </row>
    <row r="3708" spans="4:4" ht="12.75" customHeight="1">
      <c r="D3708" s="48"/>
    </row>
    <row r="3709" spans="4:4" ht="12.75" customHeight="1">
      <c r="D3709" s="48"/>
    </row>
    <row r="3710" spans="4:4" ht="12.75" customHeight="1">
      <c r="D3710" s="48"/>
    </row>
    <row r="3711" spans="4:4" ht="12.75" customHeight="1">
      <c r="D3711" s="48"/>
    </row>
    <row r="3712" spans="4:4" ht="12.75" customHeight="1">
      <c r="D3712" s="48"/>
    </row>
    <row r="3713" spans="4:4" ht="12.75" customHeight="1">
      <c r="D3713" s="48"/>
    </row>
    <row r="3714" spans="4:4" ht="12.75" customHeight="1">
      <c r="D3714" s="48"/>
    </row>
    <row r="3715" spans="4:4" ht="12.75" customHeight="1">
      <c r="D3715" s="48"/>
    </row>
    <row r="3716" spans="4:4" ht="12.75" customHeight="1">
      <c r="D3716" s="48"/>
    </row>
    <row r="3717" spans="4:4" ht="12.75" customHeight="1">
      <c r="D3717" s="48"/>
    </row>
    <row r="3718" spans="4:4" ht="12.75" customHeight="1">
      <c r="D3718" s="48"/>
    </row>
    <row r="3719" spans="4:4" ht="12.75" customHeight="1">
      <c r="D3719" s="48"/>
    </row>
    <row r="3720" spans="4:4" ht="12.75" customHeight="1">
      <c r="D3720" s="48"/>
    </row>
    <row r="3721" spans="4:4" ht="12.75" customHeight="1">
      <c r="D3721" s="48"/>
    </row>
    <row r="3722" spans="4:4" ht="12.75" customHeight="1">
      <c r="D3722" s="48"/>
    </row>
    <row r="3723" spans="4:4" ht="12.75" customHeight="1">
      <c r="D3723" s="48"/>
    </row>
    <row r="3724" spans="4:4" ht="12.75" customHeight="1">
      <c r="D3724" s="48"/>
    </row>
    <row r="3725" spans="4:4" ht="12.75" customHeight="1">
      <c r="D3725" s="48"/>
    </row>
    <row r="3726" spans="4:4" ht="12.75" customHeight="1">
      <c r="D3726" s="48"/>
    </row>
    <row r="3727" spans="4:4" ht="12.75" customHeight="1">
      <c r="D3727" s="48"/>
    </row>
    <row r="3728" spans="4:4" ht="12.75" customHeight="1">
      <c r="D3728" s="48"/>
    </row>
    <row r="3729" spans="4:4" ht="12.75" customHeight="1">
      <c r="D3729" s="48"/>
    </row>
    <row r="3730" spans="4:4" ht="12.75" customHeight="1">
      <c r="D3730" s="48"/>
    </row>
    <row r="3731" spans="4:4" ht="12.75" customHeight="1">
      <c r="D3731" s="48"/>
    </row>
    <row r="3732" spans="4:4" ht="12.75" customHeight="1">
      <c r="D3732" s="48"/>
    </row>
    <row r="3733" spans="4:4" ht="12.75" customHeight="1">
      <c r="D3733" s="48"/>
    </row>
    <row r="3734" spans="4:4" ht="12.75" customHeight="1">
      <c r="D3734" s="48"/>
    </row>
    <row r="3735" spans="4:4" ht="12.75" customHeight="1">
      <c r="D3735" s="48"/>
    </row>
    <row r="3736" spans="4:4" ht="12.75" customHeight="1">
      <c r="D3736" s="48"/>
    </row>
    <row r="3737" spans="4:4" ht="12.75" customHeight="1">
      <c r="D3737" s="48"/>
    </row>
    <row r="3738" spans="4:4" ht="12.75" customHeight="1">
      <c r="D3738" s="48"/>
    </row>
    <row r="3739" spans="4:4" ht="12.75" customHeight="1">
      <c r="D3739" s="48"/>
    </row>
    <row r="3740" spans="4:4" ht="12.75" customHeight="1">
      <c r="D3740" s="48"/>
    </row>
    <row r="3741" spans="4:4" ht="12.75" customHeight="1">
      <c r="D3741" s="48"/>
    </row>
    <row r="3742" spans="4:4" ht="12.75" customHeight="1">
      <c r="D3742" s="48"/>
    </row>
    <row r="3743" spans="4:4" ht="12.75" customHeight="1">
      <c r="D3743" s="48"/>
    </row>
    <row r="3744" spans="4:4" ht="12.75" customHeight="1">
      <c r="D3744" s="48"/>
    </row>
    <row r="3745" spans="4:4" ht="12.75" customHeight="1">
      <c r="D3745" s="48"/>
    </row>
    <row r="3746" spans="4:4" ht="12.75" customHeight="1">
      <c r="D3746" s="48"/>
    </row>
    <row r="3747" spans="4:4" ht="12.75" customHeight="1">
      <c r="D3747" s="48"/>
    </row>
    <row r="3748" spans="4:4" ht="12.75" customHeight="1">
      <c r="D3748" s="48"/>
    </row>
    <row r="3749" spans="4:4" ht="12.75" customHeight="1">
      <c r="D3749" s="48"/>
    </row>
    <row r="3750" spans="4:4" ht="12.75" customHeight="1">
      <c r="D3750" s="48"/>
    </row>
    <row r="3751" spans="4:4" ht="12.75" customHeight="1">
      <c r="D3751" s="48"/>
    </row>
    <row r="3752" spans="4:4" ht="12.75" customHeight="1">
      <c r="D3752" s="48"/>
    </row>
    <row r="3753" spans="4:4" ht="12.75" customHeight="1">
      <c r="D3753" s="48"/>
    </row>
    <row r="3754" spans="4:4" ht="12.75" customHeight="1">
      <c r="D3754" s="48"/>
    </row>
    <row r="3755" spans="4:4" ht="12.75" customHeight="1">
      <c r="D3755" s="48"/>
    </row>
    <row r="3756" spans="4:4" ht="12.75" customHeight="1">
      <c r="D3756" s="48"/>
    </row>
    <row r="3757" spans="4:4" ht="12.75" customHeight="1">
      <c r="D3757" s="48"/>
    </row>
    <row r="3758" spans="4:4" ht="12.75" customHeight="1">
      <c r="D3758" s="48"/>
    </row>
    <row r="3759" spans="4:4" ht="12.75" customHeight="1">
      <c r="D3759" s="48"/>
    </row>
    <row r="3760" spans="4:4" ht="12.75" customHeight="1">
      <c r="D3760" s="48"/>
    </row>
    <row r="3761" spans="4:4" ht="12.75" customHeight="1">
      <c r="D3761" s="48"/>
    </row>
    <row r="3762" spans="4:4" ht="12.75" customHeight="1">
      <c r="D3762" s="48"/>
    </row>
    <row r="3763" spans="4:4" ht="12.75" customHeight="1">
      <c r="D3763" s="48"/>
    </row>
    <row r="3764" spans="4:4" ht="12.75" customHeight="1">
      <c r="D3764" s="48"/>
    </row>
    <row r="3765" spans="4:4" ht="12.75" customHeight="1">
      <c r="D3765" s="48"/>
    </row>
    <row r="3766" spans="4:4" ht="12.75" customHeight="1">
      <c r="D3766" s="48"/>
    </row>
    <row r="3767" spans="4:4" ht="12.75" customHeight="1">
      <c r="D3767" s="48"/>
    </row>
    <row r="3768" spans="4:4" ht="12.75" customHeight="1">
      <c r="D3768" s="48"/>
    </row>
    <row r="3769" spans="4:4" ht="12.75" customHeight="1">
      <c r="D3769" s="48"/>
    </row>
    <row r="3770" spans="4:4" ht="12.75" customHeight="1">
      <c r="D3770" s="48"/>
    </row>
    <row r="3771" spans="4:4" ht="12.75" customHeight="1">
      <c r="D3771" s="48"/>
    </row>
    <row r="3772" spans="4:4" ht="12.75" customHeight="1">
      <c r="D3772" s="48"/>
    </row>
    <row r="3773" spans="4:4" ht="12.75" customHeight="1">
      <c r="D3773" s="48"/>
    </row>
    <row r="3774" spans="4:4" ht="12.75" customHeight="1">
      <c r="D3774" s="48"/>
    </row>
    <row r="3775" spans="4:4" ht="12.75" customHeight="1">
      <c r="D3775" s="48"/>
    </row>
    <row r="3776" spans="4:4" ht="12.75" customHeight="1">
      <c r="D3776" s="48"/>
    </row>
    <row r="3777" spans="4:4" ht="12.75" customHeight="1">
      <c r="D3777" s="48"/>
    </row>
    <row r="3778" spans="4:4" ht="12.75" customHeight="1">
      <c r="D3778" s="48"/>
    </row>
    <row r="3779" spans="4:4" ht="12.75" customHeight="1">
      <c r="D3779" s="48"/>
    </row>
    <row r="3780" spans="4:4" ht="12.75" customHeight="1">
      <c r="D3780" s="48"/>
    </row>
    <row r="3781" spans="4:4" ht="12.75" customHeight="1">
      <c r="D3781" s="48"/>
    </row>
    <row r="3782" spans="4:4" ht="12.75" customHeight="1">
      <c r="D3782" s="48"/>
    </row>
    <row r="3783" spans="4:4" ht="12.75" customHeight="1">
      <c r="D3783" s="48"/>
    </row>
    <row r="3784" spans="4:4" ht="12.75" customHeight="1">
      <c r="D3784" s="48"/>
    </row>
    <row r="3785" spans="4:4" ht="12.75" customHeight="1">
      <c r="D3785" s="48"/>
    </row>
    <row r="3786" spans="4:4" ht="12.75" customHeight="1">
      <c r="D3786" s="48"/>
    </row>
    <row r="3787" spans="4:4" ht="12.75" customHeight="1">
      <c r="D3787" s="48"/>
    </row>
    <row r="3788" spans="4:4" ht="12.75" customHeight="1">
      <c r="D3788" s="48"/>
    </row>
    <row r="3789" spans="4:4" ht="12.75" customHeight="1">
      <c r="D3789" s="48"/>
    </row>
    <row r="3790" spans="4:4" ht="12.75" customHeight="1">
      <c r="D3790" s="48"/>
    </row>
    <row r="3791" spans="4:4" ht="12.75" customHeight="1">
      <c r="D3791" s="48"/>
    </row>
    <row r="3792" spans="4:4" ht="12.75" customHeight="1">
      <c r="D3792" s="48"/>
    </row>
    <row r="3793" spans="4:4" ht="12.75" customHeight="1">
      <c r="D3793" s="48"/>
    </row>
    <row r="3794" spans="4:4" ht="12.75" customHeight="1">
      <c r="D3794" s="48"/>
    </row>
    <row r="3795" spans="4:4" ht="12.75" customHeight="1">
      <c r="D3795" s="48"/>
    </row>
    <row r="3796" spans="4:4" ht="12.75" customHeight="1">
      <c r="D3796" s="48"/>
    </row>
    <row r="3797" spans="4:4" ht="12.75" customHeight="1">
      <c r="D3797" s="48"/>
    </row>
    <row r="3798" spans="4:4" ht="12.75" customHeight="1">
      <c r="D3798" s="48"/>
    </row>
    <row r="3799" spans="4:4" ht="12.75" customHeight="1">
      <c r="D3799" s="48"/>
    </row>
    <row r="3800" spans="4:4" ht="12.75" customHeight="1">
      <c r="D3800" s="48"/>
    </row>
    <row r="3801" spans="4:4" ht="12.75" customHeight="1">
      <c r="D3801" s="48"/>
    </row>
    <row r="3802" spans="4:4" ht="12.75" customHeight="1">
      <c r="D3802" s="48"/>
    </row>
    <row r="3803" spans="4:4" ht="12.75" customHeight="1">
      <c r="D3803" s="48"/>
    </row>
    <row r="3804" spans="4:4" ht="12.75" customHeight="1">
      <c r="D3804" s="48"/>
    </row>
    <row r="3805" spans="4:4" ht="12.75" customHeight="1">
      <c r="D3805" s="48"/>
    </row>
    <row r="3806" spans="4:4" ht="12.75" customHeight="1">
      <c r="D3806" s="48"/>
    </row>
    <row r="3807" spans="4:4" ht="12.75" customHeight="1">
      <c r="D3807" s="48"/>
    </row>
    <row r="3808" spans="4:4" ht="12.75" customHeight="1">
      <c r="D3808" s="48"/>
    </row>
    <row r="3809" spans="4:4" ht="12.75" customHeight="1">
      <c r="D3809" s="48"/>
    </row>
    <row r="3810" spans="4:4" ht="12.75" customHeight="1">
      <c r="D3810" s="48"/>
    </row>
    <row r="3811" spans="4:4" ht="12.75" customHeight="1">
      <c r="D3811" s="48"/>
    </row>
    <row r="3812" spans="4:4" ht="12.75" customHeight="1">
      <c r="D3812" s="48"/>
    </row>
    <row r="3813" spans="4:4" ht="12.75" customHeight="1">
      <c r="D3813" s="48"/>
    </row>
    <row r="3814" spans="4:4" ht="12.75" customHeight="1">
      <c r="D3814" s="48"/>
    </row>
    <row r="3815" spans="4:4" ht="12.75" customHeight="1">
      <c r="D3815" s="48"/>
    </row>
    <row r="3816" spans="4:4" ht="12.75" customHeight="1">
      <c r="D3816" s="48"/>
    </row>
    <row r="3817" spans="4:4" ht="12.75" customHeight="1">
      <c r="D3817" s="48"/>
    </row>
    <row r="3818" spans="4:4" ht="12.75" customHeight="1">
      <c r="D3818" s="48"/>
    </row>
    <row r="3819" spans="4:4" ht="12.75" customHeight="1">
      <c r="D3819" s="48"/>
    </row>
    <row r="3820" spans="4:4" ht="12.75" customHeight="1">
      <c r="D3820" s="48"/>
    </row>
    <row r="3821" spans="4:4" ht="12.75" customHeight="1">
      <c r="D3821" s="48"/>
    </row>
    <row r="3822" spans="4:4" ht="12.75" customHeight="1">
      <c r="D3822" s="48"/>
    </row>
    <row r="3823" spans="4:4" ht="12.75" customHeight="1">
      <c r="D3823" s="48"/>
    </row>
    <row r="3824" spans="4:4" ht="12.75" customHeight="1">
      <c r="D3824" s="48"/>
    </row>
    <row r="3825" spans="4:4" ht="12.75" customHeight="1">
      <c r="D3825" s="48"/>
    </row>
    <row r="3826" spans="4:4" ht="12.75" customHeight="1">
      <c r="D3826" s="48"/>
    </row>
    <row r="3827" spans="4:4" ht="12.75" customHeight="1">
      <c r="D3827" s="48"/>
    </row>
    <row r="3828" spans="4:4" ht="12.75" customHeight="1">
      <c r="D3828" s="48"/>
    </row>
    <row r="3829" spans="4:4" ht="12.75" customHeight="1">
      <c r="D3829" s="48"/>
    </row>
    <row r="3830" spans="4:4" ht="12.75" customHeight="1">
      <c r="D3830" s="48"/>
    </row>
    <row r="3831" spans="4:4" ht="12.75" customHeight="1">
      <c r="D3831" s="48"/>
    </row>
    <row r="3832" spans="4:4" ht="12.75" customHeight="1">
      <c r="D3832" s="48"/>
    </row>
    <row r="3833" spans="4:4" ht="12.75" customHeight="1">
      <c r="D3833" s="48"/>
    </row>
    <row r="3834" spans="4:4" ht="12.75" customHeight="1">
      <c r="D3834" s="48"/>
    </row>
    <row r="3835" spans="4:4" ht="12.75" customHeight="1">
      <c r="D3835" s="48"/>
    </row>
    <row r="3836" spans="4:4" ht="12.75" customHeight="1">
      <c r="D3836" s="48"/>
    </row>
    <row r="3837" spans="4:4" ht="12.75" customHeight="1">
      <c r="D3837" s="48"/>
    </row>
    <row r="3838" spans="4:4" ht="12.75" customHeight="1">
      <c r="D3838" s="48"/>
    </row>
    <row r="3839" spans="4:4" ht="12.75" customHeight="1">
      <c r="D3839" s="48"/>
    </row>
    <row r="3840" spans="4:4" ht="12.75" customHeight="1">
      <c r="D3840" s="48"/>
    </row>
    <row r="3841" spans="4:4" ht="12.75" customHeight="1">
      <c r="D3841" s="48"/>
    </row>
    <row r="3842" spans="4:4" ht="12.75" customHeight="1">
      <c r="D3842" s="48"/>
    </row>
    <row r="3843" spans="4:4" ht="12.75" customHeight="1">
      <c r="D3843" s="48"/>
    </row>
    <row r="3844" spans="4:4" ht="12.75" customHeight="1">
      <c r="D3844" s="48"/>
    </row>
    <row r="3845" spans="4:4" ht="12.75" customHeight="1">
      <c r="D3845" s="48"/>
    </row>
    <row r="3846" spans="4:4" ht="12.75" customHeight="1">
      <c r="D3846" s="48"/>
    </row>
    <row r="3847" spans="4:4" ht="12.75" customHeight="1">
      <c r="D3847" s="48"/>
    </row>
    <row r="3848" spans="4:4" ht="12.75" customHeight="1">
      <c r="D3848" s="48"/>
    </row>
    <row r="3849" spans="4:4" ht="12.75" customHeight="1">
      <c r="D3849" s="48"/>
    </row>
    <row r="3850" spans="4:4" ht="12.75" customHeight="1">
      <c r="D3850" s="48"/>
    </row>
    <row r="3851" spans="4:4" ht="12.75" customHeight="1">
      <c r="D3851" s="48"/>
    </row>
    <row r="3852" spans="4:4" ht="12.75" customHeight="1">
      <c r="D3852" s="48"/>
    </row>
    <row r="3853" spans="4:4" ht="12.75" customHeight="1">
      <c r="D3853" s="48"/>
    </row>
    <row r="3854" spans="4:4" ht="12.75" customHeight="1">
      <c r="D3854" s="48"/>
    </row>
    <row r="3855" spans="4:4" ht="12.75" customHeight="1">
      <c r="D3855" s="48"/>
    </row>
    <row r="3856" spans="4:4" ht="12.75" customHeight="1">
      <c r="D3856" s="48"/>
    </row>
    <row r="3857" spans="4:4" ht="12.75" customHeight="1">
      <c r="D3857" s="48"/>
    </row>
    <row r="3858" spans="4:4" ht="12.75" customHeight="1">
      <c r="D3858" s="48"/>
    </row>
    <row r="3859" spans="4:4" ht="12.75" customHeight="1">
      <c r="D3859" s="48"/>
    </row>
    <row r="3860" spans="4:4" ht="12.75" customHeight="1">
      <c r="D3860" s="48"/>
    </row>
    <row r="3861" spans="4:4" ht="12.75" customHeight="1">
      <c r="D3861" s="48"/>
    </row>
    <row r="3862" spans="4:4" ht="12.75" customHeight="1">
      <c r="D3862" s="48"/>
    </row>
    <row r="3863" spans="4:4" ht="12.75" customHeight="1">
      <c r="D3863" s="48"/>
    </row>
    <row r="3864" spans="4:4" ht="12.75" customHeight="1">
      <c r="D3864" s="48"/>
    </row>
    <row r="3865" spans="4:4" ht="12.75" customHeight="1">
      <c r="D3865" s="48"/>
    </row>
    <row r="3866" spans="4:4" ht="12.75" customHeight="1">
      <c r="D3866" s="48"/>
    </row>
    <row r="3867" spans="4:4" ht="12.75" customHeight="1">
      <c r="D3867" s="48"/>
    </row>
    <row r="3868" spans="4:4" ht="12.75" customHeight="1">
      <c r="D3868" s="48"/>
    </row>
    <row r="3869" spans="4:4" ht="12.75" customHeight="1">
      <c r="D3869" s="48"/>
    </row>
    <row r="3870" spans="4:4" ht="12.75" customHeight="1">
      <c r="D3870" s="48"/>
    </row>
    <row r="3871" spans="4:4" ht="12.75" customHeight="1">
      <c r="D3871" s="48"/>
    </row>
    <row r="3872" spans="4:4" ht="12.75" customHeight="1">
      <c r="D3872" s="48"/>
    </row>
    <row r="3873" spans="4:4" ht="12.75" customHeight="1">
      <c r="D3873" s="48"/>
    </row>
    <row r="3874" spans="4:4" ht="12.75" customHeight="1">
      <c r="D3874" s="48"/>
    </row>
    <row r="3875" spans="4:4" ht="12.75" customHeight="1">
      <c r="D3875" s="48"/>
    </row>
    <row r="3876" spans="4:4" ht="12.75" customHeight="1">
      <c r="D3876" s="48"/>
    </row>
    <row r="3877" spans="4:4" ht="12.75" customHeight="1">
      <c r="D3877" s="48"/>
    </row>
    <row r="3878" spans="4:4" ht="12.75" customHeight="1">
      <c r="D3878" s="48"/>
    </row>
    <row r="3879" spans="4:4" ht="12.75" customHeight="1">
      <c r="D3879" s="48"/>
    </row>
    <row r="3880" spans="4:4" ht="12.75" customHeight="1">
      <c r="D3880" s="48"/>
    </row>
    <row r="3881" spans="4:4" ht="12.75" customHeight="1">
      <c r="D3881" s="48"/>
    </row>
    <row r="3882" spans="4:4" ht="12.75" customHeight="1">
      <c r="D3882" s="48"/>
    </row>
    <row r="3883" spans="4:4" ht="12.75" customHeight="1">
      <c r="D3883" s="48"/>
    </row>
    <row r="3884" spans="4:4" ht="12.75" customHeight="1">
      <c r="D3884" s="48"/>
    </row>
    <row r="3885" spans="4:4" ht="12.75" customHeight="1">
      <c r="D3885" s="48"/>
    </row>
    <row r="3886" spans="4:4" ht="12.75" customHeight="1">
      <c r="D3886" s="48"/>
    </row>
    <row r="3887" spans="4:4" ht="12.75" customHeight="1">
      <c r="D3887" s="48"/>
    </row>
    <row r="3888" spans="4:4" ht="12.75" customHeight="1">
      <c r="D3888" s="48"/>
    </row>
    <row r="3889" spans="4:4" ht="12.75" customHeight="1">
      <c r="D3889" s="48"/>
    </row>
    <row r="3890" spans="4:4" ht="12.75" customHeight="1">
      <c r="D3890" s="48"/>
    </row>
    <row r="3891" spans="4:4" ht="12.75" customHeight="1">
      <c r="D3891" s="48"/>
    </row>
    <row r="3892" spans="4:4" ht="12.75" customHeight="1">
      <c r="D3892" s="48"/>
    </row>
    <row r="3893" spans="4:4" ht="12.75" customHeight="1">
      <c r="D3893" s="48"/>
    </row>
    <row r="3894" spans="4:4" ht="12.75" customHeight="1">
      <c r="D3894" s="48"/>
    </row>
    <row r="3895" spans="4:4" ht="12.75" customHeight="1">
      <c r="D3895" s="48"/>
    </row>
    <row r="3896" spans="4:4" ht="12.75" customHeight="1">
      <c r="D3896" s="48"/>
    </row>
    <row r="3897" spans="4:4" ht="12.75" customHeight="1">
      <c r="D3897" s="48"/>
    </row>
    <row r="3898" spans="4:4" ht="12.75" customHeight="1">
      <c r="D3898" s="48"/>
    </row>
    <row r="3899" spans="4:4" ht="12.75" customHeight="1">
      <c r="D3899" s="48"/>
    </row>
    <row r="3900" spans="4:4" ht="12.75" customHeight="1">
      <c r="D3900" s="48"/>
    </row>
    <row r="3901" spans="4:4" ht="12.75" customHeight="1">
      <c r="D3901" s="48"/>
    </row>
    <row r="3902" spans="4:4" ht="12.75" customHeight="1">
      <c r="D3902" s="48"/>
    </row>
    <row r="3903" spans="4:4" ht="12.75" customHeight="1">
      <c r="D3903" s="48"/>
    </row>
    <row r="3904" spans="4:4" ht="12.75" customHeight="1">
      <c r="D3904" s="48"/>
    </row>
    <row r="3905" spans="4:4" ht="12.75" customHeight="1">
      <c r="D3905" s="48"/>
    </row>
    <row r="3906" spans="4:4" ht="12.75" customHeight="1">
      <c r="D3906" s="48"/>
    </row>
    <row r="3907" spans="4:4" ht="12.75" customHeight="1">
      <c r="D3907" s="48"/>
    </row>
    <row r="3908" spans="4:4" ht="12.75" customHeight="1">
      <c r="D3908" s="48"/>
    </row>
    <row r="3909" spans="4:4" ht="12.75" customHeight="1">
      <c r="D3909" s="48"/>
    </row>
    <row r="3910" spans="4:4" ht="12.75" customHeight="1">
      <c r="D3910" s="48"/>
    </row>
    <row r="3911" spans="4:4" ht="12.75" customHeight="1">
      <c r="D3911" s="48"/>
    </row>
    <row r="3912" spans="4:4" ht="12.75" customHeight="1">
      <c r="D3912" s="48"/>
    </row>
    <row r="3913" spans="4:4" ht="12.75" customHeight="1">
      <c r="D3913" s="48"/>
    </row>
    <row r="3914" spans="4:4" ht="12.75" customHeight="1">
      <c r="D3914" s="48"/>
    </row>
    <row r="3915" spans="4:4" ht="12.75" customHeight="1">
      <c r="D3915" s="48"/>
    </row>
    <row r="3916" spans="4:4" ht="12.75" customHeight="1">
      <c r="D3916" s="48"/>
    </row>
    <row r="3917" spans="4:4" ht="12.75" customHeight="1">
      <c r="D3917" s="48"/>
    </row>
    <row r="3918" spans="4:4" ht="12.75" customHeight="1">
      <c r="D3918" s="48"/>
    </row>
    <row r="3919" spans="4:4" ht="12.75" customHeight="1">
      <c r="D3919" s="48"/>
    </row>
    <row r="3920" spans="4:4" ht="12.75" customHeight="1">
      <c r="D3920" s="48"/>
    </row>
    <row r="3921" spans="4:4" ht="12.75" customHeight="1">
      <c r="D3921" s="48"/>
    </row>
    <row r="3922" spans="4:4" ht="12.75" customHeight="1">
      <c r="D3922" s="48"/>
    </row>
    <row r="3923" spans="4:4" ht="12.75" customHeight="1">
      <c r="D3923" s="48"/>
    </row>
    <row r="3924" spans="4:4" ht="12.75" customHeight="1">
      <c r="D3924" s="48"/>
    </row>
    <row r="3925" spans="4:4" ht="12.75" customHeight="1">
      <c r="D3925" s="48"/>
    </row>
    <row r="3926" spans="4:4" ht="12.75" customHeight="1">
      <c r="D3926" s="48"/>
    </row>
    <row r="3927" spans="4:4" ht="12.75" customHeight="1">
      <c r="D3927" s="48"/>
    </row>
    <row r="3928" spans="4:4" ht="12.75" customHeight="1">
      <c r="D3928" s="48"/>
    </row>
    <row r="3929" spans="4:4" ht="12.75" customHeight="1">
      <c r="D3929" s="48"/>
    </row>
    <row r="3930" spans="4:4" ht="12.75" customHeight="1">
      <c r="D3930" s="48"/>
    </row>
    <row r="3931" spans="4:4" ht="12.75" customHeight="1">
      <c r="D3931" s="48"/>
    </row>
    <row r="3932" spans="4:4" ht="12.75" customHeight="1">
      <c r="D3932" s="48"/>
    </row>
    <row r="3933" spans="4:4" ht="12.75" customHeight="1">
      <c r="D3933" s="48"/>
    </row>
    <row r="3934" spans="4:4" ht="12.75" customHeight="1">
      <c r="D3934" s="48"/>
    </row>
    <row r="3935" spans="4:4" ht="12.75" customHeight="1">
      <c r="D3935" s="48"/>
    </row>
    <row r="3936" spans="4:4" ht="12.75" customHeight="1">
      <c r="D3936" s="48"/>
    </row>
    <row r="3937" spans="4:4" ht="12.75" customHeight="1">
      <c r="D3937" s="48"/>
    </row>
    <row r="3938" spans="4:4" ht="12.75" customHeight="1">
      <c r="D3938" s="48"/>
    </row>
    <row r="3939" spans="4:4" ht="12.75" customHeight="1">
      <c r="D3939" s="48"/>
    </row>
    <row r="3940" spans="4:4" ht="12.75" customHeight="1">
      <c r="D3940" s="48"/>
    </row>
    <row r="3941" spans="4:4" ht="12.75" customHeight="1">
      <c r="D3941" s="48"/>
    </row>
    <row r="3942" spans="4:4" ht="12.75" customHeight="1">
      <c r="D3942" s="48"/>
    </row>
    <row r="3943" spans="4:4" ht="12.75" customHeight="1">
      <c r="D3943" s="48"/>
    </row>
    <row r="3944" spans="4:4" ht="12.75" customHeight="1">
      <c r="D3944" s="48"/>
    </row>
    <row r="3945" spans="4:4" ht="12.75" customHeight="1">
      <c r="D3945" s="48"/>
    </row>
    <row r="3946" spans="4:4" ht="12.75" customHeight="1">
      <c r="D3946" s="48"/>
    </row>
    <row r="3947" spans="4:4" ht="12.75" customHeight="1">
      <c r="D3947" s="48"/>
    </row>
    <row r="3948" spans="4:4" ht="12.75" customHeight="1">
      <c r="D3948" s="48"/>
    </row>
    <row r="3949" spans="4:4" ht="12.75" customHeight="1">
      <c r="D3949" s="48"/>
    </row>
    <row r="3950" spans="4:4" ht="12.75" customHeight="1">
      <c r="D3950" s="48"/>
    </row>
    <row r="3951" spans="4:4" ht="12.75" customHeight="1">
      <c r="D3951" s="48"/>
    </row>
    <row r="3952" spans="4:4" ht="12.75" customHeight="1">
      <c r="D3952" s="48"/>
    </row>
    <row r="3953" spans="4:4" ht="12.75" customHeight="1">
      <c r="D3953" s="48"/>
    </row>
    <row r="3954" spans="4:4" ht="12.75" customHeight="1">
      <c r="D3954" s="48"/>
    </row>
    <row r="3955" spans="4:4" ht="12.75" customHeight="1">
      <c r="D3955" s="48"/>
    </row>
    <row r="3956" spans="4:4" ht="12.75" customHeight="1">
      <c r="D3956" s="48"/>
    </row>
    <row r="3957" spans="4:4" ht="12.75" customHeight="1">
      <c r="D3957" s="48"/>
    </row>
    <row r="3958" spans="4:4" ht="12.75" customHeight="1">
      <c r="D3958" s="48"/>
    </row>
    <row r="3959" spans="4:4" ht="12.75" customHeight="1">
      <c r="D3959" s="48"/>
    </row>
    <row r="3960" spans="4:4" ht="12.75" customHeight="1">
      <c r="D3960" s="48"/>
    </row>
    <row r="3961" spans="4:4" ht="12.75" customHeight="1">
      <c r="D3961" s="48"/>
    </row>
    <row r="3962" spans="4:4" ht="12.75" customHeight="1">
      <c r="D3962" s="48"/>
    </row>
    <row r="3963" spans="4:4" ht="12.75" customHeight="1">
      <c r="D3963" s="48"/>
    </row>
    <row r="3964" spans="4:4" ht="12.75" customHeight="1">
      <c r="D3964" s="48"/>
    </row>
    <row r="3965" spans="4:4" ht="12.75" customHeight="1">
      <c r="D3965" s="48"/>
    </row>
    <row r="3966" spans="4:4" ht="12.75" customHeight="1">
      <c r="D3966" s="48"/>
    </row>
    <row r="3967" spans="4:4" ht="12.75" customHeight="1">
      <c r="D3967" s="48"/>
    </row>
    <row r="3968" spans="4:4" ht="12.75" customHeight="1">
      <c r="D3968" s="48"/>
    </row>
    <row r="3969" spans="4:4" ht="12.75" customHeight="1">
      <c r="D3969" s="48"/>
    </row>
    <row r="3970" spans="4:4" ht="12.75" customHeight="1">
      <c r="D3970" s="48"/>
    </row>
    <row r="3971" spans="4:4" ht="12.75" customHeight="1">
      <c r="D3971" s="48"/>
    </row>
    <row r="3972" spans="4:4" ht="12.75" customHeight="1">
      <c r="D3972" s="48"/>
    </row>
    <row r="3973" spans="4:4" ht="12.75" customHeight="1">
      <c r="D3973" s="48"/>
    </row>
    <row r="3974" spans="4:4" ht="12.75" customHeight="1">
      <c r="D3974" s="48"/>
    </row>
    <row r="3975" spans="4:4" ht="12.75" customHeight="1">
      <c r="D3975" s="48"/>
    </row>
    <row r="3976" spans="4:4" ht="12.75" customHeight="1">
      <c r="D3976" s="48"/>
    </row>
    <row r="3977" spans="4:4" ht="12.75" customHeight="1">
      <c r="D3977" s="48"/>
    </row>
    <row r="3978" spans="4:4" ht="12.75" customHeight="1">
      <c r="D3978" s="48"/>
    </row>
    <row r="3979" spans="4:4" ht="12.75" customHeight="1">
      <c r="D3979" s="48"/>
    </row>
    <row r="3980" spans="4:4" ht="12.75" customHeight="1">
      <c r="D3980" s="48"/>
    </row>
    <row r="3981" spans="4:4" ht="12.75" customHeight="1">
      <c r="D3981" s="48"/>
    </row>
    <row r="3982" spans="4:4" ht="12.75" customHeight="1">
      <c r="D3982" s="48"/>
    </row>
    <row r="3983" spans="4:4" ht="12.75" customHeight="1">
      <c r="D3983" s="48"/>
    </row>
    <row r="3984" spans="4:4" ht="12.75" customHeight="1">
      <c r="D3984" s="48"/>
    </row>
    <row r="3985" spans="4:4" ht="12.75" customHeight="1">
      <c r="D3985" s="48"/>
    </row>
    <row r="3986" spans="4:4" ht="12.75" customHeight="1">
      <c r="D3986" s="48"/>
    </row>
    <row r="3987" spans="4:4" ht="12.75" customHeight="1">
      <c r="D3987" s="48"/>
    </row>
    <row r="3988" spans="4:4" ht="12.75" customHeight="1">
      <c r="D3988" s="48"/>
    </row>
    <row r="3989" spans="4:4" ht="12.75" customHeight="1">
      <c r="D3989" s="48"/>
    </row>
    <row r="3990" spans="4:4" ht="12.75" customHeight="1">
      <c r="D3990" s="48"/>
    </row>
    <row r="3991" spans="4:4" ht="12.75" customHeight="1">
      <c r="D3991" s="48"/>
    </row>
    <row r="3992" spans="4:4" ht="12.75" customHeight="1">
      <c r="D3992" s="48"/>
    </row>
    <row r="3993" spans="4:4" ht="12.75" customHeight="1">
      <c r="D3993" s="48"/>
    </row>
    <row r="3994" spans="4:4" ht="12.75" customHeight="1">
      <c r="D3994" s="48"/>
    </row>
    <row r="3995" spans="4:4" ht="12.75" customHeight="1">
      <c r="D3995" s="48"/>
    </row>
    <row r="3996" spans="4:4" ht="12.75" customHeight="1">
      <c r="D3996" s="48"/>
    </row>
    <row r="3997" spans="4:4" ht="12.75" customHeight="1">
      <c r="D3997" s="48"/>
    </row>
    <row r="3998" spans="4:4" ht="12.75" customHeight="1">
      <c r="D3998" s="48"/>
    </row>
    <row r="3999" spans="4:4" ht="12.75" customHeight="1">
      <c r="D3999" s="48"/>
    </row>
    <row r="4000" spans="4:4" ht="12.75" customHeight="1">
      <c r="D4000" s="48"/>
    </row>
    <row r="4001" spans="4:4" ht="12.75" customHeight="1">
      <c r="D4001" s="48"/>
    </row>
    <row r="4002" spans="4:4" ht="12.75" customHeight="1">
      <c r="D4002" s="48"/>
    </row>
    <row r="4003" spans="4:4" ht="12.75" customHeight="1">
      <c r="D4003" s="48"/>
    </row>
    <row r="4004" spans="4:4" ht="12.75" customHeight="1">
      <c r="D4004" s="48"/>
    </row>
    <row r="4005" spans="4:4" ht="12.75" customHeight="1">
      <c r="D4005" s="48"/>
    </row>
    <row r="4006" spans="4:4" ht="12.75" customHeight="1">
      <c r="D4006" s="48"/>
    </row>
    <row r="4007" spans="4:4" ht="12.75" customHeight="1">
      <c r="D4007" s="48"/>
    </row>
    <row r="4008" spans="4:4" ht="12.75" customHeight="1">
      <c r="D4008" s="48"/>
    </row>
    <row r="4009" spans="4:4" ht="12.75" customHeight="1">
      <c r="D4009" s="48"/>
    </row>
    <row r="4010" spans="4:4" ht="12.75" customHeight="1">
      <c r="D4010" s="48"/>
    </row>
    <row r="4011" spans="4:4" ht="12.75" customHeight="1">
      <c r="D4011" s="48"/>
    </row>
    <row r="4012" spans="4:4" ht="12.75" customHeight="1">
      <c r="D4012" s="48"/>
    </row>
    <row r="4013" spans="4:4" ht="12.75" customHeight="1">
      <c r="D4013" s="48"/>
    </row>
    <row r="4014" spans="4:4" ht="12.75" customHeight="1">
      <c r="D4014" s="48"/>
    </row>
    <row r="4015" spans="4:4" ht="12.75" customHeight="1">
      <c r="D4015" s="48"/>
    </row>
    <row r="4016" spans="4:4" ht="12.75" customHeight="1">
      <c r="D4016" s="48"/>
    </row>
    <row r="4017" spans="4:4" ht="12.75" customHeight="1">
      <c r="D4017" s="48"/>
    </row>
    <row r="4018" spans="4:4" ht="12.75" customHeight="1">
      <c r="D4018" s="48"/>
    </row>
    <row r="4019" spans="4:4" ht="12.75" customHeight="1">
      <c r="D4019" s="48"/>
    </row>
    <row r="4020" spans="4:4" ht="12.75" customHeight="1">
      <c r="D4020" s="48"/>
    </row>
    <row r="4021" spans="4:4" ht="12.75" customHeight="1">
      <c r="D4021" s="48"/>
    </row>
    <row r="4022" spans="4:4" ht="12.75" customHeight="1">
      <c r="D4022" s="48"/>
    </row>
    <row r="4023" spans="4:4" ht="12.75" customHeight="1">
      <c r="D4023" s="48"/>
    </row>
    <row r="4024" spans="4:4" ht="12.75" customHeight="1">
      <c r="D4024" s="48"/>
    </row>
    <row r="4025" spans="4:4" ht="12.75" customHeight="1">
      <c r="D4025" s="48"/>
    </row>
    <row r="4026" spans="4:4" ht="12.75" customHeight="1">
      <c r="D4026" s="48"/>
    </row>
    <row r="4027" spans="4:4" ht="12.75" customHeight="1">
      <c r="D4027" s="48"/>
    </row>
    <row r="4028" spans="4:4" ht="12.75" customHeight="1">
      <c r="D4028" s="48"/>
    </row>
    <row r="4029" spans="4:4" ht="12.75" customHeight="1">
      <c r="D4029" s="48"/>
    </row>
    <row r="4030" spans="4:4" ht="12.75" customHeight="1">
      <c r="D4030" s="48"/>
    </row>
    <row r="4031" spans="4:4" ht="12.75" customHeight="1">
      <c r="D4031" s="48"/>
    </row>
    <row r="4032" spans="4:4" ht="12.75" customHeight="1">
      <c r="D4032" s="48"/>
    </row>
    <row r="4033" spans="4:4" ht="12.75" customHeight="1">
      <c r="D4033" s="48"/>
    </row>
    <row r="4034" spans="4:4" ht="12.75" customHeight="1">
      <c r="D4034" s="48"/>
    </row>
    <row r="4035" spans="4:4" ht="12.75" customHeight="1">
      <c r="D4035" s="48"/>
    </row>
    <row r="4036" spans="4:4" ht="12.75" customHeight="1">
      <c r="D4036" s="48"/>
    </row>
    <row r="4037" spans="4:4" ht="12.75" customHeight="1">
      <c r="D4037" s="48"/>
    </row>
    <row r="4038" spans="4:4" ht="12.75" customHeight="1">
      <c r="D4038" s="48"/>
    </row>
    <row r="4039" spans="4:4" ht="12.75" customHeight="1">
      <c r="D4039" s="48"/>
    </row>
    <row r="4040" spans="4:4" ht="12.75" customHeight="1">
      <c r="D4040" s="48"/>
    </row>
    <row r="4041" spans="4:4" ht="12.75" customHeight="1">
      <c r="D4041" s="48"/>
    </row>
    <row r="4042" spans="4:4" ht="12.75" customHeight="1">
      <c r="D4042" s="48"/>
    </row>
    <row r="4043" spans="4:4" ht="12.75" customHeight="1">
      <c r="D4043" s="48"/>
    </row>
    <row r="4044" spans="4:4" ht="12.75" customHeight="1">
      <c r="D4044" s="48"/>
    </row>
    <row r="4045" spans="4:4" ht="12.75" customHeight="1">
      <c r="D4045" s="48"/>
    </row>
    <row r="4046" spans="4:4" ht="12.75" customHeight="1">
      <c r="D4046" s="48"/>
    </row>
    <row r="4047" spans="4:4" ht="12.75" customHeight="1">
      <c r="D4047" s="48"/>
    </row>
    <row r="4048" spans="4:4" ht="12.75" customHeight="1">
      <c r="D4048" s="48"/>
    </row>
    <row r="4049" spans="4:4" ht="12.75" customHeight="1">
      <c r="D4049" s="48"/>
    </row>
    <row r="4050" spans="4:4" ht="12.75" customHeight="1">
      <c r="D4050" s="48"/>
    </row>
    <row r="4051" spans="4:4" ht="12.75" customHeight="1">
      <c r="D4051" s="48"/>
    </row>
    <row r="4052" spans="4:4" ht="12.75" customHeight="1">
      <c r="D4052" s="48"/>
    </row>
    <row r="4053" spans="4:4" ht="12.75" customHeight="1">
      <c r="D4053" s="48"/>
    </row>
    <row r="4054" spans="4:4" ht="12.75" customHeight="1">
      <c r="D4054" s="48"/>
    </row>
    <row r="4055" spans="4:4" ht="12.75" customHeight="1">
      <c r="D4055" s="48"/>
    </row>
    <row r="4056" spans="4:4" ht="12.75" customHeight="1">
      <c r="D4056" s="48"/>
    </row>
    <row r="4057" spans="4:4" ht="12.75" customHeight="1">
      <c r="D4057" s="48"/>
    </row>
    <row r="4058" spans="4:4" ht="12.75" customHeight="1">
      <c r="D4058" s="48"/>
    </row>
    <row r="4059" spans="4:4" ht="12.75" customHeight="1">
      <c r="D4059" s="48"/>
    </row>
    <row r="4060" spans="4:4" ht="12.75" customHeight="1">
      <c r="D4060" s="48"/>
    </row>
    <row r="4061" spans="4:4" ht="12.75" customHeight="1">
      <c r="D4061" s="470"/>
    </row>
    <row r="4062" spans="4:4" ht="12.75" customHeight="1">
      <c r="D4062" s="470"/>
    </row>
  </sheetData>
  <sheetProtection password="ECEC" sheet="1" insertRows="0"/>
  <mergeCells count="60">
    <mergeCell ref="G87:H87"/>
    <mergeCell ref="G88:H88"/>
    <mergeCell ref="Q65:Q67"/>
    <mergeCell ref="Q62:Q64"/>
    <mergeCell ref="P62:P64"/>
    <mergeCell ref="L66:O66"/>
    <mergeCell ref="L67:O67"/>
    <mergeCell ref="L62:L64"/>
    <mergeCell ref="M62:M64"/>
    <mergeCell ref="N62:N64"/>
    <mergeCell ref="G93:H93"/>
    <mergeCell ref="G84:H84"/>
    <mergeCell ref="L68:O68"/>
    <mergeCell ref="O62:O64"/>
    <mergeCell ref="B62:C64"/>
    <mergeCell ref="G98:H98"/>
    <mergeCell ref="G85:H85"/>
    <mergeCell ref="G86:H86"/>
    <mergeCell ref="G82:H82"/>
    <mergeCell ref="G83:H83"/>
    <mergeCell ref="G73:H73"/>
    <mergeCell ref="G74:H74"/>
    <mergeCell ref="J62:J64"/>
    <mergeCell ref="K62:K64"/>
    <mergeCell ref="G62:H64"/>
    <mergeCell ref="I104:I105"/>
    <mergeCell ref="I62:I64"/>
    <mergeCell ref="G91:H91"/>
    <mergeCell ref="G94:H94"/>
    <mergeCell ref="G95:H95"/>
    <mergeCell ref="B97:C97"/>
    <mergeCell ref="G103:H103"/>
    <mergeCell ref="B58:I58"/>
    <mergeCell ref="D62:E62"/>
    <mergeCell ref="I79:I81"/>
    <mergeCell ref="I82:I86"/>
    <mergeCell ref="I87:I95"/>
    <mergeCell ref="G92:H92"/>
    <mergeCell ref="B82:B86"/>
    <mergeCell ref="B87:B95"/>
    <mergeCell ref="G89:H89"/>
    <mergeCell ref="G90:H90"/>
    <mergeCell ref="G66:H66"/>
    <mergeCell ref="F62:F64"/>
    <mergeCell ref="I65:I71"/>
    <mergeCell ref="B105:C105"/>
    <mergeCell ref="G79:H79"/>
    <mergeCell ref="B78:B81"/>
    <mergeCell ref="G102:H102"/>
    <mergeCell ref="B98:B103"/>
    <mergeCell ref="B65:B71"/>
    <mergeCell ref="B72:B77"/>
    <mergeCell ref="B104:C104"/>
    <mergeCell ref="I96:I97"/>
    <mergeCell ref="I98:I103"/>
    <mergeCell ref="G101:H101"/>
    <mergeCell ref="G99:H99"/>
    <mergeCell ref="G100:H100"/>
    <mergeCell ref="B96:C96"/>
    <mergeCell ref="I72:I77"/>
  </mergeCells>
  <conditionalFormatting sqref="B109:B281 B56:B57">
    <cfRule type="expression" dxfId="26" priority="25969" stopIfTrue="1">
      <formula>#REF!="SI"</formula>
    </cfRule>
  </conditionalFormatting>
  <conditionalFormatting sqref="C106:C108 C59 C61">
    <cfRule type="expression" dxfId="25" priority="3969" stopIfTrue="1">
      <formula>#REF!="SI"</formula>
    </cfRule>
  </conditionalFormatting>
  <conditionalFormatting sqref="B54">
    <cfRule type="expression" dxfId="24" priority="3232" stopIfTrue="1">
      <formula>#REF!="SI"</formula>
    </cfRule>
  </conditionalFormatting>
  <conditionalFormatting sqref="B54">
    <cfRule type="expression" dxfId="23" priority="3231" stopIfTrue="1">
      <formula>#REF!="SI"</formula>
    </cfRule>
  </conditionalFormatting>
  <dataValidations disablePrompts="1" count="2">
    <dataValidation type="whole" allowBlank="1" showInputMessage="1" showErrorMessage="1" errorTitle="DFL DATA" error="Value must be a whole number &gt;=0" sqref="H4">
      <formula1>0</formula1>
      <formula2>500000</formula2>
    </dataValidation>
    <dataValidation type="decimal" allowBlank="1" showInputMessage="1" showErrorMessage="1" errorTitle="LAB DATA" error="Decimal value between 0 and 100" sqref="D2472 D2465:D2467">
      <formula1>0</formula1>
      <formula2>100</formula2>
    </dataValidation>
  </dataValidations>
  <printOptions horizontalCentered="1"/>
  <pageMargins left="0.43307086614173229" right="0.43307086614173229" top="9.4362745098039214E-2" bottom="0.55118110236220474" header="0.23622047244094491" footer="0.23622047244094491"/>
  <pageSetup paperSize="9" scale="45" orientation="portrait" r:id="rId1"/>
  <headerFooter alignWithMargins="0">
    <oddHeader>&amp;C&amp;"Verdana,Bold"&amp;12DAILY PRODUCTION REPORT - KARAMA FIELDS</oddHeader>
    <oddFooter>&amp;CPage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>
    <tabColor rgb="FF00B0F0"/>
    <pageSetUpPr fitToPage="1"/>
  </sheetPr>
  <dimension ref="B2:AD102"/>
  <sheetViews>
    <sheetView zoomScaleNormal="100" workbookViewId="0">
      <selection activeCell="J12" sqref="J12"/>
    </sheetView>
  </sheetViews>
  <sheetFormatPr defaultColWidth="8.5703125" defaultRowHeight="12.75" customHeight="1"/>
  <cols>
    <col min="1" max="1" width="1.42578125" style="238" customWidth="1"/>
    <col min="2" max="2" width="14" style="307" bestFit="1" customWidth="1"/>
    <col min="3" max="3" width="31.42578125" style="282" bestFit="1" customWidth="1"/>
    <col min="4" max="4" width="15" style="238" customWidth="1"/>
    <col min="5" max="5" width="15.5703125" style="241" customWidth="1"/>
    <col min="6" max="6" width="14.5703125" style="238" customWidth="1"/>
    <col min="7" max="7" width="15" style="238" bestFit="1" customWidth="1"/>
    <col min="8" max="8" width="21" style="238" bestFit="1" customWidth="1"/>
    <col min="9" max="9" width="8.42578125" style="238" customWidth="1"/>
    <col min="10" max="10" width="1.42578125" style="238" customWidth="1"/>
    <col min="11" max="11" width="9.42578125" style="238" customWidth="1"/>
    <col min="12" max="12" width="7.42578125" style="238" customWidth="1"/>
    <col min="13" max="13" width="9.5703125" style="238" customWidth="1"/>
    <col min="14" max="15" width="7" style="238" customWidth="1"/>
    <col min="16" max="16" width="7" customWidth="1"/>
    <col min="17" max="18" width="7" style="238" customWidth="1"/>
    <col min="19" max="19" width="8.5703125" style="238" customWidth="1"/>
    <col min="20" max="20" width="8.42578125" style="238" customWidth="1"/>
    <col min="21" max="21" width="10" style="238" customWidth="1"/>
    <col min="22" max="22" width="7.5703125" style="238" customWidth="1"/>
    <col min="23" max="23" width="8.42578125" style="238" customWidth="1"/>
    <col min="24" max="24" width="8.5703125" style="238" customWidth="1"/>
    <col min="25" max="25" width="12.5703125" style="238" customWidth="1"/>
    <col min="26" max="16384" width="8.5703125" style="238"/>
  </cols>
  <sheetData>
    <row r="2" spans="2:30" s="240" customFormat="1" ht="21.75" customHeight="1">
      <c r="B2" s="671" t="s">
        <v>47</v>
      </c>
      <c r="C2" s="672" t="s">
        <v>29</v>
      </c>
      <c r="D2" s="673" t="s">
        <v>48</v>
      </c>
      <c r="E2" s="674">
        <f>REPDATE</f>
        <v>46285</v>
      </c>
      <c r="F2" s="674">
        <f>E2-1</f>
        <v>46284</v>
      </c>
      <c r="G2" s="788" t="s">
        <v>1091</v>
      </c>
      <c r="H2" s="351"/>
      <c r="I2" s="352"/>
      <c r="J2" s="239"/>
    </row>
    <row r="3" spans="2:30" s="240" customFormat="1" ht="16.350000000000001" customHeight="1">
      <c r="B3" s="354"/>
      <c r="C3" s="390" t="s">
        <v>55</v>
      </c>
      <c r="D3" s="355"/>
      <c r="E3" s="256"/>
      <c r="F3" s="233"/>
      <c r="G3" s="257">
        <v>2400</v>
      </c>
      <c r="H3" s="257"/>
      <c r="I3" s="258"/>
      <c r="J3" s="239"/>
      <c r="AC3" s="785" t="s">
        <v>1569</v>
      </c>
      <c r="AD3" s="240">
        <f>+'WELL DATA'!BJ148</f>
        <v>139167.66811398303</v>
      </c>
    </row>
    <row r="4" spans="2:30" s="240" customFormat="1" ht="16.350000000000001" customHeight="1">
      <c r="B4" s="354"/>
      <c r="C4" s="390" t="s">
        <v>107</v>
      </c>
      <c r="D4" s="355"/>
      <c r="E4" s="256"/>
      <c r="F4" s="233"/>
      <c r="G4" s="257"/>
      <c r="H4" s="257"/>
      <c r="I4" s="258"/>
      <c r="J4" s="239"/>
    </row>
    <row r="5" spans="2:30" s="240" customFormat="1" ht="16.350000000000001" customHeight="1">
      <c r="B5" s="354"/>
      <c r="C5" s="390" t="s">
        <v>1564</v>
      </c>
      <c r="D5" s="363" t="s">
        <v>49</v>
      </c>
      <c r="E5" s="256">
        <v>242</v>
      </c>
      <c r="F5" s="233">
        <v>0</v>
      </c>
      <c r="G5" s="256"/>
      <c r="H5" s="257" t="s">
        <v>1558</v>
      </c>
      <c r="I5" s="258"/>
      <c r="J5" s="239"/>
      <c r="O5"/>
    </row>
    <row r="6" spans="2:30" s="240" customFormat="1" ht="16.350000000000001" customHeight="1">
      <c r="B6" s="387"/>
      <c r="C6" s="390" t="s">
        <v>1565</v>
      </c>
      <c r="D6" s="363" t="s">
        <v>49</v>
      </c>
      <c r="E6" s="256">
        <v>445</v>
      </c>
      <c r="F6" s="389">
        <v>591</v>
      </c>
      <c r="G6" s="256"/>
      <c r="H6" s="257" t="s">
        <v>1559</v>
      </c>
      <c r="I6" s="258"/>
      <c r="J6" s="239"/>
    </row>
    <row r="7" spans="2:30" s="240" customFormat="1" ht="16.350000000000001" customHeight="1">
      <c r="B7" s="387"/>
      <c r="C7" s="390" t="s">
        <v>1567</v>
      </c>
      <c r="D7" s="363" t="s">
        <v>49</v>
      </c>
      <c r="E7" s="256">
        <v>251</v>
      </c>
      <c r="F7" s="389">
        <v>248</v>
      </c>
      <c r="G7" s="256"/>
      <c r="H7" s="257" t="s">
        <v>1563</v>
      </c>
      <c r="I7" s="258"/>
      <c r="J7" s="239"/>
    </row>
    <row r="8" spans="2:30" s="240" customFormat="1" ht="16.350000000000001" customHeight="1">
      <c r="B8" s="387"/>
      <c r="C8" s="390" t="s">
        <v>1585</v>
      </c>
      <c r="D8" s="363" t="s">
        <v>49</v>
      </c>
      <c r="E8" s="256">
        <v>115</v>
      </c>
      <c r="F8" s="389">
        <v>117</v>
      </c>
      <c r="G8" s="256"/>
      <c r="H8" s="257" t="s">
        <v>1586</v>
      </c>
      <c r="I8" s="258"/>
      <c r="J8" s="239"/>
    </row>
    <row r="9" spans="2:30" s="240" customFormat="1" ht="16.350000000000001" customHeight="1">
      <c r="B9" s="387"/>
      <c r="C9" s="390" t="s">
        <v>1715</v>
      </c>
      <c r="D9" s="363" t="s">
        <v>49</v>
      </c>
      <c r="E9" s="388">
        <v>135</v>
      </c>
      <c r="F9" s="389">
        <v>135</v>
      </c>
      <c r="G9" s="256"/>
      <c r="H9" t="s">
        <v>1716</v>
      </c>
      <c r="I9" s="258"/>
      <c r="J9" s="239"/>
    </row>
    <row r="10" spans="2:30" s="240" customFormat="1" ht="16.350000000000001" customHeight="1">
      <c r="B10" s="387"/>
      <c r="C10" s="338" t="s">
        <v>839</v>
      </c>
      <c r="D10" s="363" t="s">
        <v>49</v>
      </c>
      <c r="E10" s="388"/>
      <c r="F10" s="389"/>
      <c r="G10" s="256">
        <v>5567</v>
      </c>
      <c r="I10" s="258"/>
      <c r="J10" s="239"/>
    </row>
    <row r="11" spans="2:30" s="240" customFormat="1" ht="16.350000000000001" customHeight="1">
      <c r="B11" s="362"/>
      <c r="C11" s="338" t="s">
        <v>1542</v>
      </c>
      <c r="D11" s="363" t="s">
        <v>49</v>
      </c>
      <c r="E11" s="256">
        <v>122</v>
      </c>
      <c r="F11" s="365">
        <v>121</v>
      </c>
      <c r="G11" s="256">
        <v>122</v>
      </c>
      <c r="H11" s="257" t="s">
        <v>1560</v>
      </c>
      <c r="I11" s="258"/>
      <c r="J11" s="239"/>
    </row>
    <row r="12" spans="2:30" s="240" customFormat="1" ht="16.350000000000001" customHeight="1">
      <c r="B12" s="362"/>
      <c r="C12" s="338" t="s">
        <v>841</v>
      </c>
      <c r="D12" s="363" t="s">
        <v>49</v>
      </c>
      <c r="E12" s="256">
        <v>494</v>
      </c>
      <c r="F12" s="365">
        <v>491</v>
      </c>
      <c r="G12" s="256">
        <v>494</v>
      </c>
      <c r="H12" s="257" t="s">
        <v>1561</v>
      </c>
      <c r="I12" s="258"/>
      <c r="J12" s="239"/>
    </row>
    <row r="13" spans="2:30" s="240" customFormat="1" ht="16.350000000000001" customHeight="1">
      <c r="B13" s="362"/>
      <c r="C13" s="338" t="s">
        <v>1552</v>
      </c>
      <c r="D13" s="363" t="s">
        <v>49</v>
      </c>
      <c r="E13" s="256">
        <v>243</v>
      </c>
      <c r="F13" s="365">
        <v>251</v>
      </c>
      <c r="G13" s="256">
        <v>243</v>
      </c>
      <c r="H13" s="257" t="s">
        <v>1562</v>
      </c>
      <c r="I13" s="258"/>
      <c r="J13" s="239"/>
    </row>
    <row r="14" spans="2:30" s="240" customFormat="1" ht="16.350000000000001" customHeight="1">
      <c r="B14" s="362"/>
      <c r="C14" s="338" t="s">
        <v>1587</v>
      </c>
      <c r="D14" s="363" t="s">
        <v>49</v>
      </c>
      <c r="E14" s="256">
        <v>118</v>
      </c>
      <c r="F14" s="365">
        <v>119</v>
      </c>
      <c r="G14" s="256">
        <v>118</v>
      </c>
      <c r="H14" s="257" t="s">
        <v>1590</v>
      </c>
      <c r="I14" s="258"/>
      <c r="J14" s="239"/>
    </row>
    <row r="15" spans="2:30" s="240" customFormat="1" ht="16.350000000000001" customHeight="1">
      <c r="B15" s="362"/>
      <c r="C15" s="338" t="s">
        <v>1710</v>
      </c>
      <c r="D15" s="363" t="s">
        <v>49</v>
      </c>
      <c r="E15" s="388">
        <v>135</v>
      </c>
      <c r="F15" s="365">
        <v>135</v>
      </c>
      <c r="G15" s="815">
        <v>135</v>
      </c>
      <c r="H15" t="s">
        <v>1711</v>
      </c>
      <c r="I15" s="258"/>
      <c r="J15" s="239"/>
    </row>
    <row r="16" spans="2:30" s="240" customFormat="1" ht="16.350000000000001" customHeight="1">
      <c r="B16" s="362"/>
      <c r="C16" s="338" t="s">
        <v>911</v>
      </c>
      <c r="D16" s="363" t="s">
        <v>49</v>
      </c>
      <c r="E16" s="364"/>
      <c r="F16" s="365"/>
      <c r="G16">
        <v>8915</v>
      </c>
      <c r="H16" s="257" t="s">
        <v>1563</v>
      </c>
      <c r="I16" s="258"/>
      <c r="J16" s="239"/>
    </row>
    <row r="17" spans="2:27" s="240" customFormat="1" ht="21.75" customHeight="1">
      <c r="B17" s="930" t="s">
        <v>801</v>
      </c>
      <c r="C17" s="930"/>
      <c r="D17" s="930"/>
      <c r="E17" s="675"/>
      <c r="F17" s="676"/>
      <c r="G17" s="930" t="s">
        <v>305</v>
      </c>
      <c r="H17" s="930"/>
      <c r="I17" s="930"/>
      <c r="J17" s="239"/>
    </row>
    <row r="18" spans="2:27" s="240" customFormat="1" ht="21.75" customHeight="1">
      <c r="B18" s="930"/>
      <c r="C18" s="930"/>
      <c r="D18" s="930"/>
      <c r="E18" s="675"/>
      <c r="F18" s="676"/>
      <c r="G18" s="677">
        <v>1</v>
      </c>
      <c r="H18" s="678">
        <v>2</v>
      </c>
      <c r="I18" s="679">
        <v>3</v>
      </c>
      <c r="J18" s="239"/>
      <c r="M18"/>
    </row>
    <row r="19" spans="2:27" s="240" customFormat="1" ht="16.350000000000001" customHeight="1">
      <c r="B19" s="930" t="s">
        <v>196</v>
      </c>
      <c r="C19" s="338" t="s">
        <v>105</v>
      </c>
      <c r="D19" s="334" t="s">
        <v>304</v>
      </c>
      <c r="E19" s="335" t="str">
        <f>M22</f>
        <v>16,11</v>
      </c>
      <c r="F19" s="336" t="s">
        <v>418</v>
      </c>
      <c r="G19" s="787">
        <v>3</v>
      </c>
      <c r="H19" s="366"/>
      <c r="I19" s="258"/>
      <c r="J19" s="369"/>
      <c r="K19" s="930" t="s">
        <v>199</v>
      </c>
      <c r="L19" s="930" t="s">
        <v>11</v>
      </c>
      <c r="M19" s="930" t="s">
        <v>304</v>
      </c>
      <c r="N19" s="930" t="s">
        <v>620</v>
      </c>
      <c r="O19" s="930" t="s">
        <v>303</v>
      </c>
      <c r="P19" s="930" t="s">
        <v>203</v>
      </c>
      <c r="Q19" s="930" t="s">
        <v>50</v>
      </c>
      <c r="R19" s="930" t="s">
        <v>799</v>
      </c>
      <c r="S19" s="930" t="s">
        <v>753</v>
      </c>
      <c r="T19" s="930" t="s">
        <v>202</v>
      </c>
      <c r="U19" s="930" t="s">
        <v>721</v>
      </c>
      <c r="V19" s="930" t="s">
        <v>722</v>
      </c>
      <c r="W19" s="930" t="s">
        <v>621</v>
      </c>
      <c r="X19" s="930" t="s">
        <v>204</v>
      </c>
    </row>
    <row r="20" spans="2:27" s="240" customFormat="1" ht="17.100000000000001" customHeight="1">
      <c r="B20" s="930"/>
      <c r="C20" s="303" t="s">
        <v>261</v>
      </c>
      <c r="D20" s="302" t="s">
        <v>49</v>
      </c>
      <c r="E20" s="293">
        <f>IF(SUM(G20:I20)=0,0,SUM(G20:I20))</f>
        <v>0</v>
      </c>
      <c r="F20" s="233">
        <v>6534</v>
      </c>
      <c r="G20" s="256"/>
      <c r="H20" s="256"/>
      <c r="I20" s="296"/>
      <c r="J20" s="239"/>
      <c r="K20" s="930"/>
      <c r="L20" s="930"/>
      <c r="M20" s="930"/>
      <c r="N20" s="930"/>
      <c r="O20" s="930"/>
      <c r="P20" s="930"/>
      <c r="Q20" s="930"/>
      <c r="R20" s="930"/>
      <c r="S20" s="930"/>
      <c r="T20" s="930"/>
      <c r="U20" s="930"/>
      <c r="V20" s="930"/>
      <c r="W20" s="930"/>
      <c r="X20" s="930"/>
      <c r="AA20" s="784">
        <f>V22-V21</f>
        <v>5622.495141539941</v>
      </c>
    </row>
    <row r="21" spans="2:27" s="240" customFormat="1" ht="17.100000000000001" customHeight="1">
      <c r="B21" s="930"/>
      <c r="C21" s="301" t="s">
        <v>106</v>
      </c>
      <c r="D21" s="302" t="s">
        <v>49</v>
      </c>
      <c r="E21" s="293">
        <f>IF(SUM(G21:I21)=0,0,SUM(G21:I21))</f>
        <v>0</v>
      </c>
      <c r="F21" s="233">
        <v>77</v>
      </c>
      <c r="G21" s="256"/>
      <c r="H21" s="256"/>
      <c r="I21" s="296"/>
      <c r="J21" s="239"/>
      <c r="K21" s="930" t="str">
        <f>B19</f>
        <v>TANK 201</v>
      </c>
      <c r="L21" s="253" t="s">
        <v>206</v>
      </c>
      <c r="M21" s="376" t="s">
        <v>418</v>
      </c>
      <c r="N21" s="377">
        <v>106</v>
      </c>
      <c r="O21" s="376">
        <v>64</v>
      </c>
      <c r="P21" s="377">
        <v>33.1</v>
      </c>
      <c r="Q21" s="378"/>
      <c r="R21" s="378"/>
      <c r="S21" s="379">
        <f>IF(M21="","",VLOOKUP(M21,TANK201,2,FALSE))</f>
        <v>8917.57</v>
      </c>
      <c r="T21" s="503">
        <f>IFERROR(VLOOKUP(W21,SHELL_FACTOR,2),0)</f>
        <v>1.00051</v>
      </c>
      <c r="U21" s="379">
        <f>IFERROR(S21*X21*T21,0)</f>
        <v>8731.1846363410186</v>
      </c>
      <c r="V21" s="380">
        <f>U21-(Q21*U21/100)</f>
        <v>8731.1846363410186</v>
      </c>
      <c r="W21" s="507">
        <f>IF(N21=0,0,ROUND(((N21*7)+O21)/8,0))</f>
        <v>101</v>
      </c>
      <c r="X21" s="367">
        <f>IF(N21=0,0,INDEX(FACTOR_TABLE,MATCH(MROUND(N21,0.5),TEMP_RANGE,1),MATCH(MROUND(P21,0.5),API_RANGE,1)))</f>
        <v>0.97860000000000003</v>
      </c>
      <c r="AA21" s="784">
        <f>W30-W29</f>
        <v>1191.199011606519</v>
      </c>
    </row>
    <row r="22" spans="2:27" s="240" customFormat="1" ht="17.100000000000001" customHeight="1">
      <c r="B22" s="930"/>
      <c r="C22" s="303" t="s">
        <v>619</v>
      </c>
      <c r="D22" s="302" t="s">
        <v>52</v>
      </c>
      <c r="E22" s="293">
        <f>N22</f>
        <v>110</v>
      </c>
      <c r="F22" s="233">
        <v>106</v>
      </c>
      <c r="G22" s="257"/>
      <c r="H22" s="257"/>
      <c r="I22" s="258"/>
      <c r="J22" s="239"/>
      <c r="K22" s="930"/>
      <c r="L22" s="270" t="s">
        <v>207</v>
      </c>
      <c r="M22" s="376" t="s">
        <v>492</v>
      </c>
      <c r="N22" s="377">
        <v>110</v>
      </c>
      <c r="O22" s="376">
        <v>66</v>
      </c>
      <c r="P22" s="377">
        <v>33.1</v>
      </c>
      <c r="Q22" s="378"/>
      <c r="R22" s="378"/>
      <c r="S22" s="381">
        <f>IF(M22="","",VLOOKUP(M22,TANK201,2,FALSE))</f>
        <v>14686.37</v>
      </c>
      <c r="T22" s="504">
        <f>IFERROR(VLOOKUP(W22,SHELL_FACTOR,2),0)</f>
        <v>1.0005599999999999</v>
      </c>
      <c r="U22" s="381">
        <f>IFERROR(S22*X22*T22,0)</f>
        <v>14353.67977788096</v>
      </c>
      <c r="V22" s="382">
        <f>IF(M22="","",U22-(Q22*U22/100))</f>
        <v>14353.67977788096</v>
      </c>
      <c r="W22" s="508">
        <f>IF(M22="","",IF(N22=0,0,ROUND(((N22*7)+O22)/8,0)))</f>
        <v>105</v>
      </c>
      <c r="X22" s="367">
        <f>IF(N22=0,0,INDEX(FACTOR_TABLE,MATCH(MROUND(N22,0.5),TEMP_RANGE,1),MATCH(MROUND(P22,0.5),API_RANGE,1)))</f>
        <v>0.9768</v>
      </c>
      <c r="Y22"/>
      <c r="AA22" s="784">
        <f>SUM(AA20:AA21)</f>
        <v>6813.6941531464599</v>
      </c>
    </row>
    <row r="23" spans="2:27" s="240" customFormat="1" ht="17.100000000000001" customHeight="1">
      <c r="B23" s="930"/>
      <c r="C23" s="301" t="s">
        <v>262</v>
      </c>
      <c r="D23" s="302" t="s">
        <v>52</v>
      </c>
      <c r="E23" s="293">
        <f>O22</f>
        <v>66</v>
      </c>
      <c r="F23" s="233">
        <v>64</v>
      </c>
      <c r="G23" s="257"/>
      <c r="H23" s="257"/>
      <c r="I23" s="258"/>
      <c r="J23" s="239"/>
      <c r="K23" s="339"/>
      <c r="L23" s="340"/>
      <c r="M23" s="341" t="str">
        <f>D19</f>
        <v>ft, in</v>
      </c>
      <c r="N23" s="341" t="str">
        <f>D23</f>
        <v>°F</v>
      </c>
      <c r="O23" s="341" t="str">
        <f>D24</f>
        <v>°</v>
      </c>
      <c r="P23" s="342"/>
      <c r="Q23" s="343"/>
      <c r="R23" s="343"/>
      <c r="S23" s="343"/>
      <c r="T23" s="344"/>
      <c r="U23" s="345"/>
      <c r="W23" s="370"/>
    </row>
    <row r="24" spans="2:27" s="240" customFormat="1" ht="17.100000000000001" customHeight="1">
      <c r="B24" s="930"/>
      <c r="C24" s="301" t="s">
        <v>203</v>
      </c>
      <c r="D24" s="302" t="s">
        <v>263</v>
      </c>
      <c r="E24" s="295">
        <f>P22</f>
        <v>33.1</v>
      </c>
      <c r="F24" s="273">
        <v>33.1</v>
      </c>
      <c r="G24" s="257"/>
      <c r="H24" s="257"/>
      <c r="I24" s="258"/>
      <c r="J24" s="239"/>
      <c r="K24" s="342"/>
      <c r="L24" s="342"/>
      <c r="M24" s="342"/>
      <c r="N24" s="930" t="s">
        <v>750</v>
      </c>
      <c r="O24" s="930"/>
      <c r="P24" s="930"/>
      <c r="Q24" s="930"/>
      <c r="R24" s="930"/>
      <c r="S24" s="930"/>
      <c r="U24" s="278">
        <f>IF(M22="","",IF(V21-V22&lt;0,0,V21-V22))</f>
        <v>0</v>
      </c>
      <c r="W24" s="930"/>
    </row>
    <row r="25" spans="2:27" s="240" customFormat="1" ht="17.100000000000001" customHeight="1">
      <c r="B25" s="930"/>
      <c r="C25" s="301" t="s">
        <v>50</v>
      </c>
      <c r="D25" s="302" t="s">
        <v>51</v>
      </c>
      <c r="E25" s="294">
        <f>Q22</f>
        <v>0</v>
      </c>
      <c r="F25" s="274">
        <v>0</v>
      </c>
      <c r="G25" s="257"/>
      <c r="H25" s="257"/>
      <c r="I25" s="258"/>
      <c r="J25" s="239"/>
      <c r="K25" s="342"/>
      <c r="L25" s="342"/>
      <c r="M25" s="342"/>
      <c r="N25" s="930" t="s">
        <v>806</v>
      </c>
      <c r="O25" s="930"/>
      <c r="P25" s="930"/>
      <c r="Q25" s="930"/>
      <c r="R25" s="930"/>
      <c r="S25" s="930"/>
      <c r="U25" s="278">
        <f>IF(M21="","",IF(U21-U22&lt;0,0,U21-U22-U24))</f>
        <v>0</v>
      </c>
      <c r="V25" s="342"/>
      <c r="W25" s="930"/>
    </row>
    <row r="26" spans="2:27" s="240" customFormat="1" ht="17.100000000000001" customHeight="1">
      <c r="B26" s="930"/>
      <c r="C26" s="304" t="s">
        <v>259</v>
      </c>
      <c r="D26" s="305" t="s">
        <v>260</v>
      </c>
      <c r="E26" s="294">
        <f>R22</f>
        <v>0</v>
      </c>
      <c r="F26" s="359">
        <v>0</v>
      </c>
      <c r="G26" s="299"/>
      <c r="H26" s="299"/>
      <c r="I26" s="300"/>
      <c r="J26" s="371"/>
      <c r="K26" s="372"/>
      <c r="L26" s="372"/>
      <c r="M26"/>
      <c r="N26" s="384"/>
      <c r="O26" s="372"/>
      <c r="P26" s="372"/>
      <c r="Q26" s="372"/>
      <c r="R26" s="372"/>
      <c r="S26" s="372"/>
      <c r="T26" s="372"/>
      <c r="U26" s="372"/>
      <c r="V26" s="372"/>
      <c r="W26" s="373"/>
    </row>
    <row r="27" spans="2:27" s="240" customFormat="1" ht="17.100000000000001" customHeight="1">
      <c r="B27" s="930" t="s">
        <v>197</v>
      </c>
      <c r="C27" s="333" t="s">
        <v>105</v>
      </c>
      <c r="D27" s="334" t="s">
        <v>304</v>
      </c>
      <c r="E27" s="335" t="str">
        <f>M30</f>
        <v>10,3</v>
      </c>
      <c r="F27" s="336" t="s">
        <v>491</v>
      </c>
      <c r="G27" s="786"/>
      <c r="H27" s="351"/>
      <c r="I27" s="258"/>
      <c r="J27" s="369"/>
      <c r="K27" s="930" t="s">
        <v>199</v>
      </c>
      <c r="L27" s="930" t="s">
        <v>11</v>
      </c>
      <c r="M27" s="930" t="s">
        <v>304</v>
      </c>
      <c r="N27" s="930" t="s">
        <v>620</v>
      </c>
      <c r="O27" s="930" t="s">
        <v>303</v>
      </c>
      <c r="P27" s="930" t="s">
        <v>203</v>
      </c>
      <c r="Q27" s="930" t="s">
        <v>50</v>
      </c>
      <c r="R27" s="930" t="s">
        <v>799</v>
      </c>
      <c r="S27" s="930" t="s">
        <v>753</v>
      </c>
      <c r="T27" s="930" t="s">
        <v>202</v>
      </c>
      <c r="U27" s="930" t="s">
        <v>721</v>
      </c>
      <c r="V27" s="930" t="s">
        <v>621</v>
      </c>
      <c r="W27" s="930" t="s">
        <v>722</v>
      </c>
      <c r="X27" s="930" t="s">
        <v>204</v>
      </c>
    </row>
    <row r="28" spans="2:27" s="240" customFormat="1" ht="17.100000000000001" customHeight="1">
      <c r="B28" s="930"/>
      <c r="C28" s="297" t="s">
        <v>261</v>
      </c>
      <c r="D28" s="302" t="s">
        <v>49</v>
      </c>
      <c r="E28" s="293">
        <f>IF(SUM(G28:I28)=0,0,SUM(G28:I28))</f>
        <v>6677</v>
      </c>
      <c r="F28" s="233">
        <v>0</v>
      </c>
      <c r="G28" s="256"/>
      <c r="H28" s="256">
        <v>6677</v>
      </c>
      <c r="I28" s="296"/>
      <c r="J28" s="239"/>
      <c r="K28" s="930"/>
      <c r="L28" s="930"/>
      <c r="M28" s="930"/>
      <c r="N28" s="930"/>
      <c r="O28" s="930"/>
      <c r="P28" s="930"/>
      <c r="Q28" s="930"/>
      <c r="R28" s="930"/>
      <c r="S28" s="930"/>
      <c r="T28" s="930"/>
      <c r="U28" s="930"/>
      <c r="V28" s="930"/>
      <c r="W28" s="930"/>
      <c r="X28" s="930"/>
    </row>
    <row r="29" spans="2:27" s="240" customFormat="1" ht="17.100000000000001" customHeight="1">
      <c r="B29" s="930"/>
      <c r="C29" s="297" t="s">
        <v>106</v>
      </c>
      <c r="D29" s="302" t="s">
        <v>49</v>
      </c>
      <c r="E29" s="293">
        <f>IF(SUM(G29:I29)=0,0,SUM(G29:I29))</f>
        <v>65</v>
      </c>
      <c r="F29" s="233">
        <v>0</v>
      </c>
      <c r="G29" s="256">
        <v>58</v>
      </c>
      <c r="H29" s="256">
        <v>7</v>
      </c>
      <c r="I29" s="296"/>
      <c r="J29" s="239"/>
      <c r="K29" s="930" t="str">
        <f>B27</f>
        <v>TANK 202</v>
      </c>
      <c r="L29" s="253" t="s">
        <v>206</v>
      </c>
      <c r="M29" s="376" t="s">
        <v>403</v>
      </c>
      <c r="N29" s="376">
        <v>104</v>
      </c>
      <c r="O29" s="376">
        <v>66</v>
      </c>
      <c r="P29" s="377">
        <v>33.1</v>
      </c>
      <c r="Q29" s="378"/>
      <c r="R29" s="378"/>
      <c r="S29" s="255">
        <f>IF(M29="","",VLOOKUP(M29,TANK202,2,FALSE))</f>
        <v>7508.41</v>
      </c>
      <c r="T29" s="505">
        <f>IFERROR(VLOOKUP(V29,SHELL_FACTOR,2),0)</f>
        <v>1.0004900000000001</v>
      </c>
      <c r="U29" s="255">
        <f>IFERROR(S29*X29*T29,0)</f>
        <v>7358.8425028336405</v>
      </c>
      <c r="V29" s="509">
        <f>IF(N29=0,0,ROUND(((N29*7)+O29)/8,0))</f>
        <v>99</v>
      </c>
      <c r="W29" s="269">
        <f>IF(M29="","",U29-(Q29*U29/100))</f>
        <v>7358.8425028336405</v>
      </c>
      <c r="X29" s="367">
        <f>IF(N29=0,0,INDEX(FACTOR_TABLE,MATCH(MROUND(N29,0.5),TEMP_RANGE,1),MATCH(MROUND(P29,0.5),API_RANGE,1)))</f>
        <v>0.97960000000000003</v>
      </c>
    </row>
    <row r="30" spans="2:27" s="240" customFormat="1" ht="17.100000000000001" customHeight="1">
      <c r="B30" s="930"/>
      <c r="C30" s="298" t="s">
        <v>619</v>
      </c>
      <c r="D30" s="302" t="s">
        <v>52</v>
      </c>
      <c r="E30" s="293">
        <f>N30</f>
        <v>106</v>
      </c>
      <c r="F30" s="233">
        <v>110</v>
      </c>
      <c r="G30" s="257"/>
      <c r="H30" s="257"/>
      <c r="I30" s="258"/>
      <c r="J30" s="239"/>
      <c r="K30" s="930"/>
      <c r="L30" s="270" t="s">
        <v>207</v>
      </c>
      <c r="M30" s="376" t="s">
        <v>418</v>
      </c>
      <c r="N30" s="377">
        <v>106</v>
      </c>
      <c r="O30" s="376">
        <v>62</v>
      </c>
      <c r="P30" s="377">
        <v>33.1</v>
      </c>
      <c r="Q30" s="378"/>
      <c r="R30" s="378"/>
      <c r="S30" s="346">
        <f>IF(M30="","",VLOOKUP(M30,TANK202,2,FALSE))</f>
        <v>8732.56</v>
      </c>
      <c r="T30" s="506">
        <f>IFERROR(VLOOKUP(V30,SHELL_FACTOR,2),0)</f>
        <v>1.00051</v>
      </c>
      <c r="U30" s="346">
        <f>IFERROR(S30*X30*T30,0)</f>
        <v>8550.0415144401595</v>
      </c>
      <c r="V30" s="510">
        <f>IF(M30="","",IF(N30=0,0,ROUND(((N30*7)+O30)/8,0)))</f>
        <v>101</v>
      </c>
      <c r="W30" s="348">
        <f>IF(M30="","",U30-(Q30*U30/100))</f>
        <v>8550.0415144401595</v>
      </c>
      <c r="X30" s="367">
        <f>IF(N30=0,0,INDEX(FACTOR_TABLE,MATCH(MROUND(N30,0.5),TEMP_RANGE,1),MATCH(MROUND(P30,0.5),API_RANGE,1)))</f>
        <v>0.97860000000000003</v>
      </c>
      <c r="Y30"/>
    </row>
    <row r="31" spans="2:27" s="240" customFormat="1" ht="17.100000000000001" customHeight="1">
      <c r="B31" s="930"/>
      <c r="C31" s="297" t="s">
        <v>262</v>
      </c>
      <c r="D31" s="302" t="s">
        <v>52</v>
      </c>
      <c r="E31" s="293">
        <f>O30</f>
        <v>62</v>
      </c>
      <c r="F31" s="233">
        <v>68</v>
      </c>
      <c r="G31" s="257"/>
      <c r="H31" s="257"/>
      <c r="I31" s="258"/>
      <c r="J31" s="239"/>
      <c r="K31" s="279"/>
      <c r="L31" s="279"/>
      <c r="M31" s="279"/>
      <c r="N31" s="279"/>
      <c r="O31" s="279"/>
      <c r="P31" s="279"/>
      <c r="Q31" s="279"/>
      <c r="R31" s="279"/>
      <c r="S31" s="279"/>
      <c r="T31" s="279"/>
      <c r="U31" s="279"/>
      <c r="V31" s="279"/>
      <c r="W31" s="374"/>
      <c r="X31" s="279"/>
    </row>
    <row r="32" spans="2:27" s="240" customFormat="1" ht="17.100000000000001" customHeight="1">
      <c r="B32" s="930"/>
      <c r="C32" s="297" t="s">
        <v>203</v>
      </c>
      <c r="D32" s="302" t="s">
        <v>263</v>
      </c>
      <c r="E32" s="295">
        <f>P30</f>
        <v>33.1</v>
      </c>
      <c r="F32" s="273">
        <v>33</v>
      </c>
      <c r="G32" s="257"/>
      <c r="H32" s="257"/>
      <c r="I32" s="258"/>
      <c r="J32" s="239"/>
      <c r="K32" s="342"/>
      <c r="L32" s="342"/>
      <c r="M32" s="342"/>
      <c r="N32" s="930" t="s">
        <v>750</v>
      </c>
      <c r="O32" s="930"/>
      <c r="P32" s="930"/>
      <c r="Q32" s="930"/>
      <c r="R32" s="930"/>
      <c r="S32" s="930"/>
      <c r="U32" s="278">
        <f>IF(M30="","",IF(W29-W30&lt;0,0,W29-W30))</f>
        <v>0</v>
      </c>
      <c r="W32" s="370"/>
    </row>
    <row r="33" spans="2:24" s="240" customFormat="1" ht="17.100000000000001" customHeight="1">
      <c r="B33" s="930"/>
      <c r="C33" s="297" t="s">
        <v>50</v>
      </c>
      <c r="D33" s="302" t="s">
        <v>51</v>
      </c>
      <c r="E33" s="294">
        <f>Q30</f>
        <v>0</v>
      </c>
      <c r="F33" s="274">
        <v>0</v>
      </c>
      <c r="G33" s="257"/>
      <c r="H33" s="257"/>
      <c r="I33" s="258"/>
      <c r="J33" s="239"/>
      <c r="K33" s="342"/>
      <c r="L33" s="342"/>
      <c r="M33" s="342"/>
      <c r="N33" s="930" t="s">
        <v>806</v>
      </c>
      <c r="O33" s="930"/>
      <c r="P33" s="930"/>
      <c r="Q33" s="930"/>
      <c r="R33" s="930"/>
      <c r="S33" s="930"/>
      <c r="U33" s="278">
        <f>IF(M29="","",IF(U29-U30&lt;0,0,U29-U30-U32))</f>
        <v>0</v>
      </c>
      <c r="V33" s="342"/>
      <c r="W33" s="370"/>
    </row>
    <row r="34" spans="2:24" s="240" customFormat="1" ht="17.100000000000001" customHeight="1">
      <c r="B34" s="930"/>
      <c r="C34" s="337" t="s">
        <v>259</v>
      </c>
      <c r="D34" s="305" t="s">
        <v>260</v>
      </c>
      <c r="E34" s="295">
        <f>R30</f>
        <v>0</v>
      </c>
      <c r="F34" s="359">
        <v>0</v>
      </c>
      <c r="G34" s="299"/>
      <c r="H34" s="299"/>
      <c r="I34" s="300"/>
      <c r="J34" s="371"/>
      <c r="K34" s="372"/>
      <c r="L34" s="372"/>
      <c r="M34" s="372"/>
      <c r="N34" s="372"/>
      <c r="O34" s="372"/>
      <c r="P34" s="372"/>
      <c r="Q34" s="372"/>
      <c r="R34" s="372"/>
      <c r="S34" s="372"/>
      <c r="T34" s="372"/>
      <c r="U34" s="372"/>
      <c r="V34" s="372"/>
      <c r="W34" s="373"/>
    </row>
    <row r="35" spans="2:24" ht="17.100000000000001" hidden="1" customHeight="1">
      <c r="B35" s="930" t="s">
        <v>751</v>
      </c>
      <c r="C35" s="338" t="s">
        <v>105</v>
      </c>
      <c r="D35" s="334" t="s">
        <v>304</v>
      </c>
      <c r="E35" s="294">
        <f t="shared" ref="E35:E66" si="0">Q32</f>
        <v>0</v>
      </c>
      <c r="F35" s="336">
        <v>0</v>
      </c>
      <c r="G35" s="351"/>
      <c r="H35" s="351"/>
      <c r="I35" s="352"/>
      <c r="J35" s="369"/>
      <c r="K35" s="930" t="s">
        <v>199</v>
      </c>
      <c r="L35" s="930" t="s">
        <v>11</v>
      </c>
      <c r="M35" s="930" t="s">
        <v>756</v>
      </c>
      <c r="N35" s="930" t="s">
        <v>620</v>
      </c>
      <c r="O35" s="930" t="s">
        <v>303</v>
      </c>
      <c r="P35" s="930" t="s">
        <v>203</v>
      </c>
      <c r="Q35" s="930" t="s">
        <v>50</v>
      </c>
      <c r="R35" s="930" t="s">
        <v>799</v>
      </c>
      <c r="S35" s="930" t="s">
        <v>753</v>
      </c>
      <c r="T35" s="930" t="s">
        <v>202</v>
      </c>
      <c r="U35" s="930" t="s">
        <v>721</v>
      </c>
      <c r="V35" s="930" t="s">
        <v>621</v>
      </c>
      <c r="W35" s="930" t="s">
        <v>722</v>
      </c>
      <c r="X35" s="930" t="s">
        <v>204</v>
      </c>
    </row>
    <row r="36" spans="2:24" ht="17.100000000000001" hidden="1" customHeight="1">
      <c r="B36" s="930"/>
      <c r="C36" s="303" t="s">
        <v>261</v>
      </c>
      <c r="D36" s="302" t="s">
        <v>49</v>
      </c>
      <c r="E36" s="294">
        <f t="shared" si="0"/>
        <v>0</v>
      </c>
      <c r="F36" s="233">
        <v>0</v>
      </c>
      <c r="G36" s="256"/>
      <c r="H36" s="256"/>
      <c r="I36" s="296"/>
      <c r="J36" s="239"/>
      <c r="K36" s="930"/>
      <c r="L36" s="930"/>
      <c r="M36" s="930"/>
      <c r="N36" s="930"/>
      <c r="O36" s="930"/>
      <c r="P36" s="930"/>
      <c r="Q36" s="930"/>
      <c r="R36" s="930"/>
      <c r="S36" s="930"/>
      <c r="T36" s="930"/>
      <c r="U36" s="930"/>
      <c r="V36" s="930"/>
      <c r="W36" s="930"/>
      <c r="X36" s="930"/>
    </row>
    <row r="37" spans="2:24" ht="17.100000000000001" hidden="1" customHeight="1">
      <c r="B37" s="930"/>
      <c r="C37" s="301" t="s">
        <v>106</v>
      </c>
      <c r="D37" s="302" t="s">
        <v>49</v>
      </c>
      <c r="E37" s="294">
        <f t="shared" si="0"/>
        <v>0</v>
      </c>
      <c r="F37" s="233">
        <v>0</v>
      </c>
      <c r="G37" s="256"/>
      <c r="H37" s="256"/>
      <c r="I37" s="296"/>
      <c r="J37" s="239"/>
      <c r="K37" s="930" t="str">
        <f>B35</f>
        <v>NIPCO TANK 1</v>
      </c>
      <c r="L37" s="253" t="s">
        <v>206</v>
      </c>
      <c r="M37" s="360"/>
      <c r="N37" s="122"/>
      <c r="O37" s="141"/>
      <c r="P37" s="254"/>
      <c r="Q37" s="275"/>
      <c r="R37" s="275"/>
      <c r="S37" s="255" t="str">
        <f>IF(M37="","",VLOOKUP(M37,NIPCOTANK1,2,FALSE))</f>
        <v/>
      </c>
      <c r="T37" s="272">
        <f>IFERROR(VLOOKUP(V37,SHELL_FACTOR,2),0)</f>
        <v>0</v>
      </c>
      <c r="U37" s="255">
        <f>IFERROR(S37*X37*T37,0)</f>
        <v>0</v>
      </c>
      <c r="V37" s="271">
        <f>IF(N37=0,0,ROUND(((N37*7)+O37)/8,0))</f>
        <v>0</v>
      </c>
      <c r="W37" s="269">
        <f>U37-(R37*U37/100)</f>
        <v>0</v>
      </c>
      <c r="X37" s="367" t="e">
        <f>#N/A</f>
        <v>#N/A</v>
      </c>
    </row>
    <row r="38" spans="2:24" ht="17.100000000000001" hidden="1" customHeight="1">
      <c r="B38" s="930"/>
      <c r="C38" s="303" t="s">
        <v>619</v>
      </c>
      <c r="D38" s="302" t="s">
        <v>52</v>
      </c>
      <c r="E38" s="294" t="str">
        <f t="shared" si="0"/>
        <v>BS&amp;W</v>
      </c>
      <c r="F38" s="233" t="s">
        <v>50</v>
      </c>
      <c r="G38" s="257"/>
      <c r="H38" s="257"/>
      <c r="I38" s="258"/>
      <c r="J38" s="239"/>
      <c r="K38" s="930"/>
      <c r="L38" s="270" t="s">
        <v>207</v>
      </c>
      <c r="M38" s="287"/>
      <c r="N38" s="330"/>
      <c r="O38" s="287"/>
      <c r="P38" s="288"/>
      <c r="Q38" s="286"/>
      <c r="R38" s="286"/>
      <c r="S38" s="346">
        <f>VLOOKUP(M38,NIPCOTANK1,2,FALSE)</f>
        <v>0</v>
      </c>
      <c r="T38" s="347">
        <f>IFERROR(VLOOKUP(V38,SHELL_FACTOR,2),0)</f>
        <v>0</v>
      </c>
      <c r="U38" s="346">
        <f>IFERROR(S38*X38*T38,0)</f>
        <v>0</v>
      </c>
      <c r="V38" s="276" t="str">
        <f>IF(M38="","",IF(N38=0,0,ROUND(((N38*7)+O38)/8,0)))</f>
        <v/>
      </c>
      <c r="W38" s="348" t="str">
        <f>IF(M38="","",U38-(R38*U38/100))</f>
        <v/>
      </c>
      <c r="X38" s="368" t="e">
        <f>#N/A</f>
        <v>#N/A</v>
      </c>
    </row>
    <row r="39" spans="2:24" ht="17.100000000000001" hidden="1" customHeight="1">
      <c r="B39" s="930"/>
      <c r="C39" s="301" t="s">
        <v>262</v>
      </c>
      <c r="D39" s="302" t="s">
        <v>52</v>
      </c>
      <c r="E39" s="294">
        <f t="shared" si="0"/>
        <v>0</v>
      </c>
      <c r="F39" s="233">
        <v>0</v>
      </c>
      <c r="G39" s="257"/>
      <c r="H39" s="257"/>
      <c r="I39" s="258"/>
      <c r="J39" s="239"/>
      <c r="K39" s="232"/>
      <c r="L39" s="280"/>
      <c r="M39" s="281" t="str">
        <f>D35</f>
        <v>ft, in</v>
      </c>
      <c r="N39" s="281" t="str">
        <f>D39</f>
        <v>°F</v>
      </c>
      <c r="O39" s="281" t="str">
        <f>D40</f>
        <v>°</v>
      </c>
      <c r="P39" s="279"/>
      <c r="Q39" s="283"/>
      <c r="R39" s="283"/>
      <c r="S39" s="283"/>
      <c r="T39" s="284"/>
      <c r="U39" s="279"/>
      <c r="V39" s="285"/>
      <c r="W39" s="374"/>
      <c r="X39" s="279"/>
    </row>
    <row r="40" spans="2:24" ht="17.100000000000001" hidden="1" customHeight="1">
      <c r="B40" s="930"/>
      <c r="C40" s="301" t="s">
        <v>203</v>
      </c>
      <c r="D40" s="302" t="s">
        <v>263</v>
      </c>
      <c r="E40" s="294">
        <f t="shared" si="0"/>
        <v>0</v>
      </c>
      <c r="F40" s="273">
        <v>0</v>
      </c>
      <c r="G40" s="257"/>
      <c r="H40" s="257"/>
      <c r="I40" s="258"/>
      <c r="J40" s="239"/>
      <c r="K40" s="342"/>
      <c r="L40" s="342"/>
      <c r="M40" s="342"/>
      <c r="N40" s="930" t="s">
        <v>750</v>
      </c>
      <c r="O40" s="930"/>
      <c r="P40" s="930"/>
      <c r="Q40" s="930"/>
      <c r="R40" s="930"/>
      <c r="S40" s="930"/>
      <c r="T40" s="240"/>
      <c r="U40" s="278" t="str">
        <f>IF(M38="","",IF(W37-W38&lt;0,0,W37-W38))</f>
        <v/>
      </c>
      <c r="W40" s="370"/>
      <c r="X40" s="240"/>
    </row>
    <row r="41" spans="2:24" ht="17.100000000000001" hidden="1" customHeight="1">
      <c r="B41" s="930"/>
      <c r="C41" s="301" t="s">
        <v>50</v>
      </c>
      <c r="D41" s="302" t="s">
        <v>51</v>
      </c>
      <c r="E41" s="294">
        <f t="shared" si="0"/>
        <v>0</v>
      </c>
      <c r="F41" s="274">
        <v>0</v>
      </c>
      <c r="G41" s="257"/>
      <c r="H41" s="257"/>
      <c r="I41" s="258"/>
      <c r="J41" s="239"/>
      <c r="K41" s="342"/>
      <c r="L41" s="342"/>
      <c r="M41" s="342"/>
      <c r="N41" s="930" t="s">
        <v>806</v>
      </c>
      <c r="O41" s="930"/>
      <c r="P41" s="930"/>
      <c r="Q41" s="930"/>
      <c r="R41" s="930"/>
      <c r="S41" s="930"/>
      <c r="T41" s="240"/>
      <c r="U41" s="278" t="str">
        <f>IF(M37="","",IF(U36-U37&lt;0,0,U36-U37-U40))</f>
        <v/>
      </c>
      <c r="V41" s="342"/>
      <c r="W41" s="370"/>
      <c r="X41" s="240"/>
    </row>
    <row r="42" spans="2:24" ht="17.100000000000001" hidden="1" customHeight="1">
      <c r="B42" s="930"/>
      <c r="C42" s="304" t="s">
        <v>259</v>
      </c>
      <c r="D42" s="305" t="s">
        <v>260</v>
      </c>
      <c r="E42" s="294"/>
      <c r="F42" s="359"/>
      <c r="G42" s="299"/>
      <c r="H42" s="299"/>
      <c r="I42" s="300"/>
      <c r="J42" s="371"/>
      <c r="K42" s="372"/>
      <c r="L42" s="372"/>
      <c r="M42" s="372"/>
      <c r="N42" s="372"/>
      <c r="O42" s="372"/>
      <c r="P42" s="372"/>
      <c r="Q42" s="372"/>
      <c r="R42" s="372"/>
      <c r="S42" s="372"/>
      <c r="T42" s="372"/>
      <c r="U42" s="372"/>
      <c r="V42" s="372"/>
      <c r="W42" s="373"/>
      <c r="X42" s="240"/>
    </row>
    <row r="43" spans="2:24" s="240" customFormat="1" ht="17.100000000000001" hidden="1" customHeight="1">
      <c r="B43" s="930" t="s">
        <v>752</v>
      </c>
      <c r="C43" s="333" t="s">
        <v>105</v>
      </c>
      <c r="D43" s="334" t="s">
        <v>304</v>
      </c>
      <c r="E43" s="294">
        <f t="shared" si="0"/>
        <v>0</v>
      </c>
      <c r="F43" s="336">
        <v>0</v>
      </c>
      <c r="G43" s="930"/>
      <c r="H43" s="930"/>
      <c r="I43" s="930"/>
      <c r="J43" s="369"/>
      <c r="K43" s="930" t="s">
        <v>199</v>
      </c>
      <c r="L43" s="930" t="s">
        <v>11</v>
      </c>
      <c r="M43" s="930" t="s">
        <v>756</v>
      </c>
      <c r="N43" s="930" t="s">
        <v>620</v>
      </c>
      <c r="O43" s="930" t="s">
        <v>303</v>
      </c>
      <c r="P43" s="930" t="s">
        <v>203</v>
      </c>
      <c r="Q43" s="930" t="s">
        <v>50</v>
      </c>
      <c r="R43" s="930" t="s">
        <v>799</v>
      </c>
      <c r="S43" s="930" t="s">
        <v>753</v>
      </c>
      <c r="T43" s="930" t="s">
        <v>202</v>
      </c>
      <c r="U43" s="930" t="s">
        <v>721</v>
      </c>
      <c r="V43" s="930" t="s">
        <v>621</v>
      </c>
      <c r="W43" s="930" t="s">
        <v>722</v>
      </c>
      <c r="X43" s="930" t="s">
        <v>204</v>
      </c>
    </row>
    <row r="44" spans="2:24" s="240" customFormat="1" ht="17.100000000000001" hidden="1" customHeight="1">
      <c r="B44" s="930"/>
      <c r="C44" s="297" t="s">
        <v>261</v>
      </c>
      <c r="D44" s="302" t="s">
        <v>49</v>
      </c>
      <c r="E44" s="294">
        <f t="shared" si="0"/>
        <v>0</v>
      </c>
      <c r="F44" s="233">
        <v>0</v>
      </c>
      <c r="G44" s="256"/>
      <c r="H44" s="256"/>
      <c r="I44" s="296"/>
      <c r="J44" s="239"/>
      <c r="K44" s="930"/>
      <c r="L44" s="930"/>
      <c r="M44" s="930"/>
      <c r="N44" s="930"/>
      <c r="O44" s="930"/>
      <c r="P44" s="930"/>
      <c r="Q44" s="930"/>
      <c r="R44" s="930"/>
      <c r="S44" s="930"/>
      <c r="T44" s="930"/>
      <c r="U44" s="930"/>
      <c r="V44" s="930"/>
      <c r="W44" s="930"/>
      <c r="X44" s="930"/>
    </row>
    <row r="45" spans="2:24" s="240" customFormat="1" ht="17.100000000000001" hidden="1" customHeight="1">
      <c r="B45" s="930"/>
      <c r="C45" s="297" t="s">
        <v>106</v>
      </c>
      <c r="D45" s="302" t="s">
        <v>49</v>
      </c>
      <c r="E45" s="294">
        <f t="shared" si="0"/>
        <v>0</v>
      </c>
      <c r="F45" s="233">
        <v>0</v>
      </c>
      <c r="G45" s="256"/>
      <c r="H45" s="256"/>
      <c r="I45" s="296"/>
      <c r="J45" s="239"/>
      <c r="K45" s="930" t="str">
        <f>B43</f>
        <v>NIPCO TANK 2</v>
      </c>
      <c r="L45" s="253" t="s">
        <v>206</v>
      </c>
      <c r="M45" s="360"/>
      <c r="N45" s="122"/>
      <c r="O45" s="141"/>
      <c r="P45" s="254"/>
      <c r="Q45" s="275"/>
      <c r="R45" s="275"/>
      <c r="S45" s="255">
        <f>VLOOKUP(M45,NIPCOTANK2,2,FALSE)</f>
        <v>0</v>
      </c>
      <c r="T45" s="272">
        <f>IFERROR(VLOOKUP(V45,SHELL_FACTOR,2),0)</f>
        <v>0</v>
      </c>
      <c r="U45" s="255">
        <f>IFERROR(S45*X45*T45,0)</f>
        <v>0</v>
      </c>
      <c r="V45" s="271">
        <f>IF(N45=0,0,ROUND(((N45*7)+O45)/8,0))</f>
        <v>0</v>
      </c>
      <c r="W45" s="269">
        <f>U45-(R45*U45/100)</f>
        <v>0</v>
      </c>
      <c r="X45" s="367" t="e">
        <f>#N/A</f>
        <v>#N/A</v>
      </c>
    </row>
    <row r="46" spans="2:24" s="240" customFormat="1" ht="17.100000000000001" hidden="1" customHeight="1">
      <c r="B46" s="930"/>
      <c r="C46" s="298" t="s">
        <v>619</v>
      </c>
      <c r="D46" s="302" t="s">
        <v>52</v>
      </c>
      <c r="E46" s="294" t="str">
        <f t="shared" si="0"/>
        <v>BS&amp;W</v>
      </c>
      <c r="F46" s="233" t="s">
        <v>50</v>
      </c>
      <c r="G46" s="257"/>
      <c r="H46" s="257"/>
      <c r="I46" s="258"/>
      <c r="J46" s="239"/>
      <c r="K46" s="930"/>
      <c r="L46" s="270" t="s">
        <v>207</v>
      </c>
      <c r="M46" s="287"/>
      <c r="N46" s="330"/>
      <c r="O46" s="287"/>
      <c r="P46" s="288"/>
      <c r="Q46" s="286"/>
      <c r="R46" s="286"/>
      <c r="S46" s="346">
        <f>VLOOKUP(M46,NIPCOTANK2,2,FALSE)</f>
        <v>0</v>
      </c>
      <c r="T46" s="347">
        <f>IFERROR(VLOOKUP(V46,SHELL_FACTOR,2),0)</f>
        <v>0</v>
      </c>
      <c r="U46" s="346">
        <f>IFERROR(S46*X46*T46,0)</f>
        <v>0</v>
      </c>
      <c r="V46" s="276" t="str">
        <f>IF(M46="","",IF(N46=0,0,ROUND(((N46*7)+O46)/8,0)))</f>
        <v/>
      </c>
      <c r="W46" s="348" t="str">
        <f>IF(M46="","",U46-(R46*U46/100))</f>
        <v/>
      </c>
      <c r="X46" s="368" t="e">
        <f>#N/A</f>
        <v>#N/A</v>
      </c>
    </row>
    <row r="47" spans="2:24" s="240" customFormat="1" ht="17.100000000000001" hidden="1" customHeight="1">
      <c r="B47" s="930"/>
      <c r="C47" s="297" t="s">
        <v>262</v>
      </c>
      <c r="D47" s="302" t="s">
        <v>52</v>
      </c>
      <c r="E47" s="294">
        <f t="shared" si="0"/>
        <v>0</v>
      </c>
      <c r="F47" s="233">
        <v>0</v>
      </c>
      <c r="G47" s="257"/>
      <c r="H47" s="257"/>
      <c r="I47" s="258"/>
      <c r="J47" s="239"/>
      <c r="K47" s="279"/>
      <c r="L47" s="279"/>
      <c r="M47" s="279"/>
      <c r="N47" s="279"/>
      <c r="O47" s="279"/>
      <c r="P47" s="279"/>
      <c r="Q47" s="279"/>
      <c r="R47" s="279"/>
      <c r="S47" s="279"/>
      <c r="T47" s="279"/>
      <c r="U47" s="279"/>
      <c r="V47" s="279"/>
      <c r="W47" s="374"/>
      <c r="X47" s="279"/>
    </row>
    <row r="48" spans="2:24" s="240" customFormat="1" ht="17.100000000000001" hidden="1" customHeight="1">
      <c r="B48" s="930"/>
      <c r="C48" s="297" t="s">
        <v>203</v>
      </c>
      <c r="D48" s="302" t="s">
        <v>263</v>
      </c>
      <c r="E48" s="294">
        <f t="shared" si="0"/>
        <v>0</v>
      </c>
      <c r="F48" s="273">
        <v>0</v>
      </c>
      <c r="G48" s="257"/>
      <c r="H48" s="257"/>
      <c r="I48" s="258"/>
      <c r="J48" s="239"/>
      <c r="K48" s="342"/>
      <c r="L48" s="342"/>
      <c r="M48" s="342"/>
      <c r="N48" s="930" t="s">
        <v>750</v>
      </c>
      <c r="O48" s="930"/>
      <c r="P48" s="930"/>
      <c r="Q48" s="930"/>
      <c r="R48" s="930"/>
      <c r="S48" s="930"/>
      <c r="U48" s="278" t="str">
        <f>IF(M46="","",IF(W45-W46&lt;0,0,W45-W46))</f>
        <v/>
      </c>
      <c r="W48" s="370"/>
    </row>
    <row r="49" spans="2:24" s="240" customFormat="1" ht="17.100000000000001" hidden="1" customHeight="1">
      <c r="B49" s="930"/>
      <c r="C49" s="297" t="s">
        <v>50</v>
      </c>
      <c r="D49" s="302" t="s">
        <v>51</v>
      </c>
      <c r="E49" s="294">
        <f t="shared" si="0"/>
        <v>0</v>
      </c>
      <c r="F49" s="274">
        <v>0</v>
      </c>
      <c r="G49" s="257"/>
      <c r="H49" s="257"/>
      <c r="I49" s="258"/>
      <c r="J49" s="239"/>
      <c r="K49" s="342"/>
      <c r="L49" s="342"/>
      <c r="M49" s="342"/>
      <c r="N49" s="930" t="s">
        <v>806</v>
      </c>
      <c r="O49" s="930"/>
      <c r="P49" s="930"/>
      <c r="Q49" s="930"/>
      <c r="R49" s="930"/>
      <c r="S49" s="930"/>
      <c r="U49" s="278" t="str">
        <f>IF(M45="","",IF(U44-U45&lt;0,0,U44-U45-U48))</f>
        <v/>
      </c>
      <c r="V49" s="342"/>
      <c r="W49" s="370"/>
    </row>
    <row r="50" spans="2:24" s="240" customFormat="1" ht="17.100000000000001" hidden="1" customHeight="1">
      <c r="B50" s="930"/>
      <c r="C50" s="337" t="s">
        <v>259</v>
      </c>
      <c r="D50" s="305" t="s">
        <v>260</v>
      </c>
      <c r="E50" s="294"/>
      <c r="F50" s="359"/>
      <c r="G50" s="299"/>
      <c r="H50" s="299"/>
      <c r="I50" s="300"/>
      <c r="J50" s="371"/>
      <c r="K50" s="372"/>
      <c r="L50" s="372"/>
      <c r="M50" s="372"/>
      <c r="N50" s="372"/>
      <c r="O50" s="372"/>
      <c r="P50" s="372"/>
      <c r="Q50" s="372"/>
      <c r="R50" s="372"/>
      <c r="S50" s="372"/>
      <c r="T50" s="372"/>
      <c r="U50" s="372"/>
      <c r="V50" s="372"/>
      <c r="W50" s="373"/>
    </row>
    <row r="51" spans="2:24" ht="17.100000000000001" hidden="1" customHeight="1">
      <c r="B51" s="930" t="s">
        <v>804</v>
      </c>
      <c r="C51" s="338" t="s">
        <v>105</v>
      </c>
      <c r="D51" s="334" t="s">
        <v>304</v>
      </c>
      <c r="E51" s="294">
        <f t="shared" si="0"/>
        <v>0</v>
      </c>
      <c r="F51" s="336">
        <v>0</v>
      </c>
      <c r="G51" s="930"/>
      <c r="H51" s="930"/>
      <c r="I51" s="930"/>
      <c r="J51" s="369"/>
      <c r="K51" s="930" t="s">
        <v>199</v>
      </c>
      <c r="L51" s="930" t="s">
        <v>11</v>
      </c>
      <c r="M51" s="930" t="s">
        <v>756</v>
      </c>
      <c r="N51" s="930" t="s">
        <v>620</v>
      </c>
      <c r="O51" s="930" t="s">
        <v>303</v>
      </c>
      <c r="P51" s="930" t="s">
        <v>203</v>
      </c>
      <c r="Q51" s="930" t="s">
        <v>50</v>
      </c>
      <c r="R51" s="930" t="s">
        <v>799</v>
      </c>
      <c r="S51" s="930" t="s">
        <v>753</v>
      </c>
      <c r="T51" s="930" t="s">
        <v>202</v>
      </c>
      <c r="U51" s="930" t="s">
        <v>721</v>
      </c>
      <c r="V51" s="930" t="s">
        <v>621</v>
      </c>
      <c r="W51" s="930" t="s">
        <v>722</v>
      </c>
      <c r="X51" s="930" t="s">
        <v>204</v>
      </c>
    </row>
    <row r="52" spans="2:24" ht="17.100000000000001" hidden="1" customHeight="1">
      <c r="B52" s="930"/>
      <c r="C52" s="303" t="s">
        <v>261</v>
      </c>
      <c r="D52" s="302" t="s">
        <v>49</v>
      </c>
      <c r="E52" s="294">
        <f t="shared" si="0"/>
        <v>0</v>
      </c>
      <c r="F52" s="233">
        <v>0</v>
      </c>
      <c r="G52" s="256"/>
      <c r="H52" s="256"/>
      <c r="I52" s="296"/>
      <c r="J52" s="239"/>
      <c r="K52" s="930"/>
      <c r="L52" s="930"/>
      <c r="M52" s="930"/>
      <c r="N52" s="930"/>
      <c r="O52" s="930"/>
      <c r="P52" s="930"/>
      <c r="Q52" s="930"/>
      <c r="R52" s="930"/>
      <c r="S52" s="930"/>
      <c r="T52" s="930"/>
      <c r="U52" s="930"/>
      <c r="V52" s="930"/>
      <c r="W52" s="930"/>
      <c r="X52" s="930"/>
    </row>
    <row r="53" spans="2:24" ht="17.100000000000001" hidden="1" customHeight="1">
      <c r="B53" s="930"/>
      <c r="C53" s="301" t="s">
        <v>106</v>
      </c>
      <c r="D53" s="302" t="s">
        <v>49</v>
      </c>
      <c r="E53" s="294">
        <f t="shared" si="0"/>
        <v>0</v>
      </c>
      <c r="F53" s="233">
        <v>0</v>
      </c>
      <c r="G53" s="256"/>
      <c r="H53" s="256"/>
      <c r="I53" s="296"/>
      <c r="J53" s="239"/>
      <c r="K53" s="930" t="str">
        <f>B51</f>
        <v>WEPCO
F-3</v>
      </c>
      <c r="L53" s="253" t="s">
        <v>206</v>
      </c>
      <c r="M53" s="360"/>
      <c r="N53" s="122"/>
      <c r="O53" s="141"/>
      <c r="P53" s="254"/>
      <c r="Q53" s="275"/>
      <c r="R53" s="275"/>
      <c r="S53" s="255">
        <f>VLOOKUP(M53,WEPCOTANKF3,2,FALSE)</f>
        <v>0</v>
      </c>
      <c r="T53" s="272">
        <f>IFERROR(VLOOKUP(V53,SHELL_FACTOR,2),0)</f>
        <v>0</v>
      </c>
      <c r="U53" s="255">
        <f>IFERROR(S53*X53*T53,0)</f>
        <v>0</v>
      </c>
      <c r="V53" s="271">
        <f>IF(N53=0,0,ROUND(((N53*7)+O53)/8,0))</f>
        <v>0</v>
      </c>
      <c r="W53" s="269">
        <f>U53-(Q53*U53/100)</f>
        <v>0</v>
      </c>
      <c r="X53" s="367" t="e">
        <f>#N/A</f>
        <v>#N/A</v>
      </c>
    </row>
    <row r="54" spans="2:24" ht="17.100000000000001" hidden="1" customHeight="1">
      <c r="B54" s="930"/>
      <c r="C54" s="303" t="s">
        <v>619</v>
      </c>
      <c r="D54" s="302" t="s">
        <v>52</v>
      </c>
      <c r="E54" s="294" t="str">
        <f t="shared" si="0"/>
        <v>BS&amp;W</v>
      </c>
      <c r="F54" s="233" t="s">
        <v>50</v>
      </c>
      <c r="G54" s="257"/>
      <c r="H54" s="257"/>
      <c r="I54" s="258"/>
      <c r="J54" s="239"/>
      <c r="K54" s="930"/>
      <c r="L54" s="270" t="s">
        <v>207</v>
      </c>
      <c r="M54" s="287"/>
      <c r="N54" s="330"/>
      <c r="O54" s="287"/>
      <c r="P54" s="288"/>
      <c r="Q54" s="286"/>
      <c r="R54" s="286"/>
      <c r="S54" s="346">
        <f>VLOOKUP(M54,WEPCOTANKF3,2,FALSE)</f>
        <v>0</v>
      </c>
      <c r="T54" s="347">
        <f>IFERROR(VLOOKUP(V54,SHELL_FACTOR,2),0)</f>
        <v>0</v>
      </c>
      <c r="U54" s="346">
        <f>IFERROR(S54*X54*T54,0)</f>
        <v>0</v>
      </c>
      <c r="V54" s="276" t="str">
        <f>IF(M54="","",IF(N54=0,0,ROUND(((N54*7)+O54)/8,0)))</f>
        <v/>
      </c>
      <c r="W54" s="348" t="str">
        <f>IF(M54="","",U54-(Q54*U54/100))</f>
        <v/>
      </c>
      <c r="X54" s="368" t="e">
        <f>#N/A</f>
        <v>#N/A</v>
      </c>
    </row>
    <row r="55" spans="2:24" ht="17.100000000000001" hidden="1" customHeight="1">
      <c r="B55" s="930"/>
      <c r="C55" s="301" t="s">
        <v>262</v>
      </c>
      <c r="D55" s="302" t="s">
        <v>52</v>
      </c>
      <c r="E55" s="294">
        <f t="shared" si="0"/>
        <v>0</v>
      </c>
      <c r="F55" s="233">
        <v>0</v>
      </c>
      <c r="G55" s="257"/>
      <c r="H55" s="257"/>
      <c r="I55" s="258"/>
      <c r="J55" s="239"/>
      <c r="K55" s="232"/>
      <c r="L55" s="280"/>
      <c r="M55" s="281" t="str">
        <f>D51</f>
        <v>ft, in</v>
      </c>
      <c r="N55" s="281" t="str">
        <f>D55</f>
        <v>°F</v>
      </c>
      <c r="O55" s="281" t="str">
        <f>D56</f>
        <v>°</v>
      </c>
      <c r="P55" s="279"/>
      <c r="Q55" s="283"/>
      <c r="R55" s="283"/>
      <c r="S55" s="283"/>
      <c r="T55" s="284"/>
      <c r="U55" s="279"/>
      <c r="V55" s="285"/>
      <c r="W55" s="374"/>
      <c r="X55" s="279"/>
    </row>
    <row r="56" spans="2:24" ht="17.100000000000001" hidden="1" customHeight="1">
      <c r="B56" s="930"/>
      <c r="C56" s="301" t="s">
        <v>203</v>
      </c>
      <c r="D56" s="302" t="s">
        <v>263</v>
      </c>
      <c r="E56" s="294">
        <f t="shared" si="0"/>
        <v>0</v>
      </c>
      <c r="F56" s="273">
        <v>0</v>
      </c>
      <c r="G56" s="257"/>
      <c r="H56" s="257"/>
      <c r="I56" s="258"/>
      <c r="J56" s="239"/>
      <c r="K56" s="342"/>
      <c r="L56" s="342"/>
      <c r="M56" s="342"/>
      <c r="N56" s="930" t="s">
        <v>750</v>
      </c>
      <c r="O56" s="930"/>
      <c r="P56" s="930"/>
      <c r="Q56" s="930"/>
      <c r="R56" s="930"/>
      <c r="S56" s="930"/>
      <c r="T56" s="240"/>
      <c r="U56" s="278" t="str">
        <f>IF(M54="","",IF(W53-W54&lt;0,0,W53-W54))</f>
        <v/>
      </c>
      <c r="W56" s="370"/>
      <c r="X56" s="240"/>
    </row>
    <row r="57" spans="2:24" ht="17.100000000000001" hidden="1" customHeight="1">
      <c r="B57" s="930"/>
      <c r="C57" s="301" t="s">
        <v>50</v>
      </c>
      <c r="D57" s="302" t="s">
        <v>51</v>
      </c>
      <c r="E57" s="294">
        <f t="shared" si="0"/>
        <v>0</v>
      </c>
      <c r="F57" s="274">
        <v>0</v>
      </c>
      <c r="G57" s="257"/>
      <c r="H57" s="257"/>
      <c r="I57" s="258"/>
      <c r="J57" s="239"/>
      <c r="K57" s="342"/>
      <c r="L57" s="342"/>
      <c r="M57" s="342"/>
      <c r="N57" s="930" t="s">
        <v>806</v>
      </c>
      <c r="O57" s="930"/>
      <c r="P57" s="930"/>
      <c r="Q57" s="930"/>
      <c r="R57" s="930"/>
      <c r="S57" s="930"/>
      <c r="T57" s="240"/>
      <c r="U57" s="278" t="str">
        <f>IF(M53="","",IF(U52-U53&lt;0,0,U52-U53-U56))</f>
        <v/>
      </c>
      <c r="V57" s="342"/>
      <c r="W57" s="370"/>
      <c r="X57" s="240"/>
    </row>
    <row r="58" spans="2:24" ht="17.100000000000001" hidden="1" customHeight="1">
      <c r="B58" s="930"/>
      <c r="C58" s="304" t="s">
        <v>259</v>
      </c>
      <c r="D58" s="305" t="s">
        <v>260</v>
      </c>
      <c r="E58" s="294"/>
      <c r="F58" s="359"/>
      <c r="G58" s="299"/>
      <c r="H58" s="299"/>
      <c r="I58" s="300"/>
      <c r="J58" s="371"/>
      <c r="K58" s="372"/>
      <c r="L58" s="372"/>
      <c r="M58" s="372"/>
      <c r="N58" s="372"/>
      <c r="O58" s="372"/>
      <c r="P58" s="372"/>
      <c r="Q58" s="372"/>
      <c r="R58" s="372"/>
      <c r="S58" s="372"/>
      <c r="T58" s="372"/>
      <c r="U58" s="372"/>
      <c r="V58" s="372"/>
      <c r="W58" s="373"/>
      <c r="X58" s="240"/>
    </row>
    <row r="59" spans="2:24" s="240" customFormat="1" ht="17.100000000000001" hidden="1" customHeight="1">
      <c r="B59" s="930" t="s">
        <v>790</v>
      </c>
      <c r="C59" s="375" t="s">
        <v>105</v>
      </c>
      <c r="D59" s="349" t="s">
        <v>304</v>
      </c>
      <c r="E59" s="294">
        <f t="shared" si="0"/>
        <v>0</v>
      </c>
      <c r="F59" s="350">
        <v>0</v>
      </c>
      <c r="G59" s="930"/>
      <c r="H59" s="930"/>
      <c r="I59" s="930"/>
      <c r="J59" s="239"/>
      <c r="K59" s="930" t="s">
        <v>199</v>
      </c>
      <c r="L59" s="930" t="s">
        <v>11</v>
      </c>
      <c r="M59" s="930" t="s">
        <v>756</v>
      </c>
      <c r="N59" s="930" t="s">
        <v>620</v>
      </c>
      <c r="O59" s="930" t="s">
        <v>303</v>
      </c>
      <c r="P59" s="930" t="s">
        <v>203</v>
      </c>
      <c r="Q59" s="930" t="s">
        <v>50</v>
      </c>
      <c r="R59" s="930" t="s">
        <v>799</v>
      </c>
      <c r="S59" s="930" t="s">
        <v>753</v>
      </c>
      <c r="T59" s="930" t="s">
        <v>202</v>
      </c>
      <c r="U59" s="930" t="s">
        <v>721</v>
      </c>
      <c r="V59" s="930" t="s">
        <v>621</v>
      </c>
      <c r="W59" s="930" t="s">
        <v>722</v>
      </c>
      <c r="X59" s="930" t="s">
        <v>204</v>
      </c>
    </row>
    <row r="60" spans="2:24" s="240" customFormat="1" ht="17.100000000000001" hidden="1" customHeight="1">
      <c r="B60" s="930"/>
      <c r="C60" s="297" t="s">
        <v>261</v>
      </c>
      <c r="D60" s="302" t="s">
        <v>49</v>
      </c>
      <c r="E60" s="294">
        <f t="shared" si="0"/>
        <v>0</v>
      </c>
      <c r="F60" s="233">
        <v>0</v>
      </c>
      <c r="G60" s="256"/>
      <c r="H60" s="256"/>
      <c r="I60" s="296"/>
      <c r="J60" s="239"/>
      <c r="K60" s="930"/>
      <c r="L60" s="930"/>
      <c r="M60" s="930"/>
      <c r="N60" s="930"/>
      <c r="O60" s="930"/>
      <c r="P60" s="930"/>
      <c r="Q60" s="930"/>
      <c r="R60" s="930"/>
      <c r="S60" s="930"/>
      <c r="T60" s="930"/>
      <c r="U60" s="930"/>
      <c r="V60" s="930"/>
      <c r="W60" s="930"/>
      <c r="X60" s="930"/>
    </row>
    <row r="61" spans="2:24" s="240" customFormat="1" ht="17.100000000000001" hidden="1" customHeight="1">
      <c r="B61" s="930"/>
      <c r="C61" s="297" t="s">
        <v>106</v>
      </c>
      <c r="D61" s="302" t="s">
        <v>49</v>
      </c>
      <c r="E61" s="294">
        <f t="shared" si="0"/>
        <v>0</v>
      </c>
      <c r="F61" s="233">
        <v>0</v>
      </c>
      <c r="G61" s="256"/>
      <c r="H61" s="256"/>
      <c r="I61" s="296"/>
      <c r="J61" s="239"/>
      <c r="K61" s="930" t="str">
        <f>B59</f>
        <v>NEW TANK</v>
      </c>
      <c r="L61" s="253" t="s">
        <v>206</v>
      </c>
      <c r="M61" s="360"/>
      <c r="N61" s="122"/>
      <c r="O61" s="141"/>
      <c r="P61" s="254"/>
      <c r="Q61" s="275"/>
      <c r="R61" s="275"/>
      <c r="S61" s="255">
        <f>VLOOKUP(M61,NIPCOTANK2,2,FALSE)</f>
        <v>0</v>
      </c>
      <c r="T61" s="272">
        <f>IFERROR(VLOOKUP(V61,SHELL_FACTOR,2),0)</f>
        <v>0</v>
      </c>
      <c r="U61" s="255">
        <f>IFERROR(S61*X61*T61,0)</f>
        <v>0</v>
      </c>
      <c r="V61" s="271">
        <f>IF(N61=0,0,ROUND(((N61*7)+O61)/8,0))</f>
        <v>0</v>
      </c>
      <c r="W61" s="269">
        <f>U61-(R61*U61/100)</f>
        <v>0</v>
      </c>
      <c r="X61" s="356" t="e">
        <f>#N/A</f>
        <v>#N/A</v>
      </c>
    </row>
    <row r="62" spans="2:24" s="240" customFormat="1" ht="17.100000000000001" hidden="1" customHeight="1">
      <c r="B62" s="930"/>
      <c r="C62" s="298" t="s">
        <v>619</v>
      </c>
      <c r="D62" s="302" t="s">
        <v>52</v>
      </c>
      <c r="E62" s="294" t="str">
        <f t="shared" si="0"/>
        <v>BS&amp;W</v>
      </c>
      <c r="F62" s="233" t="s">
        <v>50</v>
      </c>
      <c r="G62" s="257"/>
      <c r="H62" s="257"/>
      <c r="I62" s="258"/>
      <c r="J62" s="239"/>
      <c r="K62" s="930"/>
      <c r="L62" s="270" t="s">
        <v>207</v>
      </c>
      <c r="M62" s="287"/>
      <c r="N62" s="330"/>
      <c r="O62" s="287"/>
      <c r="P62" s="288"/>
      <c r="Q62" s="286"/>
      <c r="R62" s="286"/>
      <c r="S62" s="346">
        <f>VLOOKUP(M62,NIPCOTANK2,2,FALSE)</f>
        <v>0</v>
      </c>
      <c r="T62" s="347">
        <f>IFERROR(VLOOKUP(V62,SHELL_FACTOR,2),0)</f>
        <v>0</v>
      </c>
      <c r="U62" s="346">
        <f>IFERROR(S62*X62*T62,0)</f>
        <v>0</v>
      </c>
      <c r="V62" s="276" t="str">
        <f>IF(M62="","",IF(N62=0,0,ROUND(((N62*7)+O62)/8,0)))</f>
        <v/>
      </c>
      <c r="W62" s="348" t="str">
        <f>IF(M62="","",U62-(R62*U62/100))</f>
        <v/>
      </c>
      <c r="X62" s="357" t="e">
        <f>#N/A</f>
        <v>#N/A</v>
      </c>
    </row>
    <row r="63" spans="2:24" s="240" customFormat="1" ht="17.100000000000001" hidden="1" customHeight="1">
      <c r="B63" s="930"/>
      <c r="C63" s="297" t="s">
        <v>262</v>
      </c>
      <c r="D63" s="302" t="s">
        <v>52</v>
      </c>
      <c r="E63" s="294">
        <f t="shared" si="0"/>
        <v>0</v>
      </c>
      <c r="F63" s="233">
        <v>0</v>
      </c>
      <c r="G63" s="257"/>
      <c r="H63" s="257"/>
      <c r="I63" s="258"/>
      <c r="J63" s="239"/>
      <c r="K63" s="279"/>
      <c r="L63" s="279"/>
      <c r="M63" s="279"/>
      <c r="N63" s="279"/>
      <c r="O63" s="279"/>
      <c r="P63" s="279"/>
      <c r="Q63" s="279"/>
      <c r="R63" s="279"/>
      <c r="S63" s="279"/>
      <c r="T63" s="279"/>
      <c r="U63" s="279"/>
      <c r="V63" s="279"/>
      <c r="W63" s="279"/>
      <c r="X63" s="279"/>
    </row>
    <row r="64" spans="2:24" s="240" customFormat="1" ht="17.100000000000001" hidden="1" customHeight="1">
      <c r="B64" s="930"/>
      <c r="C64" s="297" t="s">
        <v>203</v>
      </c>
      <c r="D64" s="302" t="s">
        <v>263</v>
      </c>
      <c r="E64" s="294">
        <f t="shared" si="0"/>
        <v>0</v>
      </c>
      <c r="F64" s="273">
        <v>0</v>
      </c>
      <c r="G64" s="257"/>
      <c r="H64" s="257"/>
      <c r="I64" s="258"/>
      <c r="J64" s="239"/>
      <c r="N64" s="930" t="s">
        <v>750</v>
      </c>
      <c r="O64" s="930"/>
      <c r="P64" s="930"/>
      <c r="Q64" s="930"/>
      <c r="R64" s="930"/>
      <c r="S64" s="930"/>
      <c r="U64" s="278" t="str">
        <f>IF(M62="","",IF(W61-W62&lt;0,0,W61-W62))</f>
        <v/>
      </c>
    </row>
    <row r="65" spans="2:21" s="240" customFormat="1" ht="17.100000000000001" hidden="1" customHeight="1">
      <c r="B65" s="930"/>
      <c r="C65" s="297" t="s">
        <v>50</v>
      </c>
      <c r="D65" s="302" t="s">
        <v>51</v>
      </c>
      <c r="E65" s="294">
        <f t="shared" si="0"/>
        <v>0</v>
      </c>
      <c r="F65" s="274">
        <v>0</v>
      </c>
      <c r="G65" s="257"/>
      <c r="H65" s="257"/>
      <c r="I65" s="258"/>
      <c r="J65" s="239"/>
      <c r="N65" s="930" t="s">
        <v>806</v>
      </c>
      <c r="O65" s="930"/>
      <c r="P65" s="930"/>
      <c r="Q65" s="930"/>
      <c r="R65" s="930"/>
      <c r="S65" s="930"/>
      <c r="U65" s="278" t="str">
        <f>IF(M61="","",IF(U60-U61&lt;0,0,U60-U61-U64))</f>
        <v/>
      </c>
    </row>
    <row r="66" spans="2:21" s="240" customFormat="1" ht="17.100000000000001" hidden="1" customHeight="1">
      <c r="B66" s="930"/>
      <c r="C66" s="337" t="s">
        <v>259</v>
      </c>
      <c r="D66" s="305" t="s">
        <v>260</v>
      </c>
      <c r="E66" s="294">
        <f t="shared" si="0"/>
        <v>0</v>
      </c>
      <c r="F66" s="359">
        <v>0</v>
      </c>
      <c r="G66" s="299"/>
      <c r="H66" s="299"/>
      <c r="I66" s="300"/>
      <c r="J66" s="239"/>
      <c r="L66" s="353" t="s">
        <v>796</v>
      </c>
    </row>
    <row r="67" spans="2:21" ht="12.75" customHeight="1">
      <c r="E67" s="358"/>
    </row>
    <row r="69" spans="2:21" ht="12.75" customHeight="1">
      <c r="G69" s="677" t="s">
        <v>1478</v>
      </c>
      <c r="H69" s="677" t="s">
        <v>1589</v>
      </c>
    </row>
    <row r="70" spans="2:21" ht="12.75" customHeight="1">
      <c r="B70" s="790" t="s">
        <v>1581</v>
      </c>
      <c r="C70" s="333" t="s">
        <v>105</v>
      </c>
      <c r="D70" s="302" t="s">
        <v>49</v>
      </c>
      <c r="E70" s="335"/>
      <c r="F70" s="336"/>
      <c r="G70" s="787"/>
      <c r="H70" s="787"/>
    </row>
    <row r="71" spans="2:21" ht="12.75" customHeight="1">
      <c r="C71" s="297" t="s">
        <v>261</v>
      </c>
      <c r="D71" s="302" t="s">
        <v>49</v>
      </c>
      <c r="E71" s="293"/>
      <c r="F71" s="233"/>
      <c r="G71" s="256">
        <f>E70+E71-F70</f>
        <v>0</v>
      </c>
      <c r="H71" s="256">
        <f>G71*$I$71</f>
        <v>0</v>
      </c>
      <c r="I71" s="238">
        <f>G14/E14</f>
        <v>1</v>
      </c>
    </row>
    <row r="72" spans="2:21" ht="12.75" customHeight="1">
      <c r="C72" s="297" t="s">
        <v>106</v>
      </c>
      <c r="D72" s="302" t="s">
        <v>49</v>
      </c>
      <c r="E72" s="293"/>
      <c r="F72" s="233"/>
      <c r="G72" s="256"/>
      <c r="H72" s="256"/>
    </row>
    <row r="73" spans="2:21" ht="12.75" customHeight="1">
      <c r="C73" s="298" t="s">
        <v>619</v>
      </c>
      <c r="D73" s="302" t="s">
        <v>52</v>
      </c>
      <c r="E73" s="293"/>
      <c r="F73" s="233"/>
      <c r="G73" s="257"/>
      <c r="H73" s="257"/>
    </row>
    <row r="74" spans="2:21" ht="12.75" customHeight="1">
      <c r="C74" s="297" t="s">
        <v>262</v>
      </c>
      <c r="D74" s="302" t="s">
        <v>52</v>
      </c>
      <c r="E74" s="293"/>
      <c r="F74" s="233"/>
      <c r="G74" s="257"/>
      <c r="H74" s="257"/>
    </row>
    <row r="75" spans="2:21" ht="12.75" customHeight="1">
      <c r="C75" s="297" t="s">
        <v>203</v>
      </c>
      <c r="D75" s="302" t="s">
        <v>263</v>
      </c>
      <c r="E75" s="295"/>
      <c r="F75" s="273"/>
      <c r="G75" s="257"/>
      <c r="H75" s="257"/>
    </row>
    <row r="76" spans="2:21" ht="12.75" customHeight="1">
      <c r="C76" s="297" t="s">
        <v>50</v>
      </c>
      <c r="D76" s="302" t="s">
        <v>51</v>
      </c>
      <c r="E76" s="294"/>
      <c r="F76" s="274"/>
      <c r="G76" s="257"/>
      <c r="H76" s="257"/>
    </row>
    <row r="77" spans="2:21" ht="12.75" customHeight="1">
      <c r="C77" s="337" t="s">
        <v>259</v>
      </c>
      <c r="D77" s="305" t="s">
        <v>260</v>
      </c>
      <c r="E77" s="294"/>
      <c r="F77" s="359"/>
      <c r="G77" s="299"/>
      <c r="H77" s="299"/>
    </row>
    <row r="78" spans="2:21" ht="12.75" customHeight="1">
      <c r="B78" s="790" t="s">
        <v>1582</v>
      </c>
      <c r="C78" s="333" t="s">
        <v>105</v>
      </c>
      <c r="D78" s="302" t="s">
        <v>49</v>
      </c>
      <c r="E78" s="335"/>
      <c r="F78" s="336"/>
      <c r="G78" s="786"/>
      <c r="H78" s="786"/>
    </row>
    <row r="79" spans="2:21" ht="12.75" customHeight="1">
      <c r="C79" s="297" t="s">
        <v>261</v>
      </c>
      <c r="D79" s="302" t="s">
        <v>49</v>
      </c>
      <c r="E79" s="293"/>
      <c r="F79" s="233"/>
      <c r="G79" s="256">
        <f>E78+E79-F78</f>
        <v>0</v>
      </c>
      <c r="H79" s="256">
        <f>G79*$I$71</f>
        <v>0</v>
      </c>
    </row>
    <row r="80" spans="2:21" ht="12.75" customHeight="1">
      <c r="C80" s="297" t="s">
        <v>106</v>
      </c>
      <c r="D80" s="302" t="s">
        <v>49</v>
      </c>
      <c r="E80" s="293"/>
      <c r="F80" s="233"/>
      <c r="G80" s="256"/>
      <c r="H80" s="256"/>
    </row>
    <row r="81" spans="2:8" ht="12.75" customHeight="1">
      <c r="C81" s="298" t="s">
        <v>619</v>
      </c>
      <c r="D81" s="302" t="s">
        <v>52</v>
      </c>
      <c r="E81" s="293"/>
      <c r="F81" s="233"/>
      <c r="G81" s="257"/>
      <c r="H81" s="257"/>
    </row>
    <row r="82" spans="2:8" ht="12.75" customHeight="1">
      <c r="C82" s="297" t="s">
        <v>262</v>
      </c>
      <c r="D82" s="302" t="s">
        <v>52</v>
      </c>
      <c r="E82" s="293"/>
      <c r="F82" s="233"/>
      <c r="G82" s="257"/>
      <c r="H82" s="257"/>
    </row>
    <row r="83" spans="2:8" ht="12.75" customHeight="1">
      <c r="C83" s="297" t="s">
        <v>203</v>
      </c>
      <c r="D83" s="302" t="s">
        <v>263</v>
      </c>
      <c r="E83" s="295"/>
      <c r="F83" s="273"/>
      <c r="G83" s="257"/>
      <c r="H83" s="257"/>
    </row>
    <row r="84" spans="2:8" ht="12.75" customHeight="1">
      <c r="C84" s="297" t="s">
        <v>50</v>
      </c>
      <c r="D84" s="302" t="s">
        <v>51</v>
      </c>
      <c r="E84" s="294"/>
      <c r="F84" s="274"/>
      <c r="G84" s="257"/>
      <c r="H84" s="257"/>
    </row>
    <row r="85" spans="2:8" ht="12.75" customHeight="1">
      <c r="C85" s="337" t="s">
        <v>259</v>
      </c>
      <c r="D85" s="305" t="s">
        <v>260</v>
      </c>
      <c r="E85" s="295"/>
      <c r="F85" s="359"/>
      <c r="G85" s="299"/>
      <c r="H85" s="299"/>
    </row>
    <row r="86" spans="2:8" ht="12.75" customHeight="1">
      <c r="B86" s="790" t="s">
        <v>1583</v>
      </c>
      <c r="C86" s="333" t="s">
        <v>105</v>
      </c>
      <c r="D86" s="302" t="s">
        <v>49</v>
      </c>
      <c r="E86" s="335"/>
      <c r="F86" s="336"/>
      <c r="G86" s="786"/>
      <c r="H86" s="786"/>
    </row>
    <row r="87" spans="2:8" ht="12.75" customHeight="1">
      <c r="C87" s="297" t="s">
        <v>261</v>
      </c>
      <c r="D87" s="302" t="s">
        <v>49</v>
      </c>
      <c r="E87" s="293"/>
      <c r="F87" s="233"/>
      <c r="G87" s="256">
        <f>E86+E87-F86</f>
        <v>0</v>
      </c>
      <c r="H87" s="256">
        <f>G87*$I$71</f>
        <v>0</v>
      </c>
    </row>
    <row r="88" spans="2:8" ht="12.75" customHeight="1">
      <c r="C88" s="297" t="s">
        <v>106</v>
      </c>
      <c r="D88" s="302" t="s">
        <v>49</v>
      </c>
      <c r="E88" s="293"/>
      <c r="F88" s="233"/>
      <c r="G88" s="256"/>
      <c r="H88" s="256"/>
    </row>
    <row r="89" spans="2:8" ht="12.75" customHeight="1">
      <c r="C89" s="298" t="s">
        <v>619</v>
      </c>
      <c r="D89" s="302" t="s">
        <v>52</v>
      </c>
      <c r="E89" s="293"/>
      <c r="F89" s="233"/>
      <c r="G89" s="257"/>
      <c r="H89" s="257"/>
    </row>
    <row r="90" spans="2:8" ht="12.75" customHeight="1">
      <c r="C90" s="297" t="s">
        <v>262</v>
      </c>
      <c r="D90" s="302" t="s">
        <v>52</v>
      </c>
      <c r="E90" s="293"/>
      <c r="F90" s="233"/>
      <c r="G90" s="257"/>
      <c r="H90" s="257"/>
    </row>
    <row r="91" spans="2:8" ht="12.75" customHeight="1">
      <c r="C91" s="297" t="s">
        <v>203</v>
      </c>
      <c r="D91" s="302" t="s">
        <v>263</v>
      </c>
      <c r="E91" s="295"/>
      <c r="F91" s="273"/>
      <c r="G91" s="257"/>
      <c r="H91" s="257"/>
    </row>
    <row r="92" spans="2:8" ht="12.75" customHeight="1">
      <c r="C92" s="297" t="s">
        <v>50</v>
      </c>
      <c r="D92" s="302" t="s">
        <v>51</v>
      </c>
      <c r="E92" s="294"/>
      <c r="F92" s="274"/>
      <c r="G92" s="257"/>
      <c r="H92" s="257"/>
    </row>
    <row r="93" spans="2:8" ht="12.75" customHeight="1">
      <c r="C93" s="337" t="s">
        <v>259</v>
      </c>
      <c r="D93" s="305" t="s">
        <v>260</v>
      </c>
      <c r="E93" s="295"/>
      <c r="F93" s="359"/>
      <c r="G93" s="299"/>
      <c r="H93" s="299"/>
    </row>
    <row r="94" spans="2:8" ht="12.75" customHeight="1">
      <c r="B94" s="790" t="s">
        <v>1584</v>
      </c>
      <c r="C94" s="333" t="s">
        <v>105</v>
      </c>
      <c r="D94" s="302" t="s">
        <v>49</v>
      </c>
      <c r="E94" s="335"/>
      <c r="F94" s="336"/>
      <c r="G94" s="786"/>
      <c r="H94" s="786"/>
    </row>
    <row r="95" spans="2:8" ht="12.75" customHeight="1">
      <c r="C95" s="297" t="s">
        <v>261</v>
      </c>
      <c r="D95" s="302" t="s">
        <v>49</v>
      </c>
      <c r="E95" s="293"/>
      <c r="F95" s="233"/>
      <c r="G95" s="256">
        <f>E94+E95-F94</f>
        <v>0</v>
      </c>
      <c r="H95" s="256">
        <f>G95*$I$71</f>
        <v>0</v>
      </c>
    </row>
    <row r="96" spans="2:8" ht="12.75" customHeight="1">
      <c r="C96" s="297" t="s">
        <v>106</v>
      </c>
      <c r="D96" s="302" t="s">
        <v>49</v>
      </c>
      <c r="E96" s="293"/>
      <c r="F96" s="233"/>
      <c r="G96" s="256"/>
      <c r="H96" s="256"/>
    </row>
    <row r="97" spans="3:8" ht="12.75" customHeight="1">
      <c r="C97" s="298" t="s">
        <v>619</v>
      </c>
      <c r="D97" s="302" t="s">
        <v>52</v>
      </c>
      <c r="E97" s="293"/>
      <c r="F97" s="233"/>
      <c r="G97" s="257"/>
      <c r="H97" s="257"/>
    </row>
    <row r="98" spans="3:8" ht="12.75" customHeight="1">
      <c r="C98" s="297" t="s">
        <v>262</v>
      </c>
      <c r="D98" s="302" t="s">
        <v>52</v>
      </c>
      <c r="E98" s="293"/>
      <c r="F98" s="233"/>
      <c r="G98" s="257"/>
      <c r="H98" s="257"/>
    </row>
    <row r="99" spans="3:8" ht="12.75" customHeight="1">
      <c r="C99" s="297" t="s">
        <v>203</v>
      </c>
      <c r="D99" s="302" t="s">
        <v>263</v>
      </c>
      <c r="E99" s="295"/>
      <c r="F99" s="273"/>
      <c r="G99" s="257"/>
      <c r="H99" s="257"/>
    </row>
    <row r="100" spans="3:8" ht="12.75" customHeight="1">
      <c r="C100" s="297" t="s">
        <v>50</v>
      </c>
      <c r="D100" s="302" t="s">
        <v>51</v>
      </c>
      <c r="E100" s="294"/>
      <c r="F100" s="274"/>
      <c r="G100" s="257"/>
      <c r="H100" s="257"/>
    </row>
    <row r="101" spans="3:8" ht="12.75" customHeight="1">
      <c r="C101" s="337" t="s">
        <v>259</v>
      </c>
      <c r="D101" s="305" t="s">
        <v>260</v>
      </c>
      <c r="E101" s="295"/>
      <c r="F101" s="359"/>
      <c r="G101" s="299"/>
      <c r="H101" s="299" t="s">
        <v>1979</v>
      </c>
    </row>
    <row r="102" spans="3:8" ht="12.75" customHeight="1">
      <c r="G102">
        <f>G71+G79+G87+G95</f>
        <v>0</v>
      </c>
      <c r="H102">
        <f>H71+H79+H87+H95</f>
        <v>0</v>
      </c>
    </row>
  </sheetData>
  <sheetProtection password="ECEC" sheet="1" objects="1" scenarios="1" selectLockedCells="1"/>
  <protectedRanges>
    <protectedRange sqref="E11:F16" name="Range1"/>
  </protectedRanges>
  <mergeCells count="114">
    <mergeCell ref="K29:K30"/>
    <mergeCell ref="K27:K28"/>
    <mergeCell ref="L27:L28"/>
    <mergeCell ref="B19:B26"/>
    <mergeCell ref="K21:K22"/>
    <mergeCell ref="B17:D18"/>
    <mergeCell ref="M19:M20"/>
    <mergeCell ref="N19:N20"/>
    <mergeCell ref="O19:O20"/>
    <mergeCell ref="P19:P20"/>
    <mergeCell ref="R19:R20"/>
    <mergeCell ref="G17:I17"/>
    <mergeCell ref="K19:K20"/>
    <mergeCell ref="L19:L20"/>
    <mergeCell ref="X19:X20"/>
    <mergeCell ref="T19:T20"/>
    <mergeCell ref="W19:W20"/>
    <mergeCell ref="W24:W25"/>
    <mergeCell ref="N24:S24"/>
    <mergeCell ref="N25:S25"/>
    <mergeCell ref="U19:U20"/>
    <mergeCell ref="S19:S20"/>
    <mergeCell ref="Q19:Q20"/>
    <mergeCell ref="V19:V20"/>
    <mergeCell ref="R27:R28"/>
    <mergeCell ref="W27:W28"/>
    <mergeCell ref="N27:N28"/>
    <mergeCell ref="O27:O28"/>
    <mergeCell ref="P27:P28"/>
    <mergeCell ref="V27:V28"/>
    <mergeCell ref="U27:U28"/>
    <mergeCell ref="Q27:Q28"/>
    <mergeCell ref="T27:T28"/>
    <mergeCell ref="L35:L36"/>
    <mergeCell ref="M35:M36"/>
    <mergeCell ref="N35:N36"/>
    <mergeCell ref="O35:O36"/>
    <mergeCell ref="K37:K38"/>
    <mergeCell ref="N41:S41"/>
    <mergeCell ref="Q35:Q36"/>
    <mergeCell ref="X27:X28"/>
    <mergeCell ref="S27:S28"/>
    <mergeCell ref="M27:M28"/>
    <mergeCell ref="B27:B34"/>
    <mergeCell ref="X35:X36"/>
    <mergeCell ref="W35:W36"/>
    <mergeCell ref="S35:S36"/>
    <mergeCell ref="T35:T36"/>
    <mergeCell ref="B35:B42"/>
    <mergeCell ref="K35:K36"/>
    <mergeCell ref="X43:X44"/>
    <mergeCell ref="W43:W44"/>
    <mergeCell ref="U43:U44"/>
    <mergeCell ref="N40:S40"/>
    <mergeCell ref="V43:V44"/>
    <mergeCell ref="B51:B58"/>
    <mergeCell ref="K51:K52"/>
    <mergeCell ref="L51:L52"/>
    <mergeCell ref="M51:M52"/>
    <mergeCell ref="N51:N52"/>
    <mergeCell ref="B43:B50"/>
    <mergeCell ref="K43:K44"/>
    <mergeCell ref="L43:L44"/>
    <mergeCell ref="M43:M44"/>
    <mergeCell ref="N43:N44"/>
    <mergeCell ref="O43:O44"/>
    <mergeCell ref="G43:I43"/>
    <mergeCell ref="N48:S48"/>
    <mergeCell ref="K45:K46"/>
    <mergeCell ref="B59:B66"/>
    <mergeCell ref="K59:K60"/>
    <mergeCell ref="L59:L60"/>
    <mergeCell ref="M59:M60"/>
    <mergeCell ref="N59:N60"/>
    <mergeCell ref="G59:I59"/>
    <mergeCell ref="N64:S64"/>
    <mergeCell ref="G51:I51"/>
    <mergeCell ref="N65:S65"/>
    <mergeCell ref="Q59:Q60"/>
    <mergeCell ref="K61:K62"/>
    <mergeCell ref="P59:P60"/>
    <mergeCell ref="R59:R60"/>
    <mergeCell ref="S59:S60"/>
    <mergeCell ref="O59:O60"/>
    <mergeCell ref="N57:S57"/>
    <mergeCell ref="K53:K54"/>
    <mergeCell ref="Q51:Q52"/>
    <mergeCell ref="T43:T44"/>
    <mergeCell ref="R43:R44"/>
    <mergeCell ref="P43:P44"/>
    <mergeCell ref="Q43:Q44"/>
    <mergeCell ref="N49:S49"/>
    <mergeCell ref="S43:S44"/>
    <mergeCell ref="R51:R52"/>
    <mergeCell ref="X59:X60"/>
    <mergeCell ref="W59:W60"/>
    <mergeCell ref="X51:X52"/>
    <mergeCell ref="S51:S52"/>
    <mergeCell ref="T51:T52"/>
    <mergeCell ref="V59:V60"/>
    <mergeCell ref="U59:U60"/>
    <mergeCell ref="V51:V52"/>
    <mergeCell ref="U51:U52"/>
    <mergeCell ref="T59:T60"/>
    <mergeCell ref="W51:W52"/>
    <mergeCell ref="N56:S56"/>
    <mergeCell ref="N32:S32"/>
    <mergeCell ref="N33:S33"/>
    <mergeCell ref="V35:V36"/>
    <mergeCell ref="U35:U36"/>
    <mergeCell ref="P35:P36"/>
    <mergeCell ref="R35:R36"/>
    <mergeCell ref="O51:O52"/>
    <mergeCell ref="P51:P52"/>
  </mergeCells>
  <phoneticPr fontId="2" type="noConversion"/>
  <conditionalFormatting sqref="N46:R46 E19 E62:E66 E22:E27 E30:E35 E38:E43 E46:E51 E54:E59">
    <cfRule type="cellIs" dxfId="22" priority="98" stopIfTrue="1" operator="equal">
      <formula>""</formula>
    </cfRule>
  </conditionalFormatting>
  <conditionalFormatting sqref="V37 G60:I61 N53:R53 G36:I37 G20:I21 G44:I45 G52:I53 N37:Q37 N61:R61 G28:I29 E16">
    <cfRule type="cellIs" dxfId="21" priority="86" stopIfTrue="1" operator="equal">
      <formula>""</formula>
    </cfRule>
  </conditionalFormatting>
  <conditionalFormatting sqref="E10">
    <cfRule type="cellIs" dxfId="20" priority="43" stopIfTrue="1" operator="equal">
      <formula>""</formula>
    </cfRule>
  </conditionalFormatting>
  <conditionalFormatting sqref="E3">
    <cfRule type="cellIs" dxfId="19" priority="42" stopIfTrue="1" operator="equal">
      <formula>""</formula>
    </cfRule>
  </conditionalFormatting>
  <conditionalFormatting sqref="E4">
    <cfRule type="cellIs" dxfId="18" priority="35" stopIfTrue="1" operator="equal">
      <formula>""</formula>
    </cfRule>
  </conditionalFormatting>
  <conditionalFormatting sqref="G5:G9">
    <cfRule type="cellIs" dxfId="17" priority="34" stopIfTrue="1" operator="equal">
      <formula>""</formula>
    </cfRule>
  </conditionalFormatting>
  <conditionalFormatting sqref="E70 E73:E78 E81:E85">
    <cfRule type="cellIs" dxfId="16" priority="31" stopIfTrue="1" operator="equal">
      <formula>""</formula>
    </cfRule>
  </conditionalFormatting>
  <conditionalFormatting sqref="E86 E89:E93">
    <cfRule type="cellIs" dxfId="15" priority="28" stopIfTrue="1" operator="equal">
      <formula>""</formula>
    </cfRule>
  </conditionalFormatting>
  <conditionalFormatting sqref="G95:G96">
    <cfRule type="cellIs" dxfId="14" priority="21" stopIfTrue="1" operator="equal">
      <formula>""</formula>
    </cfRule>
  </conditionalFormatting>
  <conditionalFormatting sqref="E94 E97:E101">
    <cfRule type="cellIs" dxfId="13" priority="25" stopIfTrue="1" operator="equal">
      <formula>""</formula>
    </cfRule>
  </conditionalFormatting>
  <conditionalFormatting sqref="H95:H96">
    <cfRule type="cellIs" dxfId="12" priority="18" stopIfTrue="1" operator="equal">
      <formula>""</formula>
    </cfRule>
  </conditionalFormatting>
  <conditionalFormatting sqref="G71:G72 G79:G80">
    <cfRule type="cellIs" dxfId="11" priority="23" stopIfTrue="1" operator="equal">
      <formula>""</formula>
    </cfRule>
  </conditionalFormatting>
  <conditionalFormatting sqref="G87:G88">
    <cfRule type="cellIs" dxfId="10" priority="22" stopIfTrue="1" operator="equal">
      <formula>""</formula>
    </cfRule>
  </conditionalFormatting>
  <conditionalFormatting sqref="H71:H72 H79:H80">
    <cfRule type="cellIs" dxfId="9" priority="20" stopIfTrue="1" operator="equal">
      <formula>""</formula>
    </cfRule>
  </conditionalFormatting>
  <conditionalFormatting sqref="H87:H88">
    <cfRule type="cellIs" dxfId="8" priority="19" stopIfTrue="1" operator="equal">
      <formula>""</formula>
    </cfRule>
  </conditionalFormatting>
  <conditionalFormatting sqref="E12:E13">
    <cfRule type="cellIs" dxfId="7" priority="10" stopIfTrue="1" operator="equal">
      <formula>""</formula>
    </cfRule>
  </conditionalFormatting>
  <conditionalFormatting sqref="E14:E15">
    <cfRule type="cellIs" dxfId="6" priority="8" stopIfTrue="1" operator="equal">
      <formula>""</formula>
    </cfRule>
  </conditionalFormatting>
  <conditionalFormatting sqref="G11:G12">
    <cfRule type="cellIs" dxfId="5" priority="6" stopIfTrue="1" operator="equal">
      <formula>""</formula>
    </cfRule>
  </conditionalFormatting>
  <conditionalFormatting sqref="G13">
    <cfRule type="cellIs" dxfId="4" priority="5" stopIfTrue="1" operator="equal">
      <formula>""</formula>
    </cfRule>
  </conditionalFormatting>
  <conditionalFormatting sqref="G14:G15">
    <cfRule type="cellIs" dxfId="3" priority="4" stopIfTrue="1" operator="equal">
      <formula>""</formula>
    </cfRule>
  </conditionalFormatting>
  <conditionalFormatting sqref="E5:E9">
    <cfRule type="cellIs" dxfId="2" priority="3" stopIfTrue="1" operator="equal">
      <formula>""</formula>
    </cfRule>
  </conditionalFormatting>
  <conditionalFormatting sqref="G10">
    <cfRule type="cellIs" dxfId="1" priority="2" stopIfTrue="1" operator="equal">
      <formula>""</formula>
    </cfRule>
  </conditionalFormatting>
  <conditionalFormatting sqref="E11">
    <cfRule type="cellIs" dxfId="0" priority="1" stopIfTrue="1" operator="equal">
      <formula>""</formula>
    </cfRule>
  </conditionalFormatting>
  <dataValidations xWindow="388" yWindow="882" count="6">
    <dataValidation type="decimal" allowBlank="1" showInputMessage="1" showErrorMessage="1" error="Whole number &gt;=0" sqref="E32:E66 E24:E26 E83:E85 E75:E77 E91:E93 E99:E101">
      <formula1>0</formula1>
      <formula2>100</formula2>
    </dataValidation>
    <dataValidation type="whole" allowBlank="1" showInputMessage="1" showErrorMessage="1" error="Whole number &gt;=0" sqref="K59 K51 K35 K27 K43 K19">
      <formula1>0</formula1>
      <formula2>50000</formula2>
    </dataValidation>
    <dataValidation type="decimal" allowBlank="1" showInputMessage="1" showErrorMessage="1" error="Whole number &gt;=0" sqref="E22:E23 E30:E31 E73:E74 E81:E82 E89:E90 E97:E98">
      <formula1>0</formula1>
      <formula2>500</formula2>
    </dataValidation>
    <dataValidation allowBlank="1" showInputMessage="1" showErrorMessage="1" promptTitle="OAPCO TANK" prompt="Enter tank dip in cm here" sqref="M61:M62 M53:M54 M45:M46 M37:M38"/>
    <dataValidation type="list" allowBlank="1" showInputMessage="1" showErrorMessage="1" error="Whole number &gt;=0" promptTitle="Use drop down" prompt="Must use drop down. Do not enter number" sqref="M21:M22">
      <formula1>TANK201LEVEL</formula1>
    </dataValidation>
    <dataValidation type="list" allowBlank="1" showInputMessage="1" showErrorMessage="1" error="Whole number &gt;=0" promptTitle="Use drop down" prompt="Must use drop down. Do not enter number." sqref="M29:M30">
      <formula1>TANK202LEVEL</formula1>
    </dataValidation>
  </dataValidations>
  <hyperlinks>
    <hyperlink ref="H8" r:id="rId1"/>
    <hyperlink ref="H14" r:id="rId2"/>
    <hyperlink ref="H15" r:id="rId3"/>
    <hyperlink ref="H9" r:id="rId4"/>
  </hyperlinks>
  <printOptions horizontalCentered="1" verticalCentered="1"/>
  <pageMargins left="0" right="0" top="7.0000000000000007E-2" bottom="0" header="0" footer="0"/>
  <pageSetup paperSize="9" scale="66" orientation="portrait" r:id="rId5"/>
  <headerFooter alignWithMargins="0"/>
  <drawing r:id="rId6"/>
  <legacyDrawing r:id="rId7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58412" r:id="rId8" name="Button 2732">
              <controlPr defaultSize="0" print="0" autoFill="0" autoPict="0" macro="[0]!Sheet12.OC_1">
                <anchor moveWithCells="1" sizeWithCells="1">
                  <from>
                    <xdr:col>10</xdr:col>
                    <xdr:colOff>0</xdr:colOff>
                    <xdr:row>16</xdr:row>
                    <xdr:rowOff>257175</xdr:rowOff>
                  </from>
                  <to>
                    <xdr:col>12</xdr:col>
                    <xdr:colOff>38100</xdr:colOff>
                    <xdr:row>17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420" r:id="rId9" name="Button 2740">
              <controlPr defaultSize="0" print="0" autoFill="0" autoPict="0" macro="[0]!Sheet12.OC_2">
                <anchor moveWithCells="1" sizeWithCells="1">
                  <from>
                    <xdr:col>10</xdr:col>
                    <xdr:colOff>28575</xdr:colOff>
                    <xdr:row>24</xdr:row>
                    <xdr:rowOff>76200</xdr:rowOff>
                  </from>
                  <to>
                    <xdr:col>12</xdr:col>
                    <xdr:colOff>38100</xdr:colOff>
                    <xdr:row>25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447" r:id="rId10" name="Button 2767">
              <controlPr defaultSize="0" print="0" autoFill="0" autoPict="0" macro="[0]!Sheet12.OC_3">
                <anchor moveWithCells="1" sizeWithCells="1">
                  <from>
                    <xdr:col>6</xdr:col>
                    <xdr:colOff>66675</xdr:colOff>
                    <xdr:row>26</xdr:row>
                    <xdr:rowOff>180975</xdr:rowOff>
                  </from>
                  <to>
                    <xdr:col>8</xdr:col>
                    <xdr:colOff>95250</xdr:colOff>
                    <xdr:row>26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605" r:id="rId11" name="Button 2925">
              <controlPr defaultSize="0" print="0" autoFill="0" autoPict="0" macro="[0]!Sheet12.OC_4">
                <anchor moveWithCells="1" sizeWithCells="1">
                  <from>
                    <xdr:col>6</xdr:col>
                    <xdr:colOff>66675</xdr:colOff>
                    <xdr:row>26</xdr:row>
                    <xdr:rowOff>180975</xdr:rowOff>
                  </from>
                  <to>
                    <xdr:col>8</xdr:col>
                    <xdr:colOff>95250</xdr:colOff>
                    <xdr:row>26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606" r:id="rId12" name="Button 2926">
              <controlPr defaultSize="0" print="0" autoFill="0" autoPict="0" macro="[0]!Sheet12.OC_5">
                <anchor moveWithCells="1" sizeWithCells="1">
                  <from>
                    <xdr:col>6</xdr:col>
                    <xdr:colOff>66675</xdr:colOff>
                    <xdr:row>26</xdr:row>
                    <xdr:rowOff>180975</xdr:rowOff>
                  </from>
                  <to>
                    <xdr:col>8</xdr:col>
                    <xdr:colOff>95250</xdr:colOff>
                    <xdr:row>26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617" r:id="rId13" name="Button 3073">
              <controlPr defaultSize="0" print="0" autoFill="0" autoPict="0" macro="[0]!Sheet12.OC_6">
                <anchor moveWithCells="1" sizeWithCells="1">
                  <from>
                    <xdr:col>6</xdr:col>
                    <xdr:colOff>66675</xdr:colOff>
                    <xdr:row>26</xdr:row>
                    <xdr:rowOff>180975</xdr:rowOff>
                  </from>
                  <to>
                    <xdr:col>8</xdr:col>
                    <xdr:colOff>95250</xdr:colOff>
                    <xdr:row>26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496" r:id="rId14" name="Button 5432">
              <controlPr defaultSize="0" print="0" autoFill="0" autoPict="0" macro="[0]!Sheet12.OC_3">
                <anchor moveWithCells="1" sizeWithCells="1">
                  <from>
                    <xdr:col>6</xdr:col>
                    <xdr:colOff>66675</xdr:colOff>
                    <xdr:row>77</xdr:row>
                    <xdr:rowOff>161925</xdr:rowOff>
                  </from>
                  <to>
                    <xdr:col>8</xdr:col>
                    <xdr:colOff>95250</xdr:colOff>
                    <xdr:row>77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497" r:id="rId15" name="Button 5433">
              <controlPr defaultSize="0" print="0" autoFill="0" autoPict="0" macro="[0]!Sheet12.OC_4">
                <anchor moveWithCells="1" sizeWithCells="1">
                  <from>
                    <xdr:col>6</xdr:col>
                    <xdr:colOff>66675</xdr:colOff>
                    <xdr:row>77</xdr:row>
                    <xdr:rowOff>161925</xdr:rowOff>
                  </from>
                  <to>
                    <xdr:col>8</xdr:col>
                    <xdr:colOff>95250</xdr:colOff>
                    <xdr:row>77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498" r:id="rId16" name="Button 5434">
              <controlPr defaultSize="0" print="0" autoFill="0" autoPict="0" macro="[0]!Sheet12.OC_5">
                <anchor moveWithCells="1" sizeWithCells="1">
                  <from>
                    <xdr:col>6</xdr:col>
                    <xdr:colOff>66675</xdr:colOff>
                    <xdr:row>77</xdr:row>
                    <xdr:rowOff>161925</xdr:rowOff>
                  </from>
                  <to>
                    <xdr:col>8</xdr:col>
                    <xdr:colOff>95250</xdr:colOff>
                    <xdr:row>77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499" r:id="rId17" name="Button 5435">
              <controlPr defaultSize="0" print="0" autoFill="0" autoPict="0" macro="[0]!Sheet12.OC_6">
                <anchor moveWithCells="1" sizeWithCells="1">
                  <from>
                    <xdr:col>6</xdr:col>
                    <xdr:colOff>66675</xdr:colOff>
                    <xdr:row>77</xdr:row>
                    <xdr:rowOff>161925</xdr:rowOff>
                  </from>
                  <to>
                    <xdr:col>8</xdr:col>
                    <xdr:colOff>95250</xdr:colOff>
                    <xdr:row>77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00" r:id="rId18" name="Button 5436">
              <controlPr defaultSize="0" print="0" autoFill="0" autoPict="0" macro="[0]!Sheet12.OC_3">
                <anchor moveWithCells="1" sizeWithCells="1">
                  <from>
                    <xdr:col>6</xdr:col>
                    <xdr:colOff>66675</xdr:colOff>
                    <xdr:row>85</xdr:row>
                    <xdr:rowOff>161925</xdr:rowOff>
                  </from>
                  <to>
                    <xdr:col>8</xdr:col>
                    <xdr:colOff>95250</xdr:colOff>
                    <xdr:row>85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01" r:id="rId19" name="Button 5437">
              <controlPr defaultSize="0" print="0" autoFill="0" autoPict="0" macro="[0]!Sheet12.OC_4">
                <anchor moveWithCells="1" sizeWithCells="1">
                  <from>
                    <xdr:col>6</xdr:col>
                    <xdr:colOff>66675</xdr:colOff>
                    <xdr:row>85</xdr:row>
                    <xdr:rowOff>161925</xdr:rowOff>
                  </from>
                  <to>
                    <xdr:col>8</xdr:col>
                    <xdr:colOff>95250</xdr:colOff>
                    <xdr:row>85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02" r:id="rId20" name="Button 5438">
              <controlPr defaultSize="0" print="0" autoFill="0" autoPict="0" macro="[0]!Sheet12.OC_5">
                <anchor moveWithCells="1" sizeWithCells="1">
                  <from>
                    <xdr:col>6</xdr:col>
                    <xdr:colOff>66675</xdr:colOff>
                    <xdr:row>85</xdr:row>
                    <xdr:rowOff>161925</xdr:rowOff>
                  </from>
                  <to>
                    <xdr:col>8</xdr:col>
                    <xdr:colOff>95250</xdr:colOff>
                    <xdr:row>85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03" r:id="rId21" name="Button 5439">
              <controlPr defaultSize="0" print="0" autoFill="0" autoPict="0" macro="[0]!Sheet12.OC_6">
                <anchor moveWithCells="1" sizeWithCells="1">
                  <from>
                    <xdr:col>6</xdr:col>
                    <xdr:colOff>66675</xdr:colOff>
                    <xdr:row>85</xdr:row>
                    <xdr:rowOff>161925</xdr:rowOff>
                  </from>
                  <to>
                    <xdr:col>8</xdr:col>
                    <xdr:colOff>95250</xdr:colOff>
                    <xdr:row>85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04" r:id="rId22" name="Button 5440">
              <controlPr defaultSize="0" print="0" autoFill="0" autoPict="0" macro="[0]!Sheet12.OC_3">
                <anchor moveWithCells="1" sizeWithCells="1">
                  <from>
                    <xdr:col>6</xdr:col>
                    <xdr:colOff>66675</xdr:colOff>
                    <xdr:row>93</xdr:row>
                    <xdr:rowOff>161925</xdr:rowOff>
                  </from>
                  <to>
                    <xdr:col>8</xdr:col>
                    <xdr:colOff>95250</xdr:colOff>
                    <xdr:row>93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05" r:id="rId23" name="Button 5441">
              <controlPr defaultSize="0" print="0" autoFill="0" autoPict="0" macro="[0]!Sheet12.OC_4">
                <anchor moveWithCells="1" sizeWithCells="1">
                  <from>
                    <xdr:col>6</xdr:col>
                    <xdr:colOff>66675</xdr:colOff>
                    <xdr:row>93</xdr:row>
                    <xdr:rowOff>161925</xdr:rowOff>
                  </from>
                  <to>
                    <xdr:col>8</xdr:col>
                    <xdr:colOff>95250</xdr:colOff>
                    <xdr:row>93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06" r:id="rId24" name="Button 5442">
              <controlPr defaultSize="0" print="0" autoFill="0" autoPict="0" macro="[0]!Sheet12.OC_5">
                <anchor moveWithCells="1" sizeWithCells="1">
                  <from>
                    <xdr:col>6</xdr:col>
                    <xdr:colOff>66675</xdr:colOff>
                    <xdr:row>93</xdr:row>
                    <xdr:rowOff>161925</xdr:rowOff>
                  </from>
                  <to>
                    <xdr:col>8</xdr:col>
                    <xdr:colOff>95250</xdr:colOff>
                    <xdr:row>93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07" r:id="rId25" name="Button 5443">
              <controlPr defaultSize="0" print="0" autoFill="0" autoPict="0" macro="[0]!Sheet12.OC_6">
                <anchor moveWithCells="1" sizeWithCells="1">
                  <from>
                    <xdr:col>6</xdr:col>
                    <xdr:colOff>66675</xdr:colOff>
                    <xdr:row>93</xdr:row>
                    <xdr:rowOff>161925</xdr:rowOff>
                  </from>
                  <to>
                    <xdr:col>8</xdr:col>
                    <xdr:colOff>95250</xdr:colOff>
                    <xdr:row>93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09" r:id="rId26" name="Button 5445">
              <controlPr defaultSize="0" print="0" autoFill="0" autoPict="0" macro="[0]!Sheet12.OC_3">
                <anchor moveWithCells="1" sizeWithCells="1">
                  <from>
                    <xdr:col>6</xdr:col>
                    <xdr:colOff>66675</xdr:colOff>
                    <xdr:row>77</xdr:row>
                    <xdr:rowOff>161925</xdr:rowOff>
                  </from>
                  <to>
                    <xdr:col>8</xdr:col>
                    <xdr:colOff>95250</xdr:colOff>
                    <xdr:row>77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10" r:id="rId27" name="Button 5446">
              <controlPr defaultSize="0" print="0" autoFill="0" autoPict="0" macro="[0]!Sheet12.OC_4">
                <anchor moveWithCells="1" sizeWithCells="1">
                  <from>
                    <xdr:col>6</xdr:col>
                    <xdr:colOff>66675</xdr:colOff>
                    <xdr:row>77</xdr:row>
                    <xdr:rowOff>161925</xdr:rowOff>
                  </from>
                  <to>
                    <xdr:col>8</xdr:col>
                    <xdr:colOff>95250</xdr:colOff>
                    <xdr:row>77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11" r:id="rId28" name="Button 5447">
              <controlPr defaultSize="0" print="0" autoFill="0" autoPict="0" macro="[0]!Sheet12.OC_5">
                <anchor moveWithCells="1" sizeWithCells="1">
                  <from>
                    <xdr:col>6</xdr:col>
                    <xdr:colOff>66675</xdr:colOff>
                    <xdr:row>77</xdr:row>
                    <xdr:rowOff>161925</xdr:rowOff>
                  </from>
                  <to>
                    <xdr:col>8</xdr:col>
                    <xdr:colOff>95250</xdr:colOff>
                    <xdr:row>77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12" r:id="rId29" name="Button 5448">
              <controlPr defaultSize="0" print="0" autoFill="0" autoPict="0" macro="[0]!Sheet12.OC_6">
                <anchor moveWithCells="1" sizeWithCells="1">
                  <from>
                    <xdr:col>6</xdr:col>
                    <xdr:colOff>66675</xdr:colOff>
                    <xdr:row>77</xdr:row>
                    <xdr:rowOff>161925</xdr:rowOff>
                  </from>
                  <to>
                    <xdr:col>8</xdr:col>
                    <xdr:colOff>95250</xdr:colOff>
                    <xdr:row>77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F1458"/>
  <sheetViews>
    <sheetView workbookViewId="0"/>
  </sheetViews>
  <sheetFormatPr defaultRowHeight="12.75" customHeight="1"/>
  <cols>
    <col min="1" max="1" width="4" customWidth="1"/>
    <col min="2" max="2" width="10.42578125" style="259" customWidth="1"/>
    <col min="3" max="3" width="10.5703125" style="188" customWidth="1"/>
    <col min="4" max="4" width="3.5703125" customWidth="1"/>
    <col min="5" max="5" width="9.5703125" style="259" customWidth="1"/>
    <col min="6" max="6" width="10.5703125" style="188" customWidth="1"/>
    <col min="7" max="7" width="3.5703125" customWidth="1"/>
    <col min="8" max="8" width="8.5703125" customWidth="1"/>
    <col min="9" max="9" width="13.5703125" customWidth="1"/>
    <col min="10" max="10" width="3.5703125" customWidth="1"/>
    <col min="11" max="11" width="9.5703125" customWidth="1"/>
    <col min="12" max="12" width="13.5703125" customWidth="1"/>
    <col min="13" max="13" width="3.5703125" customWidth="1"/>
    <col min="14" max="14" width="9.5703125" customWidth="1"/>
    <col min="15" max="15" width="13.5703125" customWidth="1"/>
    <col min="16" max="16" width="3.5703125" customWidth="1"/>
    <col min="17" max="17" width="9.5703125" customWidth="1"/>
    <col min="18" max="18" width="13.5703125" customWidth="1"/>
    <col min="19" max="19" width="3.5703125" customWidth="1"/>
    <col min="21" max="21" width="11.5703125" customWidth="1"/>
  </cols>
  <sheetData>
    <row r="1" spans="1:32" s="7" customFormat="1" ht="30" customHeight="1">
      <c r="A1" s="54"/>
      <c r="B1" s="4" t="s">
        <v>725</v>
      </c>
      <c r="C1" s="289"/>
      <c r="D1" s="51"/>
      <c r="E1" s="4"/>
      <c r="F1" s="289"/>
      <c r="G1" s="51"/>
      <c r="H1" s="4"/>
      <c r="I1" s="44"/>
      <c r="J1" s="44"/>
      <c r="K1" s="4"/>
      <c r="L1" s="44"/>
      <c r="M1" s="44"/>
      <c r="N1" s="4"/>
      <c r="O1" s="44"/>
      <c r="P1" s="44"/>
      <c r="Q1" s="4"/>
      <c r="R1" s="44"/>
      <c r="U1" s="51"/>
      <c r="AD1" s="79"/>
      <c r="AE1" s="191"/>
      <c r="AF1" s="79"/>
    </row>
    <row r="2" spans="1:32" s="7" customFormat="1" ht="20.100000000000001" customHeight="1">
      <c r="A2" s="54"/>
      <c r="B2" s="930" t="s">
        <v>196</v>
      </c>
      <c r="C2" s="930"/>
      <c r="D2" s="206"/>
      <c r="E2" s="930" t="s">
        <v>197</v>
      </c>
      <c r="F2" s="930"/>
      <c r="G2" s="206"/>
      <c r="H2" s="930" t="s">
        <v>751</v>
      </c>
      <c r="I2" s="930"/>
      <c r="J2" s="291"/>
      <c r="K2" s="930" t="s">
        <v>752</v>
      </c>
      <c r="L2" s="930"/>
      <c r="M2" s="291"/>
      <c r="N2" s="930" t="s">
        <v>789</v>
      </c>
      <c r="O2" s="930"/>
      <c r="P2" s="291"/>
      <c r="Q2" s="930" t="s">
        <v>790</v>
      </c>
      <c r="R2" s="930"/>
      <c r="S2" s="79"/>
      <c r="T2" s="930" t="s">
        <v>202</v>
      </c>
      <c r="U2" s="930"/>
    </row>
    <row r="3" spans="1:32" ht="21" customHeight="1">
      <c r="B3" s="207" t="s">
        <v>622</v>
      </c>
      <c r="C3" s="290" t="s">
        <v>49</v>
      </c>
      <c r="E3" s="207" t="s">
        <v>622</v>
      </c>
      <c r="F3" s="290" t="s">
        <v>49</v>
      </c>
      <c r="H3" s="207" t="s">
        <v>755</v>
      </c>
      <c r="I3" s="208" t="s">
        <v>49</v>
      </c>
      <c r="J3" s="292"/>
      <c r="K3" s="207" t="s">
        <v>755</v>
      </c>
      <c r="L3" s="208" t="s">
        <v>49</v>
      </c>
      <c r="M3" s="292"/>
      <c r="N3" s="207" t="s">
        <v>755</v>
      </c>
      <c r="O3" s="208" t="s">
        <v>49</v>
      </c>
      <c r="P3" s="292"/>
      <c r="Q3" s="207"/>
      <c r="R3" s="208"/>
      <c r="T3" s="207" t="s">
        <v>617</v>
      </c>
      <c r="U3" s="208" t="s">
        <v>618</v>
      </c>
    </row>
    <row r="4" spans="1:32">
      <c r="B4" s="209">
        <v>0</v>
      </c>
      <c r="C4" s="209">
        <v>0</v>
      </c>
      <c r="D4" s="209"/>
      <c r="E4" s="209">
        <v>0</v>
      </c>
      <c r="F4" s="209">
        <v>12.88</v>
      </c>
      <c r="H4" s="209">
        <v>0</v>
      </c>
      <c r="I4" s="210">
        <v>0</v>
      </c>
      <c r="J4" s="292"/>
      <c r="K4" s="209">
        <v>0</v>
      </c>
      <c r="L4" s="210">
        <v>0</v>
      </c>
      <c r="M4" s="292"/>
      <c r="N4" s="209">
        <v>0</v>
      </c>
      <c r="O4" s="210">
        <v>0</v>
      </c>
      <c r="P4" s="292"/>
      <c r="Q4" s="209"/>
      <c r="R4" s="210"/>
      <c r="T4" s="209">
        <v>59</v>
      </c>
      <c r="U4" s="268">
        <v>0.99997999999999998</v>
      </c>
    </row>
    <row r="5" spans="1:32">
      <c r="B5" s="209" t="s">
        <v>306</v>
      </c>
      <c r="C5" s="209">
        <v>121.38</v>
      </c>
      <c r="D5" s="209"/>
      <c r="E5" s="209" t="s">
        <v>306</v>
      </c>
      <c r="F5" s="209">
        <v>31.2</v>
      </c>
      <c r="H5" s="209">
        <v>1</v>
      </c>
      <c r="I5" s="210">
        <v>19.170000000000002</v>
      </c>
      <c r="J5" s="292"/>
      <c r="K5" s="209">
        <v>1</v>
      </c>
      <c r="L5" s="210">
        <v>82.72</v>
      </c>
      <c r="M5" s="292"/>
      <c r="N5" s="209">
        <v>1</v>
      </c>
      <c r="O5" s="210">
        <v>284</v>
      </c>
      <c r="P5" s="292"/>
      <c r="Q5" s="209"/>
      <c r="R5" s="210"/>
      <c r="T5" s="209">
        <v>61</v>
      </c>
      <c r="U5" s="268">
        <v>1.0000100000000001</v>
      </c>
    </row>
    <row r="6" spans="1:32">
      <c r="B6" s="209" t="s">
        <v>307</v>
      </c>
      <c r="C6" s="209">
        <v>192.86</v>
      </c>
      <c r="D6" s="209"/>
      <c r="E6" s="209" t="s">
        <v>307</v>
      </c>
      <c r="F6" s="209">
        <v>67.2</v>
      </c>
      <c r="H6" s="209">
        <v>2</v>
      </c>
      <c r="I6" s="210">
        <v>27.64</v>
      </c>
      <c r="J6" s="292"/>
      <c r="K6" s="209">
        <v>2</v>
      </c>
      <c r="L6" s="210">
        <v>127.6</v>
      </c>
      <c r="M6" s="292"/>
      <c r="N6" s="209">
        <v>2</v>
      </c>
      <c r="O6" s="210">
        <v>312</v>
      </c>
      <c r="P6" s="292"/>
      <c r="Q6" s="209"/>
      <c r="R6" s="210"/>
      <c r="T6" s="209">
        <v>62</v>
      </c>
      <c r="U6" s="268">
        <v>1.0000199999999999</v>
      </c>
    </row>
    <row r="7" spans="1:32">
      <c r="B7" s="209" t="s">
        <v>308</v>
      </c>
      <c r="C7" s="209">
        <v>264.94</v>
      </c>
      <c r="D7" s="209"/>
      <c r="E7" s="209" t="s">
        <v>308</v>
      </c>
      <c r="F7" s="209">
        <v>111.39</v>
      </c>
      <c r="H7" s="209">
        <v>3</v>
      </c>
      <c r="I7" s="210">
        <v>37.65</v>
      </c>
      <c r="J7" s="292"/>
      <c r="K7" s="209">
        <v>3</v>
      </c>
      <c r="L7" s="210">
        <v>175.57</v>
      </c>
      <c r="M7" s="292"/>
      <c r="N7" s="209">
        <v>3</v>
      </c>
      <c r="O7" s="210">
        <v>341</v>
      </c>
      <c r="P7" s="292"/>
      <c r="Q7" s="209"/>
      <c r="R7" s="210"/>
      <c r="T7" s="209">
        <v>63</v>
      </c>
      <c r="U7" s="268">
        <v>1.00003</v>
      </c>
    </row>
    <row r="8" spans="1:32">
      <c r="B8" s="209" t="s">
        <v>309</v>
      </c>
      <c r="C8" s="209">
        <v>337.02</v>
      </c>
      <c r="D8" s="209"/>
      <c r="E8" s="209" t="s">
        <v>309</v>
      </c>
      <c r="F8" s="209">
        <v>165.53</v>
      </c>
      <c r="H8" s="209">
        <v>4</v>
      </c>
      <c r="I8" s="210">
        <v>49.21</v>
      </c>
      <c r="J8" s="292"/>
      <c r="K8" s="209">
        <v>4</v>
      </c>
      <c r="L8" s="210">
        <v>226.64</v>
      </c>
      <c r="M8" s="292"/>
      <c r="N8" s="209">
        <v>4</v>
      </c>
      <c r="O8" s="210">
        <v>369</v>
      </c>
      <c r="P8" s="292"/>
      <c r="Q8" s="209"/>
      <c r="R8" s="210"/>
      <c r="T8" s="209">
        <v>64</v>
      </c>
      <c r="U8" s="268">
        <v>1.0000500000000001</v>
      </c>
    </row>
    <row r="9" spans="1:32">
      <c r="B9" s="209" t="s">
        <v>310</v>
      </c>
      <c r="C9" s="209">
        <v>409.1</v>
      </c>
      <c r="D9" s="209"/>
      <c r="E9" s="209" t="s">
        <v>310</v>
      </c>
      <c r="F9" s="209">
        <v>232.8</v>
      </c>
      <c r="H9" s="209">
        <v>5</v>
      </c>
      <c r="I9" s="210">
        <v>62.32</v>
      </c>
      <c r="J9" s="292"/>
      <c r="K9" s="209">
        <v>5</v>
      </c>
      <c r="L9" s="210">
        <v>280.8</v>
      </c>
      <c r="M9" s="292"/>
      <c r="N9" s="209">
        <v>5</v>
      </c>
      <c r="O9" s="210">
        <v>397</v>
      </c>
      <c r="P9" s="292"/>
      <c r="Q9" s="209"/>
      <c r="R9" s="210"/>
      <c r="T9" s="209">
        <v>65</v>
      </c>
      <c r="U9" s="268">
        <v>1.0000599999999999</v>
      </c>
    </row>
    <row r="10" spans="1:32">
      <c r="B10" s="209" t="s">
        <v>311</v>
      </c>
      <c r="C10" s="209">
        <v>481.18</v>
      </c>
      <c r="D10" s="209"/>
      <c r="E10" s="209" t="s">
        <v>311</v>
      </c>
      <c r="F10" s="209">
        <v>304.31</v>
      </c>
      <c r="H10" s="209">
        <v>6</v>
      </c>
      <c r="I10" s="210">
        <v>76.97</v>
      </c>
      <c r="J10" s="292"/>
      <c r="K10" s="209">
        <v>6</v>
      </c>
      <c r="L10" s="210">
        <v>338.06</v>
      </c>
      <c r="M10" s="292"/>
      <c r="N10" s="209">
        <v>6</v>
      </c>
      <c r="O10" s="210">
        <v>426</v>
      </c>
      <c r="P10" s="292"/>
      <c r="Q10" s="209"/>
      <c r="R10" s="210"/>
      <c r="T10" s="209">
        <v>66</v>
      </c>
      <c r="U10" s="268">
        <v>1.00007</v>
      </c>
    </row>
    <row r="11" spans="1:32">
      <c r="B11" s="209" t="s">
        <v>312</v>
      </c>
      <c r="C11" s="209">
        <v>553.26</v>
      </c>
      <c r="D11" s="209"/>
      <c r="E11" s="209" t="s">
        <v>312</v>
      </c>
      <c r="F11" s="209">
        <v>376.01</v>
      </c>
      <c r="H11" s="209">
        <v>7</v>
      </c>
      <c r="I11" s="210">
        <v>93.16</v>
      </c>
      <c r="J11" s="292"/>
      <c r="K11" s="209">
        <v>7</v>
      </c>
      <c r="L11" s="210">
        <v>398.42</v>
      </c>
      <c r="M11" s="292"/>
      <c r="N11" s="209">
        <v>7</v>
      </c>
      <c r="O11" s="210">
        <v>454</v>
      </c>
      <c r="P11" s="292"/>
      <c r="Q11" s="209"/>
      <c r="R11" s="210"/>
      <c r="T11" s="209">
        <v>67</v>
      </c>
      <c r="U11" s="268">
        <v>1.0000800000000001</v>
      </c>
    </row>
    <row r="12" spans="1:32">
      <c r="B12" s="209" t="s">
        <v>313</v>
      </c>
      <c r="C12" s="209">
        <v>625.28</v>
      </c>
      <c r="D12" s="209"/>
      <c r="E12" s="209" t="s">
        <v>313</v>
      </c>
      <c r="F12" s="209">
        <v>447.71</v>
      </c>
      <c r="H12" s="209">
        <v>8</v>
      </c>
      <c r="I12" s="210">
        <v>110.91</v>
      </c>
      <c r="J12" s="292"/>
      <c r="K12" s="209">
        <v>8</v>
      </c>
      <c r="L12" s="210">
        <v>461.88</v>
      </c>
      <c r="M12" s="292"/>
      <c r="N12" s="209">
        <v>8</v>
      </c>
      <c r="O12" s="210">
        <v>483</v>
      </c>
      <c r="P12" s="292"/>
      <c r="Q12" s="209"/>
      <c r="R12" s="210"/>
      <c r="T12" s="209">
        <v>68</v>
      </c>
      <c r="U12" s="268">
        <v>1.0000899999999999</v>
      </c>
    </row>
    <row r="13" spans="1:32">
      <c r="B13" s="209" t="s">
        <v>314</v>
      </c>
      <c r="C13" s="209">
        <v>697.27</v>
      </c>
      <c r="D13" s="209"/>
      <c r="E13" s="209" t="s">
        <v>314</v>
      </c>
      <c r="F13" s="209">
        <v>519.67999999999995</v>
      </c>
      <c r="H13" s="209">
        <v>9</v>
      </c>
      <c r="I13" s="210">
        <v>130.19</v>
      </c>
      <c r="J13" s="292"/>
      <c r="K13" s="209">
        <v>9</v>
      </c>
      <c r="L13" s="210">
        <v>528.42999999999995</v>
      </c>
      <c r="M13" s="292"/>
      <c r="N13" s="209">
        <v>9</v>
      </c>
      <c r="O13" s="210">
        <v>511</v>
      </c>
      <c r="P13" s="292"/>
      <c r="Q13" s="209"/>
      <c r="R13" s="210"/>
      <c r="T13" s="209">
        <v>69</v>
      </c>
      <c r="U13" s="268">
        <v>1.0001100000000001</v>
      </c>
    </row>
    <row r="14" spans="1:32">
      <c r="B14" s="209" t="s">
        <v>315</v>
      </c>
      <c r="C14" s="209">
        <v>769.25</v>
      </c>
      <c r="D14" s="209"/>
      <c r="E14" s="209" t="s">
        <v>315</v>
      </c>
      <c r="F14" s="209">
        <v>591.67999999999995</v>
      </c>
      <c r="H14" s="209">
        <v>10</v>
      </c>
      <c r="I14" s="210">
        <v>151.02000000000001</v>
      </c>
      <c r="J14" s="292"/>
      <c r="K14" s="209">
        <v>10</v>
      </c>
      <c r="L14" s="210">
        <v>596.84</v>
      </c>
      <c r="M14" s="292"/>
      <c r="N14" s="209">
        <v>10</v>
      </c>
      <c r="O14" s="210">
        <v>539</v>
      </c>
      <c r="P14" s="292"/>
      <c r="Q14" s="209"/>
      <c r="R14" s="210"/>
      <c r="T14" s="209">
        <v>70</v>
      </c>
      <c r="U14" s="268">
        <v>1.0001199999999999</v>
      </c>
    </row>
    <row r="15" spans="1:32">
      <c r="B15" s="209" t="s">
        <v>316</v>
      </c>
      <c r="C15" s="209">
        <v>841.22</v>
      </c>
      <c r="D15" s="209"/>
      <c r="E15" s="209" t="s">
        <v>316</v>
      </c>
      <c r="F15" s="209">
        <v>663.68</v>
      </c>
      <c r="H15" s="209">
        <v>11</v>
      </c>
      <c r="I15" s="210">
        <v>173.4</v>
      </c>
      <c r="J15" s="292"/>
      <c r="K15" s="209">
        <v>11</v>
      </c>
      <c r="L15" s="210">
        <v>665.25</v>
      </c>
      <c r="M15" s="292"/>
      <c r="N15" s="209">
        <v>11</v>
      </c>
      <c r="O15" s="210">
        <v>568</v>
      </c>
      <c r="P15" s="292"/>
      <c r="Q15" s="209"/>
      <c r="R15" s="210"/>
      <c r="T15" s="209">
        <v>71</v>
      </c>
      <c r="U15" s="268">
        <v>1.00013</v>
      </c>
    </row>
    <row r="16" spans="1:32">
      <c r="B16" s="209">
        <v>1</v>
      </c>
      <c r="C16" s="209">
        <v>913.2</v>
      </c>
      <c r="D16" s="209"/>
      <c r="E16" s="209">
        <v>1</v>
      </c>
      <c r="F16" s="209">
        <v>735.66</v>
      </c>
      <c r="H16" s="209">
        <v>12</v>
      </c>
      <c r="I16" s="210">
        <v>197.33</v>
      </c>
      <c r="J16" s="292"/>
      <c r="K16" s="209">
        <v>12</v>
      </c>
      <c r="L16" s="210">
        <v>733.65</v>
      </c>
      <c r="M16" s="292"/>
      <c r="N16" s="209">
        <v>12</v>
      </c>
      <c r="O16" s="210">
        <v>596</v>
      </c>
      <c r="P16" s="292"/>
      <c r="Q16" s="209"/>
      <c r="R16" s="210"/>
      <c r="T16" s="209">
        <v>72</v>
      </c>
      <c r="U16" s="268">
        <v>1.00014</v>
      </c>
    </row>
    <row r="17" spans="2:21">
      <c r="B17" s="277" t="s">
        <v>317</v>
      </c>
      <c r="C17" s="209">
        <v>985.18</v>
      </c>
      <c r="D17" s="209"/>
      <c r="E17" s="277" t="s">
        <v>317</v>
      </c>
      <c r="F17" s="209">
        <v>807.65</v>
      </c>
      <c r="H17" s="209">
        <v>13</v>
      </c>
      <c r="I17" s="210">
        <v>222.95</v>
      </c>
      <c r="J17" s="292"/>
      <c r="K17" s="209">
        <v>13</v>
      </c>
      <c r="L17" s="210">
        <v>802.06</v>
      </c>
      <c r="M17" s="292"/>
      <c r="N17" s="209">
        <v>13</v>
      </c>
      <c r="O17" s="210">
        <v>625</v>
      </c>
      <c r="P17" s="292"/>
      <c r="Q17" s="209"/>
      <c r="R17" s="210"/>
      <c r="T17" s="209">
        <v>73</v>
      </c>
      <c r="U17" s="268">
        <v>1.0001599999999999</v>
      </c>
    </row>
    <row r="18" spans="2:21">
      <c r="B18" s="209" t="s">
        <v>318</v>
      </c>
      <c r="C18" s="209">
        <v>1057.1500000000001</v>
      </c>
      <c r="D18" s="209"/>
      <c r="E18" s="209" t="s">
        <v>318</v>
      </c>
      <c r="F18" s="209">
        <v>879.62</v>
      </c>
      <c r="H18" s="209">
        <v>14</v>
      </c>
      <c r="I18" s="210">
        <v>248.57</v>
      </c>
      <c r="J18" s="292"/>
      <c r="K18" s="209">
        <v>14</v>
      </c>
      <c r="L18" s="210">
        <v>870.47</v>
      </c>
      <c r="M18" s="292"/>
      <c r="N18" s="209">
        <v>14</v>
      </c>
      <c r="O18" s="210">
        <v>653</v>
      </c>
      <c r="P18" s="292"/>
      <c r="Q18" s="209"/>
      <c r="R18" s="210"/>
      <c r="T18" s="209">
        <v>74</v>
      </c>
      <c r="U18" s="268">
        <v>1.00017</v>
      </c>
    </row>
    <row r="19" spans="2:21">
      <c r="B19" s="209" t="s">
        <v>319</v>
      </c>
      <c r="C19" s="209">
        <v>1129.1500000000001</v>
      </c>
      <c r="D19" s="209"/>
      <c r="E19" s="209" t="s">
        <v>319</v>
      </c>
      <c r="F19" s="209">
        <v>951.6</v>
      </c>
      <c r="H19" s="209">
        <v>15</v>
      </c>
      <c r="I19" s="210">
        <v>274.2</v>
      </c>
      <c r="J19" s="292"/>
      <c r="K19" s="209">
        <v>15</v>
      </c>
      <c r="L19" s="210">
        <v>938.88</v>
      </c>
      <c r="M19" s="292"/>
      <c r="N19" s="209">
        <v>15</v>
      </c>
      <c r="O19" s="210">
        <v>681</v>
      </c>
      <c r="P19" s="292"/>
      <c r="Q19" s="209"/>
      <c r="R19" s="210"/>
      <c r="T19" s="209">
        <v>75</v>
      </c>
      <c r="U19" s="268">
        <v>1.0001800000000001</v>
      </c>
    </row>
    <row r="20" spans="2:21">
      <c r="B20" s="209" t="s">
        <v>320</v>
      </c>
      <c r="C20" s="209">
        <v>1201.1300000000001</v>
      </c>
      <c r="D20" s="209"/>
      <c r="E20" s="209" t="s">
        <v>320</v>
      </c>
      <c r="F20" s="209">
        <v>1023.58</v>
      </c>
      <c r="H20" s="209">
        <v>16</v>
      </c>
      <c r="I20" s="210">
        <v>299.82</v>
      </c>
      <c r="J20" s="292"/>
      <c r="K20" s="209">
        <v>16</v>
      </c>
      <c r="L20" s="210">
        <v>1007.29</v>
      </c>
      <c r="M20" s="292"/>
      <c r="N20" s="209">
        <v>16</v>
      </c>
      <c r="O20" s="210">
        <v>710</v>
      </c>
      <c r="P20" s="292"/>
      <c r="Q20" s="209"/>
      <c r="R20" s="210"/>
      <c r="T20" s="209">
        <v>76</v>
      </c>
      <c r="U20" s="268">
        <v>1.0001899999999999</v>
      </c>
    </row>
    <row r="21" spans="2:21">
      <c r="B21" s="209" t="s">
        <v>321</v>
      </c>
      <c r="C21" s="209">
        <v>1273.1400000000001</v>
      </c>
      <c r="D21" s="209"/>
      <c r="E21" s="209" t="s">
        <v>321</v>
      </c>
      <c r="F21" s="209">
        <v>1095.56</v>
      </c>
      <c r="H21" s="209">
        <v>17</v>
      </c>
      <c r="I21" s="210">
        <v>325.45</v>
      </c>
      <c r="J21" s="292"/>
      <c r="K21" s="209">
        <v>17</v>
      </c>
      <c r="L21" s="210">
        <v>1075.7</v>
      </c>
      <c r="M21" s="292"/>
      <c r="N21" s="209">
        <v>17</v>
      </c>
      <c r="O21" s="210">
        <v>738</v>
      </c>
      <c r="P21" s="292"/>
      <c r="Q21" s="209"/>
      <c r="R21" s="210"/>
      <c r="T21" s="209">
        <v>77</v>
      </c>
      <c r="U21" s="268">
        <v>1.00021</v>
      </c>
    </row>
    <row r="22" spans="2:21">
      <c r="B22" s="209" t="s">
        <v>322</v>
      </c>
      <c r="C22" s="209">
        <v>1345.15</v>
      </c>
      <c r="D22" s="209"/>
      <c r="E22" s="209" t="s">
        <v>322</v>
      </c>
      <c r="F22" s="209">
        <v>1167.58</v>
      </c>
      <c r="H22" s="209">
        <v>18</v>
      </c>
      <c r="I22" s="210">
        <v>351.07</v>
      </c>
      <c r="J22" s="292"/>
      <c r="K22" s="209">
        <v>18</v>
      </c>
      <c r="L22" s="210">
        <v>1144.1099999999999</v>
      </c>
      <c r="M22" s="292"/>
      <c r="N22" s="209">
        <v>18</v>
      </c>
      <c r="O22" s="210">
        <v>766</v>
      </c>
      <c r="P22" s="292"/>
      <c r="Q22" s="209"/>
      <c r="R22" s="210"/>
      <c r="T22" s="209">
        <v>78</v>
      </c>
      <c r="U22" s="268">
        <v>1.0002200000000001</v>
      </c>
    </row>
    <row r="23" spans="2:21">
      <c r="B23" s="209" t="s">
        <v>323</v>
      </c>
      <c r="C23" s="209">
        <v>1417.22</v>
      </c>
      <c r="D23" s="209"/>
      <c r="E23" s="209" t="s">
        <v>323</v>
      </c>
      <c r="F23" s="209">
        <v>1239.5999999999999</v>
      </c>
      <c r="H23" s="209">
        <v>19</v>
      </c>
      <c r="I23" s="210">
        <v>376.69</v>
      </c>
      <c r="J23" s="292"/>
      <c r="K23" s="209">
        <v>19</v>
      </c>
      <c r="L23" s="210">
        <v>1212.52</v>
      </c>
      <c r="M23" s="292"/>
      <c r="N23" s="209">
        <v>19</v>
      </c>
      <c r="O23" s="210">
        <v>795</v>
      </c>
      <c r="P23" s="292"/>
      <c r="Q23" s="209"/>
      <c r="R23" s="210"/>
      <c r="T23" s="209">
        <v>79</v>
      </c>
      <c r="U23" s="268">
        <v>1.00023</v>
      </c>
    </row>
    <row r="24" spans="2:21">
      <c r="B24" s="209" t="s">
        <v>324</v>
      </c>
      <c r="C24" s="209">
        <v>1489.32</v>
      </c>
      <c r="D24" s="209"/>
      <c r="E24" s="209" t="s">
        <v>324</v>
      </c>
      <c r="F24" s="209">
        <v>1311.63</v>
      </c>
      <c r="H24" s="209">
        <v>20</v>
      </c>
      <c r="I24" s="210">
        <v>402.32</v>
      </c>
      <c r="J24" s="292"/>
      <c r="K24" s="209">
        <v>20</v>
      </c>
      <c r="L24" s="210">
        <v>1280.93</v>
      </c>
      <c r="M24" s="292"/>
      <c r="N24" s="209">
        <v>20</v>
      </c>
      <c r="O24" s="210">
        <v>823</v>
      </c>
      <c r="P24" s="292"/>
      <c r="Q24" s="209"/>
      <c r="R24" s="210"/>
      <c r="T24" s="209">
        <v>80</v>
      </c>
      <c r="U24" s="268">
        <v>1.0002500000000001</v>
      </c>
    </row>
    <row r="25" spans="2:21">
      <c r="B25" s="209" t="s">
        <v>325</v>
      </c>
      <c r="C25" s="209">
        <v>1561.41</v>
      </c>
      <c r="D25" s="209"/>
      <c r="E25" s="209" t="s">
        <v>325</v>
      </c>
      <c r="F25" s="209">
        <v>1383.66</v>
      </c>
      <c r="H25" s="209">
        <v>21</v>
      </c>
      <c r="I25" s="210">
        <v>427.94</v>
      </c>
      <c r="J25" s="292"/>
      <c r="K25" s="209">
        <v>21</v>
      </c>
      <c r="L25" s="210">
        <v>1349.34</v>
      </c>
      <c r="M25" s="292"/>
      <c r="N25" s="209">
        <v>21</v>
      </c>
      <c r="O25" s="210">
        <v>852</v>
      </c>
      <c r="P25" s="292"/>
      <c r="Q25" s="209"/>
      <c r="R25" s="210"/>
      <c r="T25" s="209">
        <v>81</v>
      </c>
      <c r="U25" s="268">
        <v>1.0002599999999999</v>
      </c>
    </row>
    <row r="26" spans="2:21">
      <c r="B26" s="209" t="s">
        <v>326</v>
      </c>
      <c r="C26" s="209">
        <v>1633.51</v>
      </c>
      <c r="D26" s="209"/>
      <c r="E26" s="209" t="s">
        <v>326</v>
      </c>
      <c r="F26" s="209">
        <v>1455.68</v>
      </c>
      <c r="H26" s="209">
        <v>22</v>
      </c>
      <c r="I26" s="210">
        <v>453.57</v>
      </c>
      <c r="J26" s="292"/>
      <c r="K26" s="209">
        <v>22</v>
      </c>
      <c r="L26" s="210">
        <v>1417.74</v>
      </c>
      <c r="M26" s="292"/>
      <c r="N26" s="209">
        <v>22</v>
      </c>
      <c r="O26" s="210">
        <v>880</v>
      </c>
      <c r="P26" s="292"/>
      <c r="Q26" s="209"/>
      <c r="R26" s="210"/>
      <c r="T26" s="209">
        <v>82</v>
      </c>
      <c r="U26" s="268">
        <v>1.00027</v>
      </c>
    </row>
    <row r="27" spans="2:21">
      <c r="B27" s="209" t="s">
        <v>327</v>
      </c>
      <c r="C27" s="209">
        <v>1705.6</v>
      </c>
      <c r="D27" s="209"/>
      <c r="E27" s="209" t="s">
        <v>327</v>
      </c>
      <c r="F27" s="209">
        <v>1527.71</v>
      </c>
      <c r="H27" s="209">
        <v>23</v>
      </c>
      <c r="I27" s="210">
        <v>479.19</v>
      </c>
      <c r="J27" s="292"/>
      <c r="K27" s="209">
        <v>23</v>
      </c>
      <c r="L27" s="210">
        <v>1486.15</v>
      </c>
      <c r="M27" s="292"/>
      <c r="N27" s="209">
        <v>23</v>
      </c>
      <c r="O27" s="210">
        <v>908</v>
      </c>
      <c r="P27" s="292"/>
      <c r="Q27" s="209"/>
      <c r="R27" s="210"/>
      <c r="T27" s="209">
        <v>83</v>
      </c>
      <c r="U27" s="268">
        <v>1.0002800000000001</v>
      </c>
    </row>
    <row r="28" spans="2:21">
      <c r="B28" s="209">
        <v>2</v>
      </c>
      <c r="C28" s="209">
        <v>1777.69</v>
      </c>
      <c r="D28" s="209"/>
      <c r="E28" s="209">
        <v>2</v>
      </c>
      <c r="F28" s="209">
        <v>1599.74</v>
      </c>
      <c r="H28" s="209">
        <v>24</v>
      </c>
      <c r="I28" s="210">
        <v>504.81</v>
      </c>
      <c r="J28" s="292"/>
      <c r="K28" s="209">
        <v>24</v>
      </c>
      <c r="L28" s="210">
        <v>1554.56</v>
      </c>
      <c r="M28" s="292"/>
      <c r="N28" s="209">
        <v>24</v>
      </c>
      <c r="O28" s="210">
        <v>937</v>
      </c>
      <c r="P28" s="292"/>
      <c r="Q28" s="209"/>
      <c r="R28" s="210"/>
      <c r="T28" s="209">
        <v>84</v>
      </c>
      <c r="U28" s="268">
        <v>1.0003</v>
      </c>
    </row>
    <row r="29" spans="2:21">
      <c r="B29" s="209" t="s">
        <v>328</v>
      </c>
      <c r="C29" s="209">
        <v>1849.76</v>
      </c>
      <c r="D29" s="209"/>
      <c r="E29" s="209" t="s">
        <v>328</v>
      </c>
      <c r="F29" s="209">
        <v>1671.81</v>
      </c>
      <c r="H29" s="209">
        <v>25</v>
      </c>
      <c r="I29" s="210">
        <v>530.44000000000005</v>
      </c>
      <c r="J29" s="292"/>
      <c r="K29" s="209">
        <v>25</v>
      </c>
      <c r="L29" s="210">
        <v>1622.97</v>
      </c>
      <c r="M29" s="292"/>
      <c r="N29" s="209">
        <v>25</v>
      </c>
      <c r="O29" s="210">
        <v>965</v>
      </c>
      <c r="P29" s="292"/>
      <c r="Q29" s="209"/>
      <c r="R29" s="210"/>
      <c r="T29" s="209">
        <v>85</v>
      </c>
      <c r="U29" s="268">
        <v>1.00031</v>
      </c>
    </row>
    <row r="30" spans="2:21">
      <c r="B30" s="209" t="s">
        <v>329</v>
      </c>
      <c r="C30" s="209">
        <v>1921.85</v>
      </c>
      <c r="D30" s="209"/>
      <c r="E30" s="209" t="s">
        <v>329</v>
      </c>
      <c r="F30" s="209">
        <v>1743.89</v>
      </c>
      <c r="H30" s="209">
        <v>26</v>
      </c>
      <c r="I30" s="210">
        <v>556.05999999999995</v>
      </c>
      <c r="J30" s="292"/>
      <c r="K30" s="209">
        <v>26</v>
      </c>
      <c r="L30" s="210">
        <v>1691.38</v>
      </c>
      <c r="M30" s="292"/>
      <c r="N30" s="209">
        <v>26</v>
      </c>
      <c r="O30" s="210">
        <v>994</v>
      </c>
      <c r="P30" s="292"/>
      <c r="Q30" s="209"/>
      <c r="R30" s="210"/>
      <c r="T30" s="209">
        <v>86</v>
      </c>
      <c r="U30" s="268">
        <v>1.0003200000000001</v>
      </c>
    </row>
    <row r="31" spans="2:21">
      <c r="B31" s="209" t="s">
        <v>330</v>
      </c>
      <c r="C31" s="209">
        <v>1993.93</v>
      </c>
      <c r="D31" s="209"/>
      <c r="E31" s="209" t="s">
        <v>330</v>
      </c>
      <c r="F31" s="209">
        <v>1815.95</v>
      </c>
      <c r="H31" s="209">
        <v>27</v>
      </c>
      <c r="I31" s="210">
        <v>581.69000000000005</v>
      </c>
      <c r="J31" s="292"/>
      <c r="K31" s="209">
        <v>27</v>
      </c>
      <c r="L31" s="210">
        <v>1759.79</v>
      </c>
      <c r="M31" s="292"/>
      <c r="N31" s="209">
        <v>27</v>
      </c>
      <c r="O31" s="210">
        <v>1022</v>
      </c>
      <c r="P31" s="292"/>
      <c r="Q31" s="209"/>
      <c r="R31" s="210"/>
      <c r="T31" s="209">
        <v>87</v>
      </c>
      <c r="U31" s="268">
        <v>1.0003299999999999</v>
      </c>
    </row>
    <row r="32" spans="2:21">
      <c r="B32" s="209" t="s">
        <v>331</v>
      </c>
      <c r="C32" s="209">
        <v>2066.0100000000002</v>
      </c>
      <c r="D32" s="209"/>
      <c r="E32" s="209" t="s">
        <v>331</v>
      </c>
      <c r="F32" s="209">
        <v>1888.02</v>
      </c>
      <c r="H32" s="209">
        <v>28</v>
      </c>
      <c r="I32" s="210">
        <v>607.30999999999995</v>
      </c>
      <c r="J32" s="292"/>
      <c r="K32" s="209">
        <v>28</v>
      </c>
      <c r="L32" s="210">
        <v>1828.2</v>
      </c>
      <c r="M32" s="292"/>
      <c r="N32" s="209">
        <v>28</v>
      </c>
      <c r="O32" s="210">
        <v>1050</v>
      </c>
      <c r="P32" s="292"/>
      <c r="Q32" s="209"/>
      <c r="R32" s="210"/>
      <c r="T32" s="209">
        <v>88</v>
      </c>
      <c r="U32" s="268">
        <v>1.0003500000000001</v>
      </c>
    </row>
    <row r="33" spans="2:21">
      <c r="B33" s="209" t="s">
        <v>332</v>
      </c>
      <c r="C33" s="209">
        <v>2138.08</v>
      </c>
      <c r="D33" s="209"/>
      <c r="E33" s="209" t="s">
        <v>332</v>
      </c>
      <c r="F33" s="209">
        <v>1960.08</v>
      </c>
      <c r="H33" s="209">
        <v>29</v>
      </c>
      <c r="I33" s="210">
        <v>632.92999999999995</v>
      </c>
      <c r="J33" s="292"/>
      <c r="K33" s="209">
        <v>29</v>
      </c>
      <c r="L33" s="210">
        <v>1896.61</v>
      </c>
      <c r="M33" s="292"/>
      <c r="N33" s="209">
        <v>29</v>
      </c>
      <c r="O33" s="210">
        <v>1079</v>
      </c>
      <c r="P33" s="292"/>
      <c r="Q33" s="209"/>
      <c r="R33" s="210"/>
      <c r="T33" s="209">
        <v>89</v>
      </c>
      <c r="U33" s="268">
        <v>1.0003599999999999</v>
      </c>
    </row>
    <row r="34" spans="2:21">
      <c r="B34" s="209" t="s">
        <v>333</v>
      </c>
      <c r="C34" s="209">
        <v>2210.16</v>
      </c>
      <c r="D34" s="209"/>
      <c r="E34" s="209" t="s">
        <v>333</v>
      </c>
      <c r="F34" s="209">
        <v>2032.12</v>
      </c>
      <c r="H34" s="209">
        <v>30</v>
      </c>
      <c r="I34" s="210">
        <v>658.56</v>
      </c>
      <c r="J34" s="292"/>
      <c r="K34" s="209">
        <v>30</v>
      </c>
      <c r="L34" s="210">
        <v>1965.02</v>
      </c>
      <c r="M34" s="292"/>
      <c r="N34" s="209">
        <v>30</v>
      </c>
      <c r="O34" s="210">
        <v>1107</v>
      </c>
      <c r="P34" s="292"/>
      <c r="Q34" s="209"/>
      <c r="R34" s="210"/>
      <c r="T34" s="209">
        <v>90</v>
      </c>
      <c r="U34" s="268">
        <v>1.00037</v>
      </c>
    </row>
    <row r="35" spans="2:21">
      <c r="B35" s="209" t="s">
        <v>334</v>
      </c>
      <c r="C35" s="209">
        <v>2282.2399999999998</v>
      </c>
      <c r="D35" s="209"/>
      <c r="E35" s="209" t="s">
        <v>334</v>
      </c>
      <c r="F35" s="209">
        <v>2104.17</v>
      </c>
      <c r="H35" s="209">
        <v>31</v>
      </c>
      <c r="I35" s="210">
        <v>684.18</v>
      </c>
      <c r="J35" s="292"/>
      <c r="K35" s="209">
        <v>31</v>
      </c>
      <c r="L35" s="210">
        <v>2033.43</v>
      </c>
      <c r="M35" s="292"/>
      <c r="N35" s="209">
        <v>31</v>
      </c>
      <c r="O35" s="210">
        <v>1136</v>
      </c>
      <c r="P35" s="292"/>
      <c r="Q35" s="209"/>
      <c r="R35" s="210"/>
      <c r="T35" s="209">
        <v>91</v>
      </c>
      <c r="U35" s="268">
        <v>1.00038</v>
      </c>
    </row>
    <row r="36" spans="2:21">
      <c r="B36" s="209" t="s">
        <v>335</v>
      </c>
      <c r="C36" s="209">
        <v>2354.33</v>
      </c>
      <c r="D36" s="209"/>
      <c r="E36" s="209" t="s">
        <v>335</v>
      </c>
      <c r="F36" s="209">
        <v>2176.1999999999998</v>
      </c>
      <c r="H36" s="209">
        <v>32</v>
      </c>
      <c r="I36" s="210">
        <v>709.81</v>
      </c>
      <c r="J36" s="292"/>
      <c r="K36" s="209">
        <v>32</v>
      </c>
      <c r="L36" s="210">
        <v>2101.83</v>
      </c>
      <c r="M36" s="292"/>
      <c r="N36" s="209">
        <v>32</v>
      </c>
      <c r="O36" s="210">
        <v>1164</v>
      </c>
      <c r="P36" s="292"/>
      <c r="Q36" s="209"/>
      <c r="R36" s="210"/>
      <c r="T36" s="209">
        <v>92</v>
      </c>
      <c r="U36" s="268">
        <v>1.0004</v>
      </c>
    </row>
    <row r="37" spans="2:21">
      <c r="B37" s="209" t="s">
        <v>336</v>
      </c>
      <c r="C37" s="209">
        <v>2426.4</v>
      </c>
      <c r="D37" s="209"/>
      <c r="E37" s="209" t="s">
        <v>336</v>
      </c>
      <c r="F37" s="209">
        <v>2248.25</v>
      </c>
      <c r="H37" s="209">
        <v>33</v>
      </c>
      <c r="I37" s="210">
        <v>735.43</v>
      </c>
      <c r="J37" s="292"/>
      <c r="K37" s="209">
        <v>33</v>
      </c>
      <c r="L37" s="210">
        <v>2170.2399999999998</v>
      </c>
      <c r="M37" s="292"/>
      <c r="N37" s="209">
        <v>33</v>
      </c>
      <c r="O37" s="210">
        <v>1192</v>
      </c>
      <c r="P37" s="292"/>
      <c r="Q37" s="209"/>
      <c r="R37" s="210"/>
      <c r="T37" s="209">
        <v>93</v>
      </c>
      <c r="U37" s="268">
        <v>1.00041</v>
      </c>
    </row>
    <row r="38" spans="2:21">
      <c r="B38" s="209" t="s">
        <v>337</v>
      </c>
      <c r="C38" s="209">
        <v>2498.48</v>
      </c>
      <c r="D38" s="209"/>
      <c r="E38" s="209" t="s">
        <v>337</v>
      </c>
      <c r="F38" s="209">
        <v>2320.2800000000002</v>
      </c>
      <c r="H38" s="209">
        <v>34</v>
      </c>
      <c r="I38" s="210">
        <v>761.05</v>
      </c>
      <c r="J38" s="292"/>
      <c r="K38" s="209">
        <v>34</v>
      </c>
      <c r="L38" s="210">
        <v>2238.65</v>
      </c>
      <c r="M38" s="292"/>
      <c r="N38" s="209">
        <v>34</v>
      </c>
      <c r="O38" s="210">
        <v>1221</v>
      </c>
      <c r="P38" s="292"/>
      <c r="Q38" s="209"/>
      <c r="R38" s="210"/>
      <c r="T38" s="209">
        <v>94</v>
      </c>
      <c r="U38" s="268">
        <v>1.0004200000000001</v>
      </c>
    </row>
    <row r="39" spans="2:21">
      <c r="B39" s="209" t="s">
        <v>338</v>
      </c>
      <c r="C39" s="209">
        <v>2570.56</v>
      </c>
      <c r="D39" s="209"/>
      <c r="E39" s="209" t="s">
        <v>338</v>
      </c>
      <c r="F39" s="209">
        <v>2392.3200000000002</v>
      </c>
      <c r="H39" s="209">
        <v>35</v>
      </c>
      <c r="I39" s="210">
        <v>786.68</v>
      </c>
      <c r="J39" s="292"/>
      <c r="K39" s="209">
        <v>35</v>
      </c>
      <c r="L39" s="210">
        <v>2307.06</v>
      </c>
      <c r="M39" s="292"/>
      <c r="N39" s="209">
        <v>35</v>
      </c>
      <c r="O39" s="210">
        <v>1249</v>
      </c>
      <c r="P39" s="292"/>
      <c r="Q39" s="209"/>
      <c r="R39" s="210"/>
      <c r="T39" s="209">
        <v>95</v>
      </c>
      <c r="U39" s="268">
        <v>1.0004299999999999</v>
      </c>
    </row>
    <row r="40" spans="2:21">
      <c r="B40" s="209">
        <v>3</v>
      </c>
      <c r="C40" s="209">
        <v>2642.64</v>
      </c>
      <c r="D40" s="209"/>
      <c r="E40" s="209">
        <v>3</v>
      </c>
      <c r="F40" s="209">
        <v>2464.36</v>
      </c>
      <c r="H40" s="209">
        <v>36</v>
      </c>
      <c r="I40" s="210">
        <v>812.3</v>
      </c>
      <c r="J40" s="292"/>
      <c r="K40" s="209">
        <v>36</v>
      </c>
      <c r="L40" s="210">
        <v>2375.4699999999998</v>
      </c>
      <c r="M40" s="292"/>
      <c r="N40" s="209">
        <v>36</v>
      </c>
      <c r="O40" s="210">
        <v>1278</v>
      </c>
      <c r="P40" s="292"/>
      <c r="Q40" s="209"/>
      <c r="R40" s="210"/>
      <c r="T40" s="209">
        <v>96</v>
      </c>
      <c r="U40" s="268">
        <v>1.0004500000000001</v>
      </c>
    </row>
    <row r="41" spans="2:21">
      <c r="B41" s="209" t="s">
        <v>339</v>
      </c>
      <c r="C41" s="209">
        <v>2714.72</v>
      </c>
      <c r="D41" s="209"/>
      <c r="E41" s="209" t="s">
        <v>339</v>
      </c>
      <c r="F41" s="209">
        <v>2536.4</v>
      </c>
      <c r="H41" s="209">
        <v>37</v>
      </c>
      <c r="I41" s="210">
        <v>837.93</v>
      </c>
      <c r="J41" s="292"/>
      <c r="K41" s="209">
        <v>37</v>
      </c>
      <c r="L41" s="210">
        <v>2443.88</v>
      </c>
      <c r="M41" s="292"/>
      <c r="N41" s="209">
        <v>37</v>
      </c>
      <c r="O41" s="210">
        <v>1306</v>
      </c>
      <c r="P41" s="292"/>
      <c r="Q41" s="209"/>
      <c r="R41" s="210"/>
      <c r="T41" s="209">
        <v>97</v>
      </c>
      <c r="U41" s="268">
        <v>1.0004599999999999</v>
      </c>
    </row>
    <row r="42" spans="2:21">
      <c r="B42" s="209" t="s">
        <v>340</v>
      </c>
      <c r="C42" s="209">
        <v>2786.8</v>
      </c>
      <c r="D42" s="209"/>
      <c r="E42" s="209" t="s">
        <v>340</v>
      </c>
      <c r="F42" s="209">
        <v>2608.44</v>
      </c>
      <c r="H42" s="209">
        <v>38</v>
      </c>
      <c r="I42" s="210">
        <v>863.55</v>
      </c>
      <c r="J42" s="292"/>
      <c r="K42" s="209">
        <v>38</v>
      </c>
      <c r="L42" s="210">
        <v>2512.29</v>
      </c>
      <c r="M42" s="292"/>
      <c r="N42" s="209">
        <v>38</v>
      </c>
      <c r="O42" s="210">
        <v>1334</v>
      </c>
      <c r="P42" s="292"/>
      <c r="Q42" s="209"/>
      <c r="R42" s="210"/>
      <c r="T42" s="209">
        <v>98</v>
      </c>
      <c r="U42" s="268">
        <v>1.00047</v>
      </c>
    </row>
    <row r="43" spans="2:21">
      <c r="B43" s="209" t="s">
        <v>341</v>
      </c>
      <c r="C43" s="209">
        <v>2858.88</v>
      </c>
      <c r="D43" s="209"/>
      <c r="E43" s="209" t="s">
        <v>341</v>
      </c>
      <c r="F43" s="209">
        <v>2680.48</v>
      </c>
      <c r="H43" s="209">
        <v>39</v>
      </c>
      <c r="I43" s="210">
        <v>889.17</v>
      </c>
      <c r="J43" s="292"/>
      <c r="K43" s="209">
        <v>39</v>
      </c>
      <c r="L43" s="210">
        <v>2580.6999999999998</v>
      </c>
      <c r="M43" s="292"/>
      <c r="N43" s="209">
        <v>39</v>
      </c>
      <c r="O43" s="210">
        <v>1363</v>
      </c>
      <c r="P43" s="292"/>
      <c r="Q43" s="209"/>
      <c r="R43" s="210"/>
      <c r="T43" s="209">
        <v>99</v>
      </c>
      <c r="U43" s="268">
        <v>1.0004900000000001</v>
      </c>
    </row>
    <row r="44" spans="2:21">
      <c r="B44" s="209" t="s">
        <v>342</v>
      </c>
      <c r="C44" s="209">
        <v>2930.96</v>
      </c>
      <c r="D44" s="209"/>
      <c r="E44" s="209" t="s">
        <v>342</v>
      </c>
      <c r="F44" s="209">
        <v>2752.52</v>
      </c>
      <c r="H44" s="209">
        <v>40</v>
      </c>
      <c r="I44" s="210">
        <v>914.8</v>
      </c>
      <c r="J44" s="292"/>
      <c r="K44" s="209">
        <v>40</v>
      </c>
      <c r="L44" s="210">
        <v>2649.11</v>
      </c>
      <c r="M44" s="292"/>
      <c r="N44" s="209">
        <v>40</v>
      </c>
      <c r="O44" s="210">
        <v>1391</v>
      </c>
      <c r="P44" s="292"/>
      <c r="Q44" s="209"/>
      <c r="R44" s="210"/>
      <c r="T44" s="209">
        <v>100</v>
      </c>
      <c r="U44" s="268">
        <v>1.0004999999999999</v>
      </c>
    </row>
    <row r="45" spans="2:21">
      <c r="B45" s="209" t="s">
        <v>343</v>
      </c>
      <c r="C45" s="209">
        <v>3003.04</v>
      </c>
      <c r="D45" s="209"/>
      <c r="E45" s="209" t="s">
        <v>343</v>
      </c>
      <c r="F45" s="209">
        <v>2824.56</v>
      </c>
      <c r="H45" s="209">
        <v>41</v>
      </c>
      <c r="I45" s="210">
        <v>940.42</v>
      </c>
      <c r="J45" s="292"/>
      <c r="K45" s="209">
        <v>41</v>
      </c>
      <c r="L45" s="210">
        <v>2717.52</v>
      </c>
      <c r="M45" s="292"/>
      <c r="N45" s="209">
        <v>41</v>
      </c>
      <c r="O45" s="210">
        <v>1420</v>
      </c>
      <c r="P45" s="292"/>
      <c r="Q45" s="209"/>
      <c r="R45" s="210"/>
      <c r="T45" s="209">
        <v>101</v>
      </c>
      <c r="U45" s="268">
        <v>1.00051</v>
      </c>
    </row>
    <row r="46" spans="2:21">
      <c r="B46" s="209" t="s">
        <v>344</v>
      </c>
      <c r="C46" s="209">
        <v>3075.12</v>
      </c>
      <c r="D46" s="209"/>
      <c r="E46" s="209" t="s">
        <v>344</v>
      </c>
      <c r="F46" s="209">
        <v>2896.6</v>
      </c>
      <c r="H46" s="209">
        <v>42</v>
      </c>
      <c r="I46" s="210">
        <v>966.05</v>
      </c>
      <c r="J46" s="292"/>
      <c r="K46" s="209">
        <v>42</v>
      </c>
      <c r="L46" s="210">
        <v>2785.92</v>
      </c>
      <c r="M46" s="292"/>
      <c r="N46" s="209">
        <v>42</v>
      </c>
      <c r="O46" s="210">
        <v>1448</v>
      </c>
      <c r="P46" s="292"/>
      <c r="Q46" s="209"/>
      <c r="R46" s="210"/>
      <c r="T46" s="209">
        <v>102</v>
      </c>
      <c r="U46" s="268">
        <v>1.0005200000000001</v>
      </c>
    </row>
    <row r="47" spans="2:21">
      <c r="B47" s="209" t="s">
        <v>345</v>
      </c>
      <c r="C47" s="209">
        <v>3147.2</v>
      </c>
      <c r="D47" s="209"/>
      <c r="E47" s="209" t="s">
        <v>345</v>
      </c>
      <c r="F47" s="209">
        <v>2968.65</v>
      </c>
      <c r="H47" s="209">
        <v>43</v>
      </c>
      <c r="I47" s="210">
        <v>991.67</v>
      </c>
      <c r="J47" s="292"/>
      <c r="K47" s="209">
        <v>43</v>
      </c>
      <c r="L47" s="210">
        <v>2854.33</v>
      </c>
      <c r="M47" s="292"/>
      <c r="N47" s="209">
        <v>43</v>
      </c>
      <c r="O47" s="210">
        <v>1476</v>
      </c>
      <c r="P47" s="292"/>
      <c r="Q47" s="209"/>
      <c r="R47" s="210"/>
      <c r="T47" s="209">
        <v>103</v>
      </c>
      <c r="U47" s="268">
        <v>1.00054</v>
      </c>
    </row>
    <row r="48" spans="2:21">
      <c r="B48" s="209" t="s">
        <v>346</v>
      </c>
      <c r="C48" s="209">
        <v>3219.28</v>
      </c>
      <c r="D48" s="209"/>
      <c r="E48" s="209" t="s">
        <v>346</v>
      </c>
      <c r="F48" s="209">
        <v>3040.68</v>
      </c>
      <c r="H48" s="209">
        <v>44</v>
      </c>
      <c r="I48" s="210">
        <v>1017.29</v>
      </c>
      <c r="J48" s="292"/>
      <c r="K48" s="209">
        <v>44</v>
      </c>
      <c r="L48" s="210">
        <v>2922.74</v>
      </c>
      <c r="M48" s="292"/>
      <c r="N48" s="209">
        <v>44</v>
      </c>
      <c r="O48" s="210">
        <v>1505</v>
      </c>
      <c r="P48" s="292"/>
      <c r="Q48" s="209"/>
      <c r="R48" s="210"/>
      <c r="T48" s="209">
        <v>104</v>
      </c>
      <c r="U48" s="268">
        <v>1.0005500000000001</v>
      </c>
    </row>
    <row r="49" spans="2:21">
      <c r="B49" s="209" t="s">
        <v>347</v>
      </c>
      <c r="C49" s="209">
        <v>3291.36</v>
      </c>
      <c r="D49" s="209"/>
      <c r="E49" s="209" t="s">
        <v>347</v>
      </c>
      <c r="F49" s="209">
        <v>3112.73</v>
      </c>
      <c r="H49" s="209">
        <v>45</v>
      </c>
      <c r="I49" s="210">
        <v>1042.92</v>
      </c>
      <c r="J49" s="292"/>
      <c r="K49" s="209">
        <v>45</v>
      </c>
      <c r="L49" s="210">
        <v>2991.15</v>
      </c>
      <c r="M49" s="292"/>
      <c r="N49" s="209">
        <v>45</v>
      </c>
      <c r="O49" s="210">
        <v>1533</v>
      </c>
      <c r="P49" s="292"/>
      <c r="Q49" s="209"/>
      <c r="R49" s="210"/>
      <c r="T49" s="209">
        <v>105</v>
      </c>
      <c r="U49" s="268">
        <v>1.0005599999999999</v>
      </c>
    </row>
    <row r="50" spans="2:21">
      <c r="B50" s="209" t="s">
        <v>348</v>
      </c>
      <c r="C50" s="209">
        <v>3363.44</v>
      </c>
      <c r="D50" s="209"/>
      <c r="E50" s="209" t="s">
        <v>348</v>
      </c>
      <c r="F50" s="209">
        <v>3184.77</v>
      </c>
      <c r="H50" s="209">
        <v>46</v>
      </c>
      <c r="I50" s="210">
        <v>1068.54</v>
      </c>
      <c r="J50" s="292"/>
      <c r="K50" s="209">
        <v>46</v>
      </c>
      <c r="L50" s="210">
        <v>3059.56</v>
      </c>
      <c r="M50" s="292"/>
      <c r="N50" s="209">
        <v>46</v>
      </c>
      <c r="O50" s="210">
        <v>1562</v>
      </c>
      <c r="P50" s="292"/>
      <c r="Q50" s="209"/>
      <c r="R50" s="210"/>
      <c r="T50" s="209">
        <v>106</v>
      </c>
      <c r="U50" s="268">
        <v>1.00057</v>
      </c>
    </row>
    <row r="51" spans="2:21">
      <c r="B51" s="209" t="s">
        <v>349</v>
      </c>
      <c r="C51" s="209">
        <v>3435.52</v>
      </c>
      <c r="D51" s="209"/>
      <c r="E51" s="209" t="s">
        <v>349</v>
      </c>
      <c r="F51" s="209">
        <v>3256.8</v>
      </c>
      <c r="H51" s="209">
        <v>47</v>
      </c>
      <c r="I51" s="210">
        <v>1094.17</v>
      </c>
      <c r="J51" s="292"/>
      <c r="K51" s="209">
        <v>47</v>
      </c>
      <c r="L51" s="210">
        <v>3127.97</v>
      </c>
      <c r="M51" s="292"/>
      <c r="N51" s="209">
        <v>47</v>
      </c>
      <c r="O51" s="210">
        <v>1590</v>
      </c>
      <c r="P51" s="292"/>
      <c r="Q51" s="209"/>
      <c r="R51" s="210"/>
      <c r="T51" s="209">
        <v>107</v>
      </c>
      <c r="U51" s="268">
        <v>1.0005900000000001</v>
      </c>
    </row>
    <row r="52" spans="2:21">
      <c r="B52" s="209">
        <v>4</v>
      </c>
      <c r="C52" s="209">
        <v>3507.61</v>
      </c>
      <c r="D52" s="209"/>
      <c r="E52" s="209">
        <v>4</v>
      </c>
      <c r="F52" s="209">
        <v>3328.85</v>
      </c>
      <c r="H52" s="209">
        <v>48</v>
      </c>
      <c r="I52" s="210">
        <v>1119.79</v>
      </c>
      <c r="J52" s="292"/>
      <c r="K52" s="209">
        <v>48</v>
      </c>
      <c r="L52" s="210">
        <v>3196.38</v>
      </c>
      <c r="M52" s="292"/>
      <c r="N52" s="209">
        <v>48</v>
      </c>
      <c r="O52" s="210">
        <v>1618</v>
      </c>
      <c r="P52" s="292"/>
      <c r="Q52" s="209"/>
      <c r="R52" s="210"/>
      <c r="T52" s="209">
        <v>108</v>
      </c>
      <c r="U52" s="268">
        <v>1.0005999999999999</v>
      </c>
    </row>
    <row r="53" spans="2:21">
      <c r="B53" s="209" t="s">
        <v>350</v>
      </c>
      <c r="C53" s="209">
        <v>3579.74</v>
      </c>
      <c r="D53" s="209"/>
      <c r="E53" s="209" t="s">
        <v>350</v>
      </c>
      <c r="F53" s="209">
        <v>3400.91</v>
      </c>
      <c r="H53" s="209">
        <v>49</v>
      </c>
      <c r="I53" s="210">
        <v>1145.4100000000001</v>
      </c>
      <c r="J53" s="292"/>
      <c r="K53" s="209">
        <v>49</v>
      </c>
      <c r="L53" s="210">
        <v>3264.79</v>
      </c>
      <c r="M53" s="292"/>
      <c r="N53" s="209">
        <v>49</v>
      </c>
      <c r="O53" s="210">
        <v>1647</v>
      </c>
      <c r="P53" s="292"/>
      <c r="Q53" s="209"/>
      <c r="R53" s="210"/>
      <c r="T53" s="209">
        <v>109</v>
      </c>
      <c r="U53" s="268">
        <v>1.00061</v>
      </c>
    </row>
    <row r="54" spans="2:21">
      <c r="B54" s="209" t="s">
        <v>351</v>
      </c>
      <c r="C54" s="209">
        <v>3651.88</v>
      </c>
      <c r="D54" s="209"/>
      <c r="E54" s="209" t="s">
        <v>351</v>
      </c>
      <c r="F54" s="209">
        <v>3473.02</v>
      </c>
      <c r="H54" s="209">
        <v>50</v>
      </c>
      <c r="I54" s="210">
        <v>1171.04</v>
      </c>
      <c r="J54" s="292"/>
      <c r="K54" s="209">
        <v>50</v>
      </c>
      <c r="L54" s="210">
        <v>3333.2</v>
      </c>
      <c r="M54" s="292"/>
      <c r="N54" s="209">
        <v>50</v>
      </c>
      <c r="O54" s="210">
        <v>1675</v>
      </c>
      <c r="P54" s="292"/>
      <c r="Q54" s="209"/>
      <c r="R54" s="210"/>
      <c r="T54" s="209">
        <v>110</v>
      </c>
      <c r="U54" s="268">
        <v>1.0006299999999999</v>
      </c>
    </row>
    <row r="55" spans="2:21">
      <c r="B55" s="209" t="s">
        <v>352</v>
      </c>
      <c r="C55" s="209">
        <v>3724.01</v>
      </c>
      <c r="D55" s="209"/>
      <c r="E55" s="209" t="s">
        <v>352</v>
      </c>
      <c r="F55" s="209">
        <v>3545.12</v>
      </c>
      <c r="H55" s="209">
        <v>51</v>
      </c>
      <c r="I55" s="210">
        <v>1196.6600000000001</v>
      </c>
      <c r="J55" s="292"/>
      <c r="K55" s="209">
        <v>51</v>
      </c>
      <c r="L55" s="210">
        <v>3401.61</v>
      </c>
      <c r="M55" s="292"/>
      <c r="N55" s="209">
        <v>51</v>
      </c>
      <c r="O55" s="210">
        <v>1704</v>
      </c>
      <c r="P55" s="292"/>
      <c r="Q55" s="209"/>
      <c r="R55" s="210"/>
      <c r="T55" s="209">
        <v>111</v>
      </c>
      <c r="U55" s="268">
        <v>1.00064</v>
      </c>
    </row>
    <row r="56" spans="2:21">
      <c r="B56" s="209" t="s">
        <v>353</v>
      </c>
      <c r="C56" s="209">
        <v>3796.15</v>
      </c>
      <c r="D56" s="209"/>
      <c r="E56" s="209" t="s">
        <v>353</v>
      </c>
      <c r="F56" s="209">
        <v>3617.23</v>
      </c>
      <c r="H56" s="209">
        <v>52</v>
      </c>
      <c r="I56" s="210">
        <v>1222.6600000000001</v>
      </c>
      <c r="J56" s="292"/>
      <c r="K56" s="209">
        <v>52</v>
      </c>
      <c r="L56" s="210">
        <v>3470.02</v>
      </c>
      <c r="M56" s="292"/>
      <c r="N56" s="209">
        <v>52</v>
      </c>
      <c r="O56" s="210">
        <v>1732</v>
      </c>
      <c r="P56" s="292"/>
      <c r="Q56" s="209"/>
      <c r="R56" s="210"/>
      <c r="T56" s="209">
        <v>112</v>
      </c>
      <c r="U56" s="268">
        <v>1.00065</v>
      </c>
    </row>
    <row r="57" spans="2:21">
      <c r="B57" s="209" t="s">
        <v>354</v>
      </c>
      <c r="C57" s="209">
        <v>3868.28</v>
      </c>
      <c r="D57" s="209"/>
      <c r="E57" s="209" t="s">
        <v>354</v>
      </c>
      <c r="F57" s="209">
        <v>3689.34</v>
      </c>
      <c r="H57" s="209">
        <v>53</v>
      </c>
      <c r="I57" s="210">
        <v>1247.9100000000001</v>
      </c>
      <c r="J57" s="292"/>
      <c r="K57" s="209">
        <v>53</v>
      </c>
      <c r="L57" s="210">
        <v>3538.42</v>
      </c>
      <c r="M57" s="292"/>
      <c r="N57" s="209">
        <v>53</v>
      </c>
      <c r="O57" s="210">
        <v>1761</v>
      </c>
      <c r="P57" s="292"/>
      <c r="Q57" s="209"/>
      <c r="R57" s="210"/>
      <c r="T57" s="209">
        <v>113</v>
      </c>
      <c r="U57" s="268">
        <v>1.0006600000000001</v>
      </c>
    </row>
    <row r="58" spans="2:21">
      <c r="B58" s="209" t="s">
        <v>355</v>
      </c>
      <c r="C58" s="209">
        <v>3940.42</v>
      </c>
      <c r="D58" s="209"/>
      <c r="E58" s="209" t="s">
        <v>355</v>
      </c>
      <c r="F58" s="209">
        <v>3761.44</v>
      </c>
      <c r="H58" s="209">
        <v>54</v>
      </c>
      <c r="I58" s="210">
        <v>1273.53</v>
      </c>
      <c r="J58" s="292"/>
      <c r="K58" s="209">
        <v>54</v>
      </c>
      <c r="L58" s="210">
        <v>3606.83</v>
      </c>
      <c r="M58" s="292"/>
      <c r="N58" s="209">
        <v>54</v>
      </c>
      <c r="O58" s="210">
        <v>1789</v>
      </c>
      <c r="P58" s="292"/>
      <c r="Q58" s="209"/>
      <c r="R58" s="210"/>
      <c r="T58" s="209">
        <v>114</v>
      </c>
      <c r="U58" s="268">
        <v>1.00068</v>
      </c>
    </row>
    <row r="59" spans="2:21">
      <c r="B59" s="209" t="s">
        <v>356</v>
      </c>
      <c r="C59" s="209">
        <v>4012.55</v>
      </c>
      <c r="D59" s="209"/>
      <c r="E59" s="209" t="s">
        <v>356</v>
      </c>
      <c r="F59" s="209">
        <v>3833.54</v>
      </c>
      <c r="H59" s="209">
        <v>55</v>
      </c>
      <c r="I59" s="210">
        <v>1299.1600000000001</v>
      </c>
      <c r="J59" s="292"/>
      <c r="K59" s="209">
        <v>55</v>
      </c>
      <c r="L59" s="210">
        <v>3675.24</v>
      </c>
      <c r="M59" s="292"/>
      <c r="N59" s="209">
        <v>55</v>
      </c>
      <c r="O59" s="210">
        <v>1817</v>
      </c>
      <c r="P59" s="292"/>
      <c r="Q59" s="209"/>
      <c r="R59" s="210"/>
      <c r="T59" s="209">
        <v>115</v>
      </c>
      <c r="U59" s="268">
        <v>1.0006900000000001</v>
      </c>
    </row>
    <row r="60" spans="2:21">
      <c r="B60" s="209" t="s">
        <v>357</v>
      </c>
      <c r="C60" s="209">
        <v>4084.7</v>
      </c>
      <c r="D60" s="209"/>
      <c r="E60" s="209" t="s">
        <v>357</v>
      </c>
      <c r="F60" s="209">
        <v>3905.66</v>
      </c>
      <c r="H60" s="209">
        <v>56</v>
      </c>
      <c r="I60" s="210">
        <v>1324.78</v>
      </c>
      <c r="J60" s="292"/>
      <c r="K60" s="209">
        <v>56</v>
      </c>
      <c r="L60" s="210">
        <v>3743.65</v>
      </c>
      <c r="M60" s="292"/>
      <c r="N60" s="209">
        <v>56</v>
      </c>
      <c r="O60" s="210">
        <v>1846</v>
      </c>
      <c r="P60" s="292"/>
      <c r="Q60" s="209"/>
      <c r="R60" s="210"/>
      <c r="T60" s="209">
        <v>116</v>
      </c>
      <c r="U60" s="268">
        <v>1.0006999999999999</v>
      </c>
    </row>
    <row r="61" spans="2:21">
      <c r="B61" s="209" t="s">
        <v>358</v>
      </c>
      <c r="C61" s="209">
        <v>4156.8500000000004</v>
      </c>
      <c r="D61" s="209"/>
      <c r="E61" s="209" t="s">
        <v>358</v>
      </c>
      <c r="F61" s="209">
        <v>3977.75</v>
      </c>
      <c r="H61" s="209">
        <v>57</v>
      </c>
      <c r="I61" s="210">
        <v>1350.41</v>
      </c>
      <c r="J61" s="292"/>
      <c r="K61" s="209">
        <v>57</v>
      </c>
      <c r="L61" s="210">
        <v>3812.06</v>
      </c>
      <c r="M61" s="292"/>
      <c r="N61" s="209">
        <v>57</v>
      </c>
      <c r="O61" s="210">
        <v>1874</v>
      </c>
      <c r="P61" s="292"/>
      <c r="Q61" s="209"/>
      <c r="R61" s="210"/>
      <c r="T61" s="209">
        <v>117</v>
      </c>
      <c r="U61" s="268">
        <v>1.0007200000000001</v>
      </c>
    </row>
    <row r="62" spans="2:21">
      <c r="B62" s="209" t="s">
        <v>359</v>
      </c>
      <c r="C62" s="209">
        <v>4229</v>
      </c>
      <c r="D62" s="209"/>
      <c r="E62" s="209" t="s">
        <v>359</v>
      </c>
      <c r="F62" s="209">
        <v>4049.87</v>
      </c>
      <c r="H62" s="209">
        <v>58</v>
      </c>
      <c r="I62" s="210">
        <v>1376.03</v>
      </c>
      <c r="J62" s="292"/>
      <c r="K62" s="209">
        <v>58</v>
      </c>
      <c r="L62" s="210">
        <v>3880.47</v>
      </c>
      <c r="M62" s="292"/>
      <c r="N62" s="209">
        <v>58</v>
      </c>
      <c r="O62" s="210">
        <v>1903</v>
      </c>
      <c r="P62" s="292"/>
      <c r="Q62" s="209"/>
      <c r="R62" s="210"/>
      <c r="T62" s="209">
        <v>118</v>
      </c>
      <c r="U62" s="268">
        <v>1.0007299999999999</v>
      </c>
    </row>
    <row r="63" spans="2:21">
      <c r="B63" s="209" t="s">
        <v>360</v>
      </c>
      <c r="C63" s="209">
        <v>4301.1499999999996</v>
      </c>
      <c r="D63" s="209"/>
      <c r="E63" s="209" t="s">
        <v>360</v>
      </c>
      <c r="F63" s="209">
        <v>4121.96</v>
      </c>
      <c r="H63" s="209">
        <v>59</v>
      </c>
      <c r="I63" s="210">
        <v>1401.65</v>
      </c>
      <c r="J63" s="292"/>
      <c r="K63" s="209">
        <v>59</v>
      </c>
      <c r="L63" s="210">
        <v>3948.88</v>
      </c>
      <c r="M63" s="292"/>
      <c r="N63" s="209">
        <v>59</v>
      </c>
      <c r="O63" s="210">
        <v>1931</v>
      </c>
      <c r="P63" s="292"/>
      <c r="Q63" s="209"/>
      <c r="R63" s="210"/>
      <c r="T63" s="209">
        <v>119</v>
      </c>
      <c r="U63" s="268">
        <v>1.00074</v>
      </c>
    </row>
    <row r="64" spans="2:21">
      <c r="B64" s="209">
        <v>5</v>
      </c>
      <c r="C64" s="209">
        <v>4373.3</v>
      </c>
      <c r="D64" s="209"/>
      <c r="E64" s="209">
        <v>5</v>
      </c>
      <c r="F64" s="209">
        <v>4194.03</v>
      </c>
      <c r="H64" s="209">
        <v>60</v>
      </c>
      <c r="I64" s="210">
        <v>1427.28</v>
      </c>
      <c r="J64" s="292"/>
      <c r="K64" s="209">
        <v>60</v>
      </c>
      <c r="L64" s="210">
        <v>4017.29</v>
      </c>
      <c r="M64" s="292"/>
      <c r="N64" s="209">
        <v>60</v>
      </c>
      <c r="O64" s="210">
        <v>1960</v>
      </c>
      <c r="P64" s="292"/>
      <c r="Q64" s="209"/>
      <c r="R64" s="210"/>
      <c r="T64" s="209">
        <v>120</v>
      </c>
      <c r="U64" s="268">
        <v>1.00075</v>
      </c>
    </row>
    <row r="65" spans="2:21">
      <c r="B65" s="209" t="s">
        <v>361</v>
      </c>
      <c r="C65" s="209">
        <v>4445.45</v>
      </c>
      <c r="D65" s="209"/>
      <c r="E65" s="209" t="s">
        <v>361</v>
      </c>
      <c r="F65" s="209">
        <v>4266.09</v>
      </c>
      <c r="H65" s="209">
        <v>61</v>
      </c>
      <c r="I65" s="210">
        <v>1452.9</v>
      </c>
      <c r="J65" s="292"/>
      <c r="K65" s="209">
        <v>61</v>
      </c>
      <c r="L65" s="210">
        <v>4085.7</v>
      </c>
      <c r="M65" s="292"/>
      <c r="N65" s="209">
        <v>61</v>
      </c>
      <c r="O65" s="210">
        <v>1988</v>
      </c>
      <c r="P65" s="292"/>
      <c r="Q65" s="209"/>
      <c r="R65" s="210"/>
      <c r="T65" s="209">
        <v>121</v>
      </c>
      <c r="U65" s="268">
        <v>1.0007699999999999</v>
      </c>
    </row>
    <row r="66" spans="2:21">
      <c r="B66" s="209" t="s">
        <v>362</v>
      </c>
      <c r="C66" s="209">
        <v>4517.6099999999997</v>
      </c>
      <c r="D66" s="209"/>
      <c r="E66" s="209" t="s">
        <v>362</v>
      </c>
      <c r="F66" s="209">
        <v>4338.1499999999996</v>
      </c>
      <c r="H66" s="209">
        <v>62</v>
      </c>
      <c r="I66" s="210">
        <v>1478.53</v>
      </c>
      <c r="J66" s="292"/>
      <c r="K66" s="209">
        <v>62</v>
      </c>
      <c r="L66" s="210">
        <v>4154.1000000000004</v>
      </c>
      <c r="M66" s="292"/>
      <c r="N66" s="209">
        <v>62</v>
      </c>
      <c r="O66" s="210">
        <v>2017</v>
      </c>
      <c r="P66" s="292"/>
      <c r="Q66" s="209"/>
      <c r="R66" s="210"/>
      <c r="T66" s="209">
        <v>122</v>
      </c>
      <c r="U66" s="268">
        <v>1.00078</v>
      </c>
    </row>
    <row r="67" spans="2:21">
      <c r="B67" s="209" t="s">
        <v>363</v>
      </c>
      <c r="C67" s="209">
        <v>4589.76</v>
      </c>
      <c r="D67" s="209"/>
      <c r="E67" s="209" t="s">
        <v>363</v>
      </c>
      <c r="F67" s="209">
        <v>4410.21</v>
      </c>
      <c r="H67" s="209">
        <v>63</v>
      </c>
      <c r="I67" s="210">
        <v>1504.15</v>
      </c>
      <c r="J67" s="292"/>
      <c r="K67" s="209">
        <v>63</v>
      </c>
      <c r="L67" s="210">
        <v>4222.51</v>
      </c>
      <c r="M67" s="292"/>
      <c r="N67" s="209">
        <v>63</v>
      </c>
      <c r="O67" s="210">
        <v>2045</v>
      </c>
      <c r="P67" s="292"/>
      <c r="Q67" s="209"/>
      <c r="R67" s="210"/>
      <c r="T67" s="209">
        <v>123</v>
      </c>
      <c r="U67" s="268">
        <v>1.0007900000000001</v>
      </c>
    </row>
    <row r="68" spans="2:21">
      <c r="B68" s="209" t="s">
        <v>364</v>
      </c>
      <c r="C68" s="209">
        <v>4661.91</v>
      </c>
      <c r="D68" s="209"/>
      <c r="E68" s="209" t="s">
        <v>364</v>
      </c>
      <c r="F68" s="209">
        <v>4482.2700000000004</v>
      </c>
      <c r="H68" s="209">
        <v>64</v>
      </c>
      <c r="I68" s="210">
        <v>1529.77</v>
      </c>
      <c r="J68" s="292"/>
      <c r="K68" s="209">
        <v>64</v>
      </c>
      <c r="L68" s="210">
        <v>4290.92</v>
      </c>
      <c r="M68" s="292"/>
      <c r="N68" s="209">
        <v>64</v>
      </c>
      <c r="O68" s="210">
        <v>2074</v>
      </c>
      <c r="P68" s="292"/>
      <c r="Q68" s="209"/>
      <c r="R68" s="210"/>
      <c r="T68" s="209">
        <v>124</v>
      </c>
      <c r="U68" s="268">
        <v>1.00081</v>
      </c>
    </row>
    <row r="69" spans="2:21">
      <c r="B69" s="209" t="s">
        <v>365</v>
      </c>
      <c r="C69" s="209">
        <v>4734.0600000000004</v>
      </c>
      <c r="D69" s="209"/>
      <c r="E69" s="209" t="s">
        <v>365</v>
      </c>
      <c r="F69" s="209">
        <v>4554.33</v>
      </c>
      <c r="H69" s="209">
        <v>65</v>
      </c>
      <c r="I69" s="210">
        <v>1555.4</v>
      </c>
      <c r="J69" s="292"/>
      <c r="K69" s="209">
        <v>65</v>
      </c>
      <c r="L69" s="210">
        <v>4359.33</v>
      </c>
      <c r="M69" s="292"/>
      <c r="N69" s="209">
        <v>65</v>
      </c>
      <c r="O69" s="210">
        <v>2102</v>
      </c>
      <c r="P69" s="292"/>
      <c r="Q69" s="209"/>
      <c r="R69" s="210"/>
      <c r="T69" s="209">
        <v>125</v>
      </c>
      <c r="U69" s="268">
        <v>1.00082</v>
      </c>
    </row>
    <row r="70" spans="2:21">
      <c r="B70" s="209" t="s">
        <v>366</v>
      </c>
      <c r="C70" s="209">
        <v>4806.21</v>
      </c>
      <c r="D70" s="209"/>
      <c r="E70" s="209" t="s">
        <v>366</v>
      </c>
      <c r="F70" s="209">
        <v>4626.3999999999996</v>
      </c>
      <c r="H70" s="209">
        <v>66</v>
      </c>
      <c r="I70" s="210">
        <v>1581.02</v>
      </c>
      <c r="J70" s="292"/>
      <c r="K70" s="209">
        <v>66</v>
      </c>
      <c r="L70" s="210">
        <v>4427.74</v>
      </c>
      <c r="M70" s="292"/>
      <c r="N70" s="209">
        <v>66</v>
      </c>
      <c r="O70" s="210">
        <v>2130</v>
      </c>
      <c r="P70" s="292"/>
      <c r="Q70" s="209"/>
      <c r="R70" s="210"/>
      <c r="T70" s="209">
        <v>126</v>
      </c>
      <c r="U70" s="268">
        <v>1.0008300000000001</v>
      </c>
    </row>
    <row r="71" spans="2:21">
      <c r="B71" s="209" t="s">
        <v>367</v>
      </c>
      <c r="C71" s="209">
        <v>4878.3599999999997</v>
      </c>
      <c r="D71" s="209"/>
      <c r="E71" s="209" t="s">
        <v>367</v>
      </c>
      <c r="F71" s="209">
        <v>4698.45</v>
      </c>
      <c r="H71" s="209">
        <v>67</v>
      </c>
      <c r="I71" s="210">
        <v>1606.65</v>
      </c>
      <c r="J71" s="292"/>
      <c r="K71" s="209">
        <v>67</v>
      </c>
      <c r="L71" s="210">
        <v>4496.1499999999996</v>
      </c>
      <c r="M71" s="292"/>
      <c r="N71" s="209">
        <v>67</v>
      </c>
      <c r="O71" s="210">
        <v>2159</v>
      </c>
      <c r="P71" s="292"/>
      <c r="Q71" s="209"/>
      <c r="R71" s="210"/>
      <c r="T71" s="209">
        <v>127</v>
      </c>
      <c r="U71" s="268">
        <v>1.00084</v>
      </c>
    </row>
    <row r="72" spans="2:21">
      <c r="B72" s="209" t="s">
        <v>368</v>
      </c>
      <c r="C72" s="209">
        <v>4950.51</v>
      </c>
      <c r="D72" s="209"/>
      <c r="E72" s="209" t="s">
        <v>368</v>
      </c>
      <c r="F72" s="209">
        <v>4770.5200000000004</v>
      </c>
      <c r="H72" s="209">
        <v>68</v>
      </c>
      <c r="I72" s="210">
        <v>1632.27</v>
      </c>
      <c r="J72" s="292"/>
      <c r="K72" s="209">
        <v>68</v>
      </c>
      <c r="L72" s="210">
        <v>4564.5600000000004</v>
      </c>
      <c r="M72" s="292"/>
      <c r="N72" s="209">
        <v>68</v>
      </c>
      <c r="O72" s="210">
        <v>2187</v>
      </c>
      <c r="P72" s="292"/>
      <c r="Q72" s="209"/>
      <c r="R72" s="210"/>
      <c r="T72" s="209">
        <v>128</v>
      </c>
      <c r="U72" s="268">
        <v>1.0008600000000001</v>
      </c>
    </row>
    <row r="73" spans="2:21">
      <c r="B73" s="209" t="s">
        <v>369</v>
      </c>
      <c r="C73" s="209">
        <v>5022.66</v>
      </c>
      <c r="D73" s="209"/>
      <c r="E73" s="209" t="s">
        <v>369</v>
      </c>
      <c r="F73" s="209">
        <v>4842.58</v>
      </c>
      <c r="H73" s="209">
        <v>69</v>
      </c>
      <c r="I73" s="210">
        <v>1657.89</v>
      </c>
      <c r="J73" s="292"/>
      <c r="K73" s="209">
        <v>69</v>
      </c>
      <c r="L73" s="210">
        <v>4632.97</v>
      </c>
      <c r="M73" s="292"/>
      <c r="N73" s="209">
        <v>69</v>
      </c>
      <c r="O73" s="210">
        <v>2216</v>
      </c>
      <c r="P73" s="292"/>
      <c r="Q73" s="209"/>
      <c r="R73" s="210"/>
      <c r="T73" s="209">
        <v>129</v>
      </c>
      <c r="U73" s="268">
        <v>1.0008699999999999</v>
      </c>
    </row>
    <row r="74" spans="2:21">
      <c r="B74" s="209" t="s">
        <v>370</v>
      </c>
      <c r="C74" s="209">
        <v>5094.8100000000004</v>
      </c>
      <c r="D74" s="209"/>
      <c r="E74" s="209" t="s">
        <v>370</v>
      </c>
      <c r="F74" s="209">
        <v>4914.6400000000003</v>
      </c>
      <c r="H74" s="209">
        <v>70</v>
      </c>
      <c r="I74" s="210">
        <v>1683.52</v>
      </c>
      <c r="J74" s="292"/>
      <c r="K74" s="209">
        <v>70</v>
      </c>
      <c r="L74" s="210">
        <v>4701.38</v>
      </c>
      <c r="M74" s="292"/>
      <c r="N74" s="209">
        <v>70</v>
      </c>
      <c r="O74" s="210">
        <v>2244</v>
      </c>
      <c r="P74" s="292"/>
      <c r="Q74" s="209"/>
      <c r="R74" s="210"/>
      <c r="T74" s="209">
        <v>130</v>
      </c>
      <c r="U74" s="268">
        <v>1.00088</v>
      </c>
    </row>
    <row r="75" spans="2:21">
      <c r="B75" s="209" t="s">
        <v>371</v>
      </c>
      <c r="C75" s="209">
        <v>5166.96</v>
      </c>
      <c r="D75" s="209"/>
      <c r="E75" s="209" t="s">
        <v>371</v>
      </c>
      <c r="F75" s="209">
        <v>4986.7</v>
      </c>
      <c r="H75" s="209">
        <v>71</v>
      </c>
      <c r="I75" s="210">
        <v>1709.14</v>
      </c>
      <c r="J75" s="292"/>
      <c r="K75" s="209">
        <v>71</v>
      </c>
      <c r="L75" s="210">
        <v>4769.79</v>
      </c>
      <c r="M75" s="292"/>
      <c r="N75" s="209">
        <v>71</v>
      </c>
      <c r="O75" s="210">
        <v>2273</v>
      </c>
      <c r="P75" s="292"/>
      <c r="Q75" s="209"/>
      <c r="R75" s="210"/>
      <c r="T75" s="209">
        <v>131</v>
      </c>
      <c r="U75" s="268">
        <v>1.0008999999999999</v>
      </c>
    </row>
    <row r="76" spans="2:21">
      <c r="B76" s="209">
        <v>6</v>
      </c>
      <c r="C76" s="209">
        <v>5239.12</v>
      </c>
      <c r="D76" s="209"/>
      <c r="E76" s="209">
        <v>6</v>
      </c>
      <c r="F76" s="209">
        <v>5058.76</v>
      </c>
      <c r="H76" s="209">
        <v>72</v>
      </c>
      <c r="I76" s="210">
        <v>1734.77</v>
      </c>
      <c r="J76" s="292"/>
      <c r="K76" s="209">
        <v>72</v>
      </c>
      <c r="L76" s="210">
        <v>4838.1899999999996</v>
      </c>
      <c r="M76" s="292"/>
      <c r="N76" s="209">
        <v>72</v>
      </c>
      <c r="O76" s="210">
        <v>2301</v>
      </c>
      <c r="P76" s="292"/>
      <c r="Q76" s="209"/>
      <c r="R76" s="210"/>
      <c r="T76" s="209">
        <v>132</v>
      </c>
      <c r="U76" s="268">
        <v>1.00091</v>
      </c>
    </row>
    <row r="77" spans="2:21">
      <c r="B77" s="209" t="s">
        <v>372</v>
      </c>
      <c r="C77" s="209">
        <v>5311.27</v>
      </c>
      <c r="D77" s="209"/>
      <c r="E77" s="209" t="s">
        <v>372</v>
      </c>
      <c r="F77" s="209">
        <v>5130.83</v>
      </c>
      <c r="H77" s="209">
        <v>73</v>
      </c>
      <c r="I77" s="210">
        <v>1760.39</v>
      </c>
      <c r="J77" s="292"/>
      <c r="K77" s="209">
        <v>73</v>
      </c>
      <c r="L77" s="210">
        <v>4906.6000000000004</v>
      </c>
      <c r="M77" s="292"/>
      <c r="N77" s="209">
        <v>73</v>
      </c>
      <c r="O77" s="210">
        <v>2330</v>
      </c>
      <c r="P77" s="292"/>
      <c r="Q77" s="209"/>
      <c r="R77" s="210"/>
      <c r="T77" s="209">
        <v>133</v>
      </c>
      <c r="U77" s="268">
        <v>1.00092</v>
      </c>
    </row>
    <row r="78" spans="2:21">
      <c r="B78" s="209" t="s">
        <v>373</v>
      </c>
      <c r="C78" s="209">
        <v>5383.42</v>
      </c>
      <c r="D78" s="209"/>
      <c r="E78" s="209" t="s">
        <v>373</v>
      </c>
      <c r="F78" s="209">
        <v>5202.88</v>
      </c>
      <c r="H78" s="209">
        <v>74</v>
      </c>
      <c r="I78" s="210">
        <v>1786.01</v>
      </c>
      <c r="J78" s="292"/>
      <c r="K78" s="209">
        <v>74</v>
      </c>
      <c r="L78" s="210">
        <v>4975.01</v>
      </c>
      <c r="M78" s="292"/>
      <c r="N78" s="209">
        <v>74</v>
      </c>
      <c r="O78" s="210">
        <v>2358</v>
      </c>
      <c r="P78" s="292"/>
      <c r="Q78" s="209"/>
      <c r="R78" s="210"/>
      <c r="T78" s="209">
        <v>134</v>
      </c>
      <c r="U78" s="268">
        <v>1.0009399999999999</v>
      </c>
    </row>
    <row r="79" spans="2:21">
      <c r="B79" s="209" t="s">
        <v>374</v>
      </c>
      <c r="C79" s="209">
        <v>5455.57</v>
      </c>
      <c r="D79" s="209"/>
      <c r="E79" s="209" t="s">
        <v>374</v>
      </c>
      <c r="F79" s="209">
        <v>5274.95</v>
      </c>
      <c r="H79" s="209">
        <v>75</v>
      </c>
      <c r="I79" s="210">
        <v>1811.64</v>
      </c>
      <c r="J79" s="292"/>
      <c r="K79" s="209">
        <v>75</v>
      </c>
      <c r="L79" s="210">
        <v>5043.42</v>
      </c>
      <c r="M79" s="292"/>
      <c r="N79" s="209">
        <v>75</v>
      </c>
      <c r="O79" s="210">
        <v>2387</v>
      </c>
      <c r="P79" s="292"/>
      <c r="Q79" s="209"/>
      <c r="R79" s="210"/>
      <c r="T79" s="209">
        <v>135</v>
      </c>
      <c r="U79" s="268">
        <v>1.00095</v>
      </c>
    </row>
    <row r="80" spans="2:21">
      <c r="B80" s="209" t="s">
        <v>375</v>
      </c>
      <c r="C80" s="209">
        <v>5527.72</v>
      </c>
      <c r="D80" s="209"/>
      <c r="E80" s="209" t="s">
        <v>375</v>
      </c>
      <c r="F80" s="209">
        <v>5347.01</v>
      </c>
      <c r="H80" s="209">
        <v>76</v>
      </c>
      <c r="I80" s="210">
        <v>1837.26</v>
      </c>
      <c r="J80" s="292"/>
      <c r="K80" s="209">
        <v>76</v>
      </c>
      <c r="L80" s="210">
        <v>5111.83</v>
      </c>
      <c r="M80" s="292"/>
      <c r="N80" s="209">
        <v>76</v>
      </c>
      <c r="O80" s="210">
        <v>2415</v>
      </c>
      <c r="P80" s="292"/>
      <c r="Q80" s="209"/>
      <c r="R80" s="210"/>
      <c r="T80" s="209">
        <v>136</v>
      </c>
      <c r="U80" s="268">
        <v>1.0009600000000001</v>
      </c>
    </row>
    <row r="81" spans="2:21">
      <c r="B81" s="209" t="s">
        <v>376</v>
      </c>
      <c r="C81" s="209">
        <v>5599.87</v>
      </c>
      <c r="D81" s="209"/>
      <c r="E81" s="209" t="s">
        <v>376</v>
      </c>
      <c r="F81" s="209">
        <v>5419.07</v>
      </c>
      <c r="H81" s="209">
        <v>77</v>
      </c>
      <c r="I81" s="210">
        <v>1862.89</v>
      </c>
      <c r="J81" s="292"/>
      <c r="K81" s="209">
        <v>77</v>
      </c>
      <c r="L81" s="210">
        <v>5180.24</v>
      </c>
      <c r="M81" s="292"/>
      <c r="N81" s="209">
        <v>77</v>
      </c>
      <c r="O81" s="210">
        <v>2443</v>
      </c>
      <c r="P81" s="292"/>
      <c r="Q81" s="209"/>
      <c r="R81" s="210"/>
      <c r="T81" s="209">
        <v>137</v>
      </c>
      <c r="U81" s="268">
        <v>1.0009699999999999</v>
      </c>
    </row>
    <row r="82" spans="2:21">
      <c r="B82" s="209" t="s">
        <v>377</v>
      </c>
      <c r="C82" s="209">
        <v>5672.02</v>
      </c>
      <c r="D82" s="209"/>
      <c r="E82" s="209" t="s">
        <v>377</v>
      </c>
      <c r="F82" s="209">
        <v>5491.13</v>
      </c>
      <c r="H82" s="209">
        <v>78</v>
      </c>
      <c r="I82" s="210">
        <v>1888.51</v>
      </c>
      <c r="J82" s="292"/>
      <c r="K82" s="209">
        <v>78</v>
      </c>
      <c r="L82" s="210">
        <v>5248.65</v>
      </c>
      <c r="M82" s="292"/>
      <c r="N82" s="209">
        <v>78</v>
      </c>
      <c r="O82" s="210">
        <v>2472</v>
      </c>
      <c r="P82" s="292"/>
      <c r="Q82" s="209"/>
      <c r="R82" s="210"/>
      <c r="T82" s="209">
        <v>138</v>
      </c>
      <c r="U82" s="268">
        <v>1.00099</v>
      </c>
    </row>
    <row r="83" spans="2:21">
      <c r="B83" s="209" t="s">
        <v>378</v>
      </c>
      <c r="C83" s="209">
        <v>5744.17</v>
      </c>
      <c r="D83" s="209"/>
      <c r="E83" s="209" t="s">
        <v>378</v>
      </c>
      <c r="F83" s="209">
        <v>5563.19</v>
      </c>
      <c r="H83" s="209">
        <v>79</v>
      </c>
      <c r="I83" s="210">
        <v>1914.13</v>
      </c>
      <c r="J83" s="292"/>
      <c r="K83" s="209">
        <v>79</v>
      </c>
      <c r="L83" s="210">
        <v>5317.06</v>
      </c>
      <c r="M83" s="292"/>
      <c r="N83" s="209">
        <v>79</v>
      </c>
      <c r="O83" s="210">
        <v>2500</v>
      </c>
      <c r="P83" s="292"/>
      <c r="Q83" s="209"/>
      <c r="R83" s="210"/>
      <c r="T83" s="209">
        <v>139</v>
      </c>
      <c r="U83" s="268">
        <v>1.0009999999999999</v>
      </c>
    </row>
    <row r="84" spans="2:21">
      <c r="B84" s="209" t="s">
        <v>379</v>
      </c>
      <c r="C84" s="209">
        <v>5816.32</v>
      </c>
      <c r="D84" s="209"/>
      <c r="E84" s="209" t="s">
        <v>379</v>
      </c>
      <c r="F84" s="209">
        <v>5635.25</v>
      </c>
      <c r="H84" s="209">
        <v>80</v>
      </c>
      <c r="I84" s="210">
        <v>1939.76</v>
      </c>
      <c r="J84" s="292"/>
      <c r="K84" s="209">
        <v>80</v>
      </c>
      <c r="L84" s="210">
        <v>5385.47</v>
      </c>
      <c r="M84" s="292"/>
      <c r="N84" s="209">
        <v>80</v>
      </c>
      <c r="O84" s="210">
        <v>2529</v>
      </c>
      <c r="P84" s="292"/>
      <c r="Q84" s="209"/>
      <c r="R84" s="210"/>
      <c r="T84" s="209">
        <v>140</v>
      </c>
      <c r="U84" s="268">
        <v>1.00101</v>
      </c>
    </row>
    <row r="85" spans="2:21">
      <c r="B85" s="209" t="s">
        <v>380</v>
      </c>
      <c r="C85" s="209">
        <v>5888.47</v>
      </c>
      <c r="D85" s="209"/>
      <c r="E85" s="209" t="s">
        <v>380</v>
      </c>
      <c r="F85" s="209">
        <v>5707.32</v>
      </c>
      <c r="H85" s="209">
        <v>81</v>
      </c>
      <c r="I85" s="210">
        <v>1965.38</v>
      </c>
      <c r="J85" s="292"/>
      <c r="K85" s="209">
        <v>81</v>
      </c>
      <c r="L85" s="210">
        <v>5453.88</v>
      </c>
      <c r="M85" s="292"/>
      <c r="N85" s="209">
        <v>81</v>
      </c>
      <c r="O85" s="210">
        <v>2557</v>
      </c>
      <c r="P85" s="292"/>
      <c r="Q85" s="209"/>
      <c r="R85" s="210"/>
      <c r="T85" s="209">
        <v>141</v>
      </c>
      <c r="U85" s="268">
        <v>1.0010300000000001</v>
      </c>
    </row>
    <row r="86" spans="2:21">
      <c r="B86" s="209" t="s">
        <v>381</v>
      </c>
      <c r="C86" s="209">
        <v>5960.63</v>
      </c>
      <c r="D86" s="209"/>
      <c r="E86" s="209" t="s">
        <v>381</v>
      </c>
      <c r="F86" s="209">
        <v>5779.38</v>
      </c>
      <c r="H86" s="209">
        <v>82</v>
      </c>
      <c r="I86" s="210">
        <v>1991.01</v>
      </c>
      <c r="J86" s="292"/>
      <c r="K86" s="209">
        <v>82</v>
      </c>
      <c r="L86" s="210">
        <v>5522.28</v>
      </c>
      <c r="M86" s="292"/>
      <c r="N86" s="209">
        <v>82</v>
      </c>
      <c r="O86" s="210">
        <v>2586</v>
      </c>
      <c r="P86" s="292"/>
      <c r="Q86" s="209"/>
      <c r="R86" s="210"/>
      <c r="T86" s="209">
        <v>142</v>
      </c>
      <c r="U86" s="268">
        <v>1.0010399999999999</v>
      </c>
    </row>
    <row r="87" spans="2:21">
      <c r="B87" s="209" t="s">
        <v>382</v>
      </c>
      <c r="C87" s="209">
        <v>6032.78</v>
      </c>
      <c r="D87" s="209"/>
      <c r="E87" s="209" t="s">
        <v>382</v>
      </c>
      <c r="F87" s="209">
        <v>5851.44</v>
      </c>
      <c r="H87" s="209">
        <v>83</v>
      </c>
      <c r="I87" s="210">
        <v>2016.63</v>
      </c>
      <c r="J87" s="292"/>
      <c r="K87" s="209">
        <v>83</v>
      </c>
      <c r="L87" s="210">
        <v>5590.69</v>
      </c>
      <c r="M87" s="292"/>
      <c r="N87" s="209">
        <v>83</v>
      </c>
      <c r="O87" s="210">
        <v>2614</v>
      </c>
      <c r="P87" s="292"/>
      <c r="Q87" s="209"/>
      <c r="R87" s="210"/>
      <c r="T87" s="209">
        <v>143</v>
      </c>
      <c r="U87" s="268">
        <v>1.00105</v>
      </c>
    </row>
    <row r="88" spans="2:21">
      <c r="B88" s="209">
        <v>7</v>
      </c>
      <c r="C88" s="209">
        <v>6104.93</v>
      </c>
      <c r="D88" s="209"/>
      <c r="E88" s="209">
        <v>7</v>
      </c>
      <c r="F88" s="209">
        <v>5923.5</v>
      </c>
      <c r="H88" s="209">
        <v>84</v>
      </c>
      <c r="I88" s="210">
        <v>2042.25</v>
      </c>
      <c r="J88" s="292"/>
      <c r="K88" s="209">
        <v>84</v>
      </c>
      <c r="L88" s="210">
        <v>5659.1</v>
      </c>
      <c r="M88" s="292"/>
      <c r="N88" s="209">
        <v>84</v>
      </c>
      <c r="O88" s="210">
        <v>2643</v>
      </c>
      <c r="P88" s="292"/>
      <c r="Q88" s="209"/>
      <c r="R88" s="210"/>
      <c r="T88" s="209">
        <v>144</v>
      </c>
      <c r="U88" s="268">
        <v>1.0010699999999999</v>
      </c>
    </row>
    <row r="89" spans="2:21">
      <c r="B89" s="209" t="s">
        <v>383</v>
      </c>
      <c r="C89" s="209">
        <v>6177.08</v>
      </c>
      <c r="D89" s="209"/>
      <c r="E89" s="209" t="s">
        <v>383</v>
      </c>
      <c r="F89" s="209">
        <v>5995.56</v>
      </c>
      <c r="H89" s="209">
        <v>85</v>
      </c>
      <c r="I89" s="210">
        <v>2067.88</v>
      </c>
      <c r="J89" s="292"/>
      <c r="K89" s="209">
        <v>85</v>
      </c>
      <c r="L89" s="210">
        <v>5727.51</v>
      </c>
      <c r="M89" s="292"/>
      <c r="N89" s="209">
        <v>85</v>
      </c>
      <c r="O89" s="210">
        <v>2671</v>
      </c>
      <c r="P89" s="292"/>
      <c r="Q89" s="209"/>
      <c r="R89" s="210"/>
      <c r="T89" s="209">
        <v>145</v>
      </c>
      <c r="U89" s="268">
        <v>1.00108</v>
      </c>
    </row>
    <row r="90" spans="2:21">
      <c r="B90" s="209" t="s">
        <v>384</v>
      </c>
      <c r="C90" s="209">
        <v>6249.23</v>
      </c>
      <c r="D90" s="209"/>
      <c r="E90" s="209" t="s">
        <v>384</v>
      </c>
      <c r="F90" s="209">
        <v>6067.63</v>
      </c>
      <c r="H90" s="209">
        <v>86</v>
      </c>
      <c r="I90" s="210">
        <v>2093.5</v>
      </c>
      <c r="J90" s="292"/>
      <c r="K90" s="209">
        <v>86</v>
      </c>
      <c r="L90" s="210">
        <v>5795.92</v>
      </c>
      <c r="M90" s="292"/>
      <c r="N90" s="209">
        <v>86</v>
      </c>
      <c r="O90" s="210">
        <v>2699</v>
      </c>
      <c r="P90" s="292"/>
      <c r="Q90" s="209"/>
      <c r="R90" s="210"/>
      <c r="T90" s="209">
        <v>146</v>
      </c>
      <c r="U90" s="268">
        <v>1.00109</v>
      </c>
    </row>
    <row r="91" spans="2:21">
      <c r="B91" s="209" t="s">
        <v>385</v>
      </c>
      <c r="C91" s="209">
        <v>6321.38</v>
      </c>
      <c r="D91" s="209"/>
      <c r="E91" s="209" t="s">
        <v>385</v>
      </c>
      <c r="F91" s="209">
        <v>6139.68</v>
      </c>
      <c r="H91" s="209">
        <v>87</v>
      </c>
      <c r="I91" s="210">
        <v>2119.13</v>
      </c>
      <c r="J91" s="292"/>
      <c r="K91" s="209">
        <v>87</v>
      </c>
      <c r="L91" s="210">
        <v>5864.33</v>
      </c>
      <c r="M91" s="292"/>
      <c r="N91" s="209">
        <v>87</v>
      </c>
      <c r="O91" s="210">
        <v>2728</v>
      </c>
      <c r="P91" s="292"/>
      <c r="Q91" s="209"/>
      <c r="R91" s="210"/>
      <c r="T91" s="209">
        <v>147</v>
      </c>
      <c r="U91" s="268">
        <v>1.0011000000000001</v>
      </c>
    </row>
    <row r="92" spans="2:21">
      <c r="B92" s="209" t="s">
        <v>386</v>
      </c>
      <c r="C92" s="209">
        <v>6393.53</v>
      </c>
      <c r="D92" s="209"/>
      <c r="E92" s="209" t="s">
        <v>386</v>
      </c>
      <c r="F92" s="209">
        <v>6211.74</v>
      </c>
      <c r="H92" s="209">
        <v>88</v>
      </c>
      <c r="I92" s="210">
        <v>2144.75</v>
      </c>
      <c r="J92" s="292"/>
      <c r="K92" s="209">
        <v>88</v>
      </c>
      <c r="L92" s="210">
        <v>5932.74</v>
      </c>
      <c r="M92" s="292"/>
      <c r="N92" s="209">
        <v>88</v>
      </c>
      <c r="O92" s="210">
        <v>2756</v>
      </c>
      <c r="P92" s="292"/>
      <c r="Q92" s="209"/>
      <c r="R92" s="210"/>
      <c r="T92" s="209">
        <v>148</v>
      </c>
      <c r="U92" s="268">
        <v>1.00112</v>
      </c>
    </row>
    <row r="93" spans="2:21">
      <c r="B93" s="209" t="s">
        <v>387</v>
      </c>
      <c r="C93" s="209">
        <v>6465.68</v>
      </c>
      <c r="D93" s="209"/>
      <c r="E93" s="209" t="s">
        <v>387</v>
      </c>
      <c r="F93" s="209">
        <v>6283.8</v>
      </c>
      <c r="H93" s="209">
        <v>89</v>
      </c>
      <c r="I93" s="210">
        <v>2170.37</v>
      </c>
      <c r="J93" s="292"/>
      <c r="K93" s="209">
        <v>89</v>
      </c>
      <c r="L93" s="210">
        <v>6001.15</v>
      </c>
      <c r="M93" s="292"/>
      <c r="N93" s="209">
        <v>89</v>
      </c>
      <c r="O93" s="210">
        <v>2785</v>
      </c>
      <c r="P93" s="292"/>
      <c r="Q93" s="209"/>
      <c r="R93" s="210"/>
      <c r="T93" s="209">
        <v>149</v>
      </c>
      <c r="U93" s="268">
        <v>1.0011300000000001</v>
      </c>
    </row>
    <row r="94" spans="2:21">
      <c r="B94" s="209" t="s">
        <v>388</v>
      </c>
      <c r="C94" s="209">
        <v>6537.83</v>
      </c>
      <c r="D94" s="209"/>
      <c r="E94" s="209" t="s">
        <v>388</v>
      </c>
      <c r="F94" s="209">
        <v>6355.87</v>
      </c>
      <c r="H94" s="209">
        <v>90</v>
      </c>
      <c r="I94" s="210">
        <v>2196</v>
      </c>
      <c r="J94" s="292"/>
      <c r="K94" s="209">
        <v>90</v>
      </c>
      <c r="L94" s="210">
        <v>6069.56</v>
      </c>
      <c r="M94" s="292"/>
      <c r="N94" s="209">
        <v>90</v>
      </c>
      <c r="O94" s="210">
        <v>2813</v>
      </c>
      <c r="P94" s="292"/>
      <c r="Q94" s="209"/>
      <c r="R94" s="210"/>
      <c r="T94" s="209">
        <v>150</v>
      </c>
      <c r="U94" s="268">
        <v>1.0011399999999999</v>
      </c>
    </row>
    <row r="95" spans="2:21">
      <c r="B95" s="209" t="s">
        <v>389</v>
      </c>
      <c r="C95" s="209">
        <v>6609.98</v>
      </c>
      <c r="D95" s="209"/>
      <c r="E95" s="209" t="s">
        <v>389</v>
      </c>
      <c r="F95" s="209">
        <v>6427.93</v>
      </c>
      <c r="H95" s="209">
        <v>91</v>
      </c>
      <c r="I95" s="210">
        <v>2221.62</v>
      </c>
      <c r="J95" s="292"/>
      <c r="K95" s="209">
        <v>91</v>
      </c>
      <c r="L95" s="210">
        <v>6137.97</v>
      </c>
      <c r="M95" s="292"/>
      <c r="N95" s="209">
        <v>91</v>
      </c>
      <c r="O95" s="210">
        <v>2841</v>
      </c>
      <c r="P95" s="292"/>
      <c r="Q95" s="209"/>
      <c r="R95" s="210"/>
      <c r="T95" s="209">
        <v>151</v>
      </c>
      <c r="U95" s="268">
        <v>1.00116</v>
      </c>
    </row>
    <row r="96" spans="2:21">
      <c r="B96" s="209" t="s">
        <v>390</v>
      </c>
      <c r="C96" s="209">
        <v>6682.09</v>
      </c>
      <c r="D96" s="209"/>
      <c r="E96" s="209" t="s">
        <v>390</v>
      </c>
      <c r="F96" s="209">
        <v>6499.99</v>
      </c>
      <c r="H96" s="209">
        <v>92</v>
      </c>
      <c r="I96" s="210">
        <v>2247.25</v>
      </c>
      <c r="J96" s="292"/>
      <c r="K96" s="209">
        <v>92</v>
      </c>
      <c r="L96" s="210">
        <v>6206.37</v>
      </c>
      <c r="M96" s="292"/>
      <c r="N96" s="209">
        <v>92</v>
      </c>
      <c r="O96" s="210">
        <v>2870</v>
      </c>
      <c r="P96" s="292"/>
      <c r="Q96" s="209"/>
      <c r="R96" s="210"/>
      <c r="T96" s="209">
        <v>152</v>
      </c>
      <c r="U96" s="268">
        <v>1.0011699999999999</v>
      </c>
    </row>
    <row r="97" spans="2:21">
      <c r="B97" s="209" t="s">
        <v>391</v>
      </c>
      <c r="C97" s="209">
        <v>6754.19</v>
      </c>
      <c r="D97" s="209"/>
      <c r="E97" s="209" t="s">
        <v>391</v>
      </c>
      <c r="F97" s="209">
        <v>6572.06</v>
      </c>
      <c r="H97" s="209">
        <v>93</v>
      </c>
      <c r="I97" s="210">
        <v>2272.87</v>
      </c>
      <c r="J97" s="292"/>
      <c r="K97" s="209">
        <v>93</v>
      </c>
      <c r="L97" s="210">
        <v>6274.78</v>
      </c>
      <c r="M97" s="292"/>
      <c r="N97" s="209">
        <v>93</v>
      </c>
      <c r="O97" s="210">
        <v>2898</v>
      </c>
      <c r="P97" s="292"/>
      <c r="Q97" s="209"/>
      <c r="R97" s="210"/>
      <c r="T97" s="209">
        <v>153</v>
      </c>
      <c r="U97" s="268">
        <v>1.00118</v>
      </c>
    </row>
    <row r="98" spans="2:21">
      <c r="B98" s="209" t="s">
        <v>392</v>
      </c>
      <c r="C98" s="209">
        <v>6826.31</v>
      </c>
      <c r="D98" s="209"/>
      <c r="E98" s="209" t="s">
        <v>392</v>
      </c>
      <c r="F98" s="209">
        <v>6644.11</v>
      </c>
      <c r="H98" s="209">
        <v>94</v>
      </c>
      <c r="I98" s="210">
        <v>2298.4899999999998</v>
      </c>
      <c r="J98" s="292"/>
      <c r="K98" s="209">
        <v>94</v>
      </c>
      <c r="L98" s="210">
        <v>6343.19</v>
      </c>
      <c r="M98" s="292"/>
      <c r="N98" s="209">
        <v>94</v>
      </c>
      <c r="O98" s="210">
        <v>2927</v>
      </c>
      <c r="P98" s="292"/>
      <c r="Q98" s="209"/>
      <c r="R98" s="210"/>
      <c r="T98" s="209">
        <v>154</v>
      </c>
      <c r="U98" s="268">
        <v>1.0012000000000001</v>
      </c>
    </row>
    <row r="99" spans="2:21">
      <c r="B99" s="209" t="s">
        <v>393</v>
      </c>
      <c r="C99" s="209">
        <v>6898.42</v>
      </c>
      <c r="D99" s="209"/>
      <c r="E99" s="209" t="s">
        <v>393</v>
      </c>
      <c r="F99" s="209">
        <v>6716.18</v>
      </c>
      <c r="H99" s="209">
        <v>95</v>
      </c>
      <c r="I99" s="210">
        <v>2324.12</v>
      </c>
      <c r="J99" s="292"/>
      <c r="K99" s="209">
        <v>95</v>
      </c>
      <c r="L99" s="210">
        <v>6411.6</v>
      </c>
      <c r="M99" s="292"/>
      <c r="N99" s="209">
        <v>95</v>
      </c>
      <c r="O99" s="210">
        <v>2955</v>
      </c>
      <c r="P99" s="292"/>
      <c r="Q99" s="209"/>
      <c r="R99" s="210"/>
      <c r="T99" s="209">
        <v>155</v>
      </c>
      <c r="U99" s="268">
        <v>1.0012099999999999</v>
      </c>
    </row>
    <row r="100" spans="2:21">
      <c r="B100" s="209">
        <v>8</v>
      </c>
      <c r="C100" s="209">
        <v>6970.53</v>
      </c>
      <c r="D100" s="209"/>
      <c r="E100" s="209">
        <v>8</v>
      </c>
      <c r="F100" s="209">
        <v>6788.24</v>
      </c>
      <c r="H100" s="209">
        <v>96</v>
      </c>
      <c r="I100" s="210">
        <v>2349.7399999999998</v>
      </c>
      <c r="J100" s="292"/>
      <c r="K100" s="209">
        <v>96</v>
      </c>
      <c r="L100" s="210">
        <v>6480.01</v>
      </c>
      <c r="M100" s="292"/>
      <c r="N100" s="209">
        <v>96</v>
      </c>
      <c r="O100" s="210">
        <v>2983</v>
      </c>
      <c r="P100" s="292"/>
      <c r="Q100" s="209"/>
      <c r="R100" s="210"/>
      <c r="T100" s="209">
        <v>156</v>
      </c>
      <c r="U100" s="268">
        <v>1.00122</v>
      </c>
    </row>
    <row r="101" spans="2:21">
      <c r="B101" s="209" t="s">
        <v>394</v>
      </c>
      <c r="C101" s="209">
        <v>7042.64</v>
      </c>
      <c r="D101" s="209"/>
      <c r="E101" s="209" t="s">
        <v>394</v>
      </c>
      <c r="F101" s="209">
        <v>6860.3</v>
      </c>
      <c r="H101" s="209">
        <v>97</v>
      </c>
      <c r="I101" s="210">
        <v>2375.37</v>
      </c>
      <c r="J101" s="292"/>
      <c r="K101" s="209">
        <v>97</v>
      </c>
      <c r="L101" s="210">
        <v>6548.42</v>
      </c>
      <c r="M101" s="292"/>
      <c r="N101" s="209">
        <v>97</v>
      </c>
      <c r="O101" s="210">
        <v>3012</v>
      </c>
      <c r="P101" s="292"/>
      <c r="Q101" s="209"/>
      <c r="R101" s="210"/>
      <c r="T101" s="209">
        <v>157</v>
      </c>
      <c r="U101" s="268">
        <v>1.0012399999999999</v>
      </c>
    </row>
    <row r="102" spans="2:21">
      <c r="B102" s="209" t="s">
        <v>395</v>
      </c>
      <c r="C102" s="209">
        <v>7114.76</v>
      </c>
      <c r="D102" s="209"/>
      <c r="E102" s="209" t="s">
        <v>395</v>
      </c>
      <c r="F102" s="209">
        <v>6932.36</v>
      </c>
      <c r="H102" s="209">
        <v>98</v>
      </c>
      <c r="I102" s="210">
        <v>2400.9899999999998</v>
      </c>
      <c r="J102" s="292"/>
      <c r="K102" s="209">
        <v>98</v>
      </c>
      <c r="L102" s="210">
        <v>6616.83</v>
      </c>
      <c r="M102" s="292"/>
      <c r="N102" s="209">
        <v>98</v>
      </c>
      <c r="O102" s="210">
        <v>3040</v>
      </c>
      <c r="P102" s="292"/>
      <c r="Q102" s="209"/>
      <c r="R102" s="210"/>
      <c r="T102" s="209">
        <v>158</v>
      </c>
      <c r="U102" s="268">
        <v>1.00125</v>
      </c>
    </row>
    <row r="103" spans="2:21">
      <c r="B103" s="209" t="s">
        <v>396</v>
      </c>
      <c r="C103" s="209">
        <v>7186.87</v>
      </c>
      <c r="D103" s="209"/>
      <c r="E103" s="209" t="s">
        <v>396</v>
      </c>
      <c r="F103" s="209">
        <v>7004.36</v>
      </c>
      <c r="H103" s="209">
        <v>99</v>
      </c>
      <c r="I103" s="210">
        <v>2426.61</v>
      </c>
      <c r="J103" s="292"/>
      <c r="K103" s="209">
        <v>99</v>
      </c>
      <c r="L103" s="210">
        <v>6685.24</v>
      </c>
      <c r="M103" s="292"/>
      <c r="N103" s="209">
        <v>99</v>
      </c>
      <c r="O103" s="210">
        <v>3069</v>
      </c>
      <c r="P103" s="292"/>
      <c r="Q103" s="209"/>
      <c r="R103" s="210"/>
      <c r="T103" s="209">
        <v>159</v>
      </c>
      <c r="U103" s="268">
        <v>1.00126</v>
      </c>
    </row>
    <row r="104" spans="2:21">
      <c r="B104" s="209" t="s">
        <v>397</v>
      </c>
      <c r="C104" s="209">
        <v>7258.98</v>
      </c>
      <c r="D104" s="209"/>
      <c r="E104" s="209" t="s">
        <v>397</v>
      </c>
      <c r="F104" s="209">
        <v>7076.37</v>
      </c>
      <c r="H104" s="209">
        <v>100</v>
      </c>
      <c r="I104" s="210">
        <v>2452.2399999999998</v>
      </c>
      <c r="J104" s="292"/>
      <c r="K104" s="209">
        <v>100</v>
      </c>
      <c r="L104" s="210">
        <v>6753.65</v>
      </c>
      <c r="M104" s="292"/>
      <c r="N104" s="209">
        <v>100</v>
      </c>
      <c r="O104" s="210">
        <v>3097</v>
      </c>
      <c r="P104" s="292"/>
      <c r="Q104" s="209"/>
      <c r="R104" s="210"/>
      <c r="T104" s="209">
        <v>160</v>
      </c>
      <c r="U104" s="268">
        <v>1.0012799999999999</v>
      </c>
    </row>
    <row r="105" spans="2:21">
      <c r="B105" s="209" t="s">
        <v>398</v>
      </c>
      <c r="C105" s="209">
        <v>7331.09</v>
      </c>
      <c r="D105" s="209"/>
      <c r="E105" s="209" t="s">
        <v>398</v>
      </c>
      <c r="F105" s="209">
        <v>7148.37</v>
      </c>
      <c r="H105" s="209">
        <v>101</v>
      </c>
      <c r="I105" s="210">
        <v>2477.86</v>
      </c>
      <c r="J105" s="292"/>
      <c r="K105" s="209">
        <v>101</v>
      </c>
      <c r="L105" s="210">
        <v>6822.06</v>
      </c>
      <c r="M105" s="292"/>
      <c r="N105" s="209">
        <v>101</v>
      </c>
      <c r="O105" s="210">
        <v>3125</v>
      </c>
      <c r="P105" s="292"/>
      <c r="Q105" s="209"/>
      <c r="R105" s="210"/>
      <c r="T105" s="209">
        <v>161</v>
      </c>
      <c r="U105" s="268">
        <v>1.00129</v>
      </c>
    </row>
    <row r="106" spans="2:21">
      <c r="B106" s="209" t="s">
        <v>399</v>
      </c>
      <c r="C106" s="209">
        <v>7403.21</v>
      </c>
      <c r="D106" s="209"/>
      <c r="E106" s="209" t="s">
        <v>399</v>
      </c>
      <c r="F106" s="209">
        <v>7220.38</v>
      </c>
      <c r="H106" s="209">
        <v>102</v>
      </c>
      <c r="I106" s="210">
        <v>2503.4899999999998</v>
      </c>
      <c r="J106" s="292"/>
      <c r="K106" s="209">
        <v>102</v>
      </c>
      <c r="L106" s="210">
        <v>6890.46</v>
      </c>
      <c r="M106" s="292"/>
      <c r="N106" s="209">
        <v>102</v>
      </c>
      <c r="O106" s="210">
        <v>3154</v>
      </c>
      <c r="P106" s="292"/>
      <c r="Q106" s="209"/>
      <c r="R106" s="210"/>
      <c r="T106" s="209">
        <v>162</v>
      </c>
      <c r="U106" s="268">
        <v>1.0013000000000001</v>
      </c>
    </row>
    <row r="107" spans="2:21">
      <c r="B107" s="209" t="s">
        <v>400</v>
      </c>
      <c r="C107" s="209">
        <v>7475.32</v>
      </c>
      <c r="D107" s="209"/>
      <c r="E107" s="209" t="s">
        <v>400</v>
      </c>
      <c r="F107" s="209">
        <v>7292.4</v>
      </c>
      <c r="H107" s="209">
        <v>103</v>
      </c>
      <c r="I107" s="210">
        <v>2529.11</v>
      </c>
      <c r="J107" s="292"/>
      <c r="K107" s="209">
        <v>103</v>
      </c>
      <c r="L107" s="210">
        <v>6958.87</v>
      </c>
      <c r="M107" s="292"/>
      <c r="N107" s="209">
        <v>103</v>
      </c>
      <c r="O107" s="210">
        <v>3182</v>
      </c>
      <c r="P107" s="292"/>
      <c r="Q107" s="209"/>
      <c r="R107" s="210"/>
      <c r="T107" s="209">
        <v>163</v>
      </c>
      <c r="U107" s="268">
        <v>1.00132</v>
      </c>
    </row>
    <row r="108" spans="2:21">
      <c r="B108" s="209" t="s">
        <v>401</v>
      </c>
      <c r="C108" s="209">
        <v>7547.43</v>
      </c>
      <c r="D108" s="209"/>
      <c r="E108" s="209" t="s">
        <v>401</v>
      </c>
      <c r="F108" s="209">
        <v>7364.4</v>
      </c>
      <c r="H108" s="209">
        <v>104</v>
      </c>
      <c r="I108" s="210">
        <v>2554.73</v>
      </c>
      <c r="J108" s="292"/>
      <c r="K108" s="209">
        <v>104</v>
      </c>
      <c r="L108" s="210">
        <v>7027.28</v>
      </c>
      <c r="M108" s="292"/>
      <c r="N108" s="209">
        <v>104</v>
      </c>
      <c r="O108" s="210">
        <v>3211</v>
      </c>
      <c r="P108" s="292"/>
      <c r="Q108" s="209"/>
      <c r="R108" s="210"/>
      <c r="T108" s="209">
        <v>164</v>
      </c>
      <c r="U108" s="268">
        <v>1.0013300000000001</v>
      </c>
    </row>
    <row r="109" spans="2:21">
      <c r="B109" s="209" t="s">
        <v>402</v>
      </c>
      <c r="C109" s="209">
        <v>7619.55</v>
      </c>
      <c r="D109" s="209"/>
      <c r="E109" s="209" t="s">
        <v>402</v>
      </c>
      <c r="F109" s="209">
        <v>7436.41</v>
      </c>
      <c r="H109" s="209">
        <v>105</v>
      </c>
      <c r="I109" s="210">
        <v>2580.36</v>
      </c>
      <c r="J109" s="292"/>
      <c r="K109" s="209">
        <v>105</v>
      </c>
      <c r="L109" s="210">
        <v>7095.69</v>
      </c>
      <c r="M109" s="292"/>
      <c r="N109" s="209">
        <v>105</v>
      </c>
      <c r="O109" s="210">
        <v>3239</v>
      </c>
      <c r="P109" s="292"/>
      <c r="Q109" s="209"/>
      <c r="R109" s="210"/>
      <c r="T109" s="209">
        <v>165</v>
      </c>
      <c r="U109" s="268">
        <v>1.0013399999999999</v>
      </c>
    </row>
    <row r="110" spans="2:21">
      <c r="B110" s="209" t="s">
        <v>403</v>
      </c>
      <c r="C110" s="209">
        <v>7691.66</v>
      </c>
      <c r="D110" s="209"/>
      <c r="E110" s="209" t="s">
        <v>403</v>
      </c>
      <c r="F110" s="209">
        <v>7508.41</v>
      </c>
      <c r="H110" s="209">
        <v>106</v>
      </c>
      <c r="I110" s="210">
        <v>2605.98</v>
      </c>
      <c r="J110" s="292"/>
      <c r="K110" s="209">
        <v>106</v>
      </c>
      <c r="L110" s="210">
        <v>7164.1</v>
      </c>
      <c r="M110" s="292"/>
      <c r="N110" s="209">
        <v>106</v>
      </c>
      <c r="O110" s="210">
        <v>3267</v>
      </c>
      <c r="P110" s="292"/>
      <c r="Q110" s="209"/>
      <c r="R110" s="210"/>
      <c r="T110" s="209">
        <v>166</v>
      </c>
      <c r="U110" s="268">
        <v>1.00135</v>
      </c>
    </row>
    <row r="111" spans="2:21">
      <c r="B111" s="209" t="s">
        <v>404</v>
      </c>
      <c r="C111" s="209">
        <v>7763.77</v>
      </c>
      <c r="D111" s="209"/>
      <c r="E111" s="209" t="s">
        <v>404</v>
      </c>
      <c r="F111" s="209">
        <v>7580.42</v>
      </c>
      <c r="H111" s="209">
        <v>107</v>
      </c>
      <c r="I111" s="210">
        <v>2631.6120000000001</v>
      </c>
      <c r="J111" s="292"/>
      <c r="K111" s="209">
        <v>107</v>
      </c>
      <c r="L111" s="210">
        <v>7232.51</v>
      </c>
      <c r="M111" s="292"/>
      <c r="N111" s="209">
        <v>107</v>
      </c>
      <c r="O111" s="210">
        <v>3296</v>
      </c>
      <c r="P111" s="292"/>
      <c r="Q111" s="209"/>
      <c r="R111" s="210"/>
    </row>
    <row r="112" spans="2:21">
      <c r="B112" s="209">
        <v>9</v>
      </c>
      <c r="C112" s="209">
        <v>7835.88</v>
      </c>
      <c r="D112" s="209"/>
      <c r="E112" s="209">
        <v>9</v>
      </c>
      <c r="F112" s="209">
        <v>7652.44</v>
      </c>
      <c r="H112" s="209">
        <v>108</v>
      </c>
      <c r="I112" s="210">
        <v>2657.23</v>
      </c>
      <c r="J112" s="292"/>
      <c r="K112" s="209">
        <v>108</v>
      </c>
      <c r="L112" s="210">
        <v>7300.92</v>
      </c>
      <c r="M112" s="292"/>
      <c r="N112" s="209">
        <v>108</v>
      </c>
      <c r="O112" s="210">
        <v>3324</v>
      </c>
      <c r="P112" s="292"/>
      <c r="Q112" s="209"/>
      <c r="R112" s="210"/>
    </row>
    <row r="113" spans="2:18">
      <c r="B113" s="209" t="s">
        <v>405</v>
      </c>
      <c r="C113" s="209">
        <v>7908</v>
      </c>
      <c r="D113" s="209"/>
      <c r="E113" s="209" t="s">
        <v>405</v>
      </c>
      <c r="F113" s="209">
        <v>7724.44</v>
      </c>
      <c r="H113" s="209">
        <v>109</v>
      </c>
      <c r="I113" s="210">
        <v>2682.85</v>
      </c>
      <c r="J113" s="292"/>
      <c r="K113" s="209">
        <v>109</v>
      </c>
      <c r="L113" s="210">
        <v>7369.33</v>
      </c>
      <c r="M113" s="292"/>
      <c r="N113" s="209">
        <v>109</v>
      </c>
      <c r="O113" s="210">
        <v>3353</v>
      </c>
      <c r="P113" s="292"/>
      <c r="Q113" s="209"/>
      <c r="R113" s="210"/>
    </row>
    <row r="114" spans="2:18">
      <c r="B114" s="209" t="s">
        <v>406</v>
      </c>
      <c r="C114" s="209">
        <v>7980.11</v>
      </c>
      <c r="D114" s="209"/>
      <c r="E114" s="209" t="s">
        <v>406</v>
      </c>
      <c r="F114" s="209">
        <v>7796.45</v>
      </c>
      <c r="H114" s="209">
        <v>110</v>
      </c>
      <c r="I114" s="210">
        <v>2708.48</v>
      </c>
      <c r="J114" s="292"/>
      <c r="K114" s="209">
        <v>110</v>
      </c>
      <c r="L114" s="210">
        <v>7437.74</v>
      </c>
      <c r="M114" s="292"/>
      <c r="N114" s="209">
        <v>110</v>
      </c>
      <c r="O114" s="210">
        <v>3381</v>
      </c>
      <c r="P114" s="292"/>
      <c r="Q114" s="209"/>
      <c r="R114" s="210"/>
    </row>
    <row r="115" spans="2:18">
      <c r="B115" s="209" t="s">
        <v>407</v>
      </c>
      <c r="C115" s="209">
        <v>8052.22</v>
      </c>
      <c r="D115" s="209"/>
      <c r="E115" s="209" t="s">
        <v>407</v>
      </c>
      <c r="F115" s="209">
        <v>7868.46</v>
      </c>
      <c r="H115" s="209">
        <v>111</v>
      </c>
      <c r="I115" s="210">
        <v>2734.1</v>
      </c>
      <c r="J115" s="292"/>
      <c r="K115" s="209">
        <v>111</v>
      </c>
      <c r="L115" s="210">
        <v>7506.15</v>
      </c>
      <c r="M115" s="292"/>
      <c r="N115" s="209">
        <v>111</v>
      </c>
      <c r="O115" s="210">
        <v>3409</v>
      </c>
      <c r="P115" s="292"/>
      <c r="Q115" s="209"/>
      <c r="R115" s="210"/>
    </row>
    <row r="116" spans="2:18">
      <c r="B116" s="209" t="s">
        <v>408</v>
      </c>
      <c r="C116" s="209">
        <v>8124.33</v>
      </c>
      <c r="D116" s="209"/>
      <c r="E116" s="209" t="s">
        <v>408</v>
      </c>
      <c r="F116" s="209">
        <v>7940.47</v>
      </c>
      <c r="H116" s="209">
        <v>112</v>
      </c>
      <c r="I116" s="210">
        <v>2759.732</v>
      </c>
      <c r="J116" s="292"/>
      <c r="K116" s="209">
        <v>112</v>
      </c>
      <c r="L116" s="210">
        <v>7574.55</v>
      </c>
      <c r="M116" s="292"/>
      <c r="N116" s="209">
        <v>112</v>
      </c>
      <c r="O116" s="210">
        <v>3438</v>
      </c>
      <c r="P116" s="292"/>
      <c r="Q116" s="209"/>
      <c r="R116" s="210"/>
    </row>
    <row r="117" spans="2:18">
      <c r="B117" s="209" t="s">
        <v>409</v>
      </c>
      <c r="C117" s="209">
        <v>8196.4500000000007</v>
      </c>
      <c r="D117" s="209"/>
      <c r="E117" s="209" t="s">
        <v>409</v>
      </c>
      <c r="F117" s="209">
        <v>8012.48</v>
      </c>
      <c r="H117" s="209">
        <v>113</v>
      </c>
      <c r="I117" s="210">
        <v>2785.35</v>
      </c>
      <c r="J117" s="292"/>
      <c r="K117" s="209">
        <v>113</v>
      </c>
      <c r="L117" s="210">
        <v>7642.96</v>
      </c>
      <c r="M117" s="292"/>
      <c r="N117" s="209">
        <v>113</v>
      </c>
      <c r="O117" s="210">
        <v>3466</v>
      </c>
      <c r="P117" s="292"/>
      <c r="Q117" s="209"/>
      <c r="R117" s="210"/>
    </row>
    <row r="118" spans="2:18">
      <c r="B118" s="209" t="s">
        <v>410</v>
      </c>
      <c r="C118" s="209">
        <v>8268.56</v>
      </c>
      <c r="D118" s="209"/>
      <c r="E118" s="209" t="s">
        <v>410</v>
      </c>
      <c r="F118" s="209">
        <v>8084.48</v>
      </c>
      <c r="H118" s="209">
        <v>114</v>
      </c>
      <c r="I118" s="210">
        <v>2810.97</v>
      </c>
      <c r="J118" s="292"/>
      <c r="K118" s="209">
        <v>114</v>
      </c>
      <c r="L118" s="210">
        <v>7711.37</v>
      </c>
      <c r="M118" s="292"/>
      <c r="N118" s="209">
        <v>114</v>
      </c>
      <c r="O118" s="210">
        <v>3495</v>
      </c>
      <c r="P118" s="292"/>
      <c r="Q118" s="209"/>
      <c r="R118" s="210"/>
    </row>
    <row r="119" spans="2:18">
      <c r="B119" s="209" t="s">
        <v>411</v>
      </c>
      <c r="C119" s="209">
        <v>8340.67</v>
      </c>
      <c r="D119" s="209"/>
      <c r="E119" s="209" t="s">
        <v>411</v>
      </c>
      <c r="F119" s="209">
        <v>8156.49</v>
      </c>
      <c r="H119" s="209">
        <v>115</v>
      </c>
      <c r="I119" s="210">
        <v>2836.6</v>
      </c>
      <c r="J119" s="292"/>
      <c r="K119" s="209">
        <v>115</v>
      </c>
      <c r="L119" s="210">
        <v>7779.78</v>
      </c>
      <c r="M119" s="292"/>
      <c r="N119" s="209">
        <v>115</v>
      </c>
      <c r="O119" s="210">
        <v>3523</v>
      </c>
      <c r="P119" s="292"/>
      <c r="Q119" s="209"/>
      <c r="R119" s="210"/>
    </row>
    <row r="120" spans="2:18">
      <c r="B120" s="209" t="s">
        <v>412</v>
      </c>
      <c r="C120" s="209">
        <v>8412.7800000000007</v>
      </c>
      <c r="D120" s="209"/>
      <c r="E120" s="209" t="s">
        <v>412</v>
      </c>
      <c r="F120" s="209">
        <v>8228.5</v>
      </c>
      <c r="H120" s="209">
        <v>116</v>
      </c>
      <c r="I120" s="210">
        <v>2862.22</v>
      </c>
      <c r="J120" s="292"/>
      <c r="K120" s="209">
        <v>116</v>
      </c>
      <c r="L120" s="210">
        <v>7848.19</v>
      </c>
      <c r="M120" s="292"/>
      <c r="N120" s="209">
        <v>116</v>
      </c>
      <c r="O120" s="210">
        <v>3551</v>
      </c>
      <c r="P120" s="292"/>
      <c r="Q120" s="209"/>
      <c r="R120" s="210"/>
    </row>
    <row r="121" spans="2:18">
      <c r="B121" s="209" t="s">
        <v>413</v>
      </c>
      <c r="C121" s="209">
        <v>8484.89</v>
      </c>
      <c r="D121" s="209"/>
      <c r="E121" s="209" t="s">
        <v>413</v>
      </c>
      <c r="F121" s="209">
        <v>8300.51</v>
      </c>
      <c r="H121" s="209">
        <v>117</v>
      </c>
      <c r="I121" s="210">
        <v>2887.8519999999999</v>
      </c>
      <c r="J121" s="292"/>
      <c r="K121" s="209">
        <v>117</v>
      </c>
      <c r="L121" s="210">
        <v>7916.6</v>
      </c>
      <c r="M121" s="292"/>
      <c r="N121" s="209">
        <v>117</v>
      </c>
      <c r="O121" s="210">
        <v>3580</v>
      </c>
      <c r="P121" s="292"/>
      <c r="Q121" s="209"/>
      <c r="R121" s="210"/>
    </row>
    <row r="122" spans="2:18">
      <c r="B122" s="209" t="s">
        <v>414</v>
      </c>
      <c r="C122" s="209">
        <v>8557</v>
      </c>
      <c r="D122" s="209"/>
      <c r="E122" s="209" t="s">
        <v>414</v>
      </c>
      <c r="F122" s="209">
        <v>8372.52</v>
      </c>
      <c r="H122" s="209">
        <v>118</v>
      </c>
      <c r="I122" s="210">
        <v>2913.47</v>
      </c>
      <c r="J122" s="292"/>
      <c r="K122" s="209">
        <v>118</v>
      </c>
      <c r="L122" s="210">
        <v>7985.1</v>
      </c>
      <c r="M122" s="292"/>
      <c r="N122" s="209">
        <v>118</v>
      </c>
      <c r="O122" s="210">
        <v>3608</v>
      </c>
      <c r="P122" s="292"/>
      <c r="Q122" s="209"/>
      <c r="R122" s="210"/>
    </row>
    <row r="123" spans="2:18">
      <c r="B123" s="209" t="s">
        <v>415</v>
      </c>
      <c r="C123" s="209">
        <v>8629.1200000000008</v>
      </c>
      <c r="D123" s="209"/>
      <c r="E123" s="209" t="s">
        <v>415</v>
      </c>
      <c r="F123" s="209">
        <v>8444.52</v>
      </c>
      <c r="H123" s="209">
        <v>119</v>
      </c>
      <c r="I123" s="210">
        <v>2939.09</v>
      </c>
      <c r="J123" s="292"/>
      <c r="K123" s="209">
        <v>119</v>
      </c>
      <c r="L123" s="210">
        <v>8053.42</v>
      </c>
      <c r="M123" s="292"/>
      <c r="N123" s="209">
        <v>119</v>
      </c>
      <c r="O123" s="210">
        <v>3637</v>
      </c>
      <c r="P123" s="292"/>
      <c r="Q123" s="209"/>
      <c r="R123" s="210"/>
    </row>
    <row r="124" spans="2:18">
      <c r="B124" s="209">
        <v>10</v>
      </c>
      <c r="C124" s="209">
        <v>8701.23</v>
      </c>
      <c r="D124" s="209"/>
      <c r="E124" s="209">
        <v>10</v>
      </c>
      <c r="F124" s="209">
        <v>8516.5300000000007</v>
      </c>
      <c r="H124" s="209">
        <v>120</v>
      </c>
      <c r="I124" s="210">
        <v>2964.72</v>
      </c>
      <c r="J124" s="292"/>
      <c r="K124" s="209">
        <v>120</v>
      </c>
      <c r="L124" s="210">
        <v>8121.83</v>
      </c>
      <c r="M124" s="292"/>
      <c r="N124" s="209">
        <v>120</v>
      </c>
      <c r="O124" s="210">
        <v>3665</v>
      </c>
      <c r="P124" s="292"/>
      <c r="Q124" s="209"/>
      <c r="R124" s="210"/>
    </row>
    <row r="125" spans="2:18">
      <c r="B125" s="209" t="s">
        <v>416</v>
      </c>
      <c r="C125" s="209">
        <v>8773.34</v>
      </c>
      <c r="D125" s="209"/>
      <c r="E125" s="209" t="s">
        <v>416</v>
      </c>
      <c r="F125" s="209">
        <v>8588.5499999999993</v>
      </c>
      <c r="H125" s="209">
        <v>121</v>
      </c>
      <c r="I125" s="210">
        <v>2990.34</v>
      </c>
      <c r="J125" s="292"/>
      <c r="K125" s="209">
        <v>121</v>
      </c>
      <c r="L125" s="210">
        <v>8190.24</v>
      </c>
      <c r="M125" s="292"/>
      <c r="N125" s="209">
        <v>121</v>
      </c>
      <c r="O125" s="210">
        <v>3693</v>
      </c>
      <c r="P125" s="292"/>
      <c r="Q125" s="209"/>
      <c r="R125" s="210"/>
    </row>
    <row r="126" spans="2:18">
      <c r="B126" s="209" t="s">
        <v>417</v>
      </c>
      <c r="C126" s="209">
        <v>8845.4500000000007</v>
      </c>
      <c r="D126" s="209"/>
      <c r="E126" s="209" t="s">
        <v>417</v>
      </c>
      <c r="F126" s="209">
        <v>8660.5499999999993</v>
      </c>
      <c r="H126" s="209">
        <v>122</v>
      </c>
      <c r="I126" s="210">
        <v>3015.9719999999998</v>
      </c>
      <c r="J126" s="292"/>
      <c r="K126" s="209">
        <v>122</v>
      </c>
      <c r="L126" s="210">
        <v>8258.64</v>
      </c>
      <c r="M126" s="292"/>
      <c r="N126" s="209">
        <v>122</v>
      </c>
      <c r="O126" s="210">
        <v>3722</v>
      </c>
      <c r="P126" s="292"/>
      <c r="Q126" s="209"/>
      <c r="R126" s="210"/>
    </row>
    <row r="127" spans="2:18">
      <c r="B127" s="209" t="s">
        <v>418</v>
      </c>
      <c r="C127" s="209">
        <v>8917.57</v>
      </c>
      <c r="D127" s="209"/>
      <c r="E127" s="209" t="s">
        <v>418</v>
      </c>
      <c r="F127" s="209">
        <v>8732.56</v>
      </c>
      <c r="H127" s="209">
        <v>123</v>
      </c>
      <c r="I127" s="210">
        <v>3041.59</v>
      </c>
      <c r="J127" s="292"/>
      <c r="K127" s="209">
        <v>123</v>
      </c>
      <c r="L127" s="210">
        <v>8327.0499999999993</v>
      </c>
      <c r="M127" s="292"/>
      <c r="N127" s="209">
        <v>123</v>
      </c>
      <c r="O127" s="210">
        <v>3750</v>
      </c>
      <c r="P127" s="292"/>
      <c r="Q127" s="209"/>
      <c r="R127" s="210"/>
    </row>
    <row r="128" spans="2:18">
      <c r="B128" s="209" t="s">
        <v>419</v>
      </c>
      <c r="C128" s="209">
        <v>8989.68</v>
      </c>
      <c r="D128" s="209"/>
      <c r="E128" s="209" t="s">
        <v>419</v>
      </c>
      <c r="F128" s="209">
        <v>8804.57</v>
      </c>
      <c r="H128" s="209">
        <v>124</v>
      </c>
      <c r="I128" s="210">
        <v>3067.21</v>
      </c>
      <c r="J128" s="292"/>
      <c r="K128" s="209">
        <v>124</v>
      </c>
      <c r="L128" s="210">
        <v>8395.4599999999991</v>
      </c>
      <c r="M128" s="292"/>
      <c r="N128" s="209">
        <v>124</v>
      </c>
      <c r="O128" s="210">
        <v>3779</v>
      </c>
      <c r="P128" s="292"/>
      <c r="Q128" s="209"/>
      <c r="R128" s="210"/>
    </row>
    <row r="129" spans="2:18">
      <c r="B129" s="209" t="s">
        <v>420</v>
      </c>
      <c r="C129" s="209">
        <v>9061.7900000000009</v>
      </c>
      <c r="D129" s="209"/>
      <c r="E129" s="209" t="s">
        <v>420</v>
      </c>
      <c r="F129" s="209">
        <v>8876.58</v>
      </c>
      <c r="H129" s="209">
        <v>125</v>
      </c>
      <c r="I129" s="210">
        <v>3092.84</v>
      </c>
      <c r="J129" s="292"/>
      <c r="K129" s="209">
        <v>125</v>
      </c>
      <c r="L129" s="210">
        <v>8463.8700000000008</v>
      </c>
      <c r="M129" s="292"/>
      <c r="N129" s="209">
        <v>125</v>
      </c>
      <c r="O129" s="210">
        <v>3807</v>
      </c>
      <c r="P129" s="292"/>
      <c r="Q129" s="209"/>
      <c r="R129" s="210"/>
    </row>
    <row r="130" spans="2:18">
      <c r="B130" s="209" t="s">
        <v>421</v>
      </c>
      <c r="C130" s="209">
        <v>9133.9</v>
      </c>
      <c r="D130" s="209"/>
      <c r="E130" s="209" t="s">
        <v>421</v>
      </c>
      <c r="F130" s="209">
        <v>8948.59</v>
      </c>
      <c r="H130" s="209">
        <v>126</v>
      </c>
      <c r="I130" s="210">
        <v>3118.46</v>
      </c>
      <c r="J130" s="292"/>
      <c r="K130" s="209">
        <v>126</v>
      </c>
      <c r="L130" s="210">
        <v>8532.2800000000007</v>
      </c>
      <c r="M130" s="292"/>
      <c r="N130" s="209">
        <v>126</v>
      </c>
      <c r="O130" s="210">
        <v>3835</v>
      </c>
      <c r="P130" s="292"/>
      <c r="Q130" s="209"/>
      <c r="R130" s="210"/>
    </row>
    <row r="131" spans="2:18">
      <c r="B131" s="209" t="s">
        <v>422</v>
      </c>
      <c r="C131" s="209">
        <v>9206.02</v>
      </c>
      <c r="D131" s="209"/>
      <c r="E131" s="209" t="s">
        <v>422</v>
      </c>
      <c r="F131" s="209">
        <v>9020.59</v>
      </c>
      <c r="H131" s="209">
        <v>127</v>
      </c>
      <c r="I131" s="210">
        <v>3144.0919999999996</v>
      </c>
      <c r="J131" s="292"/>
      <c r="K131" s="209">
        <v>127</v>
      </c>
      <c r="L131" s="210">
        <v>8600.69</v>
      </c>
      <c r="M131" s="292"/>
      <c r="N131" s="209">
        <v>127</v>
      </c>
      <c r="O131" s="210">
        <v>3864</v>
      </c>
      <c r="P131" s="292"/>
      <c r="Q131" s="209"/>
      <c r="R131" s="210"/>
    </row>
    <row r="132" spans="2:18">
      <c r="B132" s="209" t="s">
        <v>423</v>
      </c>
      <c r="C132" s="209">
        <v>9278.1299999999992</v>
      </c>
      <c r="D132" s="209"/>
      <c r="E132" s="209" t="s">
        <v>423</v>
      </c>
      <c r="F132" s="209">
        <v>9092.6</v>
      </c>
      <c r="H132" s="209">
        <v>128</v>
      </c>
      <c r="I132" s="210">
        <v>3169.71</v>
      </c>
      <c r="J132" s="292"/>
      <c r="K132" s="209">
        <v>128</v>
      </c>
      <c r="L132" s="210">
        <v>8669.1</v>
      </c>
      <c r="M132" s="292"/>
      <c r="N132" s="209">
        <v>128</v>
      </c>
      <c r="O132" s="210">
        <v>3892</v>
      </c>
      <c r="P132" s="292"/>
      <c r="Q132" s="209"/>
      <c r="R132" s="210"/>
    </row>
    <row r="133" spans="2:18">
      <c r="B133" s="209" t="s">
        <v>424</v>
      </c>
      <c r="C133" s="209">
        <v>9350.24</v>
      </c>
      <c r="D133" s="209"/>
      <c r="E133" s="209" t="s">
        <v>424</v>
      </c>
      <c r="F133" s="209">
        <v>9164.61</v>
      </c>
      <c r="H133" s="209">
        <v>129</v>
      </c>
      <c r="I133" s="210">
        <v>3195.33</v>
      </c>
      <c r="J133" s="292"/>
      <c r="K133" s="209">
        <v>129</v>
      </c>
      <c r="L133" s="210">
        <v>8737.51</v>
      </c>
      <c r="M133" s="292"/>
      <c r="N133" s="209">
        <v>129</v>
      </c>
      <c r="O133" s="210">
        <v>3921</v>
      </c>
      <c r="P133" s="292"/>
      <c r="Q133" s="209"/>
      <c r="R133" s="210"/>
    </row>
    <row r="134" spans="2:18">
      <c r="B134" s="209" t="s">
        <v>425</v>
      </c>
      <c r="C134" s="209">
        <v>9422.36</v>
      </c>
      <c r="D134" s="209"/>
      <c r="E134" s="209" t="s">
        <v>425</v>
      </c>
      <c r="F134" s="209">
        <v>9236.6200000000008</v>
      </c>
      <c r="H134" s="209">
        <v>130</v>
      </c>
      <c r="I134" s="210">
        <v>3220.96</v>
      </c>
      <c r="J134" s="292"/>
      <c r="K134" s="209">
        <v>130</v>
      </c>
      <c r="L134" s="210">
        <v>8805.92</v>
      </c>
      <c r="M134" s="292"/>
      <c r="N134" s="209">
        <v>130</v>
      </c>
      <c r="O134" s="210">
        <v>3949</v>
      </c>
      <c r="P134" s="292"/>
      <c r="Q134" s="209"/>
      <c r="R134" s="210"/>
    </row>
    <row r="135" spans="2:18">
      <c r="B135" s="209" t="s">
        <v>426</v>
      </c>
      <c r="C135" s="209">
        <v>9494.4699999999993</v>
      </c>
      <c r="D135" s="209"/>
      <c r="E135" s="209" t="s">
        <v>426</v>
      </c>
      <c r="F135" s="209">
        <v>9308.6299999999992</v>
      </c>
      <c r="H135" s="209">
        <v>131</v>
      </c>
      <c r="I135" s="210">
        <v>3246.58</v>
      </c>
      <c r="J135" s="292"/>
      <c r="K135" s="209">
        <v>131</v>
      </c>
      <c r="L135" s="210">
        <v>8874.33</v>
      </c>
      <c r="M135" s="292"/>
      <c r="N135" s="209">
        <v>131</v>
      </c>
      <c r="O135" s="210">
        <v>3977</v>
      </c>
      <c r="P135" s="292"/>
      <c r="Q135" s="209"/>
      <c r="R135" s="210"/>
    </row>
    <row r="136" spans="2:18">
      <c r="B136" s="209">
        <v>11</v>
      </c>
      <c r="C136" s="209">
        <v>9566.58</v>
      </c>
      <c r="D136" s="209"/>
      <c r="E136" s="209">
        <v>11</v>
      </c>
      <c r="F136" s="209">
        <v>9380.6299999999992</v>
      </c>
      <c r="H136" s="209">
        <v>132</v>
      </c>
      <c r="I136" s="210">
        <v>3272.2119999999995</v>
      </c>
      <c r="J136" s="292"/>
      <c r="K136" s="209">
        <v>132</v>
      </c>
      <c r="L136" s="210">
        <v>8942.73</v>
      </c>
      <c r="M136" s="292"/>
      <c r="N136" s="209">
        <v>132</v>
      </c>
      <c r="O136" s="210">
        <v>4006</v>
      </c>
      <c r="P136" s="292"/>
      <c r="Q136" s="209"/>
      <c r="R136" s="210"/>
    </row>
    <row r="137" spans="2:18">
      <c r="B137" s="209" t="s">
        <v>427</v>
      </c>
      <c r="C137" s="209">
        <v>9638.69</v>
      </c>
      <c r="D137" s="209"/>
      <c r="E137" s="209" t="s">
        <v>427</v>
      </c>
      <c r="F137" s="209">
        <v>9452.64</v>
      </c>
      <c r="H137" s="209">
        <v>133</v>
      </c>
      <c r="I137" s="210">
        <v>3297.83</v>
      </c>
      <c r="J137" s="292"/>
      <c r="K137" s="209">
        <v>133</v>
      </c>
      <c r="L137" s="210">
        <v>9011.14</v>
      </c>
      <c r="M137" s="292"/>
      <c r="N137" s="209">
        <v>133</v>
      </c>
      <c r="O137" s="210">
        <v>4034</v>
      </c>
      <c r="P137" s="292"/>
      <c r="Q137" s="209"/>
      <c r="R137" s="210"/>
    </row>
    <row r="138" spans="2:18">
      <c r="B138" s="209" t="s">
        <v>428</v>
      </c>
      <c r="C138" s="209">
        <v>9710.81</v>
      </c>
      <c r="D138" s="209"/>
      <c r="E138" s="209" t="s">
        <v>428</v>
      </c>
      <c r="F138" s="209">
        <v>9524.65</v>
      </c>
      <c r="H138" s="209">
        <v>134</v>
      </c>
      <c r="I138" s="210">
        <v>3323.45</v>
      </c>
      <c r="J138" s="292"/>
      <c r="K138" s="209">
        <v>134</v>
      </c>
      <c r="L138" s="210">
        <v>9079.5499999999993</v>
      </c>
      <c r="M138" s="292"/>
      <c r="N138" s="209">
        <v>134</v>
      </c>
      <c r="O138" s="210">
        <v>4062</v>
      </c>
      <c r="P138" s="292"/>
      <c r="Q138" s="209"/>
      <c r="R138" s="210"/>
    </row>
    <row r="139" spans="2:18">
      <c r="B139" s="209" t="s">
        <v>429</v>
      </c>
      <c r="C139" s="209">
        <v>9782.92</v>
      </c>
      <c r="D139" s="209"/>
      <c r="E139" s="209" t="s">
        <v>429</v>
      </c>
      <c r="F139" s="209">
        <v>9596.66</v>
      </c>
      <c r="H139" s="209">
        <v>135</v>
      </c>
      <c r="I139" s="210">
        <v>3349.08</v>
      </c>
      <c r="J139" s="292"/>
      <c r="K139" s="209">
        <v>135</v>
      </c>
      <c r="L139" s="210">
        <v>9147.9599999999991</v>
      </c>
      <c r="M139" s="292"/>
      <c r="N139" s="209">
        <v>135</v>
      </c>
      <c r="O139" s="210">
        <v>4091</v>
      </c>
      <c r="P139" s="292"/>
      <c r="Q139" s="209"/>
      <c r="R139" s="210"/>
    </row>
    <row r="140" spans="2:18">
      <c r="B140" s="209" t="s">
        <v>430</v>
      </c>
      <c r="C140" s="209">
        <v>9855.0300000000007</v>
      </c>
      <c r="D140" s="209"/>
      <c r="E140" s="209" t="s">
        <v>430</v>
      </c>
      <c r="F140" s="209">
        <v>9668.67</v>
      </c>
      <c r="H140" s="209">
        <v>136</v>
      </c>
      <c r="I140" s="210">
        <v>3374.7</v>
      </c>
      <c r="J140" s="292"/>
      <c r="K140" s="209">
        <v>136</v>
      </c>
      <c r="L140" s="210">
        <v>9216.3700000000008</v>
      </c>
      <c r="M140" s="292"/>
      <c r="N140" s="209">
        <v>136</v>
      </c>
      <c r="O140" s="210">
        <v>4119</v>
      </c>
      <c r="P140" s="292"/>
      <c r="Q140" s="209"/>
      <c r="R140" s="210"/>
    </row>
    <row r="141" spans="2:18">
      <c r="B141" s="209" t="s">
        <v>431</v>
      </c>
      <c r="C141" s="209">
        <v>9927.14</v>
      </c>
      <c r="D141" s="209"/>
      <c r="E141" s="209" t="s">
        <v>431</v>
      </c>
      <c r="F141" s="209">
        <v>9740.67</v>
      </c>
      <c r="H141" s="209">
        <v>137</v>
      </c>
      <c r="I141" s="210">
        <v>3400.3319999999994</v>
      </c>
      <c r="J141" s="292"/>
      <c r="K141" s="209">
        <v>137</v>
      </c>
      <c r="L141" s="210">
        <v>9284.7800000000007</v>
      </c>
      <c r="M141" s="292"/>
      <c r="N141" s="209">
        <v>137</v>
      </c>
      <c r="O141" s="210">
        <v>4148</v>
      </c>
      <c r="P141" s="292"/>
      <c r="Q141" s="209"/>
      <c r="R141" s="210"/>
    </row>
    <row r="142" spans="2:18">
      <c r="B142" s="209" t="s">
        <v>432</v>
      </c>
      <c r="C142" s="209">
        <v>9999.26</v>
      </c>
      <c r="D142" s="209"/>
      <c r="E142" s="209" t="s">
        <v>432</v>
      </c>
      <c r="F142" s="209">
        <v>9812.69</v>
      </c>
      <c r="H142" s="209">
        <v>138</v>
      </c>
      <c r="I142" s="210">
        <v>3425.95</v>
      </c>
      <c r="J142" s="292"/>
      <c r="K142" s="209">
        <v>138</v>
      </c>
      <c r="L142" s="210">
        <v>9353.19</v>
      </c>
      <c r="M142" s="292"/>
      <c r="N142" s="209">
        <v>138</v>
      </c>
      <c r="O142" s="210">
        <v>4176</v>
      </c>
      <c r="P142" s="292"/>
      <c r="Q142" s="209"/>
      <c r="R142" s="210"/>
    </row>
    <row r="143" spans="2:18">
      <c r="B143" s="209" t="s">
        <v>433</v>
      </c>
      <c r="C143" s="209">
        <v>10071.370000000001</v>
      </c>
      <c r="D143" s="209"/>
      <c r="E143" s="209" t="s">
        <v>433</v>
      </c>
      <c r="F143" s="209">
        <v>9884.69</v>
      </c>
      <c r="H143" s="209">
        <v>139</v>
      </c>
      <c r="I143" s="210">
        <v>3451.57</v>
      </c>
      <c r="J143" s="292"/>
      <c r="K143" s="209">
        <v>139</v>
      </c>
      <c r="L143" s="210">
        <v>9421.6</v>
      </c>
      <c r="M143" s="292"/>
      <c r="N143" s="209">
        <v>139</v>
      </c>
      <c r="O143" s="210">
        <v>4204</v>
      </c>
      <c r="P143" s="292"/>
      <c r="Q143" s="209"/>
      <c r="R143" s="210"/>
    </row>
    <row r="144" spans="2:18">
      <c r="B144" s="209" t="s">
        <v>434</v>
      </c>
      <c r="C144" s="209">
        <v>10143.48</v>
      </c>
      <c r="D144" s="209"/>
      <c r="E144" s="209" t="s">
        <v>434</v>
      </c>
      <c r="F144" s="209">
        <v>9956.7000000000007</v>
      </c>
      <c r="H144" s="209">
        <v>140</v>
      </c>
      <c r="I144" s="210">
        <v>3477.2</v>
      </c>
      <c r="J144" s="292"/>
      <c r="K144" s="209">
        <v>140</v>
      </c>
      <c r="L144" s="210">
        <v>9490.1</v>
      </c>
      <c r="M144" s="292"/>
      <c r="N144" s="209">
        <v>140</v>
      </c>
      <c r="O144" s="210">
        <v>4233</v>
      </c>
      <c r="P144" s="292"/>
      <c r="Q144" s="209"/>
      <c r="R144" s="210"/>
    </row>
    <row r="145" spans="2:18">
      <c r="B145" s="209" t="s">
        <v>435</v>
      </c>
      <c r="C145" s="209">
        <v>10215.59</v>
      </c>
      <c r="D145" s="209"/>
      <c r="E145" s="209" t="s">
        <v>435</v>
      </c>
      <c r="F145" s="209">
        <v>10028.709999999999</v>
      </c>
      <c r="H145" s="209">
        <v>141</v>
      </c>
      <c r="I145" s="210">
        <v>3502.82</v>
      </c>
      <c r="J145" s="292"/>
      <c r="K145" s="209">
        <v>141</v>
      </c>
      <c r="L145" s="210">
        <v>9558.43</v>
      </c>
      <c r="M145" s="292"/>
      <c r="N145" s="209">
        <v>141</v>
      </c>
      <c r="O145" s="210">
        <v>4261</v>
      </c>
      <c r="P145" s="292"/>
      <c r="Q145" s="209"/>
      <c r="R145" s="210"/>
    </row>
    <row r="146" spans="2:18">
      <c r="B146" s="209" t="s">
        <v>436</v>
      </c>
      <c r="C146" s="209">
        <v>10287.709999999999</v>
      </c>
      <c r="D146" s="209"/>
      <c r="E146" s="209" t="s">
        <v>436</v>
      </c>
      <c r="F146" s="209">
        <v>10100.709999999999</v>
      </c>
      <c r="H146" s="209">
        <v>142</v>
      </c>
      <c r="I146" s="210">
        <v>3528.4519999999993</v>
      </c>
      <c r="J146" s="292"/>
      <c r="K146" s="209">
        <v>142</v>
      </c>
      <c r="L146" s="210">
        <v>9626.82</v>
      </c>
      <c r="M146" s="292"/>
      <c r="N146" s="209">
        <v>142</v>
      </c>
      <c r="O146" s="210">
        <v>4290</v>
      </c>
      <c r="P146" s="292"/>
      <c r="Q146" s="209"/>
      <c r="R146" s="210"/>
    </row>
    <row r="147" spans="2:18">
      <c r="B147" s="209" t="s">
        <v>437</v>
      </c>
      <c r="C147" s="209">
        <v>10359.82</v>
      </c>
      <c r="D147" s="209"/>
      <c r="E147" s="209" t="s">
        <v>437</v>
      </c>
      <c r="F147" s="209">
        <v>10172.73</v>
      </c>
      <c r="H147" s="209">
        <v>143</v>
      </c>
      <c r="I147" s="210">
        <v>3554.07</v>
      </c>
      <c r="J147" s="292"/>
      <c r="K147" s="209">
        <v>143</v>
      </c>
      <c r="L147" s="210">
        <v>9695.23</v>
      </c>
      <c r="M147" s="292"/>
      <c r="N147" s="209">
        <v>143</v>
      </c>
      <c r="O147" s="210">
        <v>4318</v>
      </c>
      <c r="P147" s="292"/>
      <c r="Q147" s="209"/>
      <c r="R147" s="210"/>
    </row>
    <row r="148" spans="2:18">
      <c r="B148" s="209">
        <v>12</v>
      </c>
      <c r="C148" s="209">
        <v>10431.93</v>
      </c>
      <c r="D148" s="209"/>
      <c r="E148" s="209">
        <v>12</v>
      </c>
      <c r="F148" s="209">
        <v>10244.73</v>
      </c>
      <c r="H148" s="209">
        <v>144</v>
      </c>
      <c r="I148" s="210">
        <v>3579.73</v>
      </c>
      <c r="J148" s="292"/>
      <c r="K148" s="209">
        <v>144</v>
      </c>
      <c r="L148" s="210">
        <v>9763.64</v>
      </c>
      <c r="M148" s="292"/>
      <c r="N148" s="209">
        <v>144</v>
      </c>
      <c r="O148" s="210">
        <v>4346</v>
      </c>
      <c r="P148" s="292"/>
      <c r="Q148" s="209"/>
      <c r="R148" s="210"/>
    </row>
    <row r="149" spans="2:18">
      <c r="B149" s="209" t="s">
        <v>438</v>
      </c>
      <c r="C149" s="209">
        <v>10504.03</v>
      </c>
      <c r="D149" s="209"/>
      <c r="E149" s="209" t="s">
        <v>438</v>
      </c>
      <c r="F149" s="209">
        <v>10316.74</v>
      </c>
      <c r="H149" s="209">
        <v>145</v>
      </c>
      <c r="I149" s="210">
        <v>3605.39</v>
      </c>
      <c r="J149" s="292"/>
      <c r="K149" s="209">
        <v>145</v>
      </c>
      <c r="L149" s="210">
        <v>9832.0499999999993</v>
      </c>
      <c r="M149" s="292"/>
      <c r="N149" s="209">
        <v>145</v>
      </c>
      <c r="O149" s="210">
        <v>4375</v>
      </c>
      <c r="P149" s="292"/>
      <c r="Q149" s="209"/>
      <c r="R149" s="210"/>
    </row>
    <row r="150" spans="2:18">
      <c r="B150" s="209" t="s">
        <v>439</v>
      </c>
      <c r="C150" s="209">
        <v>10576.15</v>
      </c>
      <c r="D150" s="209"/>
      <c r="E150" s="209" t="s">
        <v>439</v>
      </c>
      <c r="F150" s="209">
        <v>10388.75</v>
      </c>
      <c r="H150" s="209">
        <v>146</v>
      </c>
      <c r="I150" s="210">
        <v>3631.06</v>
      </c>
      <c r="J150" s="292"/>
      <c r="K150" s="209">
        <v>146</v>
      </c>
      <c r="L150" s="210">
        <v>9900.4599999999991</v>
      </c>
      <c r="M150" s="292"/>
      <c r="N150" s="209">
        <v>146</v>
      </c>
      <c r="O150" s="210">
        <v>4403</v>
      </c>
      <c r="P150" s="292"/>
      <c r="Q150" s="209"/>
      <c r="R150" s="210"/>
    </row>
    <row r="151" spans="2:18">
      <c r="B151" s="209" t="s">
        <v>440</v>
      </c>
      <c r="C151" s="209">
        <v>10648.25</v>
      </c>
      <c r="D151" s="209"/>
      <c r="E151" s="209" t="s">
        <v>440</v>
      </c>
      <c r="F151" s="209">
        <v>10460.76</v>
      </c>
      <c r="H151" s="209">
        <v>147</v>
      </c>
      <c r="I151" s="210">
        <v>3656.72</v>
      </c>
      <c r="J151" s="292"/>
      <c r="K151" s="209">
        <v>147</v>
      </c>
      <c r="L151" s="210">
        <v>9968.8700000000008</v>
      </c>
      <c r="M151" s="292"/>
      <c r="N151" s="209">
        <v>147</v>
      </c>
      <c r="O151" s="210">
        <v>4432</v>
      </c>
      <c r="P151" s="292"/>
      <c r="Q151" s="209"/>
      <c r="R151" s="210"/>
    </row>
    <row r="152" spans="2:18">
      <c r="B152" s="209" t="s">
        <v>441</v>
      </c>
      <c r="C152" s="209">
        <v>10720.36</v>
      </c>
      <c r="D152" s="209"/>
      <c r="E152" s="209" t="s">
        <v>441</v>
      </c>
      <c r="F152" s="209">
        <v>10532.87</v>
      </c>
      <c r="H152" s="209">
        <v>148</v>
      </c>
      <c r="I152" s="210">
        <v>3682.38</v>
      </c>
      <c r="J152" s="292"/>
      <c r="K152" s="209">
        <v>148</v>
      </c>
      <c r="L152" s="210">
        <v>10037.280000000001</v>
      </c>
      <c r="M152" s="292"/>
      <c r="N152" s="209">
        <v>148</v>
      </c>
      <c r="O152" s="210">
        <v>4460</v>
      </c>
      <c r="P152" s="292"/>
      <c r="Q152" s="209"/>
      <c r="R152" s="210"/>
    </row>
    <row r="153" spans="2:18">
      <c r="B153" s="209" t="s">
        <v>442</v>
      </c>
      <c r="C153" s="209">
        <v>10792.47</v>
      </c>
      <c r="D153" s="209"/>
      <c r="E153" s="209" t="s">
        <v>442</v>
      </c>
      <c r="F153" s="209">
        <v>10604.97</v>
      </c>
      <c r="H153" s="209">
        <v>149</v>
      </c>
      <c r="I153" s="210">
        <v>3708.04</v>
      </c>
      <c r="J153" s="292"/>
      <c r="K153" s="209">
        <v>149</v>
      </c>
      <c r="L153" s="210">
        <v>10105.69</v>
      </c>
      <c r="M153" s="292"/>
      <c r="N153" s="209">
        <v>149</v>
      </c>
      <c r="O153" s="210">
        <v>4488</v>
      </c>
      <c r="P153" s="292"/>
      <c r="Q153" s="209"/>
      <c r="R153" s="210"/>
    </row>
    <row r="154" spans="2:18">
      <c r="B154" s="209" t="s">
        <v>443</v>
      </c>
      <c r="C154" s="209">
        <v>10864.58</v>
      </c>
      <c r="D154" s="209"/>
      <c r="E154" s="209" t="s">
        <v>443</v>
      </c>
      <c r="F154" s="209">
        <v>10677.08</v>
      </c>
      <c r="H154" s="209">
        <v>150</v>
      </c>
      <c r="I154" s="210">
        <v>3733.7</v>
      </c>
      <c r="J154" s="292"/>
      <c r="K154" s="209">
        <v>150</v>
      </c>
      <c r="L154" s="210">
        <v>10174.1</v>
      </c>
      <c r="M154" s="292"/>
      <c r="N154" s="209">
        <v>150</v>
      </c>
      <c r="O154" s="210">
        <v>4517</v>
      </c>
      <c r="P154" s="292"/>
      <c r="Q154" s="209"/>
      <c r="R154" s="210"/>
    </row>
    <row r="155" spans="2:18">
      <c r="B155" s="209" t="s">
        <v>444</v>
      </c>
      <c r="C155" s="209">
        <v>10936.69</v>
      </c>
      <c r="D155" s="209"/>
      <c r="E155" s="209" t="s">
        <v>444</v>
      </c>
      <c r="F155" s="209">
        <v>10749.2</v>
      </c>
      <c r="H155" s="209">
        <v>151</v>
      </c>
      <c r="I155" s="210">
        <v>3759.37</v>
      </c>
      <c r="J155" s="292"/>
      <c r="K155" s="209">
        <v>151</v>
      </c>
      <c r="L155" s="210">
        <v>10242.51</v>
      </c>
      <c r="M155" s="292"/>
      <c r="N155" s="209">
        <v>151</v>
      </c>
      <c r="O155" s="210">
        <v>4545</v>
      </c>
      <c r="P155" s="292"/>
      <c r="Q155" s="209"/>
      <c r="R155" s="210"/>
    </row>
    <row r="156" spans="2:18">
      <c r="B156" s="209" t="s">
        <v>445</v>
      </c>
      <c r="C156" s="209">
        <v>11008.8</v>
      </c>
      <c r="D156" s="209"/>
      <c r="E156" s="209" t="s">
        <v>445</v>
      </c>
      <c r="F156" s="209">
        <v>10821.31</v>
      </c>
      <c r="H156" s="209">
        <v>152</v>
      </c>
      <c r="I156" s="210">
        <v>3785.03</v>
      </c>
      <c r="J156" s="292"/>
      <c r="K156" s="209">
        <v>152</v>
      </c>
      <c r="L156" s="210">
        <v>10310.91</v>
      </c>
      <c r="M156" s="292"/>
      <c r="N156" s="209">
        <v>152</v>
      </c>
      <c r="O156" s="210">
        <v>4574</v>
      </c>
      <c r="P156" s="292"/>
      <c r="Q156" s="209"/>
      <c r="R156" s="210"/>
    </row>
    <row r="157" spans="2:18">
      <c r="B157" s="209" t="s">
        <v>446</v>
      </c>
      <c r="C157" s="209">
        <v>11080.91</v>
      </c>
      <c r="D157" s="209"/>
      <c r="E157" s="209" t="s">
        <v>446</v>
      </c>
      <c r="F157" s="209">
        <v>10893.42</v>
      </c>
      <c r="H157" s="209">
        <v>153</v>
      </c>
      <c r="I157" s="210">
        <v>3810.69</v>
      </c>
      <c r="J157" s="292"/>
      <c r="K157" s="209">
        <v>153</v>
      </c>
      <c r="L157" s="210">
        <v>10379.32</v>
      </c>
      <c r="M157" s="292"/>
      <c r="N157" s="209">
        <v>153</v>
      </c>
      <c r="O157" s="210">
        <v>4602</v>
      </c>
      <c r="P157" s="292"/>
      <c r="Q157" s="209"/>
      <c r="R157" s="210"/>
    </row>
    <row r="158" spans="2:18">
      <c r="B158" s="209" t="s">
        <v>447</v>
      </c>
      <c r="C158" s="209">
        <v>11153.02</v>
      </c>
      <c r="D158" s="209"/>
      <c r="E158" s="209" t="s">
        <v>447</v>
      </c>
      <c r="F158" s="209">
        <v>10965.53</v>
      </c>
      <c r="H158" s="209">
        <v>154</v>
      </c>
      <c r="I158" s="210">
        <v>3836.35</v>
      </c>
      <c r="J158" s="292"/>
      <c r="K158" s="209">
        <v>154</v>
      </c>
      <c r="L158" s="210">
        <v>10447.73</v>
      </c>
      <c r="M158" s="292"/>
      <c r="N158" s="209">
        <v>154</v>
      </c>
      <c r="O158" s="210">
        <v>4630</v>
      </c>
      <c r="P158" s="292"/>
      <c r="Q158" s="209"/>
      <c r="R158" s="210"/>
    </row>
    <row r="159" spans="2:18">
      <c r="B159" s="209" t="s">
        <v>448</v>
      </c>
      <c r="C159" s="209">
        <v>11225.13</v>
      </c>
      <c r="D159" s="209"/>
      <c r="E159" s="209" t="s">
        <v>448</v>
      </c>
      <c r="F159" s="209">
        <v>11037.64</v>
      </c>
      <c r="H159" s="209">
        <v>155</v>
      </c>
      <c r="I159" s="210">
        <v>3862.01</v>
      </c>
      <c r="J159" s="292"/>
      <c r="K159" s="209">
        <v>155</v>
      </c>
      <c r="L159" s="210">
        <v>10516.14</v>
      </c>
      <c r="M159" s="292"/>
      <c r="N159" s="209">
        <v>155</v>
      </c>
      <c r="O159" s="210">
        <v>4659</v>
      </c>
      <c r="P159" s="292"/>
      <c r="Q159" s="209"/>
      <c r="R159" s="210"/>
    </row>
    <row r="160" spans="2:18">
      <c r="B160" s="209">
        <v>13</v>
      </c>
      <c r="C160" s="209">
        <v>11297.23</v>
      </c>
      <c r="D160" s="209"/>
      <c r="E160" s="209">
        <v>13</v>
      </c>
      <c r="F160" s="209">
        <v>11109.76</v>
      </c>
      <c r="H160" s="209">
        <v>156</v>
      </c>
      <c r="I160" s="210">
        <v>3887.68</v>
      </c>
      <c r="J160" s="292"/>
      <c r="K160" s="209">
        <v>156</v>
      </c>
      <c r="L160" s="210">
        <v>10584.55</v>
      </c>
      <c r="M160" s="292"/>
      <c r="N160" s="209">
        <v>156</v>
      </c>
      <c r="O160" s="210">
        <v>4687</v>
      </c>
      <c r="P160" s="292"/>
      <c r="Q160" s="209"/>
      <c r="R160" s="210"/>
    </row>
    <row r="161" spans="2:18">
      <c r="B161" s="209" t="s">
        <v>449</v>
      </c>
      <c r="C161" s="209">
        <v>11369.35</v>
      </c>
      <c r="D161" s="209"/>
      <c r="E161" s="209" t="s">
        <v>449</v>
      </c>
      <c r="F161" s="209">
        <v>11181.86</v>
      </c>
      <c r="H161" s="209">
        <v>157</v>
      </c>
      <c r="I161" s="210">
        <v>3913.34</v>
      </c>
      <c r="J161" s="292"/>
      <c r="K161" s="209">
        <v>157</v>
      </c>
      <c r="L161" s="210">
        <v>10652.96</v>
      </c>
      <c r="M161" s="292"/>
      <c r="N161" s="209">
        <v>157</v>
      </c>
      <c r="O161" s="210">
        <v>4716</v>
      </c>
      <c r="P161" s="292"/>
      <c r="Q161" s="209"/>
      <c r="R161" s="210"/>
    </row>
    <row r="162" spans="2:18">
      <c r="B162" s="209" t="s">
        <v>450</v>
      </c>
      <c r="C162" s="209">
        <v>11441.45</v>
      </c>
      <c r="D162" s="209"/>
      <c r="E162" s="209" t="s">
        <v>450</v>
      </c>
      <c r="F162" s="209">
        <v>11253.98</v>
      </c>
      <c r="H162" s="209">
        <v>158</v>
      </c>
      <c r="I162" s="210">
        <v>3939</v>
      </c>
      <c r="J162" s="292"/>
      <c r="K162" s="209">
        <v>158</v>
      </c>
      <c r="L162" s="210">
        <v>10721.37</v>
      </c>
      <c r="M162" s="292"/>
      <c r="N162" s="209">
        <v>158</v>
      </c>
      <c r="O162" s="210">
        <v>4744</v>
      </c>
      <c r="P162" s="292"/>
      <c r="Q162" s="209"/>
      <c r="R162" s="210"/>
    </row>
    <row r="163" spans="2:18">
      <c r="B163" s="209" t="s">
        <v>451</v>
      </c>
      <c r="C163" s="209">
        <v>11513.56</v>
      </c>
      <c r="D163" s="209"/>
      <c r="E163" s="209" t="s">
        <v>451</v>
      </c>
      <c r="F163" s="209">
        <v>11326.09</v>
      </c>
      <c r="H163" s="209">
        <v>159</v>
      </c>
      <c r="I163" s="210">
        <v>3964.66</v>
      </c>
      <c r="J163" s="292"/>
      <c r="K163" s="209">
        <v>159</v>
      </c>
      <c r="L163" s="210">
        <v>10789.78</v>
      </c>
      <c r="M163" s="292"/>
      <c r="N163" s="209">
        <v>159</v>
      </c>
      <c r="O163" s="210">
        <v>4772</v>
      </c>
      <c r="P163" s="292"/>
      <c r="Q163" s="209"/>
      <c r="R163" s="210"/>
    </row>
    <row r="164" spans="2:18">
      <c r="B164" s="209" t="s">
        <v>452</v>
      </c>
      <c r="C164" s="209">
        <v>11585.67</v>
      </c>
      <c r="D164" s="209"/>
      <c r="E164" s="209" t="s">
        <v>452</v>
      </c>
      <c r="F164" s="209">
        <v>11398.2</v>
      </c>
      <c r="H164" s="209">
        <v>160</v>
      </c>
      <c r="I164" s="210">
        <v>3990.32</v>
      </c>
      <c r="J164" s="292"/>
      <c r="K164" s="209">
        <v>160</v>
      </c>
      <c r="L164" s="210">
        <v>10858.19</v>
      </c>
      <c r="M164" s="292"/>
      <c r="N164" s="209">
        <v>160</v>
      </c>
      <c r="O164" s="210">
        <v>4801</v>
      </c>
      <c r="P164" s="292"/>
      <c r="Q164" s="209"/>
      <c r="R164" s="210"/>
    </row>
    <row r="165" spans="2:18">
      <c r="B165" s="209" t="s">
        <v>453</v>
      </c>
      <c r="C165" s="209">
        <v>11657.78</v>
      </c>
      <c r="D165" s="209"/>
      <c r="E165" s="209" t="s">
        <v>453</v>
      </c>
      <c r="F165" s="209">
        <v>11470.32</v>
      </c>
      <c r="H165" s="209">
        <v>161</v>
      </c>
      <c r="I165" s="210">
        <v>4015.99</v>
      </c>
      <c r="J165" s="292"/>
      <c r="K165" s="209">
        <v>161</v>
      </c>
      <c r="L165" s="210">
        <v>10926.6</v>
      </c>
      <c r="M165" s="292"/>
      <c r="N165" s="209">
        <v>161</v>
      </c>
      <c r="O165" s="210">
        <v>4829</v>
      </c>
      <c r="P165" s="292"/>
      <c r="Q165" s="209"/>
      <c r="R165" s="210"/>
    </row>
    <row r="166" spans="2:18">
      <c r="B166" s="209" t="s">
        <v>454</v>
      </c>
      <c r="C166" s="209">
        <v>11729.89</v>
      </c>
      <c r="D166" s="209"/>
      <c r="E166" s="209" t="s">
        <v>454</v>
      </c>
      <c r="F166" s="209">
        <v>11542.42</v>
      </c>
      <c r="H166" s="209">
        <v>162</v>
      </c>
      <c r="I166" s="210">
        <v>4041.65</v>
      </c>
      <c r="J166" s="292"/>
      <c r="K166" s="209">
        <v>162</v>
      </c>
      <c r="L166" s="210">
        <v>10995</v>
      </c>
      <c r="M166" s="292"/>
      <c r="N166" s="209">
        <v>162</v>
      </c>
      <c r="O166" s="210">
        <v>4858</v>
      </c>
      <c r="P166" s="292"/>
      <c r="Q166" s="209"/>
      <c r="R166" s="210"/>
    </row>
    <row r="167" spans="2:18">
      <c r="B167" s="209" t="s">
        <v>455</v>
      </c>
      <c r="C167" s="209">
        <v>11802</v>
      </c>
      <c r="D167" s="209"/>
      <c r="E167" s="209" t="s">
        <v>455</v>
      </c>
      <c r="F167" s="209">
        <v>11614.53</v>
      </c>
      <c r="H167" s="209">
        <v>163</v>
      </c>
      <c r="I167" s="210">
        <v>4067.31</v>
      </c>
      <c r="J167" s="292"/>
      <c r="K167" s="209">
        <v>163</v>
      </c>
      <c r="L167" s="210">
        <v>11063.41</v>
      </c>
      <c r="M167" s="292"/>
      <c r="N167" s="209">
        <v>163</v>
      </c>
      <c r="O167" s="210">
        <v>4886</v>
      </c>
      <c r="P167" s="292"/>
      <c r="Q167" s="209"/>
      <c r="R167" s="210"/>
    </row>
    <row r="168" spans="2:18">
      <c r="B168" s="209" t="s">
        <v>456</v>
      </c>
      <c r="C168" s="209">
        <v>11874.11</v>
      </c>
      <c r="D168" s="209"/>
      <c r="E168" s="209" t="s">
        <v>456</v>
      </c>
      <c r="F168" s="209">
        <v>11686.64</v>
      </c>
      <c r="H168" s="209">
        <v>164</v>
      </c>
      <c r="I168" s="210">
        <v>4092.97</v>
      </c>
      <c r="J168" s="292"/>
      <c r="K168" s="209">
        <v>164</v>
      </c>
      <c r="L168" s="210">
        <v>11131.82</v>
      </c>
      <c r="M168" s="292"/>
      <c r="N168" s="209">
        <v>164</v>
      </c>
      <c r="O168" s="210">
        <v>4914</v>
      </c>
      <c r="P168" s="292"/>
      <c r="Q168" s="209"/>
      <c r="R168" s="210"/>
    </row>
    <row r="169" spans="2:18">
      <c r="B169" s="209" t="s">
        <v>457</v>
      </c>
      <c r="C169" s="209">
        <v>11946.22</v>
      </c>
      <c r="D169" s="209"/>
      <c r="E169" s="209" t="s">
        <v>457</v>
      </c>
      <c r="F169" s="209">
        <v>11758.76</v>
      </c>
      <c r="H169" s="209">
        <v>165</v>
      </c>
      <c r="I169" s="210">
        <v>4118.63</v>
      </c>
      <c r="J169" s="292"/>
      <c r="K169" s="209">
        <v>165</v>
      </c>
      <c r="L169" s="210">
        <v>11200.23</v>
      </c>
      <c r="M169" s="292"/>
      <c r="N169" s="209">
        <v>165</v>
      </c>
      <c r="O169" s="210">
        <v>4943</v>
      </c>
      <c r="P169" s="292"/>
      <c r="Q169" s="209"/>
      <c r="R169" s="210"/>
    </row>
    <row r="170" spans="2:18">
      <c r="B170" s="209" t="s">
        <v>458</v>
      </c>
      <c r="C170" s="209">
        <v>12018.33</v>
      </c>
      <c r="D170" s="209"/>
      <c r="E170" s="209" t="s">
        <v>458</v>
      </c>
      <c r="F170" s="209">
        <v>11830.87</v>
      </c>
      <c r="H170" s="209">
        <v>166</v>
      </c>
      <c r="I170" s="210">
        <v>4144.3</v>
      </c>
      <c r="J170" s="292"/>
      <c r="K170" s="209">
        <v>166</v>
      </c>
      <c r="L170" s="210">
        <v>11268.64</v>
      </c>
      <c r="M170" s="292"/>
      <c r="N170" s="209">
        <v>166</v>
      </c>
      <c r="O170" s="210">
        <v>4971</v>
      </c>
      <c r="P170" s="292"/>
      <c r="Q170" s="209"/>
      <c r="R170" s="210"/>
    </row>
    <row r="171" spans="2:18">
      <c r="B171" s="209" t="s">
        <v>459</v>
      </c>
      <c r="C171" s="209">
        <v>12090.44</v>
      </c>
      <c r="D171" s="209"/>
      <c r="E171" s="209" t="s">
        <v>459</v>
      </c>
      <c r="F171" s="209">
        <v>11902.98</v>
      </c>
      <c r="H171" s="209">
        <v>167</v>
      </c>
      <c r="I171" s="210">
        <v>4169.96</v>
      </c>
      <c r="J171" s="292"/>
      <c r="K171" s="209">
        <v>167</v>
      </c>
      <c r="L171" s="210">
        <v>11337.05</v>
      </c>
      <c r="M171" s="292"/>
      <c r="N171" s="209">
        <v>167</v>
      </c>
      <c r="O171" s="210">
        <v>5000</v>
      </c>
      <c r="P171" s="292"/>
      <c r="Q171" s="209"/>
      <c r="R171" s="210"/>
    </row>
    <row r="172" spans="2:18">
      <c r="B172" s="209">
        <v>14</v>
      </c>
      <c r="C172" s="209">
        <v>12162.54</v>
      </c>
      <c r="D172" s="209"/>
      <c r="E172" s="209">
        <v>14</v>
      </c>
      <c r="F172" s="209">
        <v>11975.09</v>
      </c>
      <c r="H172" s="209">
        <v>168</v>
      </c>
      <c r="I172" s="210">
        <v>4195.62</v>
      </c>
      <c r="J172" s="292"/>
      <c r="K172" s="209">
        <v>168</v>
      </c>
      <c r="L172" s="210">
        <v>11405.46</v>
      </c>
      <c r="M172" s="292"/>
      <c r="N172" s="209">
        <v>168</v>
      </c>
      <c r="O172" s="210">
        <v>5028</v>
      </c>
      <c r="P172" s="292"/>
      <c r="Q172" s="209"/>
      <c r="R172" s="210"/>
    </row>
    <row r="173" spans="2:18">
      <c r="B173" s="209" t="s">
        <v>460</v>
      </c>
      <c r="C173" s="209">
        <v>12234.66</v>
      </c>
      <c r="D173" s="209"/>
      <c r="E173" s="209" t="s">
        <v>460</v>
      </c>
      <c r="F173" s="209">
        <v>12047.2</v>
      </c>
      <c r="H173" s="209">
        <v>169</v>
      </c>
      <c r="I173" s="210">
        <v>4221.28</v>
      </c>
      <c r="J173" s="292"/>
      <c r="K173" s="209">
        <v>169</v>
      </c>
      <c r="L173" s="210">
        <v>11473.87</v>
      </c>
      <c r="M173" s="292"/>
      <c r="N173" s="209">
        <v>169</v>
      </c>
      <c r="O173" s="210">
        <v>5056</v>
      </c>
      <c r="P173" s="292"/>
      <c r="Q173" s="209"/>
      <c r="R173" s="210"/>
    </row>
    <row r="174" spans="2:18">
      <c r="B174" s="209" t="s">
        <v>461</v>
      </c>
      <c r="C174" s="209">
        <v>12306.76</v>
      </c>
      <c r="D174" s="209"/>
      <c r="E174" s="209" t="s">
        <v>461</v>
      </c>
      <c r="F174" s="209">
        <v>12119.31</v>
      </c>
      <c r="H174" s="209">
        <v>170</v>
      </c>
      <c r="I174" s="210">
        <v>4246.9399999999996</v>
      </c>
      <c r="J174" s="292"/>
      <c r="K174" s="209">
        <v>170</v>
      </c>
      <c r="L174" s="210">
        <v>11542.28</v>
      </c>
      <c r="M174" s="292"/>
      <c r="N174" s="209">
        <v>170</v>
      </c>
      <c r="O174" s="210">
        <v>5085</v>
      </c>
      <c r="P174" s="292"/>
      <c r="Q174" s="209"/>
      <c r="R174" s="210"/>
    </row>
    <row r="175" spans="2:18">
      <c r="B175" s="209" t="s">
        <v>462</v>
      </c>
      <c r="C175" s="209">
        <v>12378.87</v>
      </c>
      <c r="D175" s="209"/>
      <c r="E175" s="209" t="s">
        <v>462</v>
      </c>
      <c r="F175" s="209">
        <v>12191.43</v>
      </c>
      <c r="H175" s="209">
        <v>171</v>
      </c>
      <c r="I175" s="210">
        <v>4272.6099999999997</v>
      </c>
      <c r="J175" s="292"/>
      <c r="K175" s="209">
        <v>171</v>
      </c>
      <c r="L175" s="210">
        <v>11610.69</v>
      </c>
      <c r="M175" s="292"/>
      <c r="N175" s="209">
        <v>171</v>
      </c>
      <c r="O175" s="210">
        <v>5113</v>
      </c>
      <c r="P175" s="292"/>
      <c r="Q175" s="209"/>
      <c r="R175" s="210"/>
    </row>
    <row r="176" spans="2:18">
      <c r="B176" s="209" t="s">
        <v>463</v>
      </c>
      <c r="C176" s="209">
        <v>12450.98</v>
      </c>
      <c r="D176" s="209"/>
      <c r="E176" s="209" t="s">
        <v>463</v>
      </c>
      <c r="F176" s="209">
        <v>12263.53</v>
      </c>
      <c r="H176" s="209">
        <v>172</v>
      </c>
      <c r="I176" s="210">
        <v>4298.2700000000004</v>
      </c>
      <c r="J176" s="292"/>
      <c r="K176" s="209">
        <v>172</v>
      </c>
      <c r="L176" s="210">
        <v>11679.09</v>
      </c>
      <c r="M176" s="292"/>
      <c r="N176" s="209">
        <v>172</v>
      </c>
      <c r="O176" s="210">
        <v>5142</v>
      </c>
      <c r="P176" s="292"/>
      <c r="Q176" s="209"/>
      <c r="R176" s="210"/>
    </row>
    <row r="177" spans="2:22">
      <c r="B177" s="209" t="s">
        <v>464</v>
      </c>
      <c r="C177" s="209">
        <v>12523.09</v>
      </c>
      <c r="D177" s="209"/>
      <c r="E177" s="209" t="s">
        <v>464</v>
      </c>
      <c r="F177" s="209">
        <v>12335.65</v>
      </c>
      <c r="H177" s="209">
        <v>173</v>
      </c>
      <c r="I177" s="210">
        <v>4323.93</v>
      </c>
      <c r="J177" s="292"/>
      <c r="K177" s="209">
        <v>173</v>
      </c>
      <c r="L177" s="210">
        <v>11747.5</v>
      </c>
      <c r="M177" s="292"/>
      <c r="N177" s="209">
        <v>173</v>
      </c>
      <c r="O177" s="210">
        <v>5170</v>
      </c>
      <c r="P177" s="292"/>
      <c r="Q177" s="209"/>
      <c r="R177" s="210"/>
    </row>
    <row r="178" spans="2:22">
      <c r="B178" s="209" t="s">
        <v>465</v>
      </c>
      <c r="C178" s="209">
        <v>12595.2</v>
      </c>
      <c r="D178" s="209"/>
      <c r="E178" s="209" t="s">
        <v>465</v>
      </c>
      <c r="F178" s="209">
        <v>12407.76</v>
      </c>
      <c r="H178" s="209">
        <v>174</v>
      </c>
      <c r="I178" s="210">
        <v>4349.59</v>
      </c>
      <c r="J178" s="292"/>
      <c r="K178" s="209">
        <v>174</v>
      </c>
      <c r="L178" s="210">
        <v>11815.91</v>
      </c>
      <c r="M178" s="292"/>
      <c r="N178" s="209">
        <v>174</v>
      </c>
      <c r="O178" s="210">
        <v>5199</v>
      </c>
      <c r="P178" s="292"/>
      <c r="Q178" s="209"/>
      <c r="R178" s="210"/>
    </row>
    <row r="179" spans="2:22">
      <c r="B179" s="209" t="s">
        <v>466</v>
      </c>
      <c r="C179" s="209">
        <v>12667.31</v>
      </c>
      <c r="D179" s="209"/>
      <c r="E179" s="209" t="s">
        <v>466</v>
      </c>
      <c r="F179" s="209">
        <v>12479.87</v>
      </c>
      <c r="H179" s="209">
        <v>175</v>
      </c>
      <c r="I179" s="210">
        <v>4375.25</v>
      </c>
      <c r="J179" s="292"/>
      <c r="K179" s="209">
        <v>175</v>
      </c>
      <c r="L179" s="210">
        <v>11884.32</v>
      </c>
      <c r="M179" s="292"/>
      <c r="N179" s="209">
        <v>175</v>
      </c>
      <c r="O179" s="210">
        <v>5227</v>
      </c>
      <c r="P179" s="292"/>
      <c r="Q179" s="209"/>
      <c r="R179" s="210"/>
    </row>
    <row r="180" spans="2:22">
      <c r="B180" s="209" t="s">
        <v>467</v>
      </c>
      <c r="C180" s="209">
        <v>12739.42</v>
      </c>
      <c r="D180" s="209"/>
      <c r="E180" s="209" t="s">
        <v>467</v>
      </c>
      <c r="F180" s="209">
        <v>12551.98</v>
      </c>
      <c r="H180" s="209">
        <v>176</v>
      </c>
      <c r="I180" s="210">
        <v>4400.92</v>
      </c>
      <c r="J180" s="292"/>
      <c r="K180" s="209">
        <v>176</v>
      </c>
      <c r="L180" s="210">
        <v>11952.73</v>
      </c>
      <c r="M180" s="292"/>
      <c r="N180" s="209">
        <v>176</v>
      </c>
      <c r="O180" s="210">
        <v>5255</v>
      </c>
      <c r="P180" s="292"/>
      <c r="Q180" s="209"/>
      <c r="R180" s="210"/>
      <c r="V180" s="731"/>
    </row>
    <row r="181" spans="2:22">
      <c r="B181" s="209" t="s">
        <v>468</v>
      </c>
      <c r="C181" s="209">
        <v>12811.53</v>
      </c>
      <c r="D181" s="209"/>
      <c r="E181" s="209" t="s">
        <v>468</v>
      </c>
      <c r="F181" s="209">
        <v>12624.09</v>
      </c>
      <c r="H181" s="209">
        <v>177</v>
      </c>
      <c r="I181" s="210">
        <v>4426.58</v>
      </c>
      <c r="J181" s="292"/>
      <c r="K181" s="209">
        <v>177</v>
      </c>
      <c r="L181" s="210">
        <v>12021.14</v>
      </c>
      <c r="M181" s="292"/>
      <c r="N181" s="209">
        <v>177</v>
      </c>
      <c r="O181" s="210">
        <v>5284</v>
      </c>
      <c r="P181" s="292"/>
      <c r="Q181" s="209"/>
      <c r="R181" s="210"/>
    </row>
    <row r="182" spans="2:22">
      <c r="B182" s="209" t="s">
        <v>469</v>
      </c>
      <c r="C182" s="209">
        <v>12883.64</v>
      </c>
      <c r="D182" s="209"/>
      <c r="E182" s="209" t="s">
        <v>469</v>
      </c>
      <c r="F182" s="209">
        <v>12696.21</v>
      </c>
      <c r="H182" s="209">
        <v>178</v>
      </c>
      <c r="I182" s="210">
        <v>4452.24</v>
      </c>
      <c r="J182" s="292"/>
      <c r="K182" s="209">
        <v>178</v>
      </c>
      <c r="L182" s="210">
        <v>12089.55</v>
      </c>
      <c r="M182" s="292"/>
      <c r="N182" s="209">
        <v>178</v>
      </c>
      <c r="O182" s="210">
        <v>5312</v>
      </c>
      <c r="P182" s="292"/>
      <c r="Q182" s="209"/>
      <c r="R182" s="210"/>
    </row>
    <row r="183" spans="2:22">
      <c r="B183" s="209" t="s">
        <v>470</v>
      </c>
      <c r="C183" s="209">
        <v>12955.74</v>
      </c>
      <c r="D183" s="209"/>
      <c r="E183" s="209" t="s">
        <v>470</v>
      </c>
      <c r="F183" s="209">
        <v>12768.32</v>
      </c>
      <c r="H183" s="209">
        <v>179</v>
      </c>
      <c r="I183" s="210">
        <v>4477.8999999999996</v>
      </c>
      <c r="J183" s="292"/>
      <c r="K183" s="209">
        <v>179</v>
      </c>
      <c r="L183" s="210">
        <v>12157.96</v>
      </c>
      <c r="M183" s="292"/>
      <c r="N183" s="209">
        <v>179</v>
      </c>
      <c r="O183" s="210">
        <v>5341</v>
      </c>
      <c r="P183" s="292"/>
      <c r="Q183" s="209"/>
      <c r="R183" s="210"/>
    </row>
    <row r="184" spans="2:22">
      <c r="B184" s="209">
        <v>15</v>
      </c>
      <c r="C184" s="209">
        <v>13027.86</v>
      </c>
      <c r="D184" s="209"/>
      <c r="E184" s="209">
        <v>15</v>
      </c>
      <c r="F184" s="209">
        <v>12840.43</v>
      </c>
      <c r="H184" s="209">
        <v>180</v>
      </c>
      <c r="I184" s="210">
        <v>4503.5600000000004</v>
      </c>
      <c r="J184" s="292"/>
      <c r="K184" s="209">
        <v>180</v>
      </c>
      <c r="L184" s="210">
        <v>12226.37</v>
      </c>
      <c r="M184" s="292"/>
      <c r="N184" s="209">
        <v>180</v>
      </c>
      <c r="O184" s="210">
        <v>5369</v>
      </c>
      <c r="P184" s="292"/>
      <c r="Q184" s="209"/>
      <c r="R184" s="210"/>
    </row>
    <row r="185" spans="2:22">
      <c r="B185" s="209" t="s">
        <v>471</v>
      </c>
      <c r="C185" s="209">
        <v>13099.96</v>
      </c>
      <c r="D185" s="209"/>
      <c r="E185" s="209" t="s">
        <v>471</v>
      </c>
      <c r="F185" s="209">
        <v>12912.54</v>
      </c>
      <c r="H185" s="209">
        <v>181</v>
      </c>
      <c r="I185" s="210">
        <v>4529.2299999999996</v>
      </c>
      <c r="J185" s="292"/>
      <c r="K185" s="209">
        <v>181</v>
      </c>
      <c r="L185" s="210">
        <v>12294.78</v>
      </c>
      <c r="M185" s="292"/>
      <c r="N185" s="209">
        <v>181</v>
      </c>
      <c r="O185" s="210">
        <v>5397</v>
      </c>
      <c r="P185" s="292"/>
      <c r="Q185" s="209"/>
      <c r="R185" s="210"/>
    </row>
    <row r="186" spans="2:22">
      <c r="B186" s="209" t="s">
        <v>472</v>
      </c>
      <c r="C186" s="209">
        <v>13172.07</v>
      </c>
      <c r="D186" s="209"/>
      <c r="E186" s="209" t="s">
        <v>472</v>
      </c>
      <c r="F186" s="209">
        <v>12984.65</v>
      </c>
      <c r="H186" s="209">
        <v>182</v>
      </c>
      <c r="I186" s="210">
        <v>4554.8900000000003</v>
      </c>
      <c r="J186" s="292"/>
      <c r="K186" s="209">
        <v>182</v>
      </c>
      <c r="L186" s="210">
        <v>12363.18</v>
      </c>
      <c r="M186" s="292"/>
      <c r="N186" s="209">
        <v>182</v>
      </c>
      <c r="O186" s="210">
        <v>5426</v>
      </c>
      <c r="P186" s="292"/>
      <c r="Q186" s="209"/>
      <c r="R186" s="210"/>
    </row>
    <row r="187" spans="2:22">
      <c r="B187" s="209" t="s">
        <v>473</v>
      </c>
      <c r="C187" s="209">
        <v>13244.18</v>
      </c>
      <c r="D187" s="209"/>
      <c r="E187" s="209" t="s">
        <v>473</v>
      </c>
      <c r="F187" s="209">
        <v>13056.76</v>
      </c>
      <c r="H187" s="209">
        <v>183</v>
      </c>
      <c r="I187" s="210">
        <v>4580.55</v>
      </c>
      <c r="J187" s="292"/>
      <c r="K187" s="209">
        <v>183</v>
      </c>
      <c r="L187" s="210">
        <v>12431.59</v>
      </c>
      <c r="M187" s="292"/>
      <c r="N187" s="209">
        <v>183</v>
      </c>
      <c r="O187" s="210">
        <v>5454</v>
      </c>
      <c r="P187" s="292"/>
      <c r="Q187" s="209"/>
      <c r="R187" s="210"/>
    </row>
    <row r="188" spans="2:22">
      <c r="B188" s="209" t="s">
        <v>474</v>
      </c>
      <c r="C188" s="209">
        <v>13316.29</v>
      </c>
      <c r="D188" s="209"/>
      <c r="E188" s="209" t="s">
        <v>474</v>
      </c>
      <c r="F188" s="209">
        <v>13128.87</v>
      </c>
      <c r="H188" s="209">
        <v>184</v>
      </c>
      <c r="I188" s="210">
        <v>4606.21</v>
      </c>
      <c r="J188" s="292"/>
      <c r="K188" s="209">
        <v>184</v>
      </c>
      <c r="L188" s="210">
        <v>12500</v>
      </c>
      <c r="M188" s="292"/>
      <c r="N188" s="209">
        <v>184</v>
      </c>
      <c r="O188" s="210">
        <v>5483</v>
      </c>
      <c r="P188" s="292"/>
      <c r="Q188" s="209"/>
      <c r="R188" s="210"/>
    </row>
    <row r="189" spans="2:22">
      <c r="B189" s="209" t="s">
        <v>475</v>
      </c>
      <c r="C189" s="209">
        <v>13388.4</v>
      </c>
      <c r="D189" s="209"/>
      <c r="E189" s="209" t="s">
        <v>475</v>
      </c>
      <c r="F189" s="209">
        <v>13200.98</v>
      </c>
      <c r="H189" s="209">
        <v>185</v>
      </c>
      <c r="I189" s="210">
        <v>4631.87</v>
      </c>
      <c r="J189" s="292"/>
      <c r="K189" s="209">
        <v>185</v>
      </c>
      <c r="L189" s="210">
        <v>12568.41</v>
      </c>
      <c r="M189" s="292"/>
      <c r="N189" s="209">
        <v>185</v>
      </c>
      <c r="O189" s="210">
        <v>5511</v>
      </c>
      <c r="P189" s="292"/>
      <c r="Q189" s="209"/>
      <c r="R189" s="210"/>
    </row>
    <row r="190" spans="2:22">
      <c r="B190" s="209" t="s">
        <v>476</v>
      </c>
      <c r="C190" s="209">
        <v>13460.51</v>
      </c>
      <c r="D190" s="209"/>
      <c r="E190" s="209" t="s">
        <v>476</v>
      </c>
      <c r="F190" s="209">
        <v>13273.1</v>
      </c>
      <c r="H190" s="209">
        <v>186</v>
      </c>
      <c r="I190" s="210">
        <v>4657.54</v>
      </c>
      <c r="J190" s="292"/>
      <c r="K190" s="209">
        <v>186</v>
      </c>
      <c r="L190" s="210">
        <v>12636.82</v>
      </c>
      <c r="M190" s="292"/>
      <c r="N190" s="209">
        <v>186</v>
      </c>
      <c r="O190" s="210">
        <v>5539</v>
      </c>
      <c r="P190" s="292"/>
      <c r="Q190" s="209"/>
      <c r="R190" s="210"/>
    </row>
    <row r="191" spans="2:22">
      <c r="B191" s="209" t="s">
        <v>477</v>
      </c>
      <c r="C191" s="209">
        <v>13532.62</v>
      </c>
      <c r="D191" s="209"/>
      <c r="E191" s="209" t="s">
        <v>477</v>
      </c>
      <c r="F191" s="209">
        <v>13345.21</v>
      </c>
      <c r="H191" s="209">
        <v>187</v>
      </c>
      <c r="I191" s="210">
        <v>4683.2</v>
      </c>
      <c r="J191" s="292"/>
      <c r="K191" s="209">
        <v>187</v>
      </c>
      <c r="L191" s="210">
        <v>12705.23</v>
      </c>
      <c r="M191" s="292"/>
      <c r="N191" s="209">
        <v>187</v>
      </c>
      <c r="O191" s="210">
        <v>5568</v>
      </c>
      <c r="P191" s="292"/>
      <c r="Q191" s="209"/>
      <c r="R191" s="210"/>
    </row>
    <row r="192" spans="2:22">
      <c r="B192" s="209" t="s">
        <v>478</v>
      </c>
      <c r="C192" s="209">
        <v>13604.73</v>
      </c>
      <c r="D192" s="209"/>
      <c r="E192" s="209" t="s">
        <v>478</v>
      </c>
      <c r="F192" s="209">
        <v>13417.32</v>
      </c>
      <c r="H192" s="209">
        <v>188</v>
      </c>
      <c r="I192" s="210">
        <v>4708.8599999999997</v>
      </c>
      <c r="J192" s="292"/>
      <c r="K192" s="209">
        <v>188</v>
      </c>
      <c r="L192" s="210">
        <v>12773.64</v>
      </c>
      <c r="M192" s="292"/>
      <c r="N192" s="209">
        <v>188</v>
      </c>
      <c r="O192" s="210">
        <v>5596</v>
      </c>
      <c r="P192" s="292"/>
      <c r="Q192" s="209"/>
      <c r="R192" s="210"/>
    </row>
    <row r="193" spans="2:18">
      <c r="B193" s="209" t="s">
        <v>479</v>
      </c>
      <c r="C193" s="209">
        <v>13676.83</v>
      </c>
      <c r="D193" s="209"/>
      <c r="E193" s="209" t="s">
        <v>479</v>
      </c>
      <c r="F193" s="209">
        <v>13489.43</v>
      </c>
      <c r="H193" s="209">
        <v>189</v>
      </c>
      <c r="I193" s="210">
        <v>4734.5200000000004</v>
      </c>
      <c r="J193" s="292"/>
      <c r="K193" s="209">
        <v>189</v>
      </c>
      <c r="L193" s="210">
        <v>12842.05</v>
      </c>
      <c r="M193" s="292"/>
      <c r="N193" s="209">
        <v>189</v>
      </c>
      <c r="O193" s="210">
        <v>5625</v>
      </c>
      <c r="P193" s="292"/>
      <c r="Q193" s="209"/>
      <c r="R193" s="210"/>
    </row>
    <row r="194" spans="2:18">
      <c r="B194" s="209" t="s">
        <v>480</v>
      </c>
      <c r="C194" s="209">
        <v>13748.95</v>
      </c>
      <c r="D194" s="209"/>
      <c r="E194" s="209" t="s">
        <v>480</v>
      </c>
      <c r="F194" s="209">
        <v>13561.54</v>
      </c>
      <c r="H194" s="209">
        <v>190</v>
      </c>
      <c r="I194" s="210">
        <v>4760.18</v>
      </c>
      <c r="J194" s="292"/>
      <c r="K194" s="209">
        <v>190</v>
      </c>
      <c r="L194" s="210">
        <v>12910.46</v>
      </c>
      <c r="M194" s="292"/>
      <c r="N194" s="209">
        <v>190</v>
      </c>
      <c r="O194" s="210">
        <v>5653</v>
      </c>
      <c r="P194" s="292"/>
      <c r="Q194" s="209"/>
      <c r="R194" s="210"/>
    </row>
    <row r="195" spans="2:18">
      <c r="B195" s="209" t="s">
        <v>481</v>
      </c>
      <c r="C195" s="209">
        <v>13821.05</v>
      </c>
      <c r="D195" s="209"/>
      <c r="E195" s="209" t="s">
        <v>481</v>
      </c>
      <c r="F195" s="209">
        <v>13633.66</v>
      </c>
      <c r="H195" s="209">
        <v>191</v>
      </c>
      <c r="I195" s="210">
        <v>4785.8500000000004</v>
      </c>
      <c r="J195" s="292"/>
      <c r="K195" s="209">
        <v>191</v>
      </c>
      <c r="L195" s="210">
        <v>12978.87</v>
      </c>
      <c r="M195" s="292"/>
      <c r="N195" s="209">
        <v>191</v>
      </c>
      <c r="O195" s="210">
        <v>5681</v>
      </c>
      <c r="P195" s="292"/>
      <c r="Q195" s="209"/>
      <c r="R195" s="210"/>
    </row>
    <row r="196" spans="2:18">
      <c r="B196" s="209">
        <v>16</v>
      </c>
      <c r="C196" s="209">
        <v>13893.17</v>
      </c>
      <c r="D196" s="209"/>
      <c r="E196" s="209">
        <v>16</v>
      </c>
      <c r="F196" s="209">
        <v>13705.76</v>
      </c>
      <c r="H196" s="209">
        <v>192</v>
      </c>
      <c r="I196" s="210">
        <v>4811.51</v>
      </c>
      <c r="J196" s="292"/>
      <c r="K196" s="209">
        <v>192</v>
      </c>
      <c r="L196" s="210">
        <v>13047.27</v>
      </c>
      <c r="M196" s="292"/>
      <c r="N196" s="209">
        <v>192</v>
      </c>
      <c r="O196" s="210">
        <v>5710</v>
      </c>
      <c r="P196" s="292"/>
      <c r="Q196" s="209"/>
      <c r="R196" s="210"/>
    </row>
    <row r="197" spans="2:18">
      <c r="B197" s="209" t="s">
        <v>482</v>
      </c>
      <c r="C197" s="209">
        <v>13965.27</v>
      </c>
      <c r="D197" s="209"/>
      <c r="E197" s="209" t="s">
        <v>482</v>
      </c>
      <c r="F197" s="209">
        <v>13777.88</v>
      </c>
      <c r="H197" s="209">
        <v>193</v>
      </c>
      <c r="I197" s="210">
        <v>4837.17</v>
      </c>
      <c r="J197" s="292"/>
      <c r="K197" s="209">
        <v>193</v>
      </c>
      <c r="L197" s="210">
        <v>13115.68</v>
      </c>
      <c r="M197" s="292"/>
      <c r="N197" s="209">
        <v>193</v>
      </c>
      <c r="O197" s="210">
        <v>5738</v>
      </c>
      <c r="P197" s="292"/>
      <c r="Q197" s="209"/>
      <c r="R197" s="210"/>
    </row>
    <row r="198" spans="2:18">
      <c r="B198" s="209" t="s">
        <v>483</v>
      </c>
      <c r="C198" s="209">
        <v>14037.38</v>
      </c>
      <c r="D198" s="209"/>
      <c r="E198" s="209" t="s">
        <v>483</v>
      </c>
      <c r="F198" s="209">
        <v>13849.98</v>
      </c>
      <c r="H198" s="209">
        <v>194</v>
      </c>
      <c r="I198" s="210">
        <v>4862.83</v>
      </c>
      <c r="J198" s="292"/>
      <c r="K198" s="209">
        <v>194</v>
      </c>
      <c r="L198" s="210">
        <v>13184.09</v>
      </c>
      <c r="M198" s="292"/>
      <c r="N198" s="209">
        <v>194</v>
      </c>
      <c r="O198" s="210">
        <v>5767</v>
      </c>
      <c r="P198" s="292"/>
      <c r="Q198" s="209"/>
      <c r="R198" s="210"/>
    </row>
    <row r="199" spans="2:18">
      <c r="B199" s="209" t="s">
        <v>484</v>
      </c>
      <c r="C199" s="209">
        <v>14109.49</v>
      </c>
      <c r="D199" s="209"/>
      <c r="E199" s="209" t="s">
        <v>484</v>
      </c>
      <c r="F199" s="209">
        <v>13922.1</v>
      </c>
      <c r="H199" s="209">
        <v>195</v>
      </c>
      <c r="I199" s="210">
        <v>4888.49</v>
      </c>
      <c r="J199" s="292"/>
      <c r="K199" s="209">
        <v>195</v>
      </c>
      <c r="L199" s="210">
        <v>13252.5</v>
      </c>
      <c r="M199" s="292"/>
      <c r="N199" s="209">
        <v>195</v>
      </c>
      <c r="O199" s="210">
        <v>5795</v>
      </c>
      <c r="P199" s="292"/>
      <c r="Q199" s="209"/>
      <c r="R199" s="210"/>
    </row>
    <row r="200" spans="2:18">
      <c r="B200" s="209" t="s">
        <v>485</v>
      </c>
      <c r="C200" s="209">
        <v>14181.6</v>
      </c>
      <c r="D200" s="209"/>
      <c r="E200" s="209" t="s">
        <v>485</v>
      </c>
      <c r="F200" s="209">
        <v>13994.21</v>
      </c>
      <c r="H200" s="209">
        <v>196</v>
      </c>
      <c r="I200" s="210">
        <v>4914.16</v>
      </c>
      <c r="J200" s="292"/>
      <c r="K200" s="209">
        <v>196</v>
      </c>
      <c r="L200" s="210">
        <v>13320.91</v>
      </c>
      <c r="M200" s="292"/>
      <c r="N200" s="209">
        <v>196</v>
      </c>
      <c r="O200" s="210">
        <v>5823</v>
      </c>
      <c r="P200" s="292"/>
      <c r="Q200" s="209"/>
      <c r="R200" s="210"/>
    </row>
    <row r="201" spans="2:18">
      <c r="B201" s="209" t="s">
        <v>486</v>
      </c>
      <c r="C201" s="209">
        <v>14253.71</v>
      </c>
      <c r="D201" s="209"/>
      <c r="E201" s="209" t="s">
        <v>486</v>
      </c>
      <c r="F201" s="209">
        <v>14066.32</v>
      </c>
      <c r="H201" s="209">
        <v>197</v>
      </c>
      <c r="I201" s="210">
        <v>4939.82</v>
      </c>
      <c r="J201" s="292"/>
      <c r="K201" s="209">
        <v>197</v>
      </c>
      <c r="L201" s="210">
        <v>13389.32</v>
      </c>
      <c r="M201" s="292"/>
      <c r="N201" s="209">
        <v>197</v>
      </c>
      <c r="O201" s="210">
        <v>5852</v>
      </c>
      <c r="P201" s="292"/>
      <c r="Q201" s="209"/>
      <c r="R201" s="210"/>
    </row>
    <row r="202" spans="2:18">
      <c r="B202" s="209" t="s">
        <v>487</v>
      </c>
      <c r="C202" s="209">
        <v>14325.82</v>
      </c>
      <c r="D202" s="209"/>
      <c r="E202" s="209" t="s">
        <v>487</v>
      </c>
      <c r="F202" s="209">
        <v>14138.43</v>
      </c>
      <c r="H202" s="209">
        <v>198</v>
      </c>
      <c r="I202" s="210">
        <v>4965.4799999999996</v>
      </c>
      <c r="J202" s="292"/>
      <c r="K202" s="209">
        <v>198</v>
      </c>
      <c r="L202" s="210">
        <v>13457.73</v>
      </c>
      <c r="M202" s="292"/>
      <c r="N202" s="209">
        <v>198</v>
      </c>
      <c r="O202" s="210">
        <v>5880</v>
      </c>
      <c r="P202" s="292"/>
      <c r="Q202" s="209"/>
      <c r="R202" s="210"/>
    </row>
    <row r="203" spans="2:18">
      <c r="B203" s="209" t="s">
        <v>488</v>
      </c>
      <c r="C203" s="209">
        <v>14397.93</v>
      </c>
      <c r="D203" s="209"/>
      <c r="E203" s="209" t="s">
        <v>488</v>
      </c>
      <c r="F203" s="209">
        <v>14210.54</v>
      </c>
      <c r="H203" s="209">
        <v>199</v>
      </c>
      <c r="I203" s="210">
        <v>4991.1400000000003</v>
      </c>
      <c r="J203" s="292"/>
      <c r="K203" s="209">
        <v>199</v>
      </c>
      <c r="L203" s="210">
        <v>13526.14</v>
      </c>
      <c r="M203" s="292"/>
      <c r="N203" s="209">
        <v>199</v>
      </c>
      <c r="O203" s="210">
        <v>5909</v>
      </c>
      <c r="P203" s="292"/>
      <c r="Q203" s="209"/>
      <c r="R203" s="210"/>
    </row>
    <row r="204" spans="2:18">
      <c r="B204" s="209" t="s">
        <v>489</v>
      </c>
      <c r="C204" s="209">
        <v>14470.03</v>
      </c>
      <c r="D204" s="209"/>
      <c r="E204" s="209" t="s">
        <v>489</v>
      </c>
      <c r="F204" s="209">
        <v>14282.66</v>
      </c>
      <c r="H204" s="209">
        <v>200</v>
      </c>
      <c r="I204" s="210">
        <v>5016.8</v>
      </c>
      <c r="J204" s="292"/>
      <c r="K204" s="209">
        <v>200</v>
      </c>
      <c r="L204" s="210">
        <v>13594.55</v>
      </c>
      <c r="M204" s="292"/>
      <c r="N204" s="209">
        <v>200</v>
      </c>
      <c r="O204" s="210">
        <v>5937</v>
      </c>
      <c r="P204" s="292"/>
      <c r="Q204" s="209"/>
      <c r="R204" s="210"/>
    </row>
    <row r="205" spans="2:18">
      <c r="B205" s="209" t="s">
        <v>490</v>
      </c>
      <c r="C205" s="209">
        <v>14542.15</v>
      </c>
      <c r="D205" s="209"/>
      <c r="E205" s="209" t="s">
        <v>490</v>
      </c>
      <c r="F205" s="209">
        <v>14354.77</v>
      </c>
      <c r="H205" s="209">
        <v>201</v>
      </c>
      <c r="I205" s="210">
        <v>5042.47</v>
      </c>
      <c r="J205" s="292"/>
      <c r="K205" s="209">
        <v>201</v>
      </c>
      <c r="L205" s="210">
        <v>13662.96</v>
      </c>
      <c r="M205" s="292"/>
      <c r="N205" s="209">
        <v>201</v>
      </c>
      <c r="O205" s="210">
        <v>5965</v>
      </c>
      <c r="P205" s="292"/>
      <c r="Q205" s="209"/>
      <c r="R205" s="210"/>
    </row>
    <row r="206" spans="2:18">
      <c r="B206" s="209" t="s">
        <v>491</v>
      </c>
      <c r="C206" s="209">
        <v>14614.25</v>
      </c>
      <c r="D206" s="209"/>
      <c r="E206" s="209" t="s">
        <v>491</v>
      </c>
      <c r="F206" s="209">
        <v>14426.88</v>
      </c>
      <c r="H206" s="209">
        <v>202</v>
      </c>
      <c r="I206" s="210">
        <v>5068.13</v>
      </c>
      <c r="J206" s="292"/>
      <c r="K206" s="209">
        <v>202</v>
      </c>
      <c r="L206" s="210">
        <v>13731.36</v>
      </c>
      <c r="M206" s="292"/>
      <c r="N206" s="209">
        <v>202</v>
      </c>
      <c r="O206" s="210">
        <v>5994</v>
      </c>
      <c r="P206" s="292"/>
      <c r="Q206" s="209"/>
      <c r="R206" s="210"/>
    </row>
    <row r="207" spans="2:18">
      <c r="B207" s="209" t="s">
        <v>492</v>
      </c>
      <c r="C207" s="209">
        <v>14686.37</v>
      </c>
      <c r="D207" s="209"/>
      <c r="E207" s="209" t="s">
        <v>492</v>
      </c>
      <c r="F207" s="209">
        <v>14498.99</v>
      </c>
      <c r="H207" s="209">
        <v>203</v>
      </c>
      <c r="I207" s="210">
        <v>5093.79</v>
      </c>
      <c r="J207" s="292"/>
      <c r="K207" s="209">
        <v>203</v>
      </c>
      <c r="L207" s="210">
        <v>13799.77</v>
      </c>
      <c r="M207" s="292"/>
      <c r="N207" s="209">
        <v>203</v>
      </c>
      <c r="O207" s="210">
        <v>6022</v>
      </c>
      <c r="P207" s="292"/>
      <c r="Q207" s="209"/>
      <c r="R207" s="210"/>
    </row>
    <row r="208" spans="2:18">
      <c r="B208" s="209">
        <v>17</v>
      </c>
      <c r="C208" s="209">
        <v>14758.47</v>
      </c>
      <c r="D208" s="209"/>
      <c r="E208" s="209">
        <v>17</v>
      </c>
      <c r="F208" s="209">
        <v>14571.1</v>
      </c>
      <c r="H208" s="209">
        <v>204</v>
      </c>
      <c r="I208" s="210">
        <v>5119.45</v>
      </c>
      <c r="J208" s="292"/>
      <c r="K208" s="209">
        <v>204</v>
      </c>
      <c r="L208" s="210">
        <v>13868.18</v>
      </c>
      <c r="M208" s="292"/>
      <c r="N208" s="209">
        <v>204</v>
      </c>
      <c r="O208" s="210">
        <v>6051</v>
      </c>
      <c r="P208" s="292"/>
      <c r="Q208" s="209"/>
      <c r="R208" s="210"/>
    </row>
    <row r="209" spans="2:18">
      <c r="B209" s="209" t="s">
        <v>493</v>
      </c>
      <c r="C209" s="209">
        <v>14830.58</v>
      </c>
      <c r="D209" s="209"/>
      <c r="E209" s="209" t="s">
        <v>493</v>
      </c>
      <c r="F209" s="209">
        <v>14643.21</v>
      </c>
      <c r="H209" s="209">
        <v>205</v>
      </c>
      <c r="I209" s="210">
        <v>5145.1099999999997</v>
      </c>
      <c r="J209" s="292"/>
      <c r="K209" s="209">
        <v>205</v>
      </c>
      <c r="L209" s="210">
        <v>13936.59</v>
      </c>
      <c r="M209" s="292"/>
      <c r="N209" s="209">
        <v>205</v>
      </c>
      <c r="O209" s="210">
        <v>6079</v>
      </c>
      <c r="P209" s="292"/>
      <c r="Q209" s="209"/>
      <c r="R209" s="210"/>
    </row>
    <row r="210" spans="2:18">
      <c r="B210" s="209" t="s">
        <v>494</v>
      </c>
      <c r="C210" s="209">
        <v>14902.69</v>
      </c>
      <c r="D210" s="209"/>
      <c r="E210" s="209" t="s">
        <v>494</v>
      </c>
      <c r="F210" s="209">
        <v>14715.33</v>
      </c>
      <c r="H210" s="209">
        <v>206</v>
      </c>
      <c r="I210" s="210">
        <v>5170.78</v>
      </c>
      <c r="J210" s="292"/>
      <c r="K210" s="209">
        <v>206</v>
      </c>
      <c r="L210" s="210">
        <v>14005</v>
      </c>
      <c r="M210" s="292"/>
      <c r="N210" s="209">
        <v>206</v>
      </c>
      <c r="O210" s="210">
        <v>6107</v>
      </c>
      <c r="P210" s="292"/>
      <c r="Q210" s="209"/>
      <c r="R210" s="210"/>
    </row>
    <row r="211" spans="2:18">
      <c r="B211" s="209" t="s">
        <v>495</v>
      </c>
      <c r="C211" s="209">
        <v>14974.8</v>
      </c>
      <c r="D211" s="209"/>
      <c r="E211" s="209" t="s">
        <v>495</v>
      </c>
      <c r="F211" s="209">
        <v>14787.43</v>
      </c>
      <c r="H211" s="209">
        <v>207</v>
      </c>
      <c r="I211" s="210">
        <v>5196.4399999999996</v>
      </c>
      <c r="J211" s="292"/>
      <c r="K211" s="209">
        <v>207</v>
      </c>
      <c r="L211" s="210">
        <v>14073.41</v>
      </c>
      <c r="M211" s="292"/>
      <c r="N211" s="209">
        <v>207</v>
      </c>
      <c r="O211" s="210">
        <v>6136</v>
      </c>
      <c r="P211" s="292"/>
      <c r="Q211" s="209"/>
      <c r="R211" s="210"/>
    </row>
    <row r="212" spans="2:18">
      <c r="B212" s="209" t="s">
        <v>496</v>
      </c>
      <c r="C212" s="209">
        <v>15046.91</v>
      </c>
      <c r="D212" s="209"/>
      <c r="E212" s="209" t="s">
        <v>496</v>
      </c>
      <c r="F212" s="209">
        <v>14859.55</v>
      </c>
      <c r="H212" s="209">
        <v>208</v>
      </c>
      <c r="I212" s="210">
        <v>5222.0999999999949</v>
      </c>
      <c r="J212" s="292"/>
      <c r="K212" s="209">
        <v>208</v>
      </c>
      <c r="L212" s="210">
        <v>14141.82</v>
      </c>
      <c r="M212" s="292"/>
      <c r="N212" s="209">
        <v>208</v>
      </c>
      <c r="O212" s="210">
        <v>6164</v>
      </c>
      <c r="P212" s="292"/>
      <c r="Q212" s="209"/>
      <c r="R212" s="210"/>
    </row>
    <row r="213" spans="2:18">
      <c r="B213" s="209" t="s">
        <v>497</v>
      </c>
      <c r="C213" s="209">
        <v>15119.02</v>
      </c>
      <c r="D213" s="209"/>
      <c r="E213" s="209" t="s">
        <v>497</v>
      </c>
      <c r="F213" s="209">
        <v>14931.66</v>
      </c>
      <c r="H213" s="209">
        <v>209</v>
      </c>
      <c r="I213" s="210">
        <v>5247.76</v>
      </c>
      <c r="J213" s="292"/>
      <c r="K213" s="209">
        <v>209</v>
      </c>
      <c r="L213" s="210">
        <v>14210.23</v>
      </c>
      <c r="M213" s="292"/>
      <c r="N213" s="209">
        <v>209</v>
      </c>
      <c r="O213" s="210">
        <v>6193</v>
      </c>
      <c r="P213" s="292"/>
      <c r="Q213" s="209"/>
      <c r="R213" s="210"/>
    </row>
    <row r="214" spans="2:18">
      <c r="B214" s="209" t="s">
        <v>498</v>
      </c>
      <c r="C214" s="209">
        <v>15191.13</v>
      </c>
      <c r="D214" s="209"/>
      <c r="E214" s="209" t="s">
        <v>498</v>
      </c>
      <c r="F214" s="209">
        <v>15003.77</v>
      </c>
      <c r="H214" s="209">
        <v>210</v>
      </c>
      <c r="I214" s="210">
        <v>5273.4199999999946</v>
      </c>
      <c r="J214" s="292"/>
      <c r="K214" s="209">
        <v>210</v>
      </c>
      <c r="L214" s="210">
        <v>14278.64</v>
      </c>
      <c r="M214" s="292"/>
      <c r="N214" s="209">
        <v>210</v>
      </c>
      <c r="O214" s="210">
        <v>6221</v>
      </c>
      <c r="P214" s="292"/>
      <c r="Q214" s="209"/>
      <c r="R214" s="210"/>
    </row>
    <row r="215" spans="2:18">
      <c r="B215" s="209" t="s">
        <v>499</v>
      </c>
      <c r="C215" s="209">
        <v>15263.24</v>
      </c>
      <c r="D215" s="209"/>
      <c r="E215" s="209" t="s">
        <v>499</v>
      </c>
      <c r="F215" s="209">
        <v>15075.88</v>
      </c>
      <c r="H215" s="209">
        <v>211</v>
      </c>
      <c r="I215" s="210">
        <v>5299.0899999999947</v>
      </c>
      <c r="J215" s="292"/>
      <c r="K215" s="209">
        <v>211</v>
      </c>
      <c r="L215" s="210">
        <v>14347.05</v>
      </c>
      <c r="M215" s="292"/>
      <c r="N215" s="209">
        <v>211</v>
      </c>
      <c r="O215" s="210">
        <v>6249</v>
      </c>
      <c r="P215" s="292"/>
      <c r="Q215" s="209"/>
      <c r="R215" s="210"/>
    </row>
    <row r="216" spans="2:18">
      <c r="B216" s="209" t="s">
        <v>500</v>
      </c>
      <c r="C216" s="209">
        <v>15335.34</v>
      </c>
      <c r="D216" s="209"/>
      <c r="E216" s="209" t="s">
        <v>500</v>
      </c>
      <c r="F216" s="209">
        <v>15147.99</v>
      </c>
      <c r="H216" s="209">
        <v>212</v>
      </c>
      <c r="I216" s="210">
        <v>5324.7499999999945</v>
      </c>
      <c r="J216" s="292"/>
      <c r="K216" s="209">
        <v>212</v>
      </c>
      <c r="L216" s="210">
        <v>14415.45</v>
      </c>
      <c r="M216" s="292"/>
      <c r="N216" s="209">
        <v>212</v>
      </c>
      <c r="O216" s="210">
        <v>6278</v>
      </c>
      <c r="P216" s="292"/>
      <c r="Q216" s="209"/>
      <c r="R216" s="210"/>
    </row>
    <row r="217" spans="2:18">
      <c r="B217" s="209" t="s">
        <v>501</v>
      </c>
      <c r="C217" s="209">
        <v>15407.46</v>
      </c>
      <c r="D217" s="209"/>
      <c r="E217" s="209" t="s">
        <v>501</v>
      </c>
      <c r="F217" s="209">
        <v>15220.11</v>
      </c>
      <c r="H217" s="209">
        <v>213</v>
      </c>
      <c r="I217" s="210">
        <v>5350.4099999999944</v>
      </c>
      <c r="J217" s="292"/>
      <c r="K217" s="209">
        <v>213</v>
      </c>
      <c r="L217" s="210">
        <v>14483.86</v>
      </c>
      <c r="M217" s="292"/>
      <c r="N217" s="209">
        <v>213</v>
      </c>
      <c r="O217" s="210">
        <v>6306</v>
      </c>
      <c r="P217" s="292"/>
      <c r="Q217" s="209"/>
      <c r="R217" s="210"/>
    </row>
    <row r="218" spans="2:18">
      <c r="B218" s="209" t="s">
        <v>502</v>
      </c>
      <c r="C218" s="209">
        <v>15479.56</v>
      </c>
      <c r="D218" s="209"/>
      <c r="E218" s="209" t="s">
        <v>502</v>
      </c>
      <c r="F218" s="209">
        <v>15292.21</v>
      </c>
      <c r="H218" s="209">
        <v>214</v>
      </c>
      <c r="I218" s="210">
        <v>5376.0699999999943</v>
      </c>
      <c r="J218" s="292"/>
      <c r="K218" s="209">
        <v>214</v>
      </c>
      <c r="L218" s="210">
        <v>14552.27</v>
      </c>
      <c r="M218" s="292"/>
      <c r="N218" s="209">
        <v>214</v>
      </c>
      <c r="O218" s="210">
        <v>6335</v>
      </c>
      <c r="P218" s="292"/>
      <c r="Q218" s="209"/>
      <c r="R218" s="210"/>
    </row>
    <row r="219" spans="2:18">
      <c r="B219" s="209" t="s">
        <v>503</v>
      </c>
      <c r="C219" s="209">
        <v>15551.67</v>
      </c>
      <c r="D219" s="209"/>
      <c r="E219" s="209" t="s">
        <v>503</v>
      </c>
      <c r="F219" s="209">
        <v>15364.33</v>
      </c>
      <c r="H219" s="209">
        <v>215</v>
      </c>
      <c r="I219" s="210">
        <v>5401.7299999999941</v>
      </c>
      <c r="J219" s="292"/>
      <c r="K219" s="209">
        <v>215</v>
      </c>
      <c r="L219" s="210">
        <v>14620.68</v>
      </c>
      <c r="M219" s="292"/>
      <c r="N219" s="209">
        <v>215</v>
      </c>
      <c r="O219" s="210">
        <v>6363</v>
      </c>
      <c r="P219" s="292"/>
      <c r="Q219" s="209"/>
      <c r="R219" s="210"/>
    </row>
    <row r="220" spans="2:18">
      <c r="B220" s="209">
        <v>18</v>
      </c>
      <c r="C220" s="209">
        <v>15623.78</v>
      </c>
      <c r="D220" s="209"/>
      <c r="E220" s="209">
        <v>18</v>
      </c>
      <c r="F220" s="209">
        <v>15436.44</v>
      </c>
      <c r="H220" s="209">
        <v>216</v>
      </c>
      <c r="I220" s="210">
        <v>5427.3999999999942</v>
      </c>
      <c r="J220" s="292"/>
      <c r="K220" s="209">
        <v>216</v>
      </c>
      <c r="L220" s="210">
        <v>14689.09</v>
      </c>
      <c r="M220" s="292"/>
      <c r="N220" s="209">
        <v>216</v>
      </c>
      <c r="O220" s="210">
        <v>6392</v>
      </c>
      <c r="P220" s="292"/>
      <c r="Q220" s="209"/>
      <c r="R220" s="210"/>
    </row>
    <row r="221" spans="2:18">
      <c r="B221" s="209" t="s">
        <v>504</v>
      </c>
      <c r="C221" s="209">
        <v>15695.89</v>
      </c>
      <c r="D221" s="209"/>
      <c r="E221" s="209" t="s">
        <v>504</v>
      </c>
      <c r="F221" s="209">
        <v>15508.55</v>
      </c>
      <c r="H221" s="209">
        <v>217</v>
      </c>
      <c r="I221" s="210">
        <v>5453.059999999994</v>
      </c>
      <c r="J221" s="292"/>
      <c r="K221" s="209">
        <v>217</v>
      </c>
      <c r="L221" s="210">
        <v>14757.5</v>
      </c>
      <c r="M221" s="292"/>
      <c r="N221" s="209">
        <v>217</v>
      </c>
      <c r="O221" s="210">
        <v>6420</v>
      </c>
      <c r="P221" s="292"/>
      <c r="Q221" s="209"/>
      <c r="R221" s="210"/>
    </row>
    <row r="222" spans="2:18">
      <c r="B222" s="209" t="s">
        <v>505</v>
      </c>
      <c r="C222" s="209">
        <v>15768</v>
      </c>
      <c r="D222" s="209"/>
      <c r="E222" s="209" t="s">
        <v>505</v>
      </c>
      <c r="F222" s="209">
        <v>15580.66</v>
      </c>
      <c r="H222" s="209">
        <v>218</v>
      </c>
      <c r="I222" s="210">
        <v>5478.7199999999939</v>
      </c>
      <c r="J222" s="292"/>
      <c r="K222" s="209">
        <v>218</v>
      </c>
      <c r="L222" s="210">
        <v>14825.91</v>
      </c>
      <c r="M222" s="292"/>
      <c r="N222" s="209">
        <v>218</v>
      </c>
      <c r="O222" s="210">
        <v>6448</v>
      </c>
      <c r="P222" s="292"/>
      <c r="Q222" s="209"/>
      <c r="R222" s="210"/>
    </row>
    <row r="223" spans="2:18">
      <c r="B223" s="209" t="s">
        <v>506</v>
      </c>
      <c r="C223" s="209">
        <v>15840.11</v>
      </c>
      <c r="D223" s="209"/>
      <c r="E223" s="209" t="s">
        <v>506</v>
      </c>
      <c r="F223" s="209">
        <v>15652.77</v>
      </c>
      <c r="H223" s="209">
        <v>219</v>
      </c>
      <c r="I223" s="210">
        <v>5504.3799999999937</v>
      </c>
      <c r="J223" s="292"/>
      <c r="K223" s="209">
        <v>219</v>
      </c>
      <c r="L223" s="210">
        <v>14894.32</v>
      </c>
      <c r="M223" s="292"/>
      <c r="N223" s="209">
        <v>219</v>
      </c>
      <c r="O223" s="210">
        <v>6477</v>
      </c>
      <c r="P223" s="292"/>
      <c r="Q223" s="209"/>
      <c r="R223" s="210"/>
    </row>
    <row r="224" spans="2:18">
      <c r="B224" s="209" t="s">
        <v>507</v>
      </c>
      <c r="C224" s="209">
        <v>15912.22</v>
      </c>
      <c r="D224" s="209"/>
      <c r="E224" s="209" t="s">
        <v>507</v>
      </c>
      <c r="F224" s="209">
        <v>15724.88</v>
      </c>
      <c r="H224" s="209">
        <v>220</v>
      </c>
      <c r="I224" s="210">
        <v>5530.0399999999936</v>
      </c>
      <c r="J224" s="292"/>
      <c r="K224" s="209">
        <v>220</v>
      </c>
      <c r="L224" s="210">
        <v>14962.73</v>
      </c>
      <c r="M224" s="292"/>
      <c r="N224" s="209">
        <v>220</v>
      </c>
      <c r="O224" s="210">
        <v>6505</v>
      </c>
      <c r="P224" s="292"/>
      <c r="Q224" s="209"/>
      <c r="R224" s="210"/>
    </row>
    <row r="225" spans="2:18">
      <c r="B225" s="209" t="s">
        <v>508</v>
      </c>
      <c r="C225" s="209">
        <v>15984.33</v>
      </c>
      <c r="D225" s="209"/>
      <c r="E225" s="209" t="s">
        <v>508</v>
      </c>
      <c r="F225" s="209">
        <v>15796.99</v>
      </c>
      <c r="H225" s="209">
        <v>221</v>
      </c>
      <c r="I225" s="210">
        <v>5555.7099999999937</v>
      </c>
      <c r="J225" s="292"/>
      <c r="K225" s="209">
        <v>221</v>
      </c>
      <c r="L225" s="210">
        <v>15031.14</v>
      </c>
      <c r="M225" s="292"/>
      <c r="N225" s="209">
        <v>221</v>
      </c>
      <c r="O225" s="210">
        <v>6534</v>
      </c>
      <c r="P225" s="292"/>
      <c r="Q225" s="209"/>
      <c r="R225" s="210"/>
    </row>
    <row r="226" spans="2:18">
      <c r="B226" s="209" t="s">
        <v>509</v>
      </c>
      <c r="C226" s="209">
        <v>16056.44</v>
      </c>
      <c r="D226" s="209"/>
      <c r="E226" s="209" t="s">
        <v>509</v>
      </c>
      <c r="F226" s="209">
        <v>15869.1</v>
      </c>
      <c r="H226" s="209">
        <v>222</v>
      </c>
      <c r="I226" s="210">
        <v>5581.3699999999935</v>
      </c>
      <c r="J226" s="292"/>
      <c r="K226" s="209">
        <v>222</v>
      </c>
      <c r="L226" s="210">
        <v>15099.54</v>
      </c>
      <c r="M226" s="292"/>
      <c r="N226" s="209">
        <v>222</v>
      </c>
      <c r="O226" s="210">
        <v>6562</v>
      </c>
      <c r="P226" s="292"/>
      <c r="Q226" s="209"/>
      <c r="R226" s="210"/>
    </row>
    <row r="227" spans="2:18">
      <c r="B227" s="209" t="s">
        <v>510</v>
      </c>
      <c r="C227" s="209">
        <v>16128.54</v>
      </c>
      <c r="D227" s="209"/>
      <c r="E227" s="209" t="s">
        <v>510</v>
      </c>
      <c r="F227" s="209">
        <v>15941.22</v>
      </c>
      <c r="H227" s="209">
        <v>223</v>
      </c>
      <c r="I227" s="210">
        <v>5607.0299999999934</v>
      </c>
      <c r="J227" s="292"/>
      <c r="K227" s="209">
        <v>223</v>
      </c>
      <c r="L227" s="210">
        <v>15167.95</v>
      </c>
      <c r="M227" s="292"/>
      <c r="N227" s="209">
        <v>223</v>
      </c>
      <c r="O227" s="210">
        <v>6590</v>
      </c>
      <c r="P227" s="292"/>
      <c r="Q227" s="209"/>
      <c r="R227" s="210"/>
    </row>
    <row r="228" spans="2:18">
      <c r="B228" s="209" t="s">
        <v>511</v>
      </c>
      <c r="C228" s="209">
        <v>16200.66</v>
      </c>
      <c r="D228" s="209"/>
      <c r="E228" s="209" t="s">
        <v>511</v>
      </c>
      <c r="F228" s="209">
        <v>16013.32</v>
      </c>
      <c r="H228" s="209">
        <v>224</v>
      </c>
      <c r="I228" s="210">
        <v>5632.6899999999932</v>
      </c>
      <c r="J228" s="292"/>
      <c r="K228" s="209">
        <v>224</v>
      </c>
      <c r="L228" s="210">
        <v>15236.36</v>
      </c>
      <c r="M228" s="292"/>
      <c r="N228" s="209">
        <v>224</v>
      </c>
      <c r="O228" s="210">
        <v>6619</v>
      </c>
      <c r="P228" s="292"/>
      <c r="Q228" s="209"/>
      <c r="R228" s="210"/>
    </row>
    <row r="229" spans="2:18">
      <c r="B229" s="209" t="s">
        <v>512</v>
      </c>
      <c r="C229" s="209">
        <v>16272.76</v>
      </c>
      <c r="D229" s="209"/>
      <c r="E229" s="209" t="s">
        <v>512</v>
      </c>
      <c r="F229" s="209">
        <v>16085.44</v>
      </c>
      <c r="H229" s="209">
        <v>225</v>
      </c>
      <c r="I229" s="210">
        <v>5658.3499999999931</v>
      </c>
      <c r="J229" s="292"/>
      <c r="K229" s="209">
        <v>225</v>
      </c>
      <c r="L229" s="210">
        <v>15304.77</v>
      </c>
      <c r="M229" s="292"/>
      <c r="N229" s="209">
        <v>225</v>
      </c>
      <c r="O229" s="210">
        <v>6647</v>
      </c>
      <c r="P229" s="292"/>
      <c r="Q229" s="209"/>
      <c r="R229" s="210"/>
    </row>
    <row r="230" spans="2:18">
      <c r="B230" s="209" t="s">
        <v>513</v>
      </c>
      <c r="C230" s="209">
        <v>16344.88</v>
      </c>
      <c r="D230" s="209"/>
      <c r="E230" s="209" t="s">
        <v>513</v>
      </c>
      <c r="F230" s="209">
        <v>16157.55</v>
      </c>
      <c r="H230" s="209">
        <v>226</v>
      </c>
      <c r="I230" s="210">
        <v>5684.0199999999932</v>
      </c>
      <c r="J230" s="292"/>
      <c r="K230" s="209">
        <v>226</v>
      </c>
      <c r="L230" s="210">
        <v>15373.18</v>
      </c>
      <c r="M230" s="292"/>
      <c r="N230" s="209">
        <v>226</v>
      </c>
      <c r="O230" s="210">
        <v>6676</v>
      </c>
      <c r="P230" s="292"/>
      <c r="Q230" s="209"/>
      <c r="R230" s="210"/>
    </row>
    <row r="231" spans="2:18">
      <c r="B231" s="209" t="s">
        <v>514</v>
      </c>
      <c r="C231" s="209">
        <v>16416.98</v>
      </c>
      <c r="D231" s="209"/>
      <c r="E231" s="209" t="s">
        <v>514</v>
      </c>
      <c r="F231" s="209">
        <v>16229.66</v>
      </c>
      <c r="H231" s="209">
        <v>227</v>
      </c>
      <c r="I231" s="210">
        <v>5709.679999999993</v>
      </c>
      <c r="J231" s="292"/>
      <c r="K231" s="209">
        <v>227</v>
      </c>
      <c r="L231" s="210">
        <v>15441.59</v>
      </c>
      <c r="M231" s="292"/>
      <c r="N231" s="209">
        <v>227</v>
      </c>
      <c r="O231" s="210">
        <v>6704</v>
      </c>
      <c r="P231" s="292"/>
      <c r="Q231" s="209"/>
      <c r="R231" s="210"/>
    </row>
    <row r="232" spans="2:18">
      <c r="B232" s="209">
        <v>19</v>
      </c>
      <c r="C232" s="209">
        <v>16489.09</v>
      </c>
      <c r="D232" s="209"/>
      <c r="E232" s="209">
        <v>19</v>
      </c>
      <c r="F232" s="209">
        <v>16301.78</v>
      </c>
      <c r="H232" s="209">
        <v>228</v>
      </c>
      <c r="I232" s="210">
        <v>5735.3399999999929</v>
      </c>
      <c r="J232" s="292"/>
      <c r="K232" s="209">
        <v>228</v>
      </c>
      <c r="L232" s="210">
        <v>15510</v>
      </c>
      <c r="M232" s="292"/>
      <c r="N232" s="209">
        <v>228</v>
      </c>
      <c r="O232" s="210">
        <v>6732</v>
      </c>
      <c r="P232" s="292"/>
      <c r="Q232" s="209"/>
      <c r="R232" s="210"/>
    </row>
    <row r="233" spans="2:18">
      <c r="B233" s="209" t="s">
        <v>515</v>
      </c>
      <c r="C233" s="209">
        <v>16561.2</v>
      </c>
      <c r="D233" s="209"/>
      <c r="E233" s="209" t="s">
        <v>515</v>
      </c>
      <c r="F233" s="209">
        <v>16373.88</v>
      </c>
      <c r="H233" s="209">
        <v>229</v>
      </c>
      <c r="I233" s="210">
        <v>5760.9999999999927</v>
      </c>
      <c r="J233" s="292"/>
      <c r="K233" s="209">
        <v>229</v>
      </c>
      <c r="L233" s="210">
        <v>15578.41</v>
      </c>
      <c r="M233" s="292"/>
      <c r="N233" s="209">
        <v>229</v>
      </c>
      <c r="O233" s="210">
        <v>6761</v>
      </c>
      <c r="P233" s="292"/>
      <c r="Q233" s="209"/>
      <c r="R233" s="210"/>
    </row>
    <row r="234" spans="2:18">
      <c r="B234" s="209" t="s">
        <v>516</v>
      </c>
      <c r="C234" s="209">
        <v>16633.310000000001</v>
      </c>
      <c r="D234" s="209"/>
      <c r="E234" s="209" t="s">
        <v>516</v>
      </c>
      <c r="F234" s="209">
        <v>16446</v>
      </c>
      <c r="H234" s="209">
        <v>230</v>
      </c>
      <c r="I234" s="210">
        <v>5786.6599999999926</v>
      </c>
      <c r="J234" s="292"/>
      <c r="K234" s="209">
        <v>230</v>
      </c>
      <c r="L234" s="210">
        <v>15646.83</v>
      </c>
      <c r="M234" s="292"/>
      <c r="N234" s="209">
        <v>230</v>
      </c>
      <c r="O234" s="210">
        <v>6789</v>
      </c>
      <c r="P234" s="292"/>
      <c r="Q234" s="209"/>
      <c r="R234" s="210"/>
    </row>
    <row r="235" spans="2:18">
      <c r="B235" s="209" t="s">
        <v>517</v>
      </c>
      <c r="C235" s="209">
        <v>16705.419999999998</v>
      </c>
      <c r="D235" s="209"/>
      <c r="E235" s="209" t="s">
        <v>517</v>
      </c>
      <c r="F235" s="209">
        <v>16518.11</v>
      </c>
      <c r="H235" s="209">
        <v>231</v>
      </c>
      <c r="I235" s="210">
        <v>5812.3299999999927</v>
      </c>
      <c r="J235" s="292"/>
      <c r="K235" s="209">
        <v>231</v>
      </c>
      <c r="L235" s="210">
        <v>15715.26</v>
      </c>
      <c r="M235" s="292"/>
      <c r="N235" s="209">
        <v>231</v>
      </c>
      <c r="O235" s="210">
        <v>6818</v>
      </c>
      <c r="P235" s="292"/>
      <c r="Q235" s="209"/>
      <c r="R235" s="210"/>
    </row>
    <row r="236" spans="2:18">
      <c r="B236" s="209" t="s">
        <v>518</v>
      </c>
      <c r="C236" s="209">
        <v>16777.53</v>
      </c>
      <c r="D236" s="209"/>
      <c r="E236" s="209" t="s">
        <v>518</v>
      </c>
      <c r="F236" s="209">
        <v>16590.22</v>
      </c>
      <c r="H236" s="209">
        <v>232</v>
      </c>
      <c r="I236" s="210">
        <v>5837.9899999999925</v>
      </c>
      <c r="J236" s="292"/>
      <c r="K236" s="209">
        <v>232</v>
      </c>
      <c r="L236" s="210">
        <v>15783.68</v>
      </c>
      <c r="M236" s="292"/>
      <c r="N236" s="209">
        <v>232</v>
      </c>
      <c r="O236" s="210">
        <v>6846</v>
      </c>
      <c r="P236" s="292"/>
      <c r="Q236" s="209"/>
      <c r="R236" s="210"/>
    </row>
    <row r="237" spans="2:18">
      <c r="B237" s="209" t="s">
        <v>519</v>
      </c>
      <c r="C237" s="209">
        <v>16849.64</v>
      </c>
      <c r="D237" s="209"/>
      <c r="E237" s="209" t="s">
        <v>519</v>
      </c>
      <c r="F237" s="209">
        <v>16662.330000000002</v>
      </c>
      <c r="H237" s="209">
        <v>233</v>
      </c>
      <c r="I237" s="210">
        <v>5863.6499999999924</v>
      </c>
      <c r="J237" s="292"/>
      <c r="K237" s="209">
        <v>233</v>
      </c>
      <c r="L237" s="210">
        <v>15852.1</v>
      </c>
      <c r="M237" s="292"/>
      <c r="N237" s="209">
        <v>233</v>
      </c>
      <c r="O237" s="210">
        <v>6874</v>
      </c>
      <c r="P237" s="292"/>
      <c r="Q237" s="209"/>
      <c r="R237" s="210"/>
    </row>
    <row r="238" spans="2:18">
      <c r="B238" s="209" t="s">
        <v>520</v>
      </c>
      <c r="C238" s="209">
        <v>16921.75</v>
      </c>
      <c r="D238" s="209"/>
      <c r="E238" s="209" t="s">
        <v>520</v>
      </c>
      <c r="F238" s="209">
        <v>16734.439999999999</v>
      </c>
      <c r="H238" s="209">
        <v>234</v>
      </c>
      <c r="I238" s="210">
        <v>5889.3099999999922</v>
      </c>
      <c r="J238" s="292"/>
      <c r="K238" s="209">
        <v>234</v>
      </c>
      <c r="L238" s="210">
        <v>15920.53</v>
      </c>
      <c r="M238" s="292"/>
      <c r="N238" s="209">
        <v>234</v>
      </c>
      <c r="O238" s="210">
        <v>6903</v>
      </c>
      <c r="P238" s="292"/>
      <c r="Q238" s="209"/>
      <c r="R238" s="210"/>
    </row>
    <row r="239" spans="2:18">
      <c r="B239" s="209" t="s">
        <v>521</v>
      </c>
      <c r="C239" s="209">
        <v>16993.849999999999</v>
      </c>
      <c r="D239" s="209"/>
      <c r="E239" s="209" t="s">
        <v>521</v>
      </c>
      <c r="F239" s="209">
        <v>16806.55</v>
      </c>
      <c r="H239" s="209">
        <v>235</v>
      </c>
      <c r="I239" s="210">
        <v>5914.9699999999921</v>
      </c>
      <c r="J239" s="292"/>
      <c r="K239" s="209">
        <v>235</v>
      </c>
      <c r="L239" s="210">
        <v>15988.95</v>
      </c>
      <c r="M239" s="292"/>
      <c r="N239" s="209">
        <v>235</v>
      </c>
      <c r="O239" s="210">
        <v>6931</v>
      </c>
      <c r="P239" s="292"/>
      <c r="Q239" s="209"/>
      <c r="R239" s="210"/>
    </row>
    <row r="240" spans="2:18">
      <c r="B240" s="209" t="s">
        <v>522</v>
      </c>
      <c r="C240" s="209">
        <v>17065.97</v>
      </c>
      <c r="D240" s="209"/>
      <c r="E240" s="209" t="s">
        <v>522</v>
      </c>
      <c r="F240" s="209">
        <v>16878.669999999998</v>
      </c>
      <c r="H240" s="209">
        <v>236</v>
      </c>
      <c r="I240" s="210">
        <v>5940.6399999999921</v>
      </c>
      <c r="J240" s="292"/>
      <c r="K240" s="209">
        <v>236</v>
      </c>
      <c r="L240" s="210">
        <v>16057.38</v>
      </c>
      <c r="M240" s="292"/>
      <c r="N240" s="209">
        <v>236</v>
      </c>
      <c r="O240" s="210">
        <v>6960</v>
      </c>
      <c r="P240" s="292"/>
      <c r="Q240" s="209"/>
      <c r="R240" s="210"/>
    </row>
    <row r="241" spans="2:18">
      <c r="B241" s="209" t="s">
        <v>523</v>
      </c>
      <c r="C241" s="209">
        <v>17138.07</v>
      </c>
      <c r="D241" s="209"/>
      <c r="E241" s="209" t="s">
        <v>523</v>
      </c>
      <c r="F241" s="209">
        <v>16950.77</v>
      </c>
      <c r="H241" s="209">
        <v>237</v>
      </c>
      <c r="I241" s="210">
        <v>5966.299999999992</v>
      </c>
      <c r="J241" s="292"/>
      <c r="K241" s="209">
        <v>237</v>
      </c>
      <c r="L241" s="210">
        <v>16125.8</v>
      </c>
      <c r="M241" s="292"/>
      <c r="N241" s="209">
        <v>237</v>
      </c>
      <c r="O241" s="210">
        <v>6988</v>
      </c>
      <c r="P241" s="292"/>
      <c r="Q241" s="209"/>
      <c r="R241" s="210"/>
    </row>
    <row r="242" spans="2:18">
      <c r="B242" s="209" t="s">
        <v>524</v>
      </c>
      <c r="C242" s="209">
        <v>17210.18</v>
      </c>
      <c r="D242" s="209"/>
      <c r="E242" s="209" t="s">
        <v>524</v>
      </c>
      <c r="F242" s="209">
        <v>17022.89</v>
      </c>
      <c r="H242" s="209">
        <v>238</v>
      </c>
      <c r="I242" s="210">
        <v>5991.9599999999919</v>
      </c>
      <c r="J242" s="292"/>
      <c r="K242" s="209">
        <v>238</v>
      </c>
      <c r="L242" s="210">
        <v>16194.22</v>
      </c>
      <c r="M242" s="292"/>
      <c r="N242" s="209">
        <v>238</v>
      </c>
      <c r="O242" s="210">
        <v>7016</v>
      </c>
      <c r="P242" s="292"/>
      <c r="Q242" s="209"/>
      <c r="R242" s="210"/>
    </row>
    <row r="243" spans="2:18">
      <c r="B243" s="209" t="s">
        <v>525</v>
      </c>
      <c r="C243" s="209">
        <v>17282.29</v>
      </c>
      <c r="D243" s="209"/>
      <c r="E243" s="209" t="s">
        <v>525</v>
      </c>
      <c r="F243" s="209">
        <v>17094.990000000002</v>
      </c>
      <c r="H243" s="209">
        <v>239</v>
      </c>
      <c r="I243" s="210">
        <v>6017.6199999999917</v>
      </c>
      <c r="J243" s="292"/>
      <c r="K243" s="209">
        <v>239</v>
      </c>
      <c r="L243" s="210">
        <v>16262.65</v>
      </c>
      <c r="M243" s="292"/>
      <c r="N243" s="209">
        <v>239</v>
      </c>
      <c r="O243" s="210">
        <v>7045</v>
      </c>
      <c r="P243" s="292"/>
      <c r="Q243" s="209"/>
      <c r="R243" s="210"/>
    </row>
    <row r="244" spans="2:18">
      <c r="B244" s="209">
        <v>20</v>
      </c>
      <c r="C244" s="209">
        <v>17354.400000000001</v>
      </c>
      <c r="D244" s="209"/>
      <c r="E244" s="209">
        <v>20</v>
      </c>
      <c r="F244" s="209">
        <v>17167.11</v>
      </c>
      <c r="H244" s="209">
        <v>240</v>
      </c>
      <c r="I244" s="210">
        <v>6043.2799999999916</v>
      </c>
      <c r="J244" s="292"/>
      <c r="K244" s="209">
        <v>240</v>
      </c>
      <c r="L244" s="210">
        <v>16331.07</v>
      </c>
      <c r="M244" s="292"/>
      <c r="N244" s="209">
        <v>240</v>
      </c>
      <c r="O244" s="210">
        <v>7073</v>
      </c>
      <c r="P244" s="292"/>
      <c r="Q244" s="209"/>
      <c r="R244" s="210"/>
    </row>
    <row r="245" spans="2:18">
      <c r="B245" s="209" t="s">
        <v>526</v>
      </c>
      <c r="C245" s="209">
        <v>17426.419999999998</v>
      </c>
      <c r="D245" s="209"/>
      <c r="E245" s="209" t="s">
        <v>526</v>
      </c>
      <c r="F245" s="209">
        <v>17239.22</v>
      </c>
      <c r="H245" s="209">
        <v>241</v>
      </c>
      <c r="I245" s="210">
        <v>6068.9499999999916</v>
      </c>
      <c r="J245" s="292"/>
      <c r="K245" s="209">
        <v>241</v>
      </c>
      <c r="L245" s="210">
        <v>16399.5</v>
      </c>
      <c r="M245" s="292"/>
      <c r="N245" s="209">
        <v>241</v>
      </c>
      <c r="O245" s="210">
        <v>7102</v>
      </c>
      <c r="P245" s="292"/>
      <c r="Q245" s="209"/>
      <c r="R245" s="210"/>
    </row>
    <row r="246" spans="2:18">
      <c r="B246" s="209" t="s">
        <v>527</v>
      </c>
      <c r="C246" s="209">
        <v>17498.43</v>
      </c>
      <c r="D246" s="209"/>
      <c r="E246" s="209" t="s">
        <v>527</v>
      </c>
      <c r="F246" s="209">
        <v>17311.330000000002</v>
      </c>
      <c r="H246" s="209">
        <v>242</v>
      </c>
      <c r="I246" s="210">
        <v>6094.6099999999915</v>
      </c>
      <c r="J246" s="292"/>
      <c r="K246" s="209">
        <v>242</v>
      </c>
      <c r="L246" s="210">
        <v>16467.919999999998</v>
      </c>
      <c r="M246" s="292"/>
      <c r="N246" s="209">
        <v>242</v>
      </c>
      <c r="O246" s="210">
        <v>7130</v>
      </c>
      <c r="P246" s="292"/>
      <c r="Q246" s="209"/>
      <c r="R246" s="210"/>
    </row>
    <row r="247" spans="2:18">
      <c r="B247" s="209" t="s">
        <v>528</v>
      </c>
      <c r="C247" s="209">
        <v>17570.45</v>
      </c>
      <c r="D247" s="209"/>
      <c r="E247" s="209" t="s">
        <v>528</v>
      </c>
      <c r="F247" s="209">
        <v>17383.45</v>
      </c>
      <c r="H247" s="209">
        <v>243</v>
      </c>
      <c r="I247" s="210">
        <v>6120.2699999999913</v>
      </c>
      <c r="J247" s="292"/>
      <c r="K247" s="209">
        <v>243</v>
      </c>
      <c r="L247" s="210">
        <v>16536.34</v>
      </c>
      <c r="M247" s="292"/>
      <c r="N247" s="209">
        <v>243</v>
      </c>
      <c r="O247" s="210">
        <v>7158</v>
      </c>
      <c r="P247" s="292"/>
      <c r="Q247" s="209"/>
      <c r="R247" s="210"/>
    </row>
    <row r="248" spans="2:18">
      <c r="B248" s="209" t="s">
        <v>529</v>
      </c>
      <c r="C248" s="209">
        <v>17642.46</v>
      </c>
      <c r="D248" s="209"/>
      <c r="E248" s="209" t="s">
        <v>529</v>
      </c>
      <c r="F248" s="209">
        <v>17455.55</v>
      </c>
      <c r="H248" s="209">
        <v>244</v>
      </c>
      <c r="I248" s="210">
        <v>6145.9299999999912</v>
      </c>
      <c r="J248" s="292"/>
      <c r="K248" s="209">
        <v>244</v>
      </c>
      <c r="L248" s="210">
        <v>16604.77</v>
      </c>
      <c r="M248" s="292"/>
      <c r="N248" s="209">
        <v>244</v>
      </c>
      <c r="O248" s="210">
        <v>7187</v>
      </c>
      <c r="P248" s="292"/>
      <c r="Q248" s="209"/>
      <c r="R248" s="210"/>
    </row>
    <row r="249" spans="2:18">
      <c r="B249" s="209" t="s">
        <v>530</v>
      </c>
      <c r="C249" s="209">
        <v>17714.48</v>
      </c>
      <c r="D249" s="209"/>
      <c r="E249" s="209" t="s">
        <v>530</v>
      </c>
      <c r="F249" s="209">
        <v>17527.669999999998</v>
      </c>
      <c r="H249" s="209">
        <v>245</v>
      </c>
      <c r="I249" s="210">
        <v>6171.5899999999911</v>
      </c>
      <c r="J249" s="292"/>
      <c r="K249" s="209">
        <v>245</v>
      </c>
      <c r="L249" s="210">
        <v>16673.189999999999</v>
      </c>
      <c r="M249" s="292"/>
      <c r="N249" s="209">
        <v>245</v>
      </c>
      <c r="O249" s="210">
        <v>7215</v>
      </c>
      <c r="P249" s="292"/>
      <c r="Q249" s="209"/>
      <c r="R249" s="210"/>
    </row>
    <row r="250" spans="2:18">
      <c r="B250" s="209" t="s">
        <v>531</v>
      </c>
      <c r="C250" s="209">
        <v>17786.490000000002</v>
      </c>
      <c r="D250" s="209"/>
      <c r="E250" s="209" t="s">
        <v>531</v>
      </c>
      <c r="F250" s="209">
        <v>17599.810000000001</v>
      </c>
      <c r="H250" s="209">
        <v>246</v>
      </c>
      <c r="I250" s="210">
        <v>6197.2599999999911</v>
      </c>
      <c r="J250" s="292"/>
      <c r="K250" s="209">
        <v>246</v>
      </c>
      <c r="L250" s="210">
        <v>16741.62</v>
      </c>
      <c r="M250" s="292"/>
      <c r="N250" s="209">
        <v>246</v>
      </c>
      <c r="O250" s="210">
        <v>7244</v>
      </c>
      <c r="P250" s="292"/>
      <c r="Q250" s="209"/>
      <c r="R250" s="210"/>
    </row>
    <row r="251" spans="2:18">
      <c r="B251" s="209" t="s">
        <v>532</v>
      </c>
      <c r="C251" s="209">
        <v>17858.509999999998</v>
      </c>
      <c r="D251" s="209"/>
      <c r="E251" s="209" t="s">
        <v>532</v>
      </c>
      <c r="F251" s="209">
        <v>17671.97</v>
      </c>
      <c r="H251" s="209">
        <v>247</v>
      </c>
      <c r="I251" s="210">
        <v>6222.919999999991</v>
      </c>
      <c r="J251" s="292"/>
      <c r="K251" s="209">
        <v>247</v>
      </c>
      <c r="L251" s="210">
        <v>16810.04</v>
      </c>
      <c r="M251" s="292"/>
      <c r="N251" s="209">
        <v>247</v>
      </c>
      <c r="O251" s="210">
        <v>7272</v>
      </c>
      <c r="P251" s="292"/>
      <c r="Q251" s="209"/>
      <c r="R251" s="210"/>
    </row>
    <row r="252" spans="2:18">
      <c r="B252" s="209" t="s">
        <v>533</v>
      </c>
      <c r="C252" s="209">
        <v>17930.52</v>
      </c>
      <c r="D252" s="209"/>
      <c r="E252" s="209" t="s">
        <v>533</v>
      </c>
      <c r="F252" s="209">
        <v>17744.13</v>
      </c>
      <c r="H252" s="209">
        <v>248</v>
      </c>
      <c r="I252" s="210">
        <v>6248.5799999999908</v>
      </c>
      <c r="J252" s="292"/>
      <c r="K252" s="209">
        <v>248</v>
      </c>
      <c r="L252" s="210">
        <v>16878.46</v>
      </c>
      <c r="M252" s="292"/>
      <c r="N252" s="209">
        <v>248</v>
      </c>
      <c r="O252" s="210">
        <v>7300</v>
      </c>
      <c r="P252" s="292"/>
      <c r="Q252" s="209"/>
      <c r="R252" s="210"/>
    </row>
    <row r="253" spans="2:18">
      <c r="B253" s="209" t="s">
        <v>534</v>
      </c>
      <c r="C253" s="209">
        <v>18002.54</v>
      </c>
      <c r="D253" s="209"/>
      <c r="E253" s="209" t="s">
        <v>534</v>
      </c>
      <c r="F253" s="209">
        <v>17816.29</v>
      </c>
      <c r="H253" s="209">
        <v>249</v>
      </c>
      <c r="I253" s="210">
        <v>6274.2399999999907</v>
      </c>
      <c r="J253" s="292"/>
      <c r="K253" s="209">
        <v>249</v>
      </c>
      <c r="L253" s="210">
        <v>16946.89</v>
      </c>
      <c r="M253" s="292"/>
      <c r="N253" s="209">
        <v>249</v>
      </c>
      <c r="O253" s="210">
        <v>7329</v>
      </c>
      <c r="P253" s="292"/>
      <c r="Q253" s="209"/>
      <c r="R253" s="210"/>
    </row>
    <row r="254" spans="2:18">
      <c r="B254" s="209" t="s">
        <v>535</v>
      </c>
      <c r="C254" s="209">
        <v>18074.55</v>
      </c>
      <c r="D254" s="209"/>
      <c r="E254" s="209" t="s">
        <v>535</v>
      </c>
      <c r="F254" s="209">
        <v>17888.45</v>
      </c>
      <c r="H254" s="209">
        <v>250</v>
      </c>
      <c r="I254" s="210">
        <v>6299.8999999999905</v>
      </c>
      <c r="J254" s="292"/>
      <c r="K254" s="209">
        <v>250</v>
      </c>
      <c r="L254" s="210">
        <v>17015.310000000001</v>
      </c>
      <c r="M254" s="292"/>
      <c r="N254" s="209">
        <v>250</v>
      </c>
      <c r="O254" s="210">
        <v>7357</v>
      </c>
      <c r="P254" s="292"/>
      <c r="Q254" s="209"/>
      <c r="R254" s="210"/>
    </row>
    <row r="255" spans="2:18">
      <c r="B255" s="209" t="s">
        <v>536</v>
      </c>
      <c r="C255" s="209">
        <v>18146.57</v>
      </c>
      <c r="D255" s="209"/>
      <c r="E255" s="209" t="s">
        <v>536</v>
      </c>
      <c r="F255" s="209">
        <v>17960.62</v>
      </c>
      <c r="H255" s="209">
        <v>251</v>
      </c>
      <c r="I255" s="210">
        <v>6325.5699999999906</v>
      </c>
      <c r="J255" s="292"/>
      <c r="K255" s="209">
        <v>251</v>
      </c>
      <c r="L255" s="210">
        <v>17083.740000000002</v>
      </c>
      <c r="M255" s="292"/>
      <c r="N255" s="209">
        <v>251</v>
      </c>
      <c r="O255" s="210">
        <v>7386</v>
      </c>
      <c r="P255" s="292"/>
      <c r="Q255" s="209"/>
      <c r="R255" s="210"/>
    </row>
    <row r="256" spans="2:18">
      <c r="B256" s="209">
        <v>21</v>
      </c>
      <c r="C256" s="209">
        <v>18218.580000000002</v>
      </c>
      <c r="D256" s="209"/>
      <c r="E256" s="209">
        <v>21</v>
      </c>
      <c r="F256" s="209">
        <v>18032.77</v>
      </c>
      <c r="H256" s="209">
        <v>252</v>
      </c>
      <c r="I256" s="210">
        <v>6351.2299999999905</v>
      </c>
      <c r="J256" s="292"/>
      <c r="K256" s="209">
        <v>252</v>
      </c>
      <c r="L256" s="210">
        <v>17152.16</v>
      </c>
      <c r="M256" s="292"/>
      <c r="N256" s="209">
        <v>252</v>
      </c>
      <c r="O256" s="210">
        <v>7414</v>
      </c>
      <c r="P256" s="292"/>
      <c r="Q256" s="209"/>
      <c r="R256" s="210"/>
    </row>
    <row r="257" spans="2:18">
      <c r="B257" s="209" t="s">
        <v>537</v>
      </c>
      <c r="C257" s="209">
        <v>18290.599999999999</v>
      </c>
      <c r="D257" s="209"/>
      <c r="E257" s="209" t="s">
        <v>537</v>
      </c>
      <c r="F257" s="209">
        <v>18104.939999999999</v>
      </c>
      <c r="H257" s="209">
        <v>253</v>
      </c>
      <c r="I257" s="210">
        <v>6376.8899999999903</v>
      </c>
      <c r="J257" s="292"/>
      <c r="K257" s="209">
        <v>253</v>
      </c>
      <c r="L257" s="210">
        <v>17220.580000000002</v>
      </c>
      <c r="M257" s="292"/>
      <c r="N257" s="209">
        <v>253</v>
      </c>
      <c r="O257" s="210">
        <v>7442</v>
      </c>
      <c r="P257" s="292"/>
      <c r="Q257" s="209"/>
      <c r="R257" s="210"/>
    </row>
    <row r="258" spans="2:18">
      <c r="B258" s="209" t="s">
        <v>538</v>
      </c>
      <c r="C258" s="209">
        <v>18362.62</v>
      </c>
      <c r="D258" s="209"/>
      <c r="E258" s="209" t="s">
        <v>538</v>
      </c>
      <c r="F258" s="209">
        <v>18177.099999999999</v>
      </c>
      <c r="H258" s="209">
        <v>254</v>
      </c>
      <c r="I258" s="210">
        <v>6402.5499999999902</v>
      </c>
      <c r="J258" s="292"/>
      <c r="K258" s="209">
        <v>254</v>
      </c>
      <c r="L258" s="210">
        <v>17289.009999999998</v>
      </c>
      <c r="M258" s="292"/>
      <c r="N258" s="209">
        <v>254</v>
      </c>
      <c r="O258" s="210">
        <v>7471</v>
      </c>
      <c r="P258" s="292"/>
      <c r="Q258" s="209"/>
      <c r="R258" s="210"/>
    </row>
    <row r="259" spans="2:18">
      <c r="B259" s="209" t="s">
        <v>539</v>
      </c>
      <c r="C259" s="209">
        <v>18434.63</v>
      </c>
      <c r="D259" s="209"/>
      <c r="E259" s="209" t="s">
        <v>539</v>
      </c>
      <c r="F259" s="209">
        <v>18249.259999999998</v>
      </c>
      <c r="H259" s="209">
        <v>255</v>
      </c>
      <c r="I259" s="210">
        <v>6428.20999999999</v>
      </c>
      <c r="J259" s="292"/>
      <c r="K259" s="209">
        <v>255</v>
      </c>
      <c r="L259" s="210">
        <v>17357.43</v>
      </c>
      <c r="M259" s="292"/>
      <c r="N259" s="209">
        <v>255</v>
      </c>
      <c r="O259" s="210">
        <v>7499</v>
      </c>
      <c r="P259" s="292"/>
      <c r="Q259" s="209"/>
      <c r="R259" s="210"/>
    </row>
    <row r="260" spans="2:18">
      <c r="B260" s="209" t="s">
        <v>540</v>
      </c>
      <c r="C260" s="209">
        <v>18506.650000000001</v>
      </c>
      <c r="D260" s="209"/>
      <c r="E260" s="209" t="s">
        <v>540</v>
      </c>
      <c r="F260" s="209">
        <v>18321.43</v>
      </c>
      <c r="H260" s="209">
        <v>256</v>
      </c>
      <c r="I260" s="210">
        <v>6453.8799999999901</v>
      </c>
      <c r="J260" s="292"/>
      <c r="K260" s="209">
        <v>256</v>
      </c>
      <c r="L260" s="210">
        <v>17425.86</v>
      </c>
      <c r="M260" s="292"/>
      <c r="N260" s="209">
        <v>256</v>
      </c>
      <c r="O260" s="210">
        <v>7528</v>
      </c>
      <c r="P260" s="292"/>
      <c r="Q260" s="209"/>
      <c r="R260" s="210"/>
    </row>
    <row r="261" spans="2:18">
      <c r="B261" s="209" t="s">
        <v>541</v>
      </c>
      <c r="C261" s="209">
        <v>18578.66</v>
      </c>
      <c r="D261" s="209"/>
      <c r="E261" s="209" t="s">
        <v>541</v>
      </c>
      <c r="F261" s="209">
        <v>18393.59</v>
      </c>
      <c r="H261" s="209">
        <v>257</v>
      </c>
      <c r="I261" s="210">
        <v>6479.53999999999</v>
      </c>
      <c r="J261" s="292"/>
      <c r="K261" s="209">
        <v>257</v>
      </c>
      <c r="L261" s="210">
        <v>17494.28</v>
      </c>
      <c r="M261" s="292"/>
      <c r="N261" s="209">
        <v>257</v>
      </c>
      <c r="O261" s="210">
        <v>7556</v>
      </c>
      <c r="P261" s="292"/>
      <c r="Q261" s="209"/>
      <c r="R261" s="210"/>
    </row>
    <row r="262" spans="2:18">
      <c r="B262" s="209" t="s">
        <v>542</v>
      </c>
      <c r="C262" s="209">
        <v>18650.68</v>
      </c>
      <c r="D262" s="209"/>
      <c r="E262" s="209" t="s">
        <v>542</v>
      </c>
      <c r="F262" s="209">
        <v>18465.75</v>
      </c>
      <c r="H262" s="209">
        <v>258</v>
      </c>
      <c r="I262" s="210">
        <v>6505.1999999999898</v>
      </c>
      <c r="J262" s="292"/>
      <c r="K262" s="209">
        <v>258</v>
      </c>
      <c r="L262" s="210">
        <v>17562.7</v>
      </c>
      <c r="M262" s="292"/>
      <c r="N262" s="209">
        <v>258</v>
      </c>
      <c r="O262" s="210">
        <v>7585</v>
      </c>
      <c r="P262" s="292"/>
      <c r="Q262" s="209"/>
      <c r="R262" s="210"/>
    </row>
    <row r="263" spans="2:18">
      <c r="B263" s="209" t="s">
        <v>543</v>
      </c>
      <c r="C263" s="209">
        <v>18722.689999999999</v>
      </c>
      <c r="D263" s="209"/>
      <c r="E263" s="209" t="s">
        <v>543</v>
      </c>
      <c r="F263" s="209">
        <v>18537.91</v>
      </c>
      <c r="H263" s="209">
        <v>259</v>
      </c>
      <c r="I263" s="210">
        <v>6530.8599999999897</v>
      </c>
      <c r="J263" s="292"/>
      <c r="K263" s="209">
        <v>259</v>
      </c>
      <c r="L263" s="210">
        <v>17631.13</v>
      </c>
      <c r="M263" s="292"/>
      <c r="N263" s="209">
        <v>259</v>
      </c>
      <c r="O263" s="210">
        <v>7613</v>
      </c>
      <c r="P263" s="292"/>
      <c r="Q263" s="209"/>
      <c r="R263" s="210"/>
    </row>
    <row r="264" spans="2:18">
      <c r="B264" s="209" t="s">
        <v>544</v>
      </c>
      <c r="C264" s="209">
        <v>18794.71</v>
      </c>
      <c r="D264" s="209"/>
      <c r="E264" s="209" t="s">
        <v>544</v>
      </c>
      <c r="F264" s="209">
        <v>18610.080000000002</v>
      </c>
      <c r="H264" s="209">
        <v>260</v>
      </c>
      <c r="I264" s="210">
        <v>6556.5199999999895</v>
      </c>
      <c r="J264" s="292"/>
      <c r="K264" s="209">
        <v>260</v>
      </c>
      <c r="L264" s="210">
        <v>17699.55</v>
      </c>
      <c r="M264" s="292"/>
      <c r="N264" s="209">
        <v>260</v>
      </c>
      <c r="O264" s="210">
        <v>7641</v>
      </c>
      <c r="P264" s="292"/>
      <c r="Q264" s="209"/>
      <c r="R264" s="210"/>
    </row>
    <row r="265" spans="2:18">
      <c r="B265" s="209" t="s">
        <v>545</v>
      </c>
      <c r="C265" s="209">
        <v>18866.72</v>
      </c>
      <c r="D265" s="209"/>
      <c r="E265" s="209" t="s">
        <v>545</v>
      </c>
      <c r="F265" s="209">
        <v>18682.240000000002</v>
      </c>
      <c r="H265" s="209">
        <v>261</v>
      </c>
      <c r="I265" s="210">
        <v>6582.1899999999896</v>
      </c>
      <c r="J265" s="292"/>
      <c r="K265" s="209">
        <v>261</v>
      </c>
      <c r="L265" s="210">
        <v>17767.98</v>
      </c>
      <c r="M265" s="292"/>
      <c r="N265" s="209">
        <v>261</v>
      </c>
      <c r="O265" s="210">
        <v>7670</v>
      </c>
      <c r="P265" s="292"/>
      <c r="Q265" s="209"/>
      <c r="R265" s="210"/>
    </row>
    <row r="266" spans="2:18">
      <c r="B266" s="209" t="s">
        <v>546</v>
      </c>
      <c r="C266" s="209">
        <v>18938.740000000002</v>
      </c>
      <c r="D266" s="209"/>
      <c r="E266" s="209" t="s">
        <v>546</v>
      </c>
      <c r="F266" s="209">
        <v>18754.400000000001</v>
      </c>
      <c r="H266" s="209">
        <v>262</v>
      </c>
      <c r="I266" s="210">
        <v>6607.8499999999894</v>
      </c>
      <c r="J266" s="292"/>
      <c r="K266" s="209">
        <v>262</v>
      </c>
      <c r="L266" s="210">
        <v>17836.400000000001</v>
      </c>
      <c r="M266" s="292"/>
      <c r="N266" s="209">
        <v>262</v>
      </c>
      <c r="O266" s="210">
        <v>7698</v>
      </c>
      <c r="P266" s="292"/>
      <c r="Q266" s="209"/>
      <c r="R266" s="210"/>
    </row>
    <row r="267" spans="2:18">
      <c r="B267" s="209" t="s">
        <v>547</v>
      </c>
      <c r="C267" s="209">
        <v>19010.75</v>
      </c>
      <c r="D267" s="209"/>
      <c r="E267" s="209" t="s">
        <v>547</v>
      </c>
      <c r="F267" s="209">
        <v>18826.560000000001</v>
      </c>
      <c r="H267" s="209">
        <v>263</v>
      </c>
      <c r="I267" s="210">
        <v>6633.5099999999893</v>
      </c>
      <c r="J267" s="292"/>
      <c r="K267" s="209">
        <v>263</v>
      </c>
      <c r="L267" s="210">
        <v>17904.82</v>
      </c>
      <c r="M267" s="292"/>
      <c r="N267" s="209">
        <v>263</v>
      </c>
      <c r="O267" s="210">
        <v>7727</v>
      </c>
      <c r="P267" s="292"/>
      <c r="Q267" s="209"/>
      <c r="R267" s="210"/>
    </row>
    <row r="268" spans="2:18">
      <c r="B268" s="209">
        <v>22</v>
      </c>
      <c r="C268" s="209">
        <v>19082.77</v>
      </c>
      <c r="D268" s="209"/>
      <c r="E268" s="209">
        <v>22</v>
      </c>
      <c r="F268" s="209">
        <v>18898.72</v>
      </c>
      <c r="H268" s="209">
        <v>264</v>
      </c>
      <c r="I268" s="210">
        <v>6659.1699999999892</v>
      </c>
      <c r="J268" s="292"/>
      <c r="K268" s="209">
        <v>264</v>
      </c>
      <c r="L268" s="210">
        <v>17973.25</v>
      </c>
      <c r="M268" s="292"/>
      <c r="N268" s="209">
        <v>264</v>
      </c>
      <c r="O268" s="210">
        <v>7755</v>
      </c>
      <c r="P268" s="292"/>
      <c r="Q268" s="209"/>
      <c r="R268" s="210"/>
    </row>
    <row r="269" spans="2:18">
      <c r="B269" s="209" t="s">
        <v>548</v>
      </c>
      <c r="C269" s="209">
        <v>19154.78</v>
      </c>
      <c r="D269" s="209"/>
      <c r="E269" s="209" t="s">
        <v>548</v>
      </c>
      <c r="F269" s="209">
        <v>18970.88</v>
      </c>
      <c r="H269" s="209">
        <v>265</v>
      </c>
      <c r="I269" s="210">
        <v>6684.829999999989</v>
      </c>
      <c r="J269" s="292"/>
      <c r="K269" s="209">
        <v>265</v>
      </c>
      <c r="L269" s="210">
        <v>18041.669999999998</v>
      </c>
      <c r="M269" s="292"/>
      <c r="N269" s="209">
        <v>265</v>
      </c>
      <c r="O269" s="210">
        <v>7783</v>
      </c>
      <c r="P269" s="292"/>
      <c r="Q269" s="209"/>
      <c r="R269" s="210"/>
    </row>
    <row r="270" spans="2:18">
      <c r="B270" s="209" t="s">
        <v>549</v>
      </c>
      <c r="C270" s="209">
        <v>19226.8</v>
      </c>
      <c r="D270" s="209"/>
      <c r="E270" s="209" t="s">
        <v>549</v>
      </c>
      <c r="F270" s="209">
        <v>19043.05</v>
      </c>
      <c r="H270" s="209">
        <v>266</v>
      </c>
      <c r="I270" s="210">
        <v>6710.4999999999891</v>
      </c>
      <c r="J270" s="292"/>
      <c r="K270" s="209">
        <v>266</v>
      </c>
      <c r="L270" s="210">
        <v>18110.099999999999</v>
      </c>
      <c r="M270" s="292"/>
      <c r="N270" s="209">
        <v>266</v>
      </c>
      <c r="O270" s="210">
        <v>7812</v>
      </c>
      <c r="P270" s="292"/>
      <c r="Q270" s="209"/>
      <c r="R270" s="210"/>
    </row>
    <row r="271" spans="2:18">
      <c r="B271" s="209" t="s">
        <v>550</v>
      </c>
      <c r="C271" s="209">
        <v>19298.82</v>
      </c>
      <c r="D271" s="209"/>
      <c r="E271" s="209" t="s">
        <v>550</v>
      </c>
      <c r="F271" s="209">
        <v>19115.21</v>
      </c>
      <c r="H271" s="209">
        <v>267</v>
      </c>
      <c r="I271" s="210">
        <v>6736.1599999999889</v>
      </c>
      <c r="J271" s="292"/>
      <c r="K271" s="209">
        <v>267</v>
      </c>
      <c r="L271" s="210">
        <v>18178.52</v>
      </c>
      <c r="M271" s="292"/>
      <c r="N271" s="209">
        <v>267</v>
      </c>
      <c r="O271" s="210">
        <v>7840</v>
      </c>
      <c r="P271" s="292"/>
      <c r="Q271" s="209"/>
      <c r="R271" s="210"/>
    </row>
    <row r="272" spans="2:18">
      <c r="B272" s="209" t="s">
        <v>551</v>
      </c>
      <c r="C272" s="209">
        <v>19370.830000000002</v>
      </c>
      <c r="D272" s="209"/>
      <c r="E272" s="209" t="s">
        <v>551</v>
      </c>
      <c r="F272" s="209">
        <v>19187.38</v>
      </c>
      <c r="H272" s="209">
        <v>268</v>
      </c>
      <c r="I272" s="210">
        <v>6761.8199999999888</v>
      </c>
      <c r="J272" s="292"/>
      <c r="K272" s="209">
        <v>268</v>
      </c>
      <c r="L272" s="210">
        <v>18246.939999999999</v>
      </c>
      <c r="M272" s="292"/>
      <c r="N272" s="209">
        <v>268</v>
      </c>
      <c r="O272" s="210">
        <v>7869</v>
      </c>
      <c r="P272" s="292"/>
      <c r="Q272" s="209"/>
      <c r="R272" s="210"/>
    </row>
    <row r="273" spans="2:18">
      <c r="B273" s="209" t="s">
        <v>552</v>
      </c>
      <c r="C273" s="209">
        <v>19442.849999999999</v>
      </c>
      <c r="D273" s="209"/>
      <c r="E273" s="209" t="s">
        <v>552</v>
      </c>
      <c r="F273" s="209">
        <v>19259.53</v>
      </c>
      <c r="H273" s="209">
        <v>269</v>
      </c>
      <c r="I273" s="210">
        <v>6787.4799999999886</v>
      </c>
      <c r="J273" s="292"/>
      <c r="K273" s="209">
        <v>269</v>
      </c>
      <c r="L273" s="210">
        <v>18315.37</v>
      </c>
      <c r="M273" s="292"/>
      <c r="N273" s="209">
        <v>269</v>
      </c>
      <c r="O273" s="210">
        <v>7897</v>
      </c>
      <c r="P273" s="292"/>
      <c r="Q273" s="209"/>
      <c r="R273" s="210"/>
    </row>
    <row r="274" spans="2:18">
      <c r="B274" s="209" t="s">
        <v>553</v>
      </c>
      <c r="C274" s="209">
        <v>19514.86</v>
      </c>
      <c r="D274" s="209"/>
      <c r="E274" s="209" t="s">
        <v>553</v>
      </c>
      <c r="F274" s="209">
        <v>19331.7</v>
      </c>
      <c r="H274" s="209">
        <v>270</v>
      </c>
      <c r="I274" s="210">
        <v>6813.1399999999885</v>
      </c>
      <c r="J274" s="292"/>
      <c r="K274" s="209">
        <v>270</v>
      </c>
      <c r="L274" s="210">
        <v>18383.79</v>
      </c>
      <c r="M274" s="292"/>
      <c r="N274" s="209">
        <v>270</v>
      </c>
      <c r="O274" s="210">
        <v>7925</v>
      </c>
      <c r="P274" s="292"/>
      <c r="Q274" s="209"/>
      <c r="R274" s="210"/>
    </row>
    <row r="275" spans="2:18">
      <c r="B275" s="209" t="s">
        <v>554</v>
      </c>
      <c r="C275" s="209">
        <v>19586.88</v>
      </c>
      <c r="D275" s="209"/>
      <c r="E275" s="209" t="s">
        <v>554</v>
      </c>
      <c r="F275" s="209">
        <v>19403.86</v>
      </c>
      <c r="H275" s="209">
        <v>271</v>
      </c>
      <c r="I275" s="210">
        <v>6838.8099999999886</v>
      </c>
      <c r="J275" s="292"/>
      <c r="K275" s="209">
        <v>271</v>
      </c>
      <c r="L275" s="210">
        <v>18452.22</v>
      </c>
      <c r="M275" s="292"/>
      <c r="N275" s="209">
        <v>271</v>
      </c>
      <c r="O275" s="210">
        <v>7954</v>
      </c>
      <c r="P275" s="292"/>
      <c r="Q275" s="209"/>
      <c r="R275" s="210"/>
    </row>
    <row r="276" spans="2:18">
      <c r="B276" s="209" t="s">
        <v>555</v>
      </c>
      <c r="C276" s="209">
        <v>19658.89</v>
      </c>
      <c r="D276" s="209"/>
      <c r="E276" s="209" t="s">
        <v>555</v>
      </c>
      <c r="F276" s="209">
        <v>19476.02</v>
      </c>
      <c r="H276" s="209">
        <v>272</v>
      </c>
      <c r="I276" s="210">
        <v>6864.4699999999884</v>
      </c>
      <c r="J276" s="292"/>
      <c r="K276" s="209">
        <v>272</v>
      </c>
      <c r="L276" s="210">
        <v>18520.64</v>
      </c>
      <c r="M276" s="292"/>
      <c r="N276" s="209">
        <v>272</v>
      </c>
      <c r="O276" s="210">
        <v>7982</v>
      </c>
      <c r="P276" s="292"/>
      <c r="Q276" s="209"/>
      <c r="R276" s="210"/>
    </row>
    <row r="277" spans="2:18">
      <c r="B277" s="209" t="s">
        <v>556</v>
      </c>
      <c r="C277" s="209">
        <v>19730.91</v>
      </c>
      <c r="D277" s="209"/>
      <c r="E277" s="209" t="s">
        <v>556</v>
      </c>
      <c r="F277" s="209">
        <v>19548.189999999999</v>
      </c>
      <c r="H277" s="209">
        <v>273</v>
      </c>
      <c r="I277" s="210">
        <v>6890.1299999999883</v>
      </c>
      <c r="J277" s="292"/>
      <c r="K277" s="209">
        <v>273</v>
      </c>
      <c r="L277" s="210">
        <v>18589.060000000001</v>
      </c>
      <c r="M277" s="292"/>
      <c r="N277" s="209">
        <v>273</v>
      </c>
      <c r="O277" s="210">
        <v>8011</v>
      </c>
      <c r="P277" s="292"/>
      <c r="Q277" s="209"/>
      <c r="R277" s="210"/>
    </row>
    <row r="278" spans="2:18">
      <c r="B278" s="209" t="s">
        <v>557</v>
      </c>
      <c r="C278" s="209">
        <v>19802.919999999998</v>
      </c>
      <c r="D278" s="209"/>
      <c r="E278" s="209" t="s">
        <v>557</v>
      </c>
      <c r="F278" s="209">
        <v>19620.34</v>
      </c>
      <c r="H278" s="209">
        <v>274</v>
      </c>
      <c r="I278" s="210">
        <v>6915.7899999999881</v>
      </c>
      <c r="J278" s="292"/>
      <c r="K278" s="209">
        <v>274</v>
      </c>
      <c r="L278" s="210">
        <v>18657.490000000002</v>
      </c>
      <c r="M278" s="292"/>
      <c r="N278" s="209">
        <v>274</v>
      </c>
      <c r="O278" s="210">
        <v>8039</v>
      </c>
      <c r="P278" s="292"/>
      <c r="Q278" s="209"/>
      <c r="R278" s="210"/>
    </row>
    <row r="279" spans="2:18">
      <c r="B279" s="209" t="s">
        <v>558</v>
      </c>
      <c r="C279" s="209">
        <v>19874.939999999999</v>
      </c>
      <c r="D279" s="209"/>
      <c r="E279" s="209" t="s">
        <v>558</v>
      </c>
      <c r="F279" s="209">
        <v>19692.509999999998</v>
      </c>
      <c r="H279" s="209">
        <v>275</v>
      </c>
      <c r="I279" s="210">
        <v>6941.449999999988</v>
      </c>
      <c r="J279" s="292"/>
      <c r="K279" s="209">
        <v>275</v>
      </c>
      <c r="L279" s="210">
        <v>18725.91</v>
      </c>
      <c r="M279" s="292"/>
      <c r="N279" s="209">
        <v>275</v>
      </c>
      <c r="O279" s="210">
        <v>8067</v>
      </c>
      <c r="P279" s="292"/>
      <c r="Q279" s="209"/>
      <c r="R279" s="210"/>
    </row>
    <row r="280" spans="2:18">
      <c r="B280" s="209">
        <v>23</v>
      </c>
      <c r="C280" s="209">
        <v>19946.95</v>
      </c>
      <c r="D280" s="209"/>
      <c r="E280" s="209">
        <v>23</v>
      </c>
      <c r="F280" s="209">
        <v>19764.669999999998</v>
      </c>
      <c r="H280" s="209">
        <v>276</v>
      </c>
      <c r="I280" s="210">
        <v>6967.1199999999881</v>
      </c>
      <c r="J280" s="292"/>
      <c r="K280" s="209">
        <v>276</v>
      </c>
      <c r="L280" s="210">
        <v>18794.34</v>
      </c>
      <c r="M280" s="292"/>
      <c r="N280" s="209">
        <v>276</v>
      </c>
      <c r="O280" s="210">
        <v>8096</v>
      </c>
      <c r="P280" s="292"/>
      <c r="Q280" s="209"/>
      <c r="R280" s="210"/>
    </row>
    <row r="281" spans="2:18">
      <c r="B281" s="209" t="s">
        <v>559</v>
      </c>
      <c r="C281" s="209">
        <v>20018.97</v>
      </c>
      <c r="D281" s="209"/>
      <c r="E281" s="209" t="s">
        <v>559</v>
      </c>
      <c r="F281" s="209">
        <v>19836.830000000002</v>
      </c>
      <c r="H281" s="209">
        <v>277</v>
      </c>
      <c r="I281" s="210">
        <v>6992.7799999999879</v>
      </c>
      <c r="J281" s="292"/>
      <c r="K281" s="209">
        <v>277</v>
      </c>
      <c r="L281" s="210">
        <v>18862.759999999998</v>
      </c>
      <c r="M281" s="292"/>
      <c r="N281" s="209">
        <v>277</v>
      </c>
      <c r="O281" s="210">
        <v>8124</v>
      </c>
      <c r="P281" s="292"/>
      <c r="Q281" s="209"/>
      <c r="R281" s="210"/>
    </row>
    <row r="282" spans="2:18">
      <c r="B282" s="209" t="s">
        <v>560</v>
      </c>
      <c r="C282" s="209">
        <v>20090.98</v>
      </c>
      <c r="D282" s="209"/>
      <c r="E282" s="209" t="s">
        <v>560</v>
      </c>
      <c r="F282" s="209">
        <v>19908.990000000002</v>
      </c>
      <c r="H282" s="209">
        <v>278</v>
      </c>
      <c r="I282" s="210">
        <v>7018.4399999999878</v>
      </c>
      <c r="J282" s="292"/>
      <c r="K282" s="209">
        <v>278</v>
      </c>
      <c r="L282" s="210">
        <v>18931.18</v>
      </c>
      <c r="M282" s="292"/>
      <c r="N282" s="209">
        <v>278</v>
      </c>
      <c r="O282" s="210">
        <v>8153</v>
      </c>
      <c r="P282" s="292"/>
      <c r="Q282" s="209"/>
      <c r="R282" s="210"/>
    </row>
    <row r="283" spans="2:18">
      <c r="B283" s="209" t="s">
        <v>561</v>
      </c>
      <c r="C283" s="209">
        <v>20163</v>
      </c>
      <c r="D283" s="209"/>
      <c r="E283" s="209" t="s">
        <v>561</v>
      </c>
      <c r="F283" s="209">
        <v>19981.150000000001</v>
      </c>
      <c r="H283" s="209">
        <v>279</v>
      </c>
      <c r="I283" s="210">
        <v>7044.0999999999876</v>
      </c>
      <c r="J283" s="292"/>
      <c r="K283" s="209">
        <v>279</v>
      </c>
      <c r="L283" s="210">
        <v>18999.61</v>
      </c>
      <c r="M283" s="292"/>
      <c r="N283" s="209">
        <v>279</v>
      </c>
      <c r="O283" s="210">
        <v>8181</v>
      </c>
      <c r="P283" s="292"/>
      <c r="Q283" s="209"/>
      <c r="R283" s="210"/>
    </row>
    <row r="284" spans="2:18">
      <c r="B284" s="209" t="s">
        <v>562</v>
      </c>
      <c r="C284" s="209">
        <v>20235.02</v>
      </c>
      <c r="D284" s="209"/>
      <c r="E284" s="209" t="s">
        <v>562</v>
      </c>
      <c r="F284" s="209">
        <v>20053.32</v>
      </c>
      <c r="H284" s="209">
        <v>280</v>
      </c>
      <c r="I284" s="210">
        <v>7069.7599999999875</v>
      </c>
      <c r="J284" s="292"/>
      <c r="K284" s="209">
        <v>280</v>
      </c>
      <c r="L284" s="210">
        <v>19068.03</v>
      </c>
      <c r="M284" s="292"/>
      <c r="N284" s="209">
        <v>280</v>
      </c>
      <c r="O284" s="210">
        <v>8209</v>
      </c>
      <c r="P284" s="292"/>
      <c r="Q284" s="209"/>
      <c r="R284" s="210"/>
    </row>
    <row r="285" spans="2:18">
      <c r="B285" s="209" t="s">
        <v>563</v>
      </c>
      <c r="C285" s="209">
        <v>20307.03</v>
      </c>
      <c r="D285" s="209"/>
      <c r="E285" s="209" t="s">
        <v>563</v>
      </c>
      <c r="F285" s="209">
        <v>20125.48</v>
      </c>
      <c r="H285" s="209">
        <v>281</v>
      </c>
      <c r="I285" s="210">
        <v>7095.4299999999876</v>
      </c>
      <c r="J285" s="292"/>
      <c r="K285" s="209">
        <v>281</v>
      </c>
      <c r="L285" s="210">
        <v>19136.46</v>
      </c>
      <c r="M285" s="292"/>
      <c r="N285" s="209">
        <v>281</v>
      </c>
      <c r="O285" s="210">
        <v>8238</v>
      </c>
      <c r="P285" s="292"/>
      <c r="Q285" s="209"/>
      <c r="R285" s="210"/>
    </row>
    <row r="286" spans="2:18">
      <c r="B286" s="209" t="s">
        <v>564</v>
      </c>
      <c r="C286" s="209">
        <v>20379.05</v>
      </c>
      <c r="D286" s="209"/>
      <c r="E286" s="209" t="s">
        <v>564</v>
      </c>
      <c r="F286" s="209">
        <v>20197.64</v>
      </c>
      <c r="H286" s="209">
        <v>282</v>
      </c>
      <c r="I286" s="210">
        <v>7121.0899999999874</v>
      </c>
      <c r="J286" s="292"/>
      <c r="K286" s="209">
        <v>282</v>
      </c>
      <c r="L286" s="210">
        <v>19204.88</v>
      </c>
      <c r="M286" s="292"/>
      <c r="N286" s="209">
        <v>282</v>
      </c>
      <c r="O286" s="210">
        <v>8266</v>
      </c>
      <c r="P286" s="292"/>
      <c r="Q286" s="209"/>
      <c r="R286" s="210"/>
    </row>
    <row r="287" spans="2:18">
      <c r="B287" s="209" t="s">
        <v>565</v>
      </c>
      <c r="C287" s="209">
        <v>20451.060000000001</v>
      </c>
      <c r="D287" s="209"/>
      <c r="E287" s="209" t="s">
        <v>565</v>
      </c>
      <c r="F287" s="209">
        <v>20269.810000000001</v>
      </c>
      <c r="H287" s="209">
        <v>283</v>
      </c>
      <c r="I287" s="210">
        <v>7146.7499999999873</v>
      </c>
      <c r="J287" s="292"/>
      <c r="K287" s="209">
        <v>283</v>
      </c>
      <c r="L287" s="210">
        <v>19273.3</v>
      </c>
      <c r="M287" s="292"/>
      <c r="N287" s="209">
        <v>283</v>
      </c>
      <c r="O287" s="210">
        <v>8295</v>
      </c>
      <c r="P287" s="292"/>
      <c r="Q287" s="209"/>
      <c r="R287" s="210"/>
    </row>
    <row r="288" spans="2:18">
      <c r="B288" s="209" t="s">
        <v>566</v>
      </c>
      <c r="C288" s="209">
        <v>20523.080000000002</v>
      </c>
      <c r="D288" s="209"/>
      <c r="E288" s="209" t="s">
        <v>566</v>
      </c>
      <c r="F288" s="209">
        <v>20341.97</v>
      </c>
      <c r="H288" s="209">
        <v>284</v>
      </c>
      <c r="I288" s="210">
        <v>7172.4099999999871</v>
      </c>
      <c r="J288" s="292"/>
      <c r="K288" s="209">
        <v>284</v>
      </c>
      <c r="L288" s="210">
        <v>19341.73</v>
      </c>
      <c r="M288" s="292"/>
      <c r="N288" s="209">
        <v>284</v>
      </c>
      <c r="O288" s="210">
        <v>8323</v>
      </c>
      <c r="P288" s="292"/>
      <c r="Q288" s="209"/>
      <c r="R288" s="210"/>
    </row>
    <row r="289" spans="2:18">
      <c r="B289" s="209" t="s">
        <v>567</v>
      </c>
      <c r="C289" s="209">
        <v>20595.09</v>
      </c>
      <c r="D289" s="209"/>
      <c r="E289" s="209" t="s">
        <v>567</v>
      </c>
      <c r="F289" s="209">
        <v>20414.13</v>
      </c>
      <c r="H289" s="209">
        <v>285</v>
      </c>
      <c r="I289" s="210">
        <v>7198.069999999987</v>
      </c>
      <c r="J289" s="292"/>
      <c r="K289" s="209">
        <v>285</v>
      </c>
      <c r="L289" s="210">
        <v>19410.150000000001</v>
      </c>
      <c r="M289" s="292"/>
      <c r="N289" s="209">
        <v>285</v>
      </c>
      <c r="O289" s="210">
        <v>8351</v>
      </c>
      <c r="P289" s="292"/>
      <c r="Q289" s="209"/>
      <c r="R289" s="210"/>
    </row>
    <row r="290" spans="2:18">
      <c r="B290" s="209" t="s">
        <v>568</v>
      </c>
      <c r="C290" s="209">
        <v>20667.11</v>
      </c>
      <c r="D290" s="209"/>
      <c r="E290" s="209" t="s">
        <v>568</v>
      </c>
      <c r="F290" s="209">
        <v>20486.3</v>
      </c>
      <c r="H290" s="209">
        <v>286</v>
      </c>
      <c r="I290" s="210">
        <v>7223.739999999987</v>
      </c>
      <c r="J290" s="292"/>
      <c r="K290" s="209">
        <v>286</v>
      </c>
      <c r="L290" s="210">
        <v>19478.580000000002</v>
      </c>
      <c r="M290" s="292"/>
      <c r="N290" s="209">
        <v>286</v>
      </c>
      <c r="O290" s="210">
        <v>8380</v>
      </c>
      <c r="P290" s="292"/>
      <c r="Q290" s="209"/>
      <c r="R290" s="210"/>
    </row>
    <row r="291" spans="2:18">
      <c r="B291" s="209" t="s">
        <v>569</v>
      </c>
      <c r="C291" s="209">
        <v>20739.12</v>
      </c>
      <c r="D291" s="209"/>
      <c r="E291" s="209" t="s">
        <v>569</v>
      </c>
      <c r="F291" s="209">
        <v>20558.45</v>
      </c>
      <c r="H291" s="209">
        <v>287</v>
      </c>
      <c r="I291" s="210">
        <v>7249.3999999999869</v>
      </c>
      <c r="J291" s="292"/>
      <c r="K291" s="209">
        <v>287</v>
      </c>
      <c r="L291" s="210">
        <v>19547</v>
      </c>
      <c r="M291" s="292"/>
      <c r="N291" s="209">
        <v>287</v>
      </c>
      <c r="O291" s="210">
        <v>8408</v>
      </c>
      <c r="P291" s="292"/>
      <c r="Q291" s="209"/>
      <c r="R291" s="210"/>
    </row>
    <row r="292" spans="2:18">
      <c r="B292" s="209">
        <v>24</v>
      </c>
      <c r="C292" s="209">
        <v>20811.14</v>
      </c>
      <c r="D292" s="209"/>
      <c r="E292" s="209">
        <v>24</v>
      </c>
      <c r="F292" s="209">
        <v>20630.62</v>
      </c>
      <c r="H292" s="209">
        <v>288</v>
      </c>
      <c r="I292" s="210">
        <v>7275.0599999999868</v>
      </c>
      <c r="J292" s="292"/>
      <c r="K292" s="209">
        <v>288</v>
      </c>
      <c r="L292" s="210">
        <v>19615.419999999998</v>
      </c>
      <c r="M292" s="292"/>
      <c r="N292" s="209">
        <v>288</v>
      </c>
      <c r="O292" s="210">
        <v>8437</v>
      </c>
      <c r="P292" s="292"/>
      <c r="Q292" s="209"/>
      <c r="R292" s="210"/>
    </row>
    <row r="293" spans="2:18">
      <c r="B293" s="209" t="s">
        <v>570</v>
      </c>
      <c r="C293" s="209">
        <v>20883.150000000001</v>
      </c>
      <c r="D293" s="209"/>
      <c r="E293" s="209" t="s">
        <v>570</v>
      </c>
      <c r="F293" s="209">
        <v>20702.78</v>
      </c>
      <c r="H293" s="209">
        <v>289</v>
      </c>
      <c r="I293" s="210">
        <v>7300.7199999999866</v>
      </c>
      <c r="J293" s="292"/>
      <c r="K293" s="209">
        <v>289</v>
      </c>
      <c r="L293" s="210">
        <v>19683.849999999999</v>
      </c>
      <c r="M293" s="292"/>
      <c r="N293" s="209">
        <v>289</v>
      </c>
      <c r="O293" s="210">
        <v>8465</v>
      </c>
      <c r="P293" s="292"/>
      <c r="Q293" s="209"/>
      <c r="R293" s="210"/>
    </row>
    <row r="294" spans="2:18">
      <c r="B294" s="209" t="s">
        <v>571</v>
      </c>
      <c r="C294" s="209">
        <v>20955.18</v>
      </c>
      <c r="D294" s="209"/>
      <c r="E294" s="209" t="s">
        <v>571</v>
      </c>
      <c r="F294" s="209">
        <v>20774.939999999999</v>
      </c>
      <c r="H294" s="209">
        <v>290</v>
      </c>
      <c r="I294" s="210">
        <v>7326.3799999999865</v>
      </c>
      <c r="J294" s="292"/>
      <c r="K294" s="209">
        <v>290</v>
      </c>
      <c r="L294" s="210">
        <v>19752.27</v>
      </c>
      <c r="M294" s="292"/>
      <c r="N294" s="209">
        <v>290</v>
      </c>
      <c r="O294" s="210">
        <v>8493</v>
      </c>
      <c r="P294" s="292"/>
      <c r="Q294" s="209"/>
      <c r="R294" s="210"/>
    </row>
    <row r="295" spans="2:18">
      <c r="B295" s="209" t="s">
        <v>572</v>
      </c>
      <c r="C295" s="209">
        <v>21027.21</v>
      </c>
      <c r="D295" s="209"/>
      <c r="E295" s="209" t="s">
        <v>572</v>
      </c>
      <c r="F295" s="209">
        <v>20847.11</v>
      </c>
      <c r="H295" s="209">
        <v>291</v>
      </c>
      <c r="I295" s="210">
        <v>7352.0499999999865</v>
      </c>
      <c r="J295" s="292"/>
      <c r="K295" s="209">
        <v>291</v>
      </c>
      <c r="L295" s="210">
        <v>19820.7</v>
      </c>
      <c r="M295" s="292"/>
      <c r="N295" s="209">
        <v>291</v>
      </c>
      <c r="O295" s="210">
        <v>8522</v>
      </c>
      <c r="P295" s="292"/>
      <c r="Q295" s="209"/>
      <c r="R295" s="210"/>
    </row>
    <row r="296" spans="2:18">
      <c r="B296" s="209" t="s">
        <v>573</v>
      </c>
      <c r="C296" s="209">
        <v>21099.24</v>
      </c>
      <c r="D296" s="209"/>
      <c r="E296" s="209" t="s">
        <v>573</v>
      </c>
      <c r="F296" s="209">
        <v>20919.259999999998</v>
      </c>
      <c r="H296" s="209">
        <v>292</v>
      </c>
      <c r="I296" s="210">
        <v>7377.7099999999864</v>
      </c>
      <c r="J296" s="292"/>
      <c r="K296" s="209">
        <v>292</v>
      </c>
      <c r="L296" s="210">
        <v>19889.12</v>
      </c>
      <c r="M296" s="292"/>
      <c r="N296" s="209">
        <v>292</v>
      </c>
      <c r="O296" s="210">
        <v>8550</v>
      </c>
      <c r="P296" s="292"/>
      <c r="Q296" s="209"/>
      <c r="R296" s="210"/>
    </row>
    <row r="297" spans="2:18">
      <c r="B297" s="209" t="s">
        <v>574</v>
      </c>
      <c r="C297" s="209">
        <v>21171.26</v>
      </c>
      <c r="D297" s="209"/>
      <c r="E297" s="209" t="s">
        <v>574</v>
      </c>
      <c r="F297" s="209">
        <v>20991.43</v>
      </c>
      <c r="H297" s="209">
        <v>293</v>
      </c>
      <c r="I297" s="210">
        <v>7403.3699999999862</v>
      </c>
      <c r="J297" s="292"/>
      <c r="K297" s="209">
        <v>293</v>
      </c>
      <c r="L297" s="210">
        <v>19957.54</v>
      </c>
      <c r="M297" s="292"/>
      <c r="N297" s="209">
        <v>293</v>
      </c>
      <c r="O297" s="210">
        <v>8579</v>
      </c>
      <c r="P297" s="292"/>
      <c r="Q297" s="209"/>
      <c r="R297" s="210"/>
    </row>
    <row r="298" spans="2:18">
      <c r="B298" s="209" t="s">
        <v>575</v>
      </c>
      <c r="C298" s="209">
        <v>21243.29</v>
      </c>
      <c r="D298" s="209"/>
      <c r="E298" s="209" t="s">
        <v>575</v>
      </c>
      <c r="F298" s="209">
        <v>21063.59</v>
      </c>
      <c r="H298" s="209">
        <v>294</v>
      </c>
      <c r="I298" s="210">
        <v>7429.0299999999861</v>
      </c>
      <c r="J298" s="292"/>
      <c r="K298" s="209">
        <v>294</v>
      </c>
      <c r="L298" s="210">
        <v>20025.97</v>
      </c>
      <c r="M298" s="292"/>
      <c r="N298" s="209">
        <v>294</v>
      </c>
      <c r="O298" s="210">
        <v>8607</v>
      </c>
      <c r="P298" s="292"/>
      <c r="Q298" s="209"/>
      <c r="R298" s="210"/>
    </row>
    <row r="299" spans="2:18">
      <c r="B299" s="209" t="s">
        <v>576</v>
      </c>
      <c r="C299" s="209">
        <v>21315.32</v>
      </c>
      <c r="D299" s="209"/>
      <c r="E299" s="209" t="s">
        <v>576</v>
      </c>
      <c r="F299" s="209">
        <v>21135.77</v>
      </c>
      <c r="H299" s="209">
        <v>295</v>
      </c>
      <c r="I299" s="210">
        <v>7454.689999999986</v>
      </c>
      <c r="J299" s="292"/>
      <c r="K299" s="209">
        <v>295</v>
      </c>
      <c r="L299" s="210">
        <v>20094.39</v>
      </c>
      <c r="M299" s="292"/>
      <c r="N299" s="209">
        <v>295</v>
      </c>
      <c r="O299" s="210">
        <v>8635</v>
      </c>
      <c r="P299" s="292"/>
      <c r="Q299" s="209"/>
      <c r="R299" s="210"/>
    </row>
    <row r="300" spans="2:18">
      <c r="B300" s="209" t="s">
        <v>577</v>
      </c>
      <c r="C300" s="209">
        <v>21387.35</v>
      </c>
      <c r="D300" s="209"/>
      <c r="E300" s="209" t="s">
        <v>577</v>
      </c>
      <c r="F300" s="209">
        <v>21207.98</v>
      </c>
      <c r="H300" s="209">
        <v>296</v>
      </c>
      <c r="I300" s="210">
        <v>7480.359999999986</v>
      </c>
      <c r="J300" s="292"/>
      <c r="K300" s="209">
        <v>296</v>
      </c>
      <c r="L300" s="210">
        <v>20162.82</v>
      </c>
      <c r="M300" s="292"/>
      <c r="N300" s="209">
        <v>296</v>
      </c>
      <c r="O300" s="210">
        <v>8664</v>
      </c>
      <c r="P300" s="292"/>
      <c r="Q300" s="209"/>
      <c r="R300" s="210"/>
    </row>
    <row r="301" spans="2:18">
      <c r="B301" s="209" t="s">
        <v>578</v>
      </c>
      <c r="C301" s="209">
        <v>21459.37</v>
      </c>
      <c r="D301" s="209"/>
      <c r="E301" s="209" t="s">
        <v>578</v>
      </c>
      <c r="F301" s="209">
        <v>21280.18</v>
      </c>
      <c r="H301" s="209">
        <v>297</v>
      </c>
      <c r="I301" s="210">
        <v>7506.0199999999859</v>
      </c>
      <c r="J301" s="292"/>
      <c r="K301" s="209">
        <v>297</v>
      </c>
      <c r="L301" s="210">
        <v>20231.240000000002</v>
      </c>
      <c r="M301" s="292"/>
      <c r="N301" s="209">
        <v>297</v>
      </c>
      <c r="O301" s="210">
        <v>8692</v>
      </c>
      <c r="P301" s="292"/>
      <c r="Q301" s="209"/>
      <c r="R301" s="210"/>
    </row>
    <row r="302" spans="2:18">
      <c r="B302" s="209" t="s">
        <v>579</v>
      </c>
      <c r="C302" s="209">
        <v>21531.4</v>
      </c>
      <c r="D302" s="209"/>
      <c r="E302" s="209" t="s">
        <v>579</v>
      </c>
      <c r="F302" s="209">
        <v>21352.400000000001</v>
      </c>
      <c r="H302" s="209">
        <v>298</v>
      </c>
      <c r="I302" s="210">
        <v>7531.6799999999857</v>
      </c>
      <c r="J302" s="292"/>
      <c r="K302" s="209">
        <v>298</v>
      </c>
      <c r="L302" s="210">
        <v>20299.66</v>
      </c>
      <c r="M302" s="292"/>
      <c r="N302" s="209">
        <v>298</v>
      </c>
      <c r="O302" s="210">
        <v>8721</v>
      </c>
      <c r="P302" s="292"/>
      <c r="Q302" s="209"/>
      <c r="R302" s="210"/>
    </row>
    <row r="303" spans="2:18">
      <c r="B303" s="209" t="s">
        <v>580</v>
      </c>
      <c r="C303" s="209">
        <v>21603.43</v>
      </c>
      <c r="D303" s="209"/>
      <c r="E303" s="209" t="s">
        <v>580</v>
      </c>
      <c r="F303" s="209">
        <v>21424.6</v>
      </c>
      <c r="H303" s="209">
        <v>299</v>
      </c>
      <c r="I303" s="210">
        <v>7557.3399999999856</v>
      </c>
      <c r="J303" s="292"/>
      <c r="K303" s="209">
        <v>299</v>
      </c>
      <c r="L303" s="210">
        <v>20368.09</v>
      </c>
      <c r="M303" s="292"/>
      <c r="N303" s="209">
        <v>299</v>
      </c>
      <c r="O303" s="210">
        <v>8749</v>
      </c>
      <c r="P303" s="292"/>
      <c r="Q303" s="209"/>
      <c r="R303" s="210"/>
    </row>
    <row r="304" spans="2:18">
      <c r="B304" s="209">
        <v>25</v>
      </c>
      <c r="C304" s="209">
        <v>21675.46</v>
      </c>
      <c r="D304" s="209"/>
      <c r="E304" s="209">
        <v>25</v>
      </c>
      <c r="F304" s="209">
        <v>21496.82</v>
      </c>
      <c r="H304" s="209">
        <v>300</v>
      </c>
      <c r="I304" s="210">
        <v>7582.9999999999854</v>
      </c>
      <c r="J304" s="292"/>
      <c r="K304" s="209">
        <v>300</v>
      </c>
      <c r="L304" s="210">
        <v>20436.509999999998</v>
      </c>
      <c r="M304" s="292"/>
      <c r="N304" s="209">
        <v>300</v>
      </c>
      <c r="O304" s="210">
        <v>8777</v>
      </c>
      <c r="P304" s="292"/>
      <c r="Q304" s="209"/>
      <c r="R304" s="210"/>
    </row>
    <row r="305" spans="2:18">
      <c r="B305" s="209" t="s">
        <v>581</v>
      </c>
      <c r="C305" s="209">
        <v>21747.48</v>
      </c>
      <c r="D305" s="209"/>
      <c r="E305" s="209" t="s">
        <v>581</v>
      </c>
      <c r="F305" s="209">
        <v>21569.03</v>
      </c>
      <c r="H305" s="209">
        <v>301</v>
      </c>
      <c r="I305" s="210">
        <v>7608.6699999999855</v>
      </c>
      <c r="J305" s="292"/>
      <c r="K305" s="209">
        <v>301</v>
      </c>
      <c r="L305" s="210">
        <v>20504.939999999999</v>
      </c>
      <c r="M305" s="292"/>
      <c r="N305" s="209">
        <v>301</v>
      </c>
      <c r="O305" s="210">
        <v>8806</v>
      </c>
      <c r="P305" s="292"/>
      <c r="Q305" s="209"/>
      <c r="R305" s="210"/>
    </row>
    <row r="306" spans="2:18">
      <c r="B306" s="209" t="s">
        <v>582</v>
      </c>
      <c r="C306" s="209">
        <v>21819.51</v>
      </c>
      <c r="D306" s="209"/>
      <c r="E306" s="209" t="s">
        <v>582</v>
      </c>
      <c r="F306" s="209">
        <v>21641.23</v>
      </c>
      <c r="H306" s="209">
        <v>302</v>
      </c>
      <c r="I306" s="210">
        <v>7634.3299999999854</v>
      </c>
      <c r="J306" s="292"/>
      <c r="K306" s="209">
        <v>302</v>
      </c>
      <c r="L306" s="210">
        <v>20573.36</v>
      </c>
      <c r="M306" s="292"/>
      <c r="N306" s="209">
        <v>302</v>
      </c>
      <c r="O306" s="210">
        <v>8834</v>
      </c>
      <c r="P306" s="292"/>
      <c r="Q306" s="209"/>
      <c r="R306" s="210"/>
    </row>
    <row r="307" spans="2:18">
      <c r="B307" s="209" t="s">
        <v>583</v>
      </c>
      <c r="C307" s="209">
        <v>21891.54</v>
      </c>
      <c r="D307" s="209"/>
      <c r="E307" s="209" t="s">
        <v>583</v>
      </c>
      <c r="F307" s="209">
        <v>21713.45</v>
      </c>
      <c r="H307" s="209">
        <v>303</v>
      </c>
      <c r="I307" s="210">
        <v>7659.9899999999852</v>
      </c>
      <c r="J307" s="292"/>
      <c r="K307" s="209">
        <v>303</v>
      </c>
      <c r="L307" s="210">
        <v>20641.78</v>
      </c>
      <c r="M307" s="292"/>
      <c r="N307" s="209">
        <v>303</v>
      </c>
      <c r="O307" s="210">
        <v>8863</v>
      </c>
      <c r="P307" s="292"/>
      <c r="Q307" s="209"/>
      <c r="R307" s="210"/>
    </row>
    <row r="308" spans="2:18">
      <c r="B308" s="209" t="s">
        <v>584</v>
      </c>
      <c r="C308" s="209">
        <v>21963.57</v>
      </c>
      <c r="D308" s="209"/>
      <c r="E308" s="209" t="s">
        <v>584</v>
      </c>
      <c r="F308" s="209">
        <v>21785.65</v>
      </c>
      <c r="H308" s="209">
        <v>304</v>
      </c>
      <c r="I308" s="210">
        <v>7685.6499999999851</v>
      </c>
      <c r="J308" s="292"/>
      <c r="K308" s="209">
        <v>304</v>
      </c>
      <c r="L308" s="210">
        <v>20710.21</v>
      </c>
      <c r="M308" s="292"/>
      <c r="N308" s="209">
        <v>304</v>
      </c>
      <c r="O308" s="210">
        <v>8891</v>
      </c>
      <c r="P308" s="292"/>
      <c r="Q308" s="209"/>
      <c r="R308" s="210"/>
    </row>
    <row r="309" spans="2:18">
      <c r="B309" s="209" t="s">
        <v>585</v>
      </c>
      <c r="C309" s="209">
        <v>22035.59</v>
      </c>
      <c r="D309" s="209"/>
      <c r="E309" s="209" t="s">
        <v>585</v>
      </c>
      <c r="F309" s="209">
        <v>21857.86</v>
      </c>
      <c r="H309" s="209">
        <v>305</v>
      </c>
      <c r="I309" s="210">
        <v>7711.3099999999849</v>
      </c>
      <c r="J309" s="292"/>
      <c r="K309" s="209">
        <v>305</v>
      </c>
      <c r="L309" s="210">
        <v>20778.63</v>
      </c>
      <c r="M309" s="292"/>
      <c r="N309" s="209">
        <v>305</v>
      </c>
      <c r="O309" s="210">
        <v>8919</v>
      </c>
      <c r="P309" s="292"/>
      <c r="Q309" s="209"/>
      <c r="R309" s="210"/>
    </row>
    <row r="310" spans="2:18">
      <c r="B310" s="209" t="s">
        <v>586</v>
      </c>
      <c r="C310" s="209">
        <v>22107.63</v>
      </c>
      <c r="D310" s="209"/>
      <c r="E310" s="209" t="s">
        <v>586</v>
      </c>
      <c r="F310" s="209">
        <v>21930.080000000002</v>
      </c>
      <c r="H310" s="209">
        <v>306</v>
      </c>
      <c r="I310" s="210">
        <v>7736.979999999985</v>
      </c>
      <c r="J310" s="292"/>
      <c r="K310" s="209">
        <v>306</v>
      </c>
      <c r="L310" s="210">
        <v>20847.060000000001</v>
      </c>
      <c r="M310" s="292"/>
      <c r="N310" s="209">
        <v>306</v>
      </c>
      <c r="O310" s="210">
        <v>8948</v>
      </c>
      <c r="P310" s="292"/>
      <c r="Q310" s="209"/>
      <c r="R310" s="210"/>
    </row>
    <row r="311" spans="2:18">
      <c r="B311" s="209" t="s">
        <v>587</v>
      </c>
      <c r="C311" s="209">
        <v>22179.65</v>
      </c>
      <c r="D311" s="209"/>
      <c r="E311" s="209" t="s">
        <v>587</v>
      </c>
      <c r="F311" s="209">
        <v>22002.28</v>
      </c>
      <c r="H311" s="209">
        <v>307</v>
      </c>
      <c r="I311" s="210">
        <v>7762.6399999999849</v>
      </c>
      <c r="J311" s="292"/>
      <c r="K311" s="209">
        <v>307</v>
      </c>
      <c r="L311" s="210">
        <v>20915.48</v>
      </c>
      <c r="M311" s="292"/>
      <c r="N311" s="209">
        <v>307</v>
      </c>
      <c r="O311" s="210">
        <v>8976</v>
      </c>
      <c r="P311" s="292"/>
      <c r="Q311" s="209"/>
      <c r="R311" s="210"/>
    </row>
    <row r="312" spans="2:18">
      <c r="B312" s="209" t="s">
        <v>588</v>
      </c>
      <c r="C312" s="209">
        <v>22251.68</v>
      </c>
      <c r="D312" s="209"/>
      <c r="E312" s="209" t="s">
        <v>588</v>
      </c>
      <c r="F312" s="209">
        <v>22074.49</v>
      </c>
      <c r="H312" s="209">
        <v>308</v>
      </c>
      <c r="I312" s="210">
        <v>7788.2999999999847</v>
      </c>
      <c r="J312" s="292"/>
      <c r="K312" s="209">
        <v>308</v>
      </c>
      <c r="L312" s="210">
        <v>20983.9</v>
      </c>
      <c r="M312" s="292"/>
      <c r="N312" s="209">
        <v>308</v>
      </c>
      <c r="O312" s="210">
        <v>9005</v>
      </c>
      <c r="P312" s="292"/>
      <c r="Q312" s="209"/>
      <c r="R312" s="210"/>
    </row>
    <row r="313" spans="2:18">
      <c r="B313" s="209" t="s">
        <v>589</v>
      </c>
      <c r="C313" s="209">
        <v>22323.71</v>
      </c>
      <c r="D313" s="209"/>
      <c r="E313" s="209" t="s">
        <v>589</v>
      </c>
      <c r="F313" s="209">
        <v>22146.7</v>
      </c>
      <c r="H313" s="209">
        <v>309</v>
      </c>
      <c r="I313" s="210">
        <v>7813.9599999999846</v>
      </c>
      <c r="J313" s="292"/>
      <c r="K313" s="209">
        <v>309</v>
      </c>
      <c r="L313" s="210">
        <v>21052.33</v>
      </c>
      <c r="M313" s="292"/>
      <c r="N313" s="209">
        <v>309</v>
      </c>
      <c r="O313" s="210">
        <v>9033</v>
      </c>
      <c r="P313" s="292"/>
      <c r="Q313" s="209"/>
      <c r="R313" s="210"/>
    </row>
    <row r="314" spans="2:18">
      <c r="B314" s="209" t="s">
        <v>590</v>
      </c>
      <c r="C314" s="209">
        <v>22395.74</v>
      </c>
      <c r="D314" s="209"/>
      <c r="E314" s="209" t="s">
        <v>590</v>
      </c>
      <c r="F314" s="209">
        <v>22218.91</v>
      </c>
      <c r="H314" s="209">
        <v>310</v>
      </c>
      <c r="I314" s="210">
        <v>7839.6199999999844</v>
      </c>
      <c r="J314" s="292"/>
      <c r="K314" s="209">
        <v>310</v>
      </c>
      <c r="L314" s="210">
        <v>21120.75</v>
      </c>
      <c r="M314" s="292"/>
      <c r="N314" s="209">
        <v>310</v>
      </c>
      <c r="O314" s="210">
        <v>9061</v>
      </c>
      <c r="P314" s="292"/>
      <c r="Q314" s="209"/>
      <c r="R314" s="210"/>
    </row>
    <row r="315" spans="2:18">
      <c r="B315" s="209" t="s">
        <v>591</v>
      </c>
      <c r="C315" s="209">
        <v>22467.759999999998</v>
      </c>
      <c r="D315" s="209"/>
      <c r="E315" s="209" t="s">
        <v>591</v>
      </c>
      <c r="F315" s="209">
        <v>22291.13</v>
      </c>
      <c r="H315" s="209">
        <v>311</v>
      </c>
      <c r="I315" s="210">
        <v>7865.2899999999845</v>
      </c>
      <c r="J315" s="292"/>
      <c r="K315" s="209">
        <v>311</v>
      </c>
      <c r="L315" s="210">
        <v>21189.15</v>
      </c>
      <c r="M315" s="292"/>
      <c r="N315" s="209">
        <v>311</v>
      </c>
      <c r="O315" s="210">
        <v>9090</v>
      </c>
      <c r="P315" s="292"/>
      <c r="Q315" s="209"/>
      <c r="R315" s="210"/>
    </row>
    <row r="316" spans="2:18">
      <c r="B316" s="209">
        <v>26</v>
      </c>
      <c r="C316" s="209">
        <v>22539.79</v>
      </c>
      <c r="D316" s="209"/>
      <c r="E316" s="209">
        <v>26</v>
      </c>
      <c r="F316" s="209">
        <v>22363.33</v>
      </c>
      <c r="H316" s="209">
        <v>312</v>
      </c>
      <c r="I316" s="210">
        <v>7890.9499999999844</v>
      </c>
      <c r="J316" s="292"/>
      <c r="K316" s="209">
        <v>312</v>
      </c>
      <c r="L316" s="210">
        <v>21257.599999999999</v>
      </c>
      <c r="M316" s="292"/>
      <c r="N316" s="209">
        <v>312</v>
      </c>
      <c r="O316" s="210">
        <v>9118</v>
      </c>
      <c r="P316" s="292"/>
      <c r="Q316" s="209"/>
      <c r="R316" s="210"/>
    </row>
    <row r="317" spans="2:18">
      <c r="B317" s="209" t="s">
        <v>592</v>
      </c>
      <c r="C317" s="209">
        <v>22611.82</v>
      </c>
      <c r="D317" s="209"/>
      <c r="E317" s="209" t="s">
        <v>592</v>
      </c>
      <c r="F317" s="209">
        <v>22435.54</v>
      </c>
      <c r="H317" s="209">
        <v>313</v>
      </c>
      <c r="I317" s="210">
        <v>7916.6099999999842</v>
      </c>
      <c r="J317" s="292"/>
      <c r="K317" s="209">
        <v>313</v>
      </c>
      <c r="L317" s="210">
        <v>21326.02</v>
      </c>
      <c r="M317" s="292"/>
      <c r="N317" s="209">
        <v>313</v>
      </c>
      <c r="O317" s="210">
        <v>9147</v>
      </c>
      <c r="P317" s="292"/>
      <c r="Q317" s="209"/>
      <c r="R317" s="210"/>
    </row>
    <row r="318" spans="2:18">
      <c r="B318" s="209" t="s">
        <v>593</v>
      </c>
      <c r="C318" s="209">
        <v>22683.85</v>
      </c>
      <c r="D318" s="209"/>
      <c r="E318" s="209" t="s">
        <v>593</v>
      </c>
      <c r="F318" s="209">
        <v>22507.75</v>
      </c>
      <c r="H318" s="209">
        <v>314</v>
      </c>
      <c r="I318" s="210">
        <v>7942.2699999999841</v>
      </c>
      <c r="J318" s="292"/>
      <c r="K318" s="209">
        <v>314</v>
      </c>
      <c r="L318" s="210">
        <v>21394.45</v>
      </c>
      <c r="M318" s="292"/>
      <c r="N318" s="209">
        <v>314</v>
      </c>
      <c r="O318" s="210">
        <v>9175</v>
      </c>
      <c r="P318" s="292"/>
      <c r="Q318" s="209"/>
      <c r="R318" s="210"/>
    </row>
    <row r="319" spans="2:18">
      <c r="B319" s="209" t="s">
        <v>594</v>
      </c>
      <c r="C319" s="209">
        <v>22755.87</v>
      </c>
      <c r="D319" s="209"/>
      <c r="E319" s="209" t="s">
        <v>594</v>
      </c>
      <c r="F319" s="209">
        <v>22579.96</v>
      </c>
      <c r="H319" s="209">
        <v>315</v>
      </c>
      <c r="I319" s="210">
        <v>7967.9299999999839</v>
      </c>
      <c r="J319" s="292"/>
      <c r="K319" s="209">
        <v>315</v>
      </c>
      <c r="L319" s="210">
        <v>21462.87</v>
      </c>
      <c r="M319" s="292"/>
      <c r="N319" s="209">
        <v>315</v>
      </c>
      <c r="O319" s="210">
        <v>9204</v>
      </c>
      <c r="P319" s="292"/>
      <c r="Q319" s="209"/>
      <c r="R319" s="210"/>
    </row>
    <row r="320" spans="2:18">
      <c r="B320" s="209" t="s">
        <v>595</v>
      </c>
      <c r="C320" s="209">
        <v>22827.9</v>
      </c>
      <c r="D320" s="209"/>
      <c r="E320" s="209" t="s">
        <v>595</v>
      </c>
      <c r="F320" s="209">
        <v>22652.17</v>
      </c>
      <c r="H320" s="209">
        <v>316</v>
      </c>
      <c r="I320" s="210">
        <v>7993.599999999984</v>
      </c>
      <c r="J320" s="292"/>
      <c r="K320" s="209">
        <v>316</v>
      </c>
      <c r="L320" s="210">
        <v>21531.3</v>
      </c>
      <c r="M320" s="292"/>
      <c r="N320" s="209">
        <v>316</v>
      </c>
      <c r="O320" s="210">
        <v>9232</v>
      </c>
      <c r="P320" s="292"/>
      <c r="Q320" s="209"/>
      <c r="R320" s="210"/>
    </row>
    <row r="321" spans="2:18">
      <c r="B321" s="209" t="s">
        <v>596</v>
      </c>
      <c r="C321" s="209">
        <v>22899.93</v>
      </c>
      <c r="D321" s="209"/>
      <c r="E321" s="209" t="s">
        <v>596</v>
      </c>
      <c r="F321" s="209">
        <v>22724.38</v>
      </c>
      <c r="H321" s="209">
        <v>317</v>
      </c>
      <c r="I321" s="210">
        <v>8019.2599999999838</v>
      </c>
      <c r="J321" s="292"/>
      <c r="K321" s="209">
        <v>317</v>
      </c>
      <c r="L321" s="210">
        <v>21599.72</v>
      </c>
      <c r="M321" s="292"/>
      <c r="N321" s="209">
        <v>317</v>
      </c>
      <c r="O321" s="210">
        <v>9260</v>
      </c>
      <c r="P321" s="292"/>
      <c r="Q321" s="209"/>
      <c r="R321" s="210"/>
    </row>
    <row r="322" spans="2:18">
      <c r="B322" s="209" t="s">
        <v>597</v>
      </c>
      <c r="C322" s="209">
        <v>22971.96</v>
      </c>
      <c r="D322" s="209"/>
      <c r="E322" s="209" t="s">
        <v>597</v>
      </c>
      <c r="F322" s="209">
        <v>22796.59</v>
      </c>
      <c r="H322" s="209">
        <v>318</v>
      </c>
      <c r="I322" s="210">
        <v>8044.9199999999837</v>
      </c>
      <c r="J322" s="292"/>
      <c r="K322" s="209">
        <v>318</v>
      </c>
      <c r="L322" s="210">
        <v>21668.14</v>
      </c>
      <c r="M322" s="292"/>
      <c r="N322" s="209">
        <v>318</v>
      </c>
      <c r="O322" s="210">
        <v>9289</v>
      </c>
      <c r="P322" s="292"/>
      <c r="Q322" s="209"/>
      <c r="R322" s="210"/>
    </row>
    <row r="323" spans="2:18">
      <c r="B323" s="209" t="s">
        <v>598</v>
      </c>
      <c r="C323" s="209">
        <v>23043.98</v>
      </c>
      <c r="D323" s="209"/>
      <c r="E323" s="209" t="s">
        <v>598</v>
      </c>
      <c r="F323" s="209">
        <v>22868.799999999999</v>
      </c>
      <c r="H323" s="209">
        <v>319</v>
      </c>
      <c r="I323" s="210">
        <v>8070.5799999999836</v>
      </c>
      <c r="J323" s="292"/>
      <c r="K323" s="209">
        <v>319</v>
      </c>
      <c r="L323" s="210">
        <v>21736.57</v>
      </c>
      <c r="M323" s="292"/>
      <c r="N323" s="209">
        <v>319</v>
      </c>
      <c r="O323" s="210">
        <v>9317</v>
      </c>
      <c r="P323" s="292"/>
      <c r="Q323" s="209"/>
      <c r="R323" s="210"/>
    </row>
    <row r="324" spans="2:18">
      <c r="B324" s="209" t="s">
        <v>599</v>
      </c>
      <c r="C324" s="209">
        <v>23116.01</v>
      </c>
      <c r="D324" s="209"/>
      <c r="E324" s="209" t="s">
        <v>599</v>
      </c>
      <c r="F324" s="209">
        <v>22941.01</v>
      </c>
      <c r="H324" s="209">
        <v>320</v>
      </c>
      <c r="I324" s="210">
        <v>8096.2399999999834</v>
      </c>
      <c r="J324" s="292"/>
      <c r="K324" s="209">
        <v>320</v>
      </c>
      <c r="L324" s="210">
        <v>21804.99</v>
      </c>
      <c r="M324" s="292"/>
      <c r="N324" s="209">
        <v>320</v>
      </c>
      <c r="O324" s="210">
        <v>9346</v>
      </c>
      <c r="P324" s="292"/>
      <c r="Q324" s="209"/>
      <c r="R324" s="210"/>
    </row>
    <row r="325" spans="2:18">
      <c r="B325" s="209" t="s">
        <v>600</v>
      </c>
      <c r="C325" s="209">
        <v>23188.04</v>
      </c>
      <c r="D325" s="209"/>
      <c r="E325" s="209" t="s">
        <v>600</v>
      </c>
      <c r="F325" s="209">
        <v>23013.22</v>
      </c>
      <c r="H325" s="209">
        <v>321</v>
      </c>
      <c r="I325" s="210">
        <v>8121.9099999999835</v>
      </c>
      <c r="J325" s="292"/>
      <c r="K325" s="209">
        <v>321</v>
      </c>
      <c r="L325" s="210">
        <v>21873.42</v>
      </c>
      <c r="M325" s="292"/>
      <c r="N325" s="209">
        <v>321</v>
      </c>
      <c r="O325" s="210">
        <v>9374</v>
      </c>
      <c r="P325" s="292"/>
      <c r="Q325" s="209"/>
      <c r="R325" s="210"/>
    </row>
    <row r="326" spans="2:18">
      <c r="B326" s="209" t="s">
        <v>601</v>
      </c>
      <c r="C326" s="209">
        <v>23260.07</v>
      </c>
      <c r="D326" s="209"/>
      <c r="E326" s="209" t="s">
        <v>601</v>
      </c>
      <c r="F326" s="209">
        <v>23085.43</v>
      </c>
      <c r="H326" s="209">
        <v>322</v>
      </c>
      <c r="I326" s="210">
        <v>8147.5699999999833</v>
      </c>
      <c r="J326" s="292"/>
      <c r="K326" s="209">
        <v>322</v>
      </c>
      <c r="L326" s="210">
        <v>21941.84</v>
      </c>
      <c r="M326" s="292"/>
      <c r="N326" s="209">
        <v>322</v>
      </c>
      <c r="O326" s="210">
        <v>9402</v>
      </c>
      <c r="P326" s="292"/>
      <c r="Q326" s="209"/>
      <c r="R326" s="210"/>
    </row>
    <row r="327" spans="2:18">
      <c r="B327" s="209" t="s">
        <v>602</v>
      </c>
      <c r="C327" s="209">
        <v>23332.09</v>
      </c>
      <c r="D327" s="209"/>
      <c r="E327" s="209" t="s">
        <v>602</v>
      </c>
      <c r="F327" s="209">
        <v>23157.64</v>
      </c>
      <c r="H327" s="209">
        <v>323</v>
      </c>
      <c r="I327" s="210">
        <v>8173.2299999999832</v>
      </c>
      <c r="J327" s="292"/>
      <c r="K327" s="209">
        <v>323</v>
      </c>
      <c r="L327" s="210">
        <v>22010.26</v>
      </c>
      <c r="M327" s="292"/>
      <c r="N327" s="209">
        <v>323</v>
      </c>
      <c r="O327" s="210">
        <v>9431</v>
      </c>
      <c r="P327" s="292"/>
      <c r="Q327" s="209"/>
      <c r="R327" s="210"/>
    </row>
    <row r="328" spans="2:18">
      <c r="B328" s="209">
        <v>27</v>
      </c>
      <c r="C328" s="209">
        <v>23404.13</v>
      </c>
      <c r="D328" s="209"/>
      <c r="E328" s="209">
        <v>27</v>
      </c>
      <c r="F328" s="209">
        <v>23229.85</v>
      </c>
      <c r="H328" s="209">
        <v>324</v>
      </c>
      <c r="I328" s="210">
        <v>8198.889999999983</v>
      </c>
      <c r="J328" s="292"/>
      <c r="K328" s="209">
        <v>324</v>
      </c>
      <c r="L328" s="210">
        <v>22078.69</v>
      </c>
      <c r="M328" s="292"/>
      <c r="N328" s="209">
        <v>324</v>
      </c>
      <c r="O328" s="210">
        <v>9459</v>
      </c>
      <c r="P328" s="292"/>
      <c r="Q328" s="209"/>
      <c r="R328" s="210"/>
    </row>
    <row r="329" spans="2:18">
      <c r="B329" s="209" t="s">
        <v>723</v>
      </c>
      <c r="C329" s="209">
        <v>23476.15</v>
      </c>
      <c r="D329" s="209"/>
      <c r="E329" s="209" t="s">
        <v>723</v>
      </c>
      <c r="F329" s="209">
        <v>23302.05</v>
      </c>
      <c r="H329" s="209">
        <v>325</v>
      </c>
      <c r="I329" s="210">
        <v>8224.5499999999829</v>
      </c>
      <c r="J329" s="292"/>
      <c r="K329" s="209">
        <v>325</v>
      </c>
      <c r="L329" s="210">
        <v>22147.11</v>
      </c>
      <c r="M329" s="292"/>
      <c r="N329" s="209">
        <v>325</v>
      </c>
      <c r="O329" s="210">
        <v>9488</v>
      </c>
      <c r="P329" s="292"/>
      <c r="Q329" s="209"/>
      <c r="R329" s="210"/>
    </row>
    <row r="330" spans="2:18">
      <c r="B330" s="209" t="s">
        <v>724</v>
      </c>
      <c r="C330" s="209">
        <v>23548.18</v>
      </c>
      <c r="D330" s="209"/>
      <c r="E330" s="209" t="s">
        <v>724</v>
      </c>
      <c r="F330" s="209">
        <v>23374.27</v>
      </c>
      <c r="H330" s="209">
        <v>326</v>
      </c>
      <c r="I330" s="210">
        <v>8250.219999999983</v>
      </c>
      <c r="J330" s="292"/>
      <c r="K330" s="209">
        <v>326</v>
      </c>
      <c r="L330" s="210">
        <v>22215.54</v>
      </c>
      <c r="M330" s="292"/>
      <c r="N330" s="209">
        <v>326</v>
      </c>
      <c r="O330" s="210">
        <v>9516</v>
      </c>
      <c r="P330" s="292"/>
      <c r="Q330" s="209"/>
      <c r="R330" s="210"/>
    </row>
    <row r="331" spans="2:18">
      <c r="B331" s="209" t="s">
        <v>762</v>
      </c>
      <c r="C331" s="209">
        <v>23620.21</v>
      </c>
      <c r="D331" s="209"/>
      <c r="E331" s="209" t="s">
        <v>762</v>
      </c>
      <c r="F331" s="209">
        <v>23446.48</v>
      </c>
      <c r="H331" s="209">
        <v>327</v>
      </c>
      <c r="I331" s="210">
        <v>8275.8799999999828</v>
      </c>
      <c r="J331" s="292"/>
      <c r="K331" s="209">
        <v>327</v>
      </c>
      <c r="L331" s="210">
        <v>22283.96</v>
      </c>
      <c r="M331" s="292"/>
      <c r="N331" s="209">
        <v>327</v>
      </c>
      <c r="O331" s="210">
        <v>9544</v>
      </c>
      <c r="P331" s="292"/>
      <c r="Q331" s="209"/>
      <c r="R331" s="210"/>
    </row>
    <row r="332" spans="2:18">
      <c r="B332" s="209" t="s">
        <v>763</v>
      </c>
      <c r="C332" s="209">
        <v>23692.240000000002</v>
      </c>
      <c r="D332" s="209"/>
      <c r="E332" s="209" t="s">
        <v>763</v>
      </c>
      <c r="F332" s="209">
        <v>23518.69</v>
      </c>
      <c r="H332" s="209">
        <v>328</v>
      </c>
      <c r="I332" s="210">
        <v>8301.5399999999827</v>
      </c>
      <c r="J332" s="292"/>
      <c r="K332" s="209">
        <v>328</v>
      </c>
      <c r="L332" s="210">
        <v>22352.38</v>
      </c>
      <c r="M332" s="292"/>
      <c r="N332" s="209">
        <v>328</v>
      </c>
      <c r="O332" s="210">
        <v>9573</v>
      </c>
      <c r="P332" s="292"/>
      <c r="Q332" s="209"/>
      <c r="R332" s="210"/>
    </row>
    <row r="333" spans="2:18">
      <c r="B333" s="209" t="s">
        <v>627</v>
      </c>
      <c r="C333" s="209">
        <v>23764.26</v>
      </c>
      <c r="D333" s="209"/>
      <c r="E333" s="209" t="s">
        <v>627</v>
      </c>
      <c r="F333" s="209">
        <v>23590.89</v>
      </c>
      <c r="H333" s="209">
        <v>329</v>
      </c>
      <c r="I333" s="210">
        <v>8327.1999999999825</v>
      </c>
      <c r="J333" s="292"/>
      <c r="K333" s="209">
        <v>329</v>
      </c>
      <c r="L333" s="210">
        <v>22420.81</v>
      </c>
      <c r="M333" s="292"/>
      <c r="N333" s="209">
        <v>329</v>
      </c>
      <c r="O333" s="210">
        <v>9601</v>
      </c>
      <c r="P333" s="292"/>
      <c r="Q333" s="209"/>
      <c r="R333" s="210"/>
    </row>
    <row r="334" spans="2:18">
      <c r="B334" s="209" t="s">
        <v>628</v>
      </c>
      <c r="C334" s="209">
        <v>23836.29</v>
      </c>
      <c r="D334" s="209"/>
      <c r="E334" s="209" t="s">
        <v>628</v>
      </c>
      <c r="F334" s="209">
        <v>23663.1</v>
      </c>
      <c r="H334" s="209">
        <v>330</v>
      </c>
      <c r="I334" s="210">
        <v>8352.8599999999824</v>
      </c>
      <c r="J334" s="292"/>
      <c r="K334" s="209">
        <v>330</v>
      </c>
      <c r="L334" s="210">
        <v>22489.23</v>
      </c>
      <c r="M334" s="292"/>
      <c r="N334" s="209">
        <v>330</v>
      </c>
      <c r="O334" s="210">
        <v>9630</v>
      </c>
      <c r="P334" s="292"/>
      <c r="Q334" s="209"/>
      <c r="R334" s="210"/>
    </row>
    <row r="335" spans="2:18">
      <c r="B335" s="209" t="s">
        <v>629</v>
      </c>
      <c r="C335" s="209">
        <v>23908.32</v>
      </c>
      <c r="D335" s="209"/>
      <c r="E335" s="209" t="s">
        <v>629</v>
      </c>
      <c r="F335" s="209">
        <v>23735.32</v>
      </c>
      <c r="H335" s="209">
        <v>331</v>
      </c>
      <c r="I335" s="210">
        <v>8378.5299999999825</v>
      </c>
      <c r="J335" s="292"/>
      <c r="K335" s="209">
        <v>331</v>
      </c>
      <c r="L335" s="210">
        <v>22557.66</v>
      </c>
      <c r="M335" s="292"/>
      <c r="N335" s="209">
        <v>331</v>
      </c>
      <c r="O335" s="210">
        <v>9658</v>
      </c>
      <c r="P335" s="292"/>
      <c r="Q335" s="209"/>
      <c r="R335" s="210"/>
    </row>
    <row r="336" spans="2:18">
      <c r="B336" s="209" t="s">
        <v>630</v>
      </c>
      <c r="C336" s="209">
        <v>23980.35</v>
      </c>
      <c r="D336" s="209"/>
      <c r="E336" s="209" t="s">
        <v>630</v>
      </c>
      <c r="F336" s="209">
        <v>23807.52</v>
      </c>
      <c r="H336" s="209">
        <v>332</v>
      </c>
      <c r="I336" s="210">
        <v>8404.1899999999823</v>
      </c>
      <c r="J336" s="292"/>
      <c r="K336" s="209">
        <v>332</v>
      </c>
      <c r="L336" s="210">
        <v>22626.080000000002</v>
      </c>
      <c r="M336" s="292"/>
      <c r="N336" s="209">
        <v>332</v>
      </c>
      <c r="O336" s="210">
        <v>9686</v>
      </c>
      <c r="P336" s="292"/>
      <c r="Q336" s="209"/>
      <c r="R336" s="210"/>
    </row>
    <row r="337" spans="2:18">
      <c r="B337" s="209" t="s">
        <v>631</v>
      </c>
      <c r="C337" s="209">
        <v>24052.37</v>
      </c>
      <c r="D337" s="209"/>
      <c r="E337" s="209" t="s">
        <v>631</v>
      </c>
      <c r="F337" s="209">
        <v>23879.73</v>
      </c>
      <c r="H337" s="209">
        <v>333</v>
      </c>
      <c r="I337" s="210">
        <v>8429.8499999999822</v>
      </c>
      <c r="J337" s="292"/>
      <c r="K337" s="209">
        <v>333</v>
      </c>
      <c r="L337" s="210">
        <v>22694.5</v>
      </c>
      <c r="M337" s="292"/>
      <c r="N337" s="209">
        <v>333</v>
      </c>
      <c r="O337" s="210">
        <v>9715</v>
      </c>
      <c r="P337" s="292"/>
      <c r="Q337" s="209"/>
      <c r="R337" s="210"/>
    </row>
    <row r="338" spans="2:18">
      <c r="B338" s="209" t="s">
        <v>603</v>
      </c>
      <c r="C338" s="209">
        <v>24124.400000000001</v>
      </c>
      <c r="D338" s="209"/>
      <c r="E338" s="209" t="s">
        <v>603</v>
      </c>
      <c r="F338" s="209">
        <v>23951.94</v>
      </c>
      <c r="H338" s="209">
        <v>334</v>
      </c>
      <c r="I338" s="210">
        <v>8455.509999999982</v>
      </c>
      <c r="J338" s="292"/>
      <c r="K338" s="209">
        <v>334</v>
      </c>
      <c r="L338" s="210">
        <v>22762.93</v>
      </c>
      <c r="M338" s="292"/>
      <c r="N338" s="209">
        <v>334</v>
      </c>
      <c r="O338" s="210">
        <v>9743</v>
      </c>
      <c r="P338" s="292"/>
      <c r="Q338" s="209"/>
      <c r="R338" s="210"/>
    </row>
    <row r="339" spans="2:18">
      <c r="B339" s="209" t="s">
        <v>632</v>
      </c>
      <c r="C339" s="209">
        <v>24196.43</v>
      </c>
      <c r="D339" s="209"/>
      <c r="E339" s="209" t="s">
        <v>632</v>
      </c>
      <c r="F339" s="209">
        <v>24024.16</v>
      </c>
      <c r="H339" s="209">
        <v>335</v>
      </c>
      <c r="I339" s="210">
        <v>8481.1699999999819</v>
      </c>
      <c r="J339" s="292"/>
      <c r="K339" s="209">
        <v>335</v>
      </c>
      <c r="L339" s="210">
        <v>22831.35</v>
      </c>
      <c r="M339" s="292"/>
      <c r="N339" s="209">
        <v>335</v>
      </c>
      <c r="O339" s="210">
        <v>9772</v>
      </c>
      <c r="P339" s="292"/>
      <c r="Q339" s="209"/>
      <c r="R339" s="210"/>
    </row>
    <row r="340" spans="2:18">
      <c r="B340" s="209">
        <v>28</v>
      </c>
      <c r="C340" s="209">
        <v>24268.46</v>
      </c>
      <c r="D340" s="209"/>
      <c r="E340" s="209">
        <v>28</v>
      </c>
      <c r="F340" s="209">
        <v>24096.36</v>
      </c>
      <c r="H340" s="209">
        <v>336</v>
      </c>
      <c r="I340" s="210">
        <v>8506.839999999982</v>
      </c>
      <c r="J340" s="292"/>
      <c r="K340" s="209">
        <v>336</v>
      </c>
      <c r="L340" s="210">
        <v>22899.78</v>
      </c>
      <c r="M340" s="292"/>
      <c r="N340" s="209">
        <v>336</v>
      </c>
      <c r="O340" s="210">
        <v>9800</v>
      </c>
      <c r="P340" s="292"/>
      <c r="Q340" s="209"/>
      <c r="R340" s="210"/>
    </row>
    <row r="341" spans="2:18">
      <c r="B341" s="209" t="s">
        <v>633</v>
      </c>
      <c r="C341" s="209">
        <v>24340.48</v>
      </c>
      <c r="D341" s="209"/>
      <c r="E341" s="209" t="s">
        <v>633</v>
      </c>
      <c r="F341" s="209">
        <v>24168.57</v>
      </c>
      <c r="H341" s="209">
        <v>337</v>
      </c>
      <c r="I341" s="210">
        <v>8532.4999999999818</v>
      </c>
      <c r="J341" s="292"/>
      <c r="K341" s="209">
        <v>337</v>
      </c>
      <c r="L341" s="210">
        <v>22968.2</v>
      </c>
      <c r="M341" s="292"/>
      <c r="N341" s="209">
        <v>337</v>
      </c>
      <c r="O341" s="210">
        <v>9828</v>
      </c>
      <c r="P341" s="292"/>
      <c r="Q341" s="209"/>
      <c r="R341" s="210"/>
    </row>
    <row r="342" spans="2:18">
      <c r="B342" s="209" t="s">
        <v>634</v>
      </c>
      <c r="C342" s="209">
        <v>24412.51</v>
      </c>
      <c r="D342" s="209"/>
      <c r="E342" s="209" t="s">
        <v>634</v>
      </c>
      <c r="F342" s="209">
        <v>24240.78</v>
      </c>
      <c r="H342" s="209">
        <v>338</v>
      </c>
      <c r="I342" s="210">
        <v>8558.1599999999817</v>
      </c>
      <c r="J342" s="292"/>
      <c r="K342" s="209">
        <v>338</v>
      </c>
      <c r="L342" s="210">
        <v>23036.62</v>
      </c>
      <c r="M342" s="292"/>
      <c r="N342" s="209">
        <v>338</v>
      </c>
      <c r="O342" s="210">
        <v>9857</v>
      </c>
      <c r="P342" s="292"/>
      <c r="Q342" s="209"/>
      <c r="R342" s="210"/>
    </row>
    <row r="343" spans="2:18">
      <c r="B343" s="209" t="s">
        <v>604</v>
      </c>
      <c r="C343" s="209">
        <v>24484.53</v>
      </c>
      <c r="D343" s="209"/>
      <c r="E343" s="209" t="s">
        <v>604</v>
      </c>
      <c r="F343" s="209">
        <v>24312.99</v>
      </c>
      <c r="H343" s="209">
        <v>339</v>
      </c>
      <c r="I343" s="210">
        <v>8583.8199999999815</v>
      </c>
      <c r="J343" s="292"/>
      <c r="K343" s="209">
        <v>339</v>
      </c>
      <c r="L343" s="210">
        <v>23105.05</v>
      </c>
      <c r="M343" s="292"/>
      <c r="N343" s="209">
        <v>339</v>
      </c>
      <c r="O343" s="210">
        <v>9885</v>
      </c>
      <c r="P343" s="292"/>
      <c r="Q343" s="209"/>
      <c r="R343" s="210"/>
    </row>
    <row r="344" spans="2:18">
      <c r="B344" s="209" t="s">
        <v>635</v>
      </c>
      <c r="C344" s="209">
        <v>24556.54</v>
      </c>
      <c r="D344" s="209"/>
      <c r="E344" s="209" t="s">
        <v>635</v>
      </c>
      <c r="F344" s="209">
        <v>24385.200000000001</v>
      </c>
      <c r="H344" s="209">
        <v>340</v>
      </c>
      <c r="I344" s="210">
        <v>8609.4799999999814</v>
      </c>
      <c r="J344" s="292"/>
      <c r="K344" s="209">
        <v>340</v>
      </c>
      <c r="L344" s="210">
        <v>23173.47</v>
      </c>
      <c r="M344" s="292"/>
      <c r="N344" s="209">
        <v>340</v>
      </c>
      <c r="O344" s="210">
        <v>9914</v>
      </c>
      <c r="P344" s="292"/>
      <c r="Q344" s="209"/>
      <c r="R344" s="210"/>
    </row>
    <row r="345" spans="2:18">
      <c r="B345" s="209" t="s">
        <v>636</v>
      </c>
      <c r="C345" s="209">
        <v>24628.55</v>
      </c>
      <c r="D345" s="209"/>
      <c r="E345" s="209" t="s">
        <v>636</v>
      </c>
      <c r="F345" s="209">
        <v>24457.41</v>
      </c>
      <c r="H345" s="209">
        <v>341</v>
      </c>
      <c r="I345" s="210">
        <v>8635.1499999999814</v>
      </c>
      <c r="J345" s="292"/>
      <c r="K345" s="209">
        <v>341</v>
      </c>
      <c r="L345" s="210">
        <v>23241.9</v>
      </c>
      <c r="M345" s="292"/>
      <c r="N345" s="209">
        <v>341</v>
      </c>
      <c r="O345" s="210">
        <v>9942</v>
      </c>
      <c r="P345" s="292"/>
      <c r="Q345" s="209"/>
      <c r="R345" s="210"/>
    </row>
    <row r="346" spans="2:18">
      <c r="B346" s="209" t="s">
        <v>637</v>
      </c>
      <c r="C346" s="209">
        <v>24700.560000000001</v>
      </c>
      <c r="D346" s="209"/>
      <c r="E346" s="209" t="s">
        <v>637</v>
      </c>
      <c r="F346" s="209">
        <v>24529.62</v>
      </c>
      <c r="H346" s="209">
        <v>342</v>
      </c>
      <c r="I346" s="210">
        <v>8660.8099999999813</v>
      </c>
      <c r="J346" s="292"/>
      <c r="K346" s="209">
        <v>342</v>
      </c>
      <c r="L346" s="210">
        <v>23310.32</v>
      </c>
      <c r="M346" s="292"/>
      <c r="N346" s="209">
        <v>342</v>
      </c>
      <c r="O346" s="210">
        <v>9970</v>
      </c>
      <c r="P346" s="292"/>
      <c r="Q346" s="209"/>
      <c r="R346" s="210"/>
    </row>
    <row r="347" spans="2:18">
      <c r="B347" s="209" t="s">
        <v>638</v>
      </c>
      <c r="C347" s="209">
        <v>24772.57</v>
      </c>
      <c r="D347" s="209"/>
      <c r="E347" s="209" t="s">
        <v>638</v>
      </c>
      <c r="F347" s="209">
        <v>24601.83</v>
      </c>
      <c r="H347" s="209">
        <v>343</v>
      </c>
      <c r="I347" s="210">
        <v>8686.4699999999812</v>
      </c>
      <c r="J347" s="292"/>
      <c r="K347" s="209">
        <v>343</v>
      </c>
      <c r="L347" s="210">
        <v>23378.74</v>
      </c>
      <c r="M347" s="292"/>
      <c r="N347" s="209">
        <v>343</v>
      </c>
      <c r="O347" s="210">
        <v>9999</v>
      </c>
      <c r="P347" s="292"/>
      <c r="Q347" s="209"/>
      <c r="R347" s="210"/>
    </row>
    <row r="348" spans="2:18">
      <c r="B348" s="209" t="s">
        <v>639</v>
      </c>
      <c r="C348" s="209">
        <v>24844.58</v>
      </c>
      <c r="D348" s="209"/>
      <c r="E348" s="209" t="s">
        <v>639</v>
      </c>
      <c r="F348" s="209">
        <v>24674.05</v>
      </c>
      <c r="H348" s="209">
        <v>344</v>
      </c>
      <c r="I348" s="210">
        <v>8712.129999999981</v>
      </c>
      <c r="J348" s="292"/>
      <c r="K348" s="209">
        <v>344</v>
      </c>
      <c r="L348" s="210">
        <v>23447.17</v>
      </c>
      <c r="M348" s="292"/>
      <c r="N348" s="209">
        <v>344</v>
      </c>
      <c r="O348" s="210">
        <v>10027</v>
      </c>
      <c r="P348" s="292"/>
      <c r="Q348" s="209"/>
      <c r="R348" s="210"/>
    </row>
    <row r="349" spans="2:18">
      <c r="B349" s="209" t="s">
        <v>640</v>
      </c>
      <c r="C349" s="209">
        <v>24916.59</v>
      </c>
      <c r="D349" s="209"/>
      <c r="E349" s="209" t="s">
        <v>640</v>
      </c>
      <c r="F349" s="209">
        <v>24746.36</v>
      </c>
      <c r="H349" s="209">
        <v>345</v>
      </c>
      <c r="I349" s="210">
        <v>8737.7899999999809</v>
      </c>
      <c r="J349" s="292"/>
      <c r="K349" s="209">
        <v>345</v>
      </c>
      <c r="L349" s="210">
        <v>23515.59</v>
      </c>
      <c r="M349" s="292"/>
      <c r="N349" s="209">
        <v>345</v>
      </c>
      <c r="O349" s="210">
        <v>10056</v>
      </c>
      <c r="P349" s="292"/>
      <c r="Q349" s="209"/>
      <c r="R349" s="210"/>
    </row>
    <row r="350" spans="2:18">
      <c r="B350" s="209" t="s">
        <v>605</v>
      </c>
      <c r="C350" s="209">
        <v>24988.6</v>
      </c>
      <c r="D350" s="209"/>
      <c r="E350" s="209" t="s">
        <v>605</v>
      </c>
      <c r="F350" s="209">
        <v>24818.68</v>
      </c>
      <c r="H350" s="209">
        <v>346</v>
      </c>
      <c r="I350" s="210">
        <v>8763.4599999999809</v>
      </c>
      <c r="J350" s="292"/>
      <c r="K350" s="209">
        <v>346</v>
      </c>
      <c r="L350" s="210">
        <v>23584.02</v>
      </c>
      <c r="M350" s="292"/>
      <c r="N350" s="209">
        <v>346</v>
      </c>
      <c r="O350" s="210">
        <v>10084</v>
      </c>
      <c r="P350" s="292"/>
      <c r="Q350" s="209"/>
      <c r="R350" s="210"/>
    </row>
    <row r="351" spans="2:18">
      <c r="B351" s="209" t="s">
        <v>641</v>
      </c>
      <c r="C351" s="209">
        <v>25060.61</v>
      </c>
      <c r="D351" s="209"/>
      <c r="E351" s="209" t="s">
        <v>641</v>
      </c>
      <c r="F351" s="209">
        <v>24890.99</v>
      </c>
      <c r="H351" s="209">
        <v>347</v>
      </c>
      <c r="I351" s="210">
        <v>8789.1199999999808</v>
      </c>
      <c r="J351" s="292"/>
      <c r="K351" s="209">
        <v>347</v>
      </c>
      <c r="L351" s="210">
        <v>23652.44</v>
      </c>
      <c r="M351" s="292"/>
      <c r="N351" s="209">
        <v>347</v>
      </c>
      <c r="O351" s="210">
        <v>10112</v>
      </c>
      <c r="P351" s="292"/>
      <c r="Q351" s="209"/>
      <c r="R351" s="210"/>
    </row>
    <row r="352" spans="2:18">
      <c r="B352" s="209">
        <v>29</v>
      </c>
      <c r="C352" s="209">
        <v>25132.62</v>
      </c>
      <c r="D352" s="209"/>
      <c r="E352" s="209">
        <v>29</v>
      </c>
      <c r="F352" s="209">
        <v>24963.3</v>
      </c>
      <c r="H352" s="209">
        <v>348</v>
      </c>
      <c r="I352" s="210">
        <v>8814.7799999999806</v>
      </c>
      <c r="J352" s="292"/>
      <c r="K352" s="209">
        <v>348</v>
      </c>
      <c r="L352" s="210">
        <v>23720.86</v>
      </c>
      <c r="M352" s="292"/>
      <c r="N352" s="209">
        <v>348</v>
      </c>
      <c r="O352" s="210">
        <v>10141</v>
      </c>
      <c r="P352" s="292"/>
      <c r="Q352" s="209"/>
      <c r="R352" s="210"/>
    </row>
    <row r="353" spans="2:18">
      <c r="B353" s="209" t="s">
        <v>642</v>
      </c>
      <c r="C353" s="209">
        <v>25204.63</v>
      </c>
      <c r="D353" s="209"/>
      <c r="E353" s="209" t="s">
        <v>642</v>
      </c>
      <c r="F353" s="209">
        <v>25035.61</v>
      </c>
      <c r="H353" s="209">
        <v>349</v>
      </c>
      <c r="I353" s="210">
        <v>8840.4399999999805</v>
      </c>
      <c r="J353" s="292"/>
      <c r="K353" s="209">
        <v>349</v>
      </c>
      <c r="L353" s="210">
        <v>23789.29</v>
      </c>
      <c r="M353" s="292"/>
      <c r="N353" s="209">
        <v>349</v>
      </c>
      <c r="O353" s="210">
        <v>10169</v>
      </c>
      <c r="P353" s="292"/>
      <c r="Q353" s="209"/>
      <c r="R353" s="210"/>
    </row>
    <row r="354" spans="2:18">
      <c r="B354" s="209" t="s">
        <v>643</v>
      </c>
      <c r="C354" s="209">
        <v>25276.65</v>
      </c>
      <c r="D354" s="209"/>
      <c r="E354" s="209" t="s">
        <v>643</v>
      </c>
      <c r="F354" s="209">
        <v>25107.93</v>
      </c>
      <c r="H354" s="209">
        <v>350</v>
      </c>
      <c r="I354" s="210">
        <v>8866.0999999999804</v>
      </c>
      <c r="J354" s="292"/>
      <c r="K354" s="209">
        <v>350</v>
      </c>
      <c r="L354" s="210">
        <v>23857.71</v>
      </c>
      <c r="M354" s="292"/>
      <c r="N354" s="209">
        <v>350</v>
      </c>
      <c r="O354" s="210">
        <v>10198</v>
      </c>
      <c r="P354" s="292"/>
      <c r="Q354" s="209"/>
      <c r="R354" s="210"/>
    </row>
    <row r="355" spans="2:18">
      <c r="B355" s="209" t="s">
        <v>644</v>
      </c>
      <c r="C355" s="209">
        <v>25348.65</v>
      </c>
      <c r="D355" s="209"/>
      <c r="E355" s="209" t="s">
        <v>644</v>
      </c>
      <c r="F355" s="209">
        <v>25180.240000000002</v>
      </c>
      <c r="H355" s="209">
        <v>351</v>
      </c>
      <c r="I355" s="210">
        <v>8891.7699999999804</v>
      </c>
      <c r="J355" s="292"/>
      <c r="K355" s="209">
        <v>351</v>
      </c>
      <c r="L355" s="210">
        <v>23926.12</v>
      </c>
      <c r="M355" s="292"/>
      <c r="N355" s="209">
        <v>351</v>
      </c>
      <c r="O355" s="210">
        <v>10226</v>
      </c>
      <c r="P355" s="292"/>
      <c r="Q355" s="209"/>
      <c r="R355" s="210"/>
    </row>
    <row r="356" spans="2:18">
      <c r="B356" s="209" t="s">
        <v>645</v>
      </c>
      <c r="C356" s="209">
        <v>25420.66</v>
      </c>
      <c r="D356" s="209"/>
      <c r="E356" s="209" t="s">
        <v>645</v>
      </c>
      <c r="F356" s="209">
        <v>25252.560000000001</v>
      </c>
      <c r="H356" s="209">
        <v>352</v>
      </c>
      <c r="I356" s="210">
        <v>8917.4299999999803</v>
      </c>
      <c r="J356" s="292"/>
      <c r="K356" s="209">
        <v>352</v>
      </c>
      <c r="L356" s="210">
        <v>23994.560000000001</v>
      </c>
      <c r="M356" s="292"/>
      <c r="N356" s="209">
        <v>352</v>
      </c>
      <c r="O356" s="210">
        <v>10254</v>
      </c>
      <c r="P356" s="292"/>
      <c r="Q356" s="209"/>
      <c r="R356" s="210"/>
    </row>
    <row r="357" spans="2:18">
      <c r="B357" s="209" t="s">
        <v>625</v>
      </c>
      <c r="C357" s="209">
        <v>25492.68</v>
      </c>
      <c r="D357" s="209"/>
      <c r="E357" s="209" t="s">
        <v>625</v>
      </c>
      <c r="F357" s="209">
        <v>25324.87</v>
      </c>
      <c r="H357" s="209">
        <v>353</v>
      </c>
      <c r="I357" s="210">
        <v>8943.0899999999801</v>
      </c>
      <c r="J357" s="292"/>
      <c r="K357" s="209">
        <v>353</v>
      </c>
      <c r="L357" s="210">
        <v>24062.98</v>
      </c>
      <c r="M357" s="292"/>
      <c r="N357" s="209">
        <v>353</v>
      </c>
      <c r="O357" s="210">
        <v>10283</v>
      </c>
      <c r="P357" s="292"/>
      <c r="Q357" s="209"/>
      <c r="R357" s="210"/>
    </row>
    <row r="358" spans="2:18">
      <c r="B358" s="209" t="s">
        <v>646</v>
      </c>
      <c r="C358" s="209">
        <v>25564.69</v>
      </c>
      <c r="D358" s="209"/>
      <c r="E358" s="209" t="s">
        <v>646</v>
      </c>
      <c r="F358" s="209">
        <v>25397.18</v>
      </c>
      <c r="H358" s="209">
        <v>354</v>
      </c>
      <c r="I358" s="210">
        <v>8968.74999999998</v>
      </c>
      <c r="J358" s="292"/>
      <c r="K358" s="209">
        <v>354</v>
      </c>
      <c r="L358" s="210">
        <v>24131.41</v>
      </c>
      <c r="M358" s="292"/>
      <c r="N358" s="209">
        <v>354</v>
      </c>
      <c r="O358" s="210">
        <v>10311</v>
      </c>
      <c r="P358" s="292"/>
      <c r="Q358" s="209"/>
      <c r="R358" s="210"/>
    </row>
    <row r="359" spans="2:18">
      <c r="B359" s="209" t="s">
        <v>647</v>
      </c>
      <c r="C359" s="209">
        <v>25636.69</v>
      </c>
      <c r="D359" s="209"/>
      <c r="E359" s="209" t="s">
        <v>647</v>
      </c>
      <c r="F359" s="209">
        <v>25469.5</v>
      </c>
      <c r="H359" s="209">
        <v>355</v>
      </c>
      <c r="I359" s="210">
        <v>8994.4099999999798</v>
      </c>
      <c r="J359" s="292"/>
      <c r="K359" s="209">
        <v>355</v>
      </c>
      <c r="L359" s="210">
        <v>24199.83</v>
      </c>
      <c r="M359" s="292"/>
      <c r="N359" s="209">
        <v>355</v>
      </c>
      <c r="O359" s="210">
        <v>10340</v>
      </c>
      <c r="P359" s="292"/>
      <c r="Q359" s="209"/>
      <c r="R359" s="210"/>
    </row>
    <row r="360" spans="2:18">
      <c r="B360" s="209" t="s">
        <v>648</v>
      </c>
      <c r="C360" s="209">
        <v>25708.71</v>
      </c>
      <c r="D360" s="209"/>
      <c r="E360" s="209" t="s">
        <v>648</v>
      </c>
      <c r="F360" s="209">
        <v>25541.81</v>
      </c>
      <c r="H360" s="209">
        <v>356</v>
      </c>
      <c r="I360" s="210">
        <v>9020.0799999999799</v>
      </c>
      <c r="J360" s="292"/>
      <c r="K360" s="209">
        <v>356</v>
      </c>
      <c r="L360" s="210">
        <v>24268.26</v>
      </c>
      <c r="M360" s="292"/>
      <c r="N360" s="209">
        <v>356</v>
      </c>
      <c r="O360" s="210">
        <v>10368</v>
      </c>
      <c r="P360" s="292"/>
      <c r="Q360" s="209"/>
      <c r="R360" s="210"/>
    </row>
    <row r="361" spans="2:18">
      <c r="B361" s="209" t="s">
        <v>649</v>
      </c>
      <c r="C361" s="209">
        <v>25780.720000000001</v>
      </c>
      <c r="D361" s="209"/>
      <c r="E361" s="209" t="s">
        <v>649</v>
      </c>
      <c r="F361" s="209">
        <v>25614.12</v>
      </c>
      <c r="H361" s="209">
        <v>357</v>
      </c>
      <c r="I361" s="210">
        <v>9045.7399999999798</v>
      </c>
      <c r="J361" s="292"/>
      <c r="K361" s="209">
        <v>357</v>
      </c>
      <c r="L361" s="210">
        <v>24336.68</v>
      </c>
      <c r="M361" s="292"/>
      <c r="N361" s="209">
        <v>357</v>
      </c>
      <c r="O361" s="210">
        <v>10396</v>
      </c>
      <c r="P361" s="292"/>
      <c r="Q361" s="209"/>
      <c r="R361" s="210"/>
    </row>
    <row r="362" spans="2:18">
      <c r="B362" s="209" t="s">
        <v>606</v>
      </c>
      <c r="C362" s="209">
        <v>25852.73</v>
      </c>
      <c r="D362" s="209"/>
      <c r="E362" s="209" t="s">
        <v>606</v>
      </c>
      <c r="F362" s="209">
        <v>25686.44</v>
      </c>
      <c r="H362" s="209">
        <v>358</v>
      </c>
      <c r="I362" s="210">
        <v>9071.3999999999796</v>
      </c>
      <c r="J362" s="292"/>
      <c r="K362" s="209">
        <v>358</v>
      </c>
      <c r="L362" s="210">
        <v>24405.1</v>
      </c>
      <c r="M362" s="292"/>
      <c r="N362" s="209">
        <v>358</v>
      </c>
      <c r="O362" s="210">
        <v>10425</v>
      </c>
      <c r="P362" s="292"/>
      <c r="Q362" s="209"/>
      <c r="R362" s="210"/>
    </row>
    <row r="363" spans="2:18">
      <c r="B363" s="209" t="s">
        <v>650</v>
      </c>
      <c r="C363" s="209">
        <v>25924.74</v>
      </c>
      <c r="D363" s="209"/>
      <c r="E363" s="209" t="s">
        <v>650</v>
      </c>
      <c r="F363" s="209">
        <v>25758.75</v>
      </c>
      <c r="H363" s="209">
        <v>359</v>
      </c>
      <c r="I363" s="210">
        <v>9097.0599999999795</v>
      </c>
      <c r="J363" s="292"/>
      <c r="K363" s="209">
        <v>359</v>
      </c>
      <c r="L363" s="210">
        <v>24473.53</v>
      </c>
      <c r="M363" s="292"/>
      <c r="N363" s="209">
        <v>359</v>
      </c>
      <c r="O363" s="210">
        <v>10453</v>
      </c>
      <c r="P363" s="292"/>
      <c r="Q363" s="209"/>
      <c r="R363" s="210"/>
    </row>
    <row r="364" spans="2:18">
      <c r="B364" s="209">
        <v>30</v>
      </c>
      <c r="C364" s="209">
        <v>25996.75</v>
      </c>
      <c r="D364" s="209"/>
      <c r="E364" s="209">
        <v>30</v>
      </c>
      <c r="F364" s="209">
        <v>25831.06</v>
      </c>
      <c r="H364" s="209">
        <v>360</v>
      </c>
      <c r="I364" s="210">
        <v>9122.7199999999793</v>
      </c>
      <c r="J364" s="292"/>
      <c r="K364" s="209">
        <v>360</v>
      </c>
      <c r="L364" s="210">
        <v>24541.95</v>
      </c>
      <c r="M364" s="292"/>
      <c r="N364" s="209">
        <v>360</v>
      </c>
      <c r="O364" s="210">
        <v>10482</v>
      </c>
      <c r="P364" s="292"/>
      <c r="Q364" s="209"/>
      <c r="R364" s="210"/>
    </row>
    <row r="365" spans="2:18">
      <c r="B365" s="209" t="s">
        <v>651</v>
      </c>
      <c r="C365" s="209">
        <v>26068.76</v>
      </c>
      <c r="D365" s="209"/>
      <c r="E365" s="209" t="s">
        <v>651</v>
      </c>
      <c r="F365" s="209">
        <v>25903.38</v>
      </c>
      <c r="H365" s="209">
        <v>361</v>
      </c>
      <c r="I365" s="210">
        <v>9148.3899999999794</v>
      </c>
      <c r="J365" s="292"/>
      <c r="K365" s="209">
        <v>361</v>
      </c>
      <c r="L365" s="210">
        <v>24610.38</v>
      </c>
      <c r="M365" s="292"/>
      <c r="N365" s="209">
        <v>361</v>
      </c>
      <c r="O365" s="210">
        <v>10510</v>
      </c>
      <c r="P365" s="292"/>
      <c r="Q365" s="209"/>
      <c r="R365" s="210"/>
    </row>
    <row r="366" spans="2:18">
      <c r="B366" s="209" t="s">
        <v>652</v>
      </c>
      <c r="C366" s="209">
        <v>26140.77</v>
      </c>
      <c r="D366" s="209"/>
      <c r="E366" s="209" t="s">
        <v>652</v>
      </c>
      <c r="F366" s="209">
        <v>25975.68</v>
      </c>
      <c r="H366" s="209">
        <v>362</v>
      </c>
      <c r="I366" s="210">
        <v>9174.0499999999793</v>
      </c>
      <c r="J366" s="292"/>
      <c r="K366" s="209">
        <v>362</v>
      </c>
      <c r="L366" s="210">
        <v>24678.799999999999</v>
      </c>
      <c r="M366" s="292"/>
      <c r="N366" s="209">
        <v>362</v>
      </c>
      <c r="O366" s="210">
        <v>10538</v>
      </c>
      <c r="P366" s="292"/>
      <c r="Q366" s="209"/>
      <c r="R366" s="210"/>
    </row>
    <row r="367" spans="2:18">
      <c r="B367" s="209" t="s">
        <v>653</v>
      </c>
      <c r="C367" s="209">
        <v>26212.78</v>
      </c>
      <c r="D367" s="209"/>
      <c r="E367" s="209" t="s">
        <v>653</v>
      </c>
      <c r="F367" s="209">
        <v>26048</v>
      </c>
      <c r="H367" s="209">
        <v>363</v>
      </c>
      <c r="I367" s="210">
        <v>9199.7099999999791</v>
      </c>
      <c r="J367" s="292"/>
      <c r="K367" s="209">
        <v>363</v>
      </c>
      <c r="L367" s="210">
        <v>24747.22</v>
      </c>
      <c r="M367" s="292"/>
      <c r="N367" s="209">
        <v>363</v>
      </c>
      <c r="O367" s="210">
        <v>10567</v>
      </c>
      <c r="P367" s="292"/>
      <c r="Q367" s="209"/>
      <c r="R367" s="210"/>
    </row>
    <row r="368" spans="2:18">
      <c r="B368" s="209" t="s">
        <v>654</v>
      </c>
      <c r="C368" s="209">
        <v>26284.79</v>
      </c>
      <c r="D368" s="209"/>
      <c r="E368" s="209" t="s">
        <v>654</v>
      </c>
      <c r="F368" s="209">
        <v>26120.32</v>
      </c>
      <c r="H368" s="209">
        <v>364</v>
      </c>
      <c r="I368" s="210">
        <v>9225.369999999979</v>
      </c>
      <c r="J368" s="292"/>
      <c r="K368" s="209">
        <v>364</v>
      </c>
      <c r="L368" s="210">
        <v>24815.65</v>
      </c>
      <c r="M368" s="292"/>
      <c r="N368" s="209">
        <v>364</v>
      </c>
      <c r="O368" s="210">
        <v>10595</v>
      </c>
      <c r="P368" s="292"/>
      <c r="Q368" s="209"/>
      <c r="R368" s="210"/>
    </row>
    <row r="369" spans="2:18">
      <c r="B369" s="209" t="s">
        <v>655</v>
      </c>
      <c r="C369" s="209">
        <v>26356.799999999999</v>
      </c>
      <c r="D369" s="209"/>
      <c r="E369" s="209" t="s">
        <v>655</v>
      </c>
      <c r="F369" s="209">
        <v>26192.62</v>
      </c>
      <c r="H369" s="209">
        <v>365</v>
      </c>
      <c r="I369" s="210">
        <v>9251.0299999999788</v>
      </c>
      <c r="J369" s="292"/>
      <c r="K369" s="209">
        <v>365</v>
      </c>
      <c r="L369" s="210">
        <v>24884.07</v>
      </c>
      <c r="M369" s="292"/>
      <c r="N369" s="209">
        <v>365</v>
      </c>
      <c r="O369" s="210">
        <v>10624</v>
      </c>
      <c r="P369" s="292"/>
      <c r="Q369" s="209"/>
      <c r="R369" s="210"/>
    </row>
    <row r="370" spans="2:18">
      <c r="B370" s="209" t="s">
        <v>764</v>
      </c>
      <c r="C370" s="209">
        <v>26428.81</v>
      </c>
      <c r="D370" s="209"/>
      <c r="E370" s="209" t="s">
        <v>764</v>
      </c>
      <c r="F370" s="209">
        <v>26264.94</v>
      </c>
      <c r="H370" s="209">
        <v>366</v>
      </c>
      <c r="I370" s="210">
        <v>9276.6999999999789</v>
      </c>
      <c r="J370" s="292"/>
      <c r="K370" s="209">
        <v>366</v>
      </c>
      <c r="L370" s="210">
        <v>24952.5</v>
      </c>
      <c r="M370" s="292"/>
      <c r="N370" s="209">
        <v>366</v>
      </c>
      <c r="O370" s="210">
        <v>10652</v>
      </c>
      <c r="P370" s="292"/>
      <c r="Q370" s="209"/>
      <c r="R370" s="210"/>
    </row>
    <row r="371" spans="2:18">
      <c r="B371" s="209" t="s">
        <v>656</v>
      </c>
      <c r="C371" s="209">
        <v>26500.83</v>
      </c>
      <c r="D371" s="209"/>
      <c r="E371" s="209" t="s">
        <v>656</v>
      </c>
      <c r="F371" s="209">
        <v>26337.25</v>
      </c>
      <c r="H371" s="209">
        <v>367</v>
      </c>
      <c r="I371" s="210">
        <v>9302.3599999999788</v>
      </c>
      <c r="J371" s="292"/>
      <c r="K371" s="209">
        <v>367</v>
      </c>
      <c r="L371" s="210">
        <v>25020.92</v>
      </c>
      <c r="M371" s="292"/>
      <c r="N371" s="209">
        <v>367</v>
      </c>
      <c r="O371" s="210">
        <v>10680</v>
      </c>
      <c r="P371" s="292"/>
      <c r="Q371" s="209"/>
      <c r="R371" s="210"/>
    </row>
    <row r="372" spans="2:18">
      <c r="B372" s="209" t="s">
        <v>657</v>
      </c>
      <c r="C372" s="209">
        <v>26572.83</v>
      </c>
      <c r="D372" s="209"/>
      <c r="E372" s="209" t="s">
        <v>657</v>
      </c>
      <c r="F372" s="209">
        <v>26409.57</v>
      </c>
      <c r="H372" s="209">
        <v>368</v>
      </c>
      <c r="I372" s="210">
        <v>9328.0199999999786</v>
      </c>
      <c r="J372" s="292"/>
      <c r="K372" s="209">
        <v>368</v>
      </c>
      <c r="L372" s="210">
        <v>25089.34</v>
      </c>
      <c r="M372" s="292"/>
      <c r="N372" s="209">
        <v>368</v>
      </c>
      <c r="O372" s="210">
        <v>10709</v>
      </c>
      <c r="P372" s="292"/>
      <c r="Q372" s="209"/>
      <c r="R372" s="210"/>
    </row>
    <row r="373" spans="2:18">
      <c r="B373" s="209" t="s">
        <v>658</v>
      </c>
      <c r="C373" s="209">
        <v>26644.84</v>
      </c>
      <c r="D373" s="209"/>
      <c r="E373" s="209" t="s">
        <v>658</v>
      </c>
      <c r="F373" s="209">
        <v>26481.88</v>
      </c>
      <c r="H373" s="209">
        <v>369</v>
      </c>
      <c r="I373" s="210">
        <v>9353.6799999999785</v>
      </c>
      <c r="J373" s="292"/>
      <c r="K373" s="209">
        <v>369</v>
      </c>
      <c r="L373" s="210">
        <v>25157.77</v>
      </c>
      <c r="M373" s="292"/>
      <c r="N373" s="209">
        <v>369</v>
      </c>
      <c r="O373" s="210">
        <v>10737</v>
      </c>
      <c r="P373" s="292"/>
      <c r="Q373" s="209"/>
      <c r="R373" s="210"/>
    </row>
    <row r="374" spans="2:18">
      <c r="B374" s="209" t="s">
        <v>607</v>
      </c>
      <c r="C374" s="209">
        <v>26716.85</v>
      </c>
      <c r="D374" s="209"/>
      <c r="E374" s="209" t="s">
        <v>607</v>
      </c>
      <c r="F374" s="209">
        <v>26554.19</v>
      </c>
      <c r="H374" s="209">
        <v>370</v>
      </c>
      <c r="I374" s="210">
        <v>9379.3399999999783</v>
      </c>
      <c r="J374" s="292"/>
      <c r="K374" s="209">
        <v>370</v>
      </c>
      <c r="L374" s="210">
        <v>25226.19</v>
      </c>
      <c r="M374" s="292"/>
      <c r="N374" s="209">
        <v>370</v>
      </c>
      <c r="O374" s="210">
        <v>10766</v>
      </c>
      <c r="P374" s="292"/>
      <c r="Q374" s="209"/>
      <c r="R374" s="210"/>
    </row>
    <row r="375" spans="2:18">
      <c r="B375" s="209" t="s">
        <v>659</v>
      </c>
      <c r="C375" s="209">
        <v>26788.87</v>
      </c>
      <c r="D375" s="209"/>
      <c r="E375" s="209" t="s">
        <v>659</v>
      </c>
      <c r="F375" s="209">
        <v>26626.51</v>
      </c>
      <c r="H375" s="209">
        <v>371</v>
      </c>
      <c r="I375" s="210">
        <v>9405.0099999999784</v>
      </c>
      <c r="J375" s="292"/>
      <c r="K375" s="209">
        <v>371</v>
      </c>
      <c r="L375" s="210">
        <v>25294.62</v>
      </c>
      <c r="M375" s="292"/>
      <c r="N375" s="209">
        <v>371</v>
      </c>
      <c r="O375" s="210">
        <v>10794</v>
      </c>
      <c r="P375" s="292"/>
      <c r="Q375" s="209"/>
      <c r="R375" s="210"/>
    </row>
    <row r="376" spans="2:18">
      <c r="B376" s="209">
        <v>31</v>
      </c>
      <c r="C376" s="209">
        <v>26860.87</v>
      </c>
      <c r="D376" s="209"/>
      <c r="E376" s="209">
        <v>31</v>
      </c>
      <c r="F376" s="209">
        <v>26698.82</v>
      </c>
      <c r="H376" s="209">
        <v>372</v>
      </c>
      <c r="I376" s="210">
        <v>9430.6699999999782</v>
      </c>
      <c r="J376" s="292"/>
      <c r="K376" s="209">
        <v>372</v>
      </c>
      <c r="L376" s="210">
        <v>25363.040000000001</v>
      </c>
      <c r="M376" s="292"/>
      <c r="N376" s="209">
        <v>372</v>
      </c>
      <c r="O376" s="210">
        <v>10822</v>
      </c>
      <c r="P376" s="292"/>
      <c r="Q376" s="209"/>
      <c r="R376" s="210"/>
    </row>
    <row r="377" spans="2:18">
      <c r="B377" s="209" t="s">
        <v>660</v>
      </c>
      <c r="C377" s="209">
        <v>26932.880000000001</v>
      </c>
      <c r="D377" s="209"/>
      <c r="E377" s="209" t="s">
        <v>660</v>
      </c>
      <c r="F377" s="209">
        <v>26771.13</v>
      </c>
      <c r="H377" s="209">
        <v>373</v>
      </c>
      <c r="I377" s="210">
        <v>9456.3299999999781</v>
      </c>
      <c r="J377" s="292"/>
      <c r="K377" s="209">
        <v>373</v>
      </c>
      <c r="L377" s="210">
        <v>25431.46</v>
      </c>
      <c r="M377" s="292"/>
      <c r="N377" s="209">
        <v>373</v>
      </c>
      <c r="O377" s="210">
        <v>10851</v>
      </c>
      <c r="P377" s="292"/>
      <c r="Q377" s="209"/>
      <c r="R377" s="210"/>
    </row>
    <row r="378" spans="2:18">
      <c r="B378" s="209" t="s">
        <v>661</v>
      </c>
      <c r="C378" s="209">
        <v>27004.9</v>
      </c>
      <c r="D378" s="209"/>
      <c r="E378" s="209" t="s">
        <v>661</v>
      </c>
      <c r="F378" s="209">
        <v>26843.439999999999</v>
      </c>
      <c r="H378" s="209">
        <v>374</v>
      </c>
      <c r="I378" s="210">
        <v>9481.989999999978</v>
      </c>
      <c r="J378" s="292"/>
      <c r="K378" s="209">
        <v>374</v>
      </c>
      <c r="L378" s="210">
        <v>25499.89</v>
      </c>
      <c r="M378" s="292"/>
      <c r="N378" s="209">
        <v>374</v>
      </c>
      <c r="O378" s="210">
        <v>10879</v>
      </c>
      <c r="P378" s="292"/>
      <c r="Q378" s="209"/>
      <c r="R378" s="210"/>
    </row>
    <row r="379" spans="2:18">
      <c r="B379" s="209" t="s">
        <v>662</v>
      </c>
      <c r="C379" s="209">
        <v>27076.91</v>
      </c>
      <c r="D379" s="209"/>
      <c r="E379" s="209" t="s">
        <v>662</v>
      </c>
      <c r="F379" s="209">
        <v>26915.759999999998</v>
      </c>
      <c r="H379" s="209">
        <v>375</v>
      </c>
      <c r="I379" s="210">
        <v>9507.6499999999778</v>
      </c>
      <c r="J379" s="292"/>
      <c r="K379" s="209">
        <v>375</v>
      </c>
      <c r="L379" s="210">
        <v>25568.31</v>
      </c>
      <c r="M379" s="292"/>
      <c r="N379" s="209">
        <v>375</v>
      </c>
      <c r="O379" s="210">
        <v>10908</v>
      </c>
      <c r="P379" s="292"/>
      <c r="Q379" s="209"/>
      <c r="R379" s="210"/>
    </row>
    <row r="380" spans="2:18">
      <c r="B380" s="209" t="s">
        <v>626</v>
      </c>
      <c r="C380" s="209">
        <v>27148.91</v>
      </c>
      <c r="D380" s="209"/>
      <c r="E380" s="209" t="s">
        <v>626</v>
      </c>
      <c r="F380" s="209">
        <v>26988.07</v>
      </c>
      <c r="H380" s="209">
        <v>376</v>
      </c>
      <c r="I380" s="210">
        <v>9533.3199999999779</v>
      </c>
      <c r="J380" s="292"/>
      <c r="K380" s="209">
        <v>376</v>
      </c>
      <c r="L380" s="210">
        <v>25636.74</v>
      </c>
      <c r="M380" s="292"/>
      <c r="N380" s="209">
        <v>376</v>
      </c>
      <c r="O380" s="210">
        <v>10936</v>
      </c>
      <c r="P380" s="292"/>
      <c r="Q380" s="209"/>
      <c r="R380" s="210"/>
    </row>
    <row r="381" spans="2:18">
      <c r="B381" s="209" t="s">
        <v>663</v>
      </c>
      <c r="C381" s="209">
        <v>27220.93</v>
      </c>
      <c r="D381" s="209"/>
      <c r="E381" s="209" t="s">
        <v>663</v>
      </c>
      <c r="F381" s="209">
        <v>27060.38</v>
      </c>
      <c r="H381" s="209">
        <v>377</v>
      </c>
      <c r="I381" s="210">
        <v>9558.9799999999777</v>
      </c>
      <c r="J381" s="292"/>
      <c r="K381" s="209">
        <v>377</v>
      </c>
      <c r="L381" s="210">
        <v>25705.16</v>
      </c>
      <c r="M381" s="292"/>
      <c r="N381" s="209">
        <v>377</v>
      </c>
      <c r="O381" s="210">
        <v>10964</v>
      </c>
      <c r="P381" s="292"/>
      <c r="Q381" s="209"/>
      <c r="R381" s="210"/>
    </row>
    <row r="382" spans="2:18">
      <c r="B382" s="209" t="s">
        <v>765</v>
      </c>
      <c r="C382" s="209">
        <v>27292.94</v>
      </c>
      <c r="D382" s="209"/>
      <c r="E382" s="209" t="s">
        <v>765</v>
      </c>
      <c r="F382" s="209">
        <v>27132.7</v>
      </c>
      <c r="H382" s="209">
        <v>378</v>
      </c>
      <c r="I382" s="210">
        <v>9584.6399999999776</v>
      </c>
      <c r="J382" s="292"/>
      <c r="K382" s="209">
        <v>378</v>
      </c>
      <c r="L382" s="210">
        <v>25773.58</v>
      </c>
      <c r="M382" s="292"/>
      <c r="N382" s="209">
        <v>378</v>
      </c>
      <c r="O382" s="210">
        <v>10993</v>
      </c>
      <c r="P382" s="292"/>
      <c r="Q382" s="209"/>
      <c r="R382" s="210"/>
    </row>
    <row r="383" spans="2:18">
      <c r="B383" s="209" t="s">
        <v>664</v>
      </c>
      <c r="C383" s="209">
        <v>27364.95</v>
      </c>
      <c r="D383" s="209"/>
      <c r="E383" s="209" t="s">
        <v>664</v>
      </c>
      <c r="F383" s="209">
        <v>27205.01</v>
      </c>
      <c r="H383" s="209">
        <v>379</v>
      </c>
      <c r="I383" s="210">
        <v>9610.2999999999774</v>
      </c>
      <c r="J383" s="292"/>
      <c r="K383" s="209">
        <v>379</v>
      </c>
      <c r="L383" s="210">
        <v>25842.01</v>
      </c>
      <c r="M383" s="292"/>
      <c r="N383" s="209">
        <v>379</v>
      </c>
      <c r="O383" s="210">
        <v>11021</v>
      </c>
      <c r="P383" s="292"/>
      <c r="Q383" s="209"/>
      <c r="R383" s="210"/>
    </row>
    <row r="384" spans="2:18">
      <c r="B384" s="209" t="s">
        <v>665</v>
      </c>
      <c r="C384" s="209">
        <v>27436.959999999999</v>
      </c>
      <c r="D384" s="209"/>
      <c r="E384" s="209" t="s">
        <v>665</v>
      </c>
      <c r="F384" s="209">
        <v>27277.33</v>
      </c>
      <c r="H384" s="209">
        <v>380</v>
      </c>
      <c r="I384" s="210">
        <v>9635.9599999999773</v>
      </c>
      <c r="J384" s="292"/>
      <c r="K384" s="209">
        <v>380</v>
      </c>
      <c r="L384" s="210">
        <v>25910.43</v>
      </c>
      <c r="M384" s="292"/>
      <c r="N384" s="209">
        <v>380</v>
      </c>
      <c r="O384" s="210">
        <v>11050</v>
      </c>
      <c r="P384" s="292"/>
      <c r="Q384" s="209"/>
      <c r="R384" s="210"/>
    </row>
    <row r="385" spans="2:18">
      <c r="B385" s="209" t="s">
        <v>666</v>
      </c>
      <c r="C385" s="209">
        <v>27508.97</v>
      </c>
      <c r="D385" s="209"/>
      <c r="E385" s="209" t="s">
        <v>666</v>
      </c>
      <c r="F385" s="209">
        <v>27349.64</v>
      </c>
      <c r="H385" s="209">
        <v>381</v>
      </c>
      <c r="I385" s="210">
        <v>9661.6299999999774</v>
      </c>
      <c r="J385" s="292"/>
      <c r="K385" s="209">
        <v>381</v>
      </c>
      <c r="L385" s="210">
        <v>25978.86</v>
      </c>
      <c r="M385" s="292"/>
      <c r="N385" s="209">
        <v>381</v>
      </c>
      <c r="O385" s="210">
        <v>11078</v>
      </c>
      <c r="P385" s="292"/>
      <c r="Q385" s="209"/>
      <c r="R385" s="210"/>
    </row>
    <row r="386" spans="2:18">
      <c r="B386" s="209" t="s">
        <v>608</v>
      </c>
      <c r="C386" s="209">
        <v>27580.98</v>
      </c>
      <c r="D386" s="209"/>
      <c r="E386" s="209" t="s">
        <v>608</v>
      </c>
      <c r="F386" s="209">
        <v>27421.95</v>
      </c>
      <c r="H386" s="209">
        <v>382</v>
      </c>
      <c r="I386" s="210">
        <v>9687.2899999999772</v>
      </c>
      <c r="J386" s="292"/>
      <c r="K386" s="209">
        <v>382</v>
      </c>
      <c r="L386" s="210">
        <v>26047.279999999999</v>
      </c>
      <c r="M386" s="292"/>
      <c r="N386" s="209">
        <v>382</v>
      </c>
      <c r="O386" s="210">
        <v>11106</v>
      </c>
      <c r="P386" s="292"/>
      <c r="Q386" s="209"/>
      <c r="R386" s="210"/>
    </row>
    <row r="387" spans="2:18">
      <c r="B387" s="209" t="s">
        <v>726</v>
      </c>
      <c r="C387" s="209">
        <v>27652.99</v>
      </c>
      <c r="D387" s="209"/>
      <c r="E387" s="209" t="s">
        <v>726</v>
      </c>
      <c r="F387" s="209">
        <v>27494.27</v>
      </c>
      <c r="H387" s="209">
        <v>383</v>
      </c>
      <c r="I387" s="210">
        <v>9712.9499999999771</v>
      </c>
      <c r="J387" s="292"/>
      <c r="K387" s="209">
        <v>383</v>
      </c>
      <c r="L387" s="210">
        <v>26115.7</v>
      </c>
      <c r="M387" s="292"/>
      <c r="N387" s="209">
        <v>383</v>
      </c>
      <c r="O387" s="210">
        <v>11135</v>
      </c>
      <c r="P387" s="292"/>
      <c r="Q387" s="209"/>
      <c r="R387" s="210"/>
    </row>
    <row r="388" spans="2:18">
      <c r="B388" s="209">
        <v>32</v>
      </c>
      <c r="C388" s="209">
        <v>27725</v>
      </c>
      <c r="D388" s="209"/>
      <c r="E388" s="209">
        <v>32</v>
      </c>
      <c r="F388" s="209">
        <v>27566.58</v>
      </c>
      <c r="H388" s="209">
        <v>384</v>
      </c>
      <c r="I388" s="210">
        <v>9738.6099999999769</v>
      </c>
      <c r="J388" s="292"/>
      <c r="K388" s="209">
        <v>384</v>
      </c>
      <c r="L388" s="210">
        <v>26184.13</v>
      </c>
      <c r="M388" s="292"/>
      <c r="N388" s="209">
        <v>384</v>
      </c>
      <c r="O388" s="210">
        <v>11163</v>
      </c>
      <c r="P388" s="292"/>
      <c r="Q388" s="209"/>
      <c r="R388" s="210"/>
    </row>
    <row r="389" spans="2:18">
      <c r="B389" s="209" t="s">
        <v>667</v>
      </c>
      <c r="C389" s="209">
        <v>27797.01</v>
      </c>
      <c r="D389" s="209"/>
      <c r="E389" s="209" t="s">
        <v>667</v>
      </c>
      <c r="F389" s="209">
        <v>27638.89</v>
      </c>
      <c r="H389" s="209">
        <v>385</v>
      </c>
      <c r="I389" s="210">
        <v>9764.2699999999768</v>
      </c>
      <c r="J389" s="292"/>
      <c r="K389" s="209">
        <v>385</v>
      </c>
      <c r="L389" s="210">
        <v>26252.55</v>
      </c>
      <c r="M389" s="292"/>
      <c r="N389" s="209">
        <v>385</v>
      </c>
      <c r="O389" s="210">
        <v>11192</v>
      </c>
      <c r="P389" s="292"/>
      <c r="Q389" s="209"/>
      <c r="R389" s="210"/>
    </row>
    <row r="390" spans="2:18">
      <c r="B390" s="209" t="s">
        <v>668</v>
      </c>
      <c r="C390" s="209">
        <v>27869.02</v>
      </c>
      <c r="D390" s="209"/>
      <c r="E390" s="209" t="s">
        <v>668</v>
      </c>
      <c r="F390" s="209">
        <v>27711.21</v>
      </c>
      <c r="H390" s="209">
        <v>386</v>
      </c>
      <c r="I390" s="210">
        <v>9789.9399999999769</v>
      </c>
      <c r="J390" s="292"/>
      <c r="K390" s="209">
        <v>386</v>
      </c>
      <c r="L390" s="210">
        <v>26320.98</v>
      </c>
      <c r="M390" s="292"/>
      <c r="N390" s="209">
        <v>386</v>
      </c>
      <c r="O390" s="210">
        <v>11220</v>
      </c>
      <c r="P390" s="292"/>
      <c r="Q390" s="209"/>
      <c r="R390" s="210"/>
    </row>
    <row r="391" spans="2:18">
      <c r="B391" s="209" t="s">
        <v>669</v>
      </c>
      <c r="C391" s="209">
        <v>27941.03</v>
      </c>
      <c r="D391" s="209"/>
      <c r="E391" s="209" t="s">
        <v>669</v>
      </c>
      <c r="F391" s="209">
        <v>27783.51</v>
      </c>
      <c r="H391" s="209">
        <v>387</v>
      </c>
      <c r="I391" s="210">
        <v>9815.5999999999767</v>
      </c>
      <c r="J391" s="292"/>
      <c r="K391" s="209">
        <v>387</v>
      </c>
      <c r="L391" s="210">
        <v>26389.4</v>
      </c>
      <c r="M391" s="292"/>
      <c r="N391" s="209">
        <v>387</v>
      </c>
      <c r="O391" s="210">
        <v>11248</v>
      </c>
      <c r="P391" s="292"/>
      <c r="Q391" s="209"/>
      <c r="R391" s="210"/>
    </row>
    <row r="392" spans="2:18">
      <c r="B392" s="209" t="s">
        <v>670</v>
      </c>
      <c r="C392" s="209">
        <v>28013.06</v>
      </c>
      <c r="D392" s="209"/>
      <c r="E392" s="209" t="s">
        <v>670</v>
      </c>
      <c r="F392" s="209">
        <v>27855.83</v>
      </c>
      <c r="H392" s="209">
        <v>388</v>
      </c>
      <c r="I392" s="210">
        <v>9841.2599999999766</v>
      </c>
      <c r="J392" s="292"/>
      <c r="K392" s="209">
        <v>388</v>
      </c>
      <c r="L392" s="210">
        <v>26457.82</v>
      </c>
      <c r="M392" s="292"/>
      <c r="N392" s="209">
        <v>388</v>
      </c>
      <c r="O392" s="210">
        <v>11277</v>
      </c>
      <c r="P392" s="292"/>
      <c r="Q392" s="209"/>
      <c r="R392" s="210"/>
    </row>
    <row r="393" spans="2:18">
      <c r="B393" s="209" t="s">
        <v>671</v>
      </c>
      <c r="C393" s="209">
        <v>28085.1</v>
      </c>
      <c r="D393" s="209"/>
      <c r="E393" s="209" t="s">
        <v>671</v>
      </c>
      <c r="F393" s="209">
        <v>27928.14</v>
      </c>
      <c r="H393" s="209">
        <v>389</v>
      </c>
      <c r="I393" s="210">
        <v>9866.9199999999764</v>
      </c>
      <c r="J393" s="292"/>
      <c r="K393" s="209">
        <v>389</v>
      </c>
      <c r="L393" s="210">
        <v>26526.25</v>
      </c>
      <c r="M393" s="292"/>
      <c r="N393" s="209">
        <v>389</v>
      </c>
      <c r="O393" s="210">
        <v>11305</v>
      </c>
      <c r="P393" s="292"/>
      <c r="Q393" s="209"/>
      <c r="R393" s="210"/>
    </row>
    <row r="394" spans="2:18">
      <c r="B394" s="209" t="s">
        <v>766</v>
      </c>
      <c r="C394" s="209">
        <v>28157.15</v>
      </c>
      <c r="D394" s="209"/>
      <c r="E394" s="209" t="s">
        <v>766</v>
      </c>
      <c r="F394" s="209">
        <v>28000.45</v>
      </c>
      <c r="H394" s="209">
        <v>390</v>
      </c>
      <c r="I394" s="210">
        <v>9892.5799999999763</v>
      </c>
      <c r="J394" s="292"/>
      <c r="K394" s="209">
        <v>390</v>
      </c>
      <c r="L394" s="210">
        <v>26594.67</v>
      </c>
      <c r="M394" s="292"/>
      <c r="N394" s="209">
        <v>390</v>
      </c>
      <c r="O394" s="210">
        <v>11334</v>
      </c>
      <c r="P394" s="292"/>
      <c r="Q394" s="209"/>
      <c r="R394" s="210"/>
    </row>
    <row r="395" spans="2:18">
      <c r="B395" s="209" t="s">
        <v>672</v>
      </c>
      <c r="C395" s="209">
        <v>28229.200000000001</v>
      </c>
      <c r="D395" s="209"/>
      <c r="E395" s="209" t="s">
        <v>672</v>
      </c>
      <c r="F395" s="209">
        <v>28072.77</v>
      </c>
      <c r="H395" s="209">
        <v>391</v>
      </c>
      <c r="I395" s="210">
        <v>9918.2499999999764</v>
      </c>
      <c r="J395" s="292"/>
      <c r="K395" s="209">
        <v>391</v>
      </c>
      <c r="L395" s="210">
        <v>26663.1</v>
      </c>
      <c r="M395" s="292"/>
      <c r="N395" s="209">
        <v>391</v>
      </c>
      <c r="O395" s="210">
        <v>11362</v>
      </c>
      <c r="P395" s="292"/>
      <c r="Q395" s="209"/>
      <c r="R395" s="210"/>
    </row>
    <row r="396" spans="2:18">
      <c r="B396" s="209" t="s">
        <v>673</v>
      </c>
      <c r="C396" s="209">
        <v>28301.25</v>
      </c>
      <c r="D396" s="209"/>
      <c r="E396" s="209" t="s">
        <v>673</v>
      </c>
      <c r="F396" s="209">
        <v>28145.08</v>
      </c>
      <c r="H396" s="209">
        <v>392</v>
      </c>
      <c r="I396" s="210">
        <v>9943.9099999999762</v>
      </c>
      <c r="J396" s="292"/>
      <c r="K396" s="209">
        <v>392</v>
      </c>
      <c r="L396" s="210">
        <v>26731.52</v>
      </c>
      <c r="M396" s="292"/>
      <c r="N396" s="209">
        <v>392</v>
      </c>
      <c r="O396" s="210">
        <v>11390</v>
      </c>
      <c r="P396" s="292"/>
      <c r="Q396" s="209"/>
      <c r="R396" s="210"/>
    </row>
    <row r="397" spans="2:18">
      <c r="B397" s="209" t="s">
        <v>674</v>
      </c>
      <c r="C397" s="209">
        <v>28373.3</v>
      </c>
      <c r="D397" s="209"/>
      <c r="E397" s="209" t="s">
        <v>674</v>
      </c>
      <c r="F397" s="209">
        <v>28217.39</v>
      </c>
      <c r="H397" s="209">
        <v>393</v>
      </c>
      <c r="I397" s="210">
        <v>9969.5699999999761</v>
      </c>
      <c r="J397" s="292"/>
      <c r="K397" s="209">
        <v>393</v>
      </c>
      <c r="L397" s="210">
        <v>26799.94</v>
      </c>
      <c r="M397" s="292"/>
      <c r="N397" s="209">
        <v>393</v>
      </c>
      <c r="O397" s="210">
        <v>11419</v>
      </c>
      <c r="P397" s="292"/>
      <c r="Q397" s="209"/>
      <c r="R397" s="210"/>
    </row>
    <row r="398" spans="2:18">
      <c r="B398" s="209" t="s">
        <v>609</v>
      </c>
      <c r="C398" s="209">
        <v>28445.34</v>
      </c>
      <c r="D398" s="209"/>
      <c r="E398" s="209" t="s">
        <v>609</v>
      </c>
      <c r="F398" s="209">
        <v>28289.71</v>
      </c>
      <c r="H398" s="209">
        <v>394</v>
      </c>
      <c r="I398" s="210">
        <v>9995.2299999999759</v>
      </c>
      <c r="J398" s="292"/>
      <c r="K398" s="209">
        <v>394</v>
      </c>
      <c r="L398" s="210">
        <v>26868.37</v>
      </c>
      <c r="M398" s="292"/>
      <c r="N398" s="209">
        <v>394</v>
      </c>
      <c r="O398" s="210">
        <v>11447</v>
      </c>
      <c r="P398" s="292"/>
      <c r="Q398" s="209"/>
      <c r="R398" s="210"/>
    </row>
    <row r="399" spans="2:18">
      <c r="B399" s="209" t="s">
        <v>675</v>
      </c>
      <c r="C399" s="209">
        <v>28517.39</v>
      </c>
      <c r="D399" s="209"/>
      <c r="E399" s="209" t="s">
        <v>675</v>
      </c>
      <c r="F399" s="209">
        <v>28362.02</v>
      </c>
      <c r="H399" s="209">
        <v>395</v>
      </c>
      <c r="I399" s="210">
        <v>10020.89</v>
      </c>
      <c r="J399" s="292"/>
      <c r="K399" s="209">
        <v>395</v>
      </c>
      <c r="L399" s="210">
        <v>26936.79</v>
      </c>
      <c r="M399" s="292"/>
      <c r="N399" s="209">
        <v>395</v>
      </c>
      <c r="O399" s="210">
        <v>11476</v>
      </c>
      <c r="P399" s="292"/>
      <c r="Q399" s="209"/>
      <c r="R399" s="210"/>
    </row>
    <row r="400" spans="2:18">
      <c r="B400" s="209">
        <v>33</v>
      </c>
      <c r="C400" s="209">
        <v>28589.439999999999</v>
      </c>
      <c r="D400" s="209"/>
      <c r="E400" s="209">
        <v>33</v>
      </c>
      <c r="F400" s="209">
        <v>28434.33</v>
      </c>
      <c r="H400" s="209">
        <v>396</v>
      </c>
      <c r="I400" s="210">
        <v>10046.56</v>
      </c>
      <c r="J400" s="292"/>
      <c r="K400" s="209">
        <v>396</v>
      </c>
      <c r="L400" s="210">
        <v>27005.22</v>
      </c>
      <c r="M400" s="292"/>
      <c r="N400" s="209">
        <v>396</v>
      </c>
      <c r="O400" s="210">
        <v>11504</v>
      </c>
      <c r="P400" s="292"/>
      <c r="Q400" s="209"/>
      <c r="R400" s="210"/>
    </row>
    <row r="401" spans="2:18">
      <c r="B401" s="209" t="s">
        <v>676</v>
      </c>
      <c r="C401" s="209">
        <v>28661.48</v>
      </c>
      <c r="D401" s="209"/>
      <c r="E401" s="209" t="s">
        <v>676</v>
      </c>
      <c r="F401" s="209">
        <v>28506.639999999999</v>
      </c>
      <c r="H401" s="209">
        <v>397</v>
      </c>
      <c r="I401" s="210">
        <v>10072.219999999999</v>
      </c>
      <c r="J401" s="292"/>
      <c r="K401" s="209">
        <v>397</v>
      </c>
      <c r="L401" s="210">
        <v>27073.64</v>
      </c>
      <c r="M401" s="292"/>
      <c r="N401" s="209">
        <v>397</v>
      </c>
      <c r="O401" s="210">
        <v>11532</v>
      </c>
      <c r="P401" s="292"/>
      <c r="Q401" s="209"/>
      <c r="R401" s="210"/>
    </row>
    <row r="402" spans="2:18">
      <c r="B402" s="209" t="s">
        <v>677</v>
      </c>
      <c r="C402" s="209">
        <v>28733.53</v>
      </c>
      <c r="D402" s="209"/>
      <c r="E402" s="209" t="s">
        <v>677</v>
      </c>
      <c r="F402" s="209">
        <v>28578.95</v>
      </c>
      <c r="H402" s="209">
        <v>398</v>
      </c>
      <c r="I402" s="210">
        <v>10097.879999999999</v>
      </c>
      <c r="J402" s="292"/>
      <c r="K402" s="209">
        <v>398</v>
      </c>
      <c r="L402" s="210">
        <v>27142.06</v>
      </c>
      <c r="M402" s="292"/>
      <c r="N402" s="209">
        <v>398</v>
      </c>
      <c r="O402" s="210">
        <v>11561</v>
      </c>
      <c r="P402" s="292"/>
      <c r="Q402" s="209"/>
      <c r="R402" s="210"/>
    </row>
    <row r="403" spans="2:18">
      <c r="B403" s="209" t="s">
        <v>678</v>
      </c>
      <c r="C403" s="209">
        <v>28805.58</v>
      </c>
      <c r="D403" s="209"/>
      <c r="E403" s="209" t="s">
        <v>678</v>
      </c>
      <c r="F403" s="209">
        <v>28651.26</v>
      </c>
      <c r="H403" s="209">
        <v>399</v>
      </c>
      <c r="I403" s="210">
        <v>10123.540000000001</v>
      </c>
      <c r="J403" s="292"/>
      <c r="K403" s="209">
        <v>399</v>
      </c>
      <c r="L403" s="210">
        <v>27210.49</v>
      </c>
      <c r="M403" s="292"/>
      <c r="N403" s="209">
        <v>399</v>
      </c>
      <c r="O403" s="210">
        <v>11589</v>
      </c>
      <c r="P403" s="292"/>
      <c r="Q403" s="209"/>
      <c r="R403" s="210"/>
    </row>
    <row r="404" spans="2:18">
      <c r="B404" s="209" t="s">
        <v>679</v>
      </c>
      <c r="C404" s="209">
        <v>28877.62</v>
      </c>
      <c r="D404" s="209"/>
      <c r="E404" s="209" t="s">
        <v>679</v>
      </c>
      <c r="F404" s="209">
        <v>28723.57</v>
      </c>
      <c r="H404" s="209">
        <v>400</v>
      </c>
      <c r="I404" s="210">
        <v>10149.200000000001</v>
      </c>
      <c r="J404" s="292"/>
      <c r="K404" s="209">
        <v>400</v>
      </c>
      <c r="L404" s="210">
        <v>27278.91</v>
      </c>
      <c r="M404" s="292"/>
      <c r="N404" s="209">
        <v>400</v>
      </c>
      <c r="O404" s="210">
        <v>11618</v>
      </c>
      <c r="P404" s="292"/>
      <c r="Q404" s="209"/>
      <c r="R404" s="210"/>
    </row>
    <row r="405" spans="2:18">
      <c r="B405" s="209" t="s">
        <v>680</v>
      </c>
      <c r="C405" s="209">
        <v>28949.67</v>
      </c>
      <c r="D405" s="209"/>
      <c r="E405" s="209" t="s">
        <v>680</v>
      </c>
      <c r="F405" s="209">
        <v>28795.88</v>
      </c>
      <c r="H405" s="209">
        <v>401</v>
      </c>
      <c r="I405" s="210">
        <v>10174.870000000001</v>
      </c>
      <c r="J405" s="292"/>
      <c r="K405" s="209">
        <v>401</v>
      </c>
      <c r="L405" s="210">
        <v>27347.34</v>
      </c>
      <c r="M405" s="292"/>
      <c r="N405" s="209">
        <v>401</v>
      </c>
      <c r="O405" s="210">
        <v>11646</v>
      </c>
      <c r="P405" s="292"/>
      <c r="Q405" s="209"/>
      <c r="R405" s="210"/>
    </row>
    <row r="406" spans="2:18">
      <c r="B406" s="209" t="s">
        <v>767</v>
      </c>
      <c r="C406" s="209">
        <v>29021.72</v>
      </c>
      <c r="D406" s="209"/>
      <c r="E406" s="209" t="s">
        <v>767</v>
      </c>
      <c r="F406" s="209">
        <v>28868.19</v>
      </c>
      <c r="H406" s="209">
        <v>402</v>
      </c>
      <c r="I406" s="210">
        <v>10200.530000000001</v>
      </c>
      <c r="J406" s="292"/>
      <c r="K406" s="209">
        <v>402</v>
      </c>
      <c r="L406" s="210">
        <v>27415.759999999998</v>
      </c>
      <c r="M406" s="292"/>
      <c r="N406" s="209">
        <v>402</v>
      </c>
      <c r="O406" s="210">
        <v>11674</v>
      </c>
      <c r="P406" s="292"/>
      <c r="Q406" s="209"/>
      <c r="R406" s="210"/>
    </row>
    <row r="407" spans="2:18">
      <c r="B407" s="209" t="s">
        <v>681</v>
      </c>
      <c r="C407" s="209">
        <v>29093.77</v>
      </c>
      <c r="D407" s="209"/>
      <c r="E407" s="209" t="s">
        <v>681</v>
      </c>
      <c r="F407" s="209">
        <v>28940.5</v>
      </c>
      <c r="H407" s="209">
        <v>403</v>
      </c>
      <c r="I407" s="210">
        <v>10226.19</v>
      </c>
      <c r="J407" s="292"/>
      <c r="K407" s="209">
        <v>403</v>
      </c>
      <c r="L407" s="210">
        <v>27484.18</v>
      </c>
      <c r="M407" s="292"/>
      <c r="N407" s="209">
        <v>403</v>
      </c>
      <c r="O407" s="210">
        <v>11703</v>
      </c>
      <c r="P407" s="292"/>
      <c r="Q407" s="209"/>
      <c r="R407" s="210"/>
    </row>
    <row r="408" spans="2:18">
      <c r="B408" s="209" t="s">
        <v>682</v>
      </c>
      <c r="C408" s="209">
        <v>29165.82</v>
      </c>
      <c r="D408" s="209"/>
      <c r="E408" s="209" t="s">
        <v>682</v>
      </c>
      <c r="F408" s="209">
        <v>29012.81</v>
      </c>
      <c r="H408" s="209">
        <v>404</v>
      </c>
      <c r="I408" s="210">
        <v>10251.85</v>
      </c>
      <c r="J408" s="292"/>
      <c r="K408" s="209">
        <v>404</v>
      </c>
      <c r="L408" s="210">
        <v>27552.61</v>
      </c>
      <c r="M408" s="292"/>
      <c r="N408" s="209">
        <v>404</v>
      </c>
      <c r="O408" s="210">
        <v>11731</v>
      </c>
      <c r="P408" s="292"/>
      <c r="Q408" s="209"/>
      <c r="R408" s="210"/>
    </row>
    <row r="409" spans="2:18">
      <c r="B409" s="209" t="s">
        <v>683</v>
      </c>
      <c r="C409" s="209">
        <v>29237.87</v>
      </c>
      <c r="D409" s="209"/>
      <c r="E409" s="209" t="s">
        <v>683</v>
      </c>
      <c r="F409" s="209">
        <v>29085.119999999999</v>
      </c>
      <c r="H409" s="209">
        <v>405</v>
      </c>
      <c r="I409" s="210">
        <v>10277.51</v>
      </c>
      <c r="J409" s="292"/>
      <c r="K409" s="209">
        <v>405</v>
      </c>
      <c r="L409" s="210">
        <v>27621.03</v>
      </c>
      <c r="M409" s="292"/>
      <c r="N409" s="209">
        <v>405</v>
      </c>
      <c r="O409" s="210">
        <v>11760</v>
      </c>
      <c r="P409" s="292"/>
      <c r="Q409" s="209"/>
      <c r="R409" s="210"/>
    </row>
    <row r="410" spans="2:18">
      <c r="B410" s="209" t="s">
        <v>610</v>
      </c>
      <c r="C410" s="209">
        <v>29309.91</v>
      </c>
      <c r="D410" s="209"/>
      <c r="E410" s="209" t="s">
        <v>610</v>
      </c>
      <c r="F410" s="209">
        <v>29157.43</v>
      </c>
      <c r="H410" s="209">
        <v>406</v>
      </c>
      <c r="I410" s="210">
        <v>10303.18</v>
      </c>
      <c r="J410" s="292"/>
      <c r="K410" s="209">
        <v>406</v>
      </c>
      <c r="L410" s="210">
        <v>27689.46</v>
      </c>
      <c r="M410" s="292"/>
      <c r="N410" s="209">
        <v>406</v>
      </c>
      <c r="O410" s="210">
        <v>11788</v>
      </c>
      <c r="P410" s="292"/>
      <c r="Q410" s="209"/>
      <c r="R410" s="210"/>
    </row>
    <row r="411" spans="2:18">
      <c r="B411" s="209" t="s">
        <v>684</v>
      </c>
      <c r="C411" s="209">
        <v>29381.96</v>
      </c>
      <c r="D411" s="209"/>
      <c r="E411" s="209" t="s">
        <v>684</v>
      </c>
      <c r="F411" s="209">
        <v>29229.74</v>
      </c>
      <c r="H411" s="209">
        <v>407</v>
      </c>
      <c r="I411" s="210">
        <v>10328.84</v>
      </c>
      <c r="J411" s="292"/>
      <c r="K411" s="209">
        <v>407</v>
      </c>
      <c r="L411" s="210">
        <v>27757.88</v>
      </c>
      <c r="M411" s="292"/>
      <c r="N411" s="209">
        <v>407</v>
      </c>
      <c r="O411" s="210">
        <v>11816</v>
      </c>
      <c r="P411" s="292"/>
      <c r="Q411" s="209"/>
      <c r="R411" s="210"/>
    </row>
    <row r="412" spans="2:18">
      <c r="B412" s="209">
        <v>34</v>
      </c>
      <c r="C412" s="209">
        <v>29454</v>
      </c>
      <c r="D412" s="209"/>
      <c r="E412" s="209">
        <v>34</v>
      </c>
      <c r="F412" s="209">
        <v>29302.05</v>
      </c>
      <c r="H412" s="209">
        <v>408</v>
      </c>
      <c r="I412" s="210">
        <v>10354.5</v>
      </c>
      <c r="J412" s="292"/>
      <c r="K412" s="209">
        <v>408</v>
      </c>
      <c r="L412" s="210">
        <v>27826.3</v>
      </c>
      <c r="M412" s="292"/>
      <c r="N412" s="209">
        <v>408</v>
      </c>
      <c r="O412" s="210">
        <v>11845</v>
      </c>
      <c r="P412" s="292"/>
      <c r="Q412" s="209"/>
      <c r="R412" s="210"/>
    </row>
    <row r="413" spans="2:18">
      <c r="B413" s="209" t="s">
        <v>685</v>
      </c>
      <c r="C413" s="209">
        <v>29526.05</v>
      </c>
      <c r="D413" s="209"/>
      <c r="E413" s="209" t="s">
        <v>685</v>
      </c>
      <c r="F413" s="209">
        <v>29374.36</v>
      </c>
      <c r="H413" s="209">
        <v>409</v>
      </c>
      <c r="I413" s="210">
        <v>10380.16</v>
      </c>
      <c r="J413" s="292"/>
      <c r="K413" s="209">
        <v>409</v>
      </c>
      <c r="L413" s="210">
        <v>27894.73</v>
      </c>
      <c r="M413" s="292"/>
      <c r="N413" s="209">
        <v>409</v>
      </c>
      <c r="O413" s="210">
        <v>11873</v>
      </c>
      <c r="P413" s="292"/>
      <c r="Q413" s="209"/>
      <c r="R413" s="210"/>
    </row>
    <row r="414" spans="2:18">
      <c r="B414" s="209" t="s">
        <v>686</v>
      </c>
      <c r="C414" s="209">
        <v>29598.1</v>
      </c>
      <c r="D414" s="209"/>
      <c r="E414" s="209" t="s">
        <v>686</v>
      </c>
      <c r="F414" s="209">
        <v>29446.67</v>
      </c>
      <c r="H414" s="209">
        <v>410</v>
      </c>
      <c r="I414" s="210">
        <v>10405.82</v>
      </c>
      <c r="J414" s="292"/>
      <c r="K414" s="209">
        <v>410</v>
      </c>
      <c r="L414" s="210">
        <v>27963.15</v>
      </c>
      <c r="M414" s="292"/>
      <c r="N414" s="209">
        <v>410</v>
      </c>
      <c r="O414" s="210">
        <v>11902</v>
      </c>
      <c r="P414" s="292"/>
      <c r="Q414" s="209"/>
      <c r="R414" s="210"/>
    </row>
    <row r="415" spans="2:18">
      <c r="B415" s="209" t="s">
        <v>687</v>
      </c>
      <c r="C415" s="209">
        <v>29670.15</v>
      </c>
      <c r="D415" s="209"/>
      <c r="E415" s="209" t="s">
        <v>687</v>
      </c>
      <c r="F415" s="209">
        <v>29518.98</v>
      </c>
      <c r="H415" s="209">
        <v>411</v>
      </c>
      <c r="I415" s="210">
        <v>10431.49</v>
      </c>
      <c r="J415" s="292"/>
      <c r="K415" s="209">
        <v>411</v>
      </c>
      <c r="L415" s="210">
        <v>28031.58</v>
      </c>
      <c r="M415" s="292"/>
      <c r="N415" s="209">
        <v>411</v>
      </c>
      <c r="O415" s="210">
        <v>11930</v>
      </c>
      <c r="P415" s="292"/>
      <c r="Q415" s="209"/>
      <c r="R415" s="210"/>
    </row>
    <row r="416" spans="2:18">
      <c r="B416" s="209" t="s">
        <v>688</v>
      </c>
      <c r="C416" s="209">
        <v>29742.2</v>
      </c>
      <c r="D416" s="209"/>
      <c r="E416" s="209" t="s">
        <v>688</v>
      </c>
      <c r="F416" s="209">
        <v>29591.29</v>
      </c>
      <c r="H416" s="209">
        <v>412</v>
      </c>
      <c r="I416" s="210">
        <v>10457.15</v>
      </c>
      <c r="J416" s="292"/>
      <c r="K416" s="209">
        <v>412</v>
      </c>
      <c r="L416" s="210">
        <v>28100</v>
      </c>
      <c r="M416" s="292"/>
      <c r="N416" s="209">
        <v>412</v>
      </c>
      <c r="O416" s="210">
        <v>11958</v>
      </c>
      <c r="P416" s="292"/>
      <c r="Q416" s="209"/>
      <c r="R416" s="210"/>
    </row>
    <row r="417" spans="2:18">
      <c r="B417" s="209" t="s">
        <v>689</v>
      </c>
      <c r="C417" s="209">
        <v>29814.25</v>
      </c>
      <c r="D417" s="209"/>
      <c r="E417" s="209" t="s">
        <v>689</v>
      </c>
      <c r="F417" s="209">
        <v>29663.599999999999</v>
      </c>
      <c r="H417" s="209">
        <v>413</v>
      </c>
      <c r="I417" s="210">
        <v>10482.81</v>
      </c>
      <c r="J417" s="292"/>
      <c r="K417" s="209">
        <v>413</v>
      </c>
      <c r="L417" s="210">
        <v>28168.42</v>
      </c>
      <c r="M417" s="292"/>
      <c r="N417" s="209">
        <v>413</v>
      </c>
      <c r="O417" s="210">
        <v>11987</v>
      </c>
      <c r="P417" s="292"/>
      <c r="Q417" s="209"/>
      <c r="R417" s="210"/>
    </row>
    <row r="418" spans="2:18">
      <c r="B418" s="209" t="s">
        <v>768</v>
      </c>
      <c r="C418" s="209">
        <v>29886.29</v>
      </c>
      <c r="D418" s="209"/>
      <c r="E418" s="209" t="s">
        <v>768</v>
      </c>
      <c r="F418" s="209">
        <v>29735.91</v>
      </c>
      <c r="H418" s="209">
        <v>414</v>
      </c>
      <c r="I418" s="210">
        <v>10508.47</v>
      </c>
      <c r="J418" s="292"/>
      <c r="K418" s="209">
        <v>414</v>
      </c>
      <c r="L418" s="210">
        <v>28236.85</v>
      </c>
      <c r="M418" s="292"/>
      <c r="N418" s="209">
        <v>414</v>
      </c>
      <c r="O418" s="210">
        <v>12015</v>
      </c>
      <c r="P418" s="292"/>
      <c r="Q418" s="209"/>
      <c r="R418" s="210"/>
    </row>
    <row r="419" spans="2:18">
      <c r="B419" s="209" t="s">
        <v>690</v>
      </c>
      <c r="C419" s="209">
        <v>29958.34</v>
      </c>
      <c r="D419" s="209"/>
      <c r="E419" s="209" t="s">
        <v>690</v>
      </c>
      <c r="F419" s="209">
        <v>29808.22</v>
      </c>
      <c r="H419" s="209">
        <v>415</v>
      </c>
      <c r="I419" s="210">
        <v>10534.13</v>
      </c>
      <c r="J419" s="292"/>
      <c r="K419" s="209">
        <v>415</v>
      </c>
      <c r="L419" s="210">
        <v>28305.27</v>
      </c>
      <c r="M419" s="292"/>
      <c r="N419" s="209">
        <v>415</v>
      </c>
      <c r="O419" s="210">
        <v>12044</v>
      </c>
      <c r="P419" s="292"/>
      <c r="Q419" s="209"/>
      <c r="R419" s="210"/>
    </row>
    <row r="420" spans="2:18">
      <c r="B420" s="209" t="s">
        <v>691</v>
      </c>
      <c r="C420" s="209">
        <v>30030.39</v>
      </c>
      <c r="D420" s="209"/>
      <c r="E420" s="209" t="s">
        <v>691</v>
      </c>
      <c r="F420" s="209">
        <v>29880.53</v>
      </c>
      <c r="H420" s="209">
        <v>416</v>
      </c>
      <c r="I420" s="210">
        <v>10559.8</v>
      </c>
      <c r="J420" s="292"/>
      <c r="K420" s="209">
        <v>416</v>
      </c>
      <c r="L420" s="210">
        <v>28373.7</v>
      </c>
      <c r="M420" s="292"/>
      <c r="N420" s="209">
        <v>416</v>
      </c>
      <c r="O420" s="210">
        <v>12072</v>
      </c>
      <c r="P420" s="292"/>
      <c r="Q420" s="209"/>
      <c r="R420" s="210"/>
    </row>
    <row r="421" spans="2:18">
      <c r="B421" s="209" t="s">
        <v>692</v>
      </c>
      <c r="C421" s="209">
        <v>30102.43</v>
      </c>
      <c r="D421" s="209"/>
      <c r="E421" s="209" t="s">
        <v>692</v>
      </c>
      <c r="F421" s="209">
        <v>29952.84</v>
      </c>
      <c r="H421" s="209">
        <v>417</v>
      </c>
      <c r="I421" s="210">
        <v>10585.46</v>
      </c>
      <c r="J421" s="292"/>
      <c r="K421" s="209">
        <v>417</v>
      </c>
      <c r="L421" s="210">
        <v>28442.12</v>
      </c>
      <c r="M421" s="292"/>
      <c r="N421" s="209">
        <v>417</v>
      </c>
      <c r="O421" s="210">
        <v>12100</v>
      </c>
      <c r="P421" s="292"/>
      <c r="Q421" s="209"/>
      <c r="R421" s="210"/>
    </row>
    <row r="422" spans="2:18">
      <c r="B422" s="209" t="s">
        <v>611</v>
      </c>
      <c r="C422" s="209">
        <v>30174.48</v>
      </c>
      <c r="D422" s="209"/>
      <c r="E422" s="209" t="s">
        <v>611</v>
      </c>
      <c r="F422" s="209">
        <v>30025.15</v>
      </c>
      <c r="H422" s="209">
        <v>418</v>
      </c>
      <c r="I422" s="210">
        <v>10611.12</v>
      </c>
      <c r="J422" s="292"/>
      <c r="K422" s="209">
        <v>418</v>
      </c>
      <c r="L422" s="210">
        <v>28510.54</v>
      </c>
      <c r="M422" s="292"/>
      <c r="N422" s="209">
        <v>418</v>
      </c>
      <c r="O422" s="210">
        <v>12129</v>
      </c>
      <c r="P422" s="292"/>
      <c r="Q422" s="209"/>
      <c r="R422" s="210"/>
    </row>
    <row r="423" spans="2:18">
      <c r="B423" s="209" t="s">
        <v>693</v>
      </c>
      <c r="C423" s="209">
        <v>30246.53</v>
      </c>
      <c r="D423" s="209"/>
      <c r="E423" s="209" t="s">
        <v>693</v>
      </c>
      <c r="F423" s="209">
        <v>30097.46</v>
      </c>
      <c r="H423" s="209">
        <v>419</v>
      </c>
      <c r="I423" s="210">
        <v>10636.78</v>
      </c>
      <c r="J423" s="292"/>
      <c r="K423" s="209">
        <v>419</v>
      </c>
      <c r="L423" s="210">
        <v>28578.97</v>
      </c>
      <c r="M423" s="292"/>
      <c r="N423" s="209">
        <v>419</v>
      </c>
      <c r="O423" s="210">
        <v>12157</v>
      </c>
      <c r="P423" s="292"/>
      <c r="Q423" s="209"/>
      <c r="R423" s="210"/>
    </row>
    <row r="424" spans="2:18">
      <c r="B424" s="209">
        <v>35</v>
      </c>
      <c r="C424" s="209">
        <v>30318.58</v>
      </c>
      <c r="D424" s="209"/>
      <c r="E424" s="209">
        <v>35</v>
      </c>
      <c r="F424" s="209">
        <v>30169.77</v>
      </c>
      <c r="H424" s="209">
        <v>420</v>
      </c>
      <c r="I424" s="210">
        <v>10662.44</v>
      </c>
      <c r="J424" s="292"/>
      <c r="K424" s="209">
        <v>420</v>
      </c>
      <c r="L424" s="210">
        <v>28647.39</v>
      </c>
      <c r="M424" s="292"/>
      <c r="N424" s="209">
        <v>420</v>
      </c>
      <c r="O424" s="210">
        <v>12186</v>
      </c>
      <c r="P424" s="292"/>
      <c r="Q424" s="209"/>
      <c r="R424" s="210"/>
    </row>
    <row r="425" spans="2:18">
      <c r="B425" s="209" t="s">
        <v>694</v>
      </c>
      <c r="C425" s="209">
        <v>30390.63</v>
      </c>
      <c r="D425" s="209"/>
      <c r="E425" s="209" t="s">
        <v>694</v>
      </c>
      <c r="F425" s="209">
        <v>30242.09</v>
      </c>
      <c r="H425" s="209">
        <v>421</v>
      </c>
      <c r="I425" s="210">
        <v>10688.11</v>
      </c>
      <c r="J425" s="292"/>
      <c r="K425" s="209">
        <v>421</v>
      </c>
      <c r="L425" s="210">
        <v>28715.82</v>
      </c>
      <c r="M425" s="292"/>
      <c r="N425" s="209">
        <v>421</v>
      </c>
      <c r="O425" s="210">
        <v>12214</v>
      </c>
      <c r="P425" s="292"/>
      <c r="Q425" s="209"/>
      <c r="R425" s="210"/>
    </row>
    <row r="426" spans="2:18">
      <c r="B426" s="209" t="s">
        <v>695</v>
      </c>
      <c r="C426" s="209">
        <v>30462.67</v>
      </c>
      <c r="D426" s="209"/>
      <c r="E426" s="209" t="s">
        <v>695</v>
      </c>
      <c r="F426" s="209">
        <v>30314.39</v>
      </c>
      <c r="H426" s="209">
        <v>422</v>
      </c>
      <c r="I426" s="210">
        <v>10713.77</v>
      </c>
      <c r="J426" s="292"/>
      <c r="K426" s="209">
        <v>422</v>
      </c>
      <c r="L426" s="210">
        <v>28784.240000000002</v>
      </c>
      <c r="M426" s="292"/>
      <c r="N426" s="209">
        <v>422</v>
      </c>
      <c r="O426" s="210">
        <v>12242</v>
      </c>
      <c r="P426" s="292"/>
      <c r="Q426" s="209"/>
      <c r="R426" s="210"/>
    </row>
    <row r="427" spans="2:18">
      <c r="B427" s="209" t="s">
        <v>696</v>
      </c>
      <c r="C427" s="209">
        <v>30534.720000000001</v>
      </c>
      <c r="D427" s="209"/>
      <c r="E427" s="209" t="s">
        <v>696</v>
      </c>
      <c r="F427" s="209">
        <v>30386.71</v>
      </c>
      <c r="H427" s="209">
        <v>423</v>
      </c>
      <c r="I427" s="210">
        <v>10739.43</v>
      </c>
      <c r="J427" s="292"/>
      <c r="K427" s="209">
        <v>423</v>
      </c>
      <c r="L427" s="210">
        <v>28852.66</v>
      </c>
      <c r="M427" s="292"/>
      <c r="N427" s="209">
        <v>423</v>
      </c>
      <c r="O427" s="210">
        <v>12271</v>
      </c>
      <c r="P427" s="292"/>
      <c r="Q427" s="209"/>
      <c r="R427" s="210"/>
    </row>
    <row r="428" spans="2:18">
      <c r="B428" s="209" t="s">
        <v>697</v>
      </c>
      <c r="C428" s="209">
        <v>30606.77</v>
      </c>
      <c r="D428" s="209"/>
      <c r="E428" s="209" t="s">
        <v>697</v>
      </c>
      <c r="F428" s="209">
        <v>30459.01</v>
      </c>
      <c r="H428" s="209">
        <v>424</v>
      </c>
      <c r="I428" s="210">
        <v>10765.09</v>
      </c>
      <c r="J428" s="292"/>
      <c r="K428" s="209">
        <v>424</v>
      </c>
      <c r="L428" s="210">
        <v>28921.09</v>
      </c>
      <c r="M428" s="292"/>
      <c r="N428" s="209">
        <v>424</v>
      </c>
      <c r="O428" s="210">
        <v>12299</v>
      </c>
      <c r="P428" s="292"/>
      <c r="Q428" s="209"/>
      <c r="R428" s="210"/>
    </row>
    <row r="429" spans="2:18">
      <c r="B429" s="209" t="s">
        <v>698</v>
      </c>
      <c r="C429" s="209">
        <v>30678.81</v>
      </c>
      <c r="D429" s="209"/>
      <c r="E429" s="209" t="s">
        <v>698</v>
      </c>
      <c r="F429" s="209">
        <v>30531.32</v>
      </c>
      <c r="H429" s="209">
        <v>425</v>
      </c>
      <c r="I429" s="210">
        <v>10790.75</v>
      </c>
      <c r="J429" s="292"/>
      <c r="K429" s="209">
        <v>425</v>
      </c>
      <c r="L429" s="210">
        <v>28989.51</v>
      </c>
      <c r="M429" s="292"/>
      <c r="N429" s="209">
        <v>425</v>
      </c>
      <c r="O429" s="210">
        <v>12328</v>
      </c>
      <c r="P429" s="292"/>
      <c r="Q429" s="209"/>
      <c r="R429" s="210"/>
    </row>
    <row r="430" spans="2:18">
      <c r="B430" s="209" t="s">
        <v>769</v>
      </c>
      <c r="C430" s="209">
        <v>30750.86</v>
      </c>
      <c r="D430" s="209"/>
      <c r="E430" s="209" t="s">
        <v>769</v>
      </c>
      <c r="F430" s="209">
        <v>30603.64</v>
      </c>
      <c r="H430" s="209">
        <v>426</v>
      </c>
      <c r="I430" s="210">
        <v>10816.42</v>
      </c>
      <c r="J430" s="292"/>
      <c r="K430" s="209">
        <v>426</v>
      </c>
      <c r="L430" s="210">
        <v>29057.94</v>
      </c>
      <c r="M430" s="292"/>
      <c r="N430" s="209">
        <v>426</v>
      </c>
      <c r="O430" s="210">
        <v>12356</v>
      </c>
      <c r="P430" s="292"/>
      <c r="Q430" s="209"/>
      <c r="R430" s="210"/>
    </row>
    <row r="431" spans="2:18">
      <c r="B431" s="209" t="s">
        <v>699</v>
      </c>
      <c r="C431" s="209">
        <v>30822.91</v>
      </c>
      <c r="D431" s="209"/>
      <c r="E431" s="209" t="s">
        <v>699</v>
      </c>
      <c r="F431" s="209">
        <v>30675.95</v>
      </c>
      <c r="H431" s="209">
        <v>427</v>
      </c>
      <c r="I431" s="210">
        <v>10842.08</v>
      </c>
      <c r="J431" s="292"/>
      <c r="K431" s="209">
        <v>427</v>
      </c>
      <c r="L431" s="210">
        <v>29126.36</v>
      </c>
      <c r="M431" s="292"/>
      <c r="N431" s="209">
        <v>427</v>
      </c>
      <c r="O431" s="210">
        <v>12384</v>
      </c>
      <c r="P431" s="292"/>
      <c r="Q431" s="209"/>
      <c r="R431" s="210"/>
    </row>
    <row r="432" spans="2:18">
      <c r="B432" s="209" t="s">
        <v>700</v>
      </c>
      <c r="C432" s="209">
        <v>30894.959999999999</v>
      </c>
      <c r="D432" s="209"/>
      <c r="E432" s="209" t="s">
        <v>700</v>
      </c>
      <c r="F432" s="209">
        <v>30748.26</v>
      </c>
      <c r="H432" s="209">
        <v>428</v>
      </c>
      <c r="I432" s="210">
        <v>10867.74</v>
      </c>
      <c r="J432" s="292"/>
      <c r="K432" s="209">
        <v>428</v>
      </c>
      <c r="L432" s="210">
        <v>29194.78</v>
      </c>
      <c r="M432" s="292"/>
      <c r="N432" s="209">
        <v>428</v>
      </c>
      <c r="O432" s="210">
        <v>12413</v>
      </c>
      <c r="P432" s="292"/>
      <c r="Q432" s="209"/>
      <c r="R432" s="210"/>
    </row>
    <row r="433" spans="2:18">
      <c r="B433" s="209" t="s">
        <v>701</v>
      </c>
      <c r="C433" s="209">
        <v>30967.01</v>
      </c>
      <c r="D433" s="209"/>
      <c r="E433" s="209" t="s">
        <v>701</v>
      </c>
      <c r="F433" s="209">
        <v>30820.560000000001</v>
      </c>
      <c r="H433" s="209">
        <v>429</v>
      </c>
      <c r="I433" s="210">
        <v>10893.4</v>
      </c>
      <c r="J433" s="292"/>
      <c r="K433" s="209">
        <v>429</v>
      </c>
      <c r="L433" s="210">
        <v>29263.21</v>
      </c>
      <c r="M433" s="292"/>
      <c r="N433" s="209">
        <v>429</v>
      </c>
      <c r="O433" s="210">
        <v>12441</v>
      </c>
      <c r="P433" s="292"/>
      <c r="Q433" s="209"/>
      <c r="R433" s="210"/>
    </row>
    <row r="434" spans="2:18">
      <c r="B434" s="209" t="s">
        <v>612</v>
      </c>
      <c r="C434" s="209">
        <v>31039.05</v>
      </c>
      <c r="D434" s="209"/>
      <c r="E434" s="209" t="s">
        <v>612</v>
      </c>
      <c r="F434" s="209">
        <v>30892.87</v>
      </c>
      <c r="H434" s="209">
        <v>430</v>
      </c>
      <c r="I434" s="210">
        <v>10919.06</v>
      </c>
      <c r="J434" s="292"/>
      <c r="K434" s="209">
        <v>430</v>
      </c>
      <c r="L434" s="210">
        <v>29331.63</v>
      </c>
      <c r="M434" s="292"/>
      <c r="N434" s="209">
        <v>430</v>
      </c>
      <c r="O434" s="210">
        <v>12470</v>
      </c>
      <c r="P434" s="292"/>
      <c r="Q434" s="209"/>
      <c r="R434" s="210"/>
    </row>
    <row r="435" spans="2:18">
      <c r="B435" s="209" t="s">
        <v>702</v>
      </c>
      <c r="C435" s="209">
        <v>31111.1</v>
      </c>
      <c r="D435" s="209"/>
      <c r="E435" s="209" t="s">
        <v>702</v>
      </c>
      <c r="F435" s="209">
        <v>30965.19</v>
      </c>
      <c r="H435" s="209">
        <v>431</v>
      </c>
      <c r="I435" s="210">
        <v>10944.73</v>
      </c>
      <c r="J435" s="292"/>
      <c r="K435" s="209">
        <v>431</v>
      </c>
      <c r="L435" s="210">
        <v>29400.06</v>
      </c>
      <c r="M435" s="292"/>
      <c r="N435" s="209">
        <v>431</v>
      </c>
      <c r="O435" s="210">
        <v>12498</v>
      </c>
      <c r="P435" s="292"/>
      <c r="Q435" s="209"/>
      <c r="R435" s="210"/>
    </row>
    <row r="436" spans="2:18">
      <c r="B436" s="209">
        <v>36</v>
      </c>
      <c r="C436" s="209">
        <v>31183.15</v>
      </c>
      <c r="D436" s="209"/>
      <c r="E436" s="209">
        <v>36</v>
      </c>
      <c r="F436" s="209">
        <v>31037.5</v>
      </c>
      <c r="H436" s="209">
        <v>432</v>
      </c>
      <c r="I436" s="210">
        <v>10970.39</v>
      </c>
      <c r="J436" s="292"/>
      <c r="K436" s="209">
        <v>432</v>
      </c>
      <c r="L436" s="210">
        <v>29468.48</v>
      </c>
      <c r="M436" s="292"/>
      <c r="N436" s="209">
        <v>432</v>
      </c>
      <c r="O436" s="210">
        <v>12526</v>
      </c>
      <c r="P436" s="292"/>
      <c r="Q436" s="209"/>
      <c r="R436" s="210"/>
    </row>
    <row r="437" spans="2:18">
      <c r="B437" s="209" t="s">
        <v>703</v>
      </c>
      <c r="C437" s="209">
        <v>31255.19</v>
      </c>
      <c r="D437" s="209"/>
      <c r="E437" s="209" t="s">
        <v>703</v>
      </c>
      <c r="F437" s="209">
        <v>31109.81</v>
      </c>
      <c r="H437" s="209">
        <v>433</v>
      </c>
      <c r="I437" s="210">
        <v>10996.05</v>
      </c>
      <c r="J437" s="292"/>
      <c r="K437" s="209">
        <v>433</v>
      </c>
      <c r="L437" s="210">
        <v>29536.9</v>
      </c>
      <c r="M437" s="292"/>
      <c r="N437" s="209">
        <v>433</v>
      </c>
      <c r="O437" s="210">
        <v>12555</v>
      </c>
      <c r="P437" s="292"/>
      <c r="Q437" s="209"/>
      <c r="R437" s="210"/>
    </row>
    <row r="438" spans="2:18">
      <c r="B438" s="209" t="s">
        <v>704</v>
      </c>
      <c r="C438" s="209">
        <v>31327.24</v>
      </c>
      <c r="D438" s="209"/>
      <c r="E438" s="209" t="s">
        <v>704</v>
      </c>
      <c r="F438" s="209">
        <v>31182.12</v>
      </c>
      <c r="H438" s="209">
        <v>434</v>
      </c>
      <c r="I438" s="210">
        <v>11021.71</v>
      </c>
      <c r="J438" s="292"/>
      <c r="K438" s="209">
        <v>434</v>
      </c>
      <c r="L438" s="210">
        <v>29605.33</v>
      </c>
      <c r="M438" s="292"/>
      <c r="N438" s="209">
        <v>434</v>
      </c>
      <c r="O438" s="210">
        <v>12583</v>
      </c>
      <c r="P438" s="292"/>
      <c r="Q438" s="209"/>
      <c r="R438" s="210"/>
    </row>
    <row r="439" spans="2:18">
      <c r="B439" s="209" t="s">
        <v>705</v>
      </c>
      <c r="C439" s="209">
        <v>31399.29</v>
      </c>
      <c r="D439" s="209"/>
      <c r="E439" s="209" t="s">
        <v>705</v>
      </c>
      <c r="F439" s="209">
        <v>31254.42</v>
      </c>
      <c r="H439" s="209">
        <v>435</v>
      </c>
      <c r="I439" s="210">
        <v>11047.37</v>
      </c>
      <c r="J439" s="292"/>
      <c r="K439" s="209">
        <v>435</v>
      </c>
      <c r="L439" s="210">
        <v>29673.75</v>
      </c>
      <c r="M439" s="292"/>
      <c r="N439" s="209">
        <v>435</v>
      </c>
      <c r="O439" s="210">
        <v>12612</v>
      </c>
      <c r="P439" s="292"/>
      <c r="Q439" s="209"/>
      <c r="R439" s="210"/>
    </row>
    <row r="440" spans="2:18">
      <c r="B440" s="209" t="s">
        <v>706</v>
      </c>
      <c r="C440" s="209">
        <v>31471.33</v>
      </c>
      <c r="D440" s="209"/>
      <c r="E440" s="209" t="s">
        <v>706</v>
      </c>
      <c r="F440" s="209">
        <v>31326.74</v>
      </c>
      <c r="H440" s="209">
        <v>436</v>
      </c>
      <c r="I440" s="210">
        <v>11073.04</v>
      </c>
      <c r="J440" s="292"/>
      <c r="K440" s="209">
        <v>436</v>
      </c>
      <c r="L440" s="210">
        <v>29742.18</v>
      </c>
      <c r="M440" s="292"/>
      <c r="N440" s="209">
        <v>436</v>
      </c>
      <c r="O440" s="210">
        <v>12640</v>
      </c>
      <c r="P440" s="292"/>
      <c r="Q440" s="209"/>
      <c r="R440" s="210"/>
    </row>
    <row r="441" spans="2:18">
      <c r="B441" s="209" t="s">
        <v>707</v>
      </c>
      <c r="C441" s="209">
        <v>31543.38</v>
      </c>
      <c r="D441" s="209"/>
      <c r="E441" s="209" t="s">
        <v>707</v>
      </c>
      <c r="F441" s="209">
        <v>31399.05</v>
      </c>
      <c r="H441" s="209">
        <v>437</v>
      </c>
      <c r="I441" s="210">
        <v>11098.7</v>
      </c>
      <c r="J441" s="292"/>
      <c r="K441" s="209">
        <v>437</v>
      </c>
      <c r="L441" s="210">
        <v>29810.6</v>
      </c>
      <c r="M441" s="292"/>
      <c r="N441" s="209">
        <v>437</v>
      </c>
      <c r="O441" s="210">
        <v>12668</v>
      </c>
      <c r="P441" s="292"/>
      <c r="Q441" s="209"/>
      <c r="R441" s="210"/>
    </row>
    <row r="442" spans="2:18">
      <c r="B442" s="209" t="s">
        <v>770</v>
      </c>
      <c r="C442" s="209">
        <v>31615.51</v>
      </c>
      <c r="D442" s="209"/>
      <c r="E442" s="209" t="s">
        <v>770</v>
      </c>
      <c r="F442" s="209">
        <v>31471.360000000001</v>
      </c>
      <c r="H442" s="209">
        <v>438</v>
      </c>
      <c r="I442" s="210">
        <v>11124.36</v>
      </c>
      <c r="J442" s="292"/>
      <c r="K442" s="209">
        <v>438</v>
      </c>
      <c r="L442" s="210">
        <v>29879.02</v>
      </c>
      <c r="M442" s="292"/>
      <c r="N442" s="209">
        <v>438</v>
      </c>
      <c r="O442" s="210">
        <v>12697</v>
      </c>
      <c r="P442" s="292"/>
      <c r="Q442" s="209"/>
      <c r="R442" s="210"/>
    </row>
    <row r="443" spans="2:18">
      <c r="B443" s="209" t="s">
        <v>708</v>
      </c>
      <c r="C443" s="209">
        <v>31687.68</v>
      </c>
      <c r="D443" s="209"/>
      <c r="E443" s="209" t="s">
        <v>708</v>
      </c>
      <c r="F443" s="209">
        <v>31543.67</v>
      </c>
      <c r="H443" s="209">
        <v>439</v>
      </c>
      <c r="I443" s="210">
        <v>11150.02</v>
      </c>
      <c r="J443" s="292"/>
      <c r="K443" s="209">
        <v>439</v>
      </c>
      <c r="L443" s="210">
        <v>29947.45</v>
      </c>
      <c r="M443" s="292"/>
      <c r="N443" s="209">
        <v>439</v>
      </c>
      <c r="O443" s="210">
        <v>12725</v>
      </c>
      <c r="P443" s="292"/>
      <c r="Q443" s="209"/>
      <c r="R443" s="210"/>
    </row>
    <row r="444" spans="2:18">
      <c r="B444" s="209" t="s">
        <v>709</v>
      </c>
      <c r="C444" s="209">
        <v>31759.85</v>
      </c>
      <c r="D444" s="209"/>
      <c r="E444" s="209" t="s">
        <v>709</v>
      </c>
      <c r="F444" s="209">
        <v>31615.98</v>
      </c>
      <c r="H444" s="209">
        <v>440</v>
      </c>
      <c r="I444" s="210">
        <v>11175.68</v>
      </c>
      <c r="J444" s="292"/>
      <c r="K444" s="209">
        <v>440</v>
      </c>
      <c r="L444" s="210">
        <v>30015.87</v>
      </c>
      <c r="M444" s="292"/>
      <c r="N444" s="209">
        <v>440</v>
      </c>
      <c r="O444" s="210">
        <v>12754</v>
      </c>
      <c r="P444" s="292"/>
      <c r="Q444" s="209"/>
      <c r="R444" s="210"/>
    </row>
    <row r="445" spans="2:18">
      <c r="B445" s="209" t="s">
        <v>710</v>
      </c>
      <c r="C445" s="209">
        <v>31832.02</v>
      </c>
      <c r="D445" s="209"/>
      <c r="E445" s="209" t="s">
        <v>710</v>
      </c>
      <c r="F445" s="209">
        <v>31688.29</v>
      </c>
      <c r="H445" s="209">
        <v>441</v>
      </c>
      <c r="I445" s="210">
        <v>11201.35</v>
      </c>
      <c r="J445" s="292"/>
      <c r="K445" s="209">
        <v>441</v>
      </c>
      <c r="L445" s="210">
        <v>30084.3</v>
      </c>
      <c r="M445" s="292"/>
      <c r="N445" s="209">
        <v>441</v>
      </c>
      <c r="O445" s="210">
        <v>12782</v>
      </c>
      <c r="P445" s="292"/>
      <c r="Q445" s="209"/>
      <c r="R445" s="210"/>
    </row>
    <row r="446" spans="2:18">
      <c r="B446" s="209" t="s">
        <v>613</v>
      </c>
      <c r="C446" s="209">
        <v>31904.19</v>
      </c>
      <c r="D446" s="209"/>
      <c r="E446" s="209" t="s">
        <v>613</v>
      </c>
      <c r="F446" s="209">
        <v>31760.6</v>
      </c>
      <c r="H446" s="209">
        <v>442</v>
      </c>
      <c r="I446" s="210">
        <v>11227.01</v>
      </c>
      <c r="J446" s="292"/>
      <c r="K446" s="209">
        <v>442</v>
      </c>
      <c r="L446" s="210">
        <v>30152.720000000001</v>
      </c>
      <c r="M446" s="292"/>
      <c r="N446" s="209">
        <v>442</v>
      </c>
      <c r="O446" s="210">
        <v>12810</v>
      </c>
      <c r="P446" s="292"/>
      <c r="Q446" s="209"/>
      <c r="R446" s="210"/>
    </row>
    <row r="447" spans="2:18">
      <c r="B447" s="209" t="s">
        <v>711</v>
      </c>
      <c r="C447" s="209">
        <v>31976.36</v>
      </c>
      <c r="D447" s="209"/>
      <c r="E447" s="209" t="s">
        <v>711</v>
      </c>
      <c r="F447" s="209">
        <v>31832.9</v>
      </c>
      <c r="H447" s="209">
        <v>443</v>
      </c>
      <c r="I447" s="210">
        <v>11252.67</v>
      </c>
      <c r="J447" s="292"/>
      <c r="K447" s="209">
        <v>443</v>
      </c>
      <c r="L447" s="210">
        <v>30221.14</v>
      </c>
      <c r="M447" s="292"/>
      <c r="N447" s="209">
        <v>443</v>
      </c>
      <c r="O447" s="210">
        <v>12839</v>
      </c>
      <c r="P447" s="292"/>
      <c r="Q447" s="209"/>
      <c r="R447" s="210"/>
    </row>
    <row r="448" spans="2:18">
      <c r="B448" s="209">
        <v>37</v>
      </c>
      <c r="C448" s="209">
        <v>32048.52</v>
      </c>
      <c r="D448" s="209"/>
      <c r="E448" s="209">
        <v>37</v>
      </c>
      <c r="F448" s="209">
        <v>31905.18</v>
      </c>
      <c r="H448" s="209">
        <v>444</v>
      </c>
      <c r="I448" s="210">
        <v>11278.33</v>
      </c>
      <c r="J448" s="292"/>
      <c r="K448" s="209">
        <v>444</v>
      </c>
      <c r="L448" s="210">
        <v>30289.57</v>
      </c>
      <c r="M448" s="292"/>
      <c r="N448" s="209">
        <v>444</v>
      </c>
      <c r="O448" s="210">
        <v>12867</v>
      </c>
      <c r="P448" s="292"/>
      <c r="Q448" s="209"/>
      <c r="R448" s="210"/>
    </row>
    <row r="449" spans="2:18">
      <c r="B449" s="209" t="s">
        <v>712</v>
      </c>
      <c r="C449" s="209">
        <v>32120.69</v>
      </c>
      <c r="D449" s="209"/>
      <c r="E449" s="209" t="s">
        <v>712</v>
      </c>
      <c r="F449" s="209">
        <v>31977.48</v>
      </c>
      <c r="H449" s="209">
        <v>445</v>
      </c>
      <c r="I449" s="210">
        <v>11303.99</v>
      </c>
      <c r="J449" s="292"/>
      <c r="K449" s="209">
        <v>445</v>
      </c>
      <c r="L449" s="210">
        <v>30357.99</v>
      </c>
      <c r="M449" s="292"/>
      <c r="N449" s="209">
        <v>445</v>
      </c>
      <c r="O449" s="210">
        <v>12896</v>
      </c>
      <c r="P449" s="292"/>
      <c r="Q449" s="209"/>
      <c r="R449" s="210"/>
    </row>
    <row r="450" spans="2:18">
      <c r="B450" s="209" t="s">
        <v>713</v>
      </c>
      <c r="C450" s="209">
        <v>32192.86</v>
      </c>
      <c r="D450" s="209"/>
      <c r="E450" s="209" t="s">
        <v>713</v>
      </c>
      <c r="F450" s="209">
        <v>32049.77</v>
      </c>
      <c r="H450" s="209">
        <v>446</v>
      </c>
      <c r="I450" s="210">
        <v>11329.66</v>
      </c>
      <c r="J450" s="292"/>
      <c r="K450" s="209">
        <v>446</v>
      </c>
      <c r="L450" s="210">
        <v>30426.42</v>
      </c>
      <c r="M450" s="292"/>
      <c r="N450" s="209">
        <v>446</v>
      </c>
      <c r="O450" s="210">
        <v>12924</v>
      </c>
      <c r="P450" s="292"/>
      <c r="Q450" s="209"/>
      <c r="R450" s="210"/>
    </row>
    <row r="451" spans="2:18">
      <c r="B451" s="209" t="s">
        <v>714</v>
      </c>
      <c r="C451" s="209">
        <v>32265.03</v>
      </c>
      <c r="D451" s="209"/>
      <c r="E451" s="209" t="s">
        <v>714</v>
      </c>
      <c r="F451" s="209">
        <v>32122.05</v>
      </c>
      <c r="H451" s="209">
        <v>447</v>
      </c>
      <c r="I451" s="210">
        <v>11355.32</v>
      </c>
      <c r="J451" s="292"/>
      <c r="K451" s="209">
        <v>447</v>
      </c>
      <c r="L451" s="210">
        <v>30494.84</v>
      </c>
      <c r="M451" s="292"/>
      <c r="N451" s="209">
        <v>447</v>
      </c>
      <c r="O451" s="210">
        <v>12952</v>
      </c>
      <c r="P451" s="292"/>
      <c r="Q451" s="209"/>
      <c r="R451" s="210"/>
    </row>
    <row r="452" spans="2:18">
      <c r="B452" s="209" t="s">
        <v>715</v>
      </c>
      <c r="C452" s="209">
        <v>32337.200000000001</v>
      </c>
      <c r="D452" s="209"/>
      <c r="E452" s="209" t="s">
        <v>715</v>
      </c>
      <c r="F452" s="209">
        <v>32194.34</v>
      </c>
      <c r="H452" s="209">
        <v>448</v>
      </c>
      <c r="I452" s="210">
        <v>11380.98</v>
      </c>
      <c r="J452" s="292"/>
      <c r="K452" s="209">
        <v>448</v>
      </c>
      <c r="L452" s="210">
        <v>30563.26</v>
      </c>
      <c r="M452" s="292"/>
      <c r="N452" s="209">
        <v>448</v>
      </c>
      <c r="O452" s="210">
        <v>12981</v>
      </c>
      <c r="P452" s="292"/>
      <c r="Q452" s="209"/>
      <c r="R452" s="210"/>
    </row>
    <row r="453" spans="2:18">
      <c r="B453" s="209" t="s">
        <v>716</v>
      </c>
      <c r="C453" s="209">
        <v>32409.360000000001</v>
      </c>
      <c r="D453" s="209"/>
      <c r="E453" s="209" t="s">
        <v>716</v>
      </c>
      <c r="F453" s="209">
        <v>32266.63</v>
      </c>
      <c r="H453" s="209">
        <v>449</v>
      </c>
      <c r="I453" s="210">
        <v>11406.64</v>
      </c>
      <c r="J453" s="292"/>
      <c r="K453" s="209">
        <v>449</v>
      </c>
      <c r="L453" s="210">
        <v>30631.69</v>
      </c>
      <c r="M453" s="292"/>
      <c r="N453" s="209">
        <v>449</v>
      </c>
      <c r="O453" s="210">
        <v>13009</v>
      </c>
      <c r="P453" s="292"/>
      <c r="Q453" s="209"/>
      <c r="R453" s="210"/>
    </row>
    <row r="454" spans="2:18">
      <c r="B454" s="209" t="s">
        <v>771</v>
      </c>
      <c r="C454" s="209">
        <v>32481.53</v>
      </c>
      <c r="D454" s="209"/>
      <c r="E454" s="209" t="s">
        <v>771</v>
      </c>
      <c r="F454" s="209">
        <v>32338.92</v>
      </c>
      <c r="H454" s="209">
        <v>450</v>
      </c>
      <c r="I454" s="210">
        <v>11432.3</v>
      </c>
      <c r="J454" s="292"/>
      <c r="K454" s="209">
        <v>450</v>
      </c>
      <c r="L454" s="210">
        <v>30700.11</v>
      </c>
      <c r="M454" s="292"/>
      <c r="N454" s="209">
        <v>450</v>
      </c>
      <c r="O454" s="210">
        <v>13038</v>
      </c>
      <c r="P454" s="292"/>
      <c r="Q454" s="209"/>
      <c r="R454" s="210"/>
    </row>
    <row r="455" spans="2:18">
      <c r="B455" s="209" t="s">
        <v>717</v>
      </c>
      <c r="C455" s="209">
        <v>32553.7</v>
      </c>
      <c r="D455" s="209"/>
      <c r="E455" s="209" t="s">
        <v>717</v>
      </c>
      <c r="F455" s="209">
        <v>32411.21</v>
      </c>
      <c r="H455" s="209">
        <v>451</v>
      </c>
      <c r="I455" s="210">
        <v>11457.97</v>
      </c>
      <c r="J455" s="292"/>
      <c r="K455" s="209">
        <v>451</v>
      </c>
      <c r="L455" s="210">
        <v>30768.54</v>
      </c>
      <c r="M455" s="292"/>
      <c r="N455" s="209">
        <v>451</v>
      </c>
      <c r="O455" s="210">
        <v>13066</v>
      </c>
      <c r="P455" s="292"/>
      <c r="Q455" s="209"/>
      <c r="R455" s="210"/>
    </row>
    <row r="456" spans="2:18">
      <c r="B456" s="209" t="s">
        <v>718</v>
      </c>
      <c r="C456" s="209">
        <v>32625.87</v>
      </c>
      <c r="D456" s="209"/>
      <c r="E456" s="209" t="s">
        <v>718</v>
      </c>
      <c r="F456" s="209">
        <v>32483.5</v>
      </c>
      <c r="H456" s="209">
        <v>452</v>
      </c>
      <c r="I456" s="210">
        <v>11483.63</v>
      </c>
      <c r="J456" s="292"/>
      <c r="K456" s="209">
        <v>452</v>
      </c>
      <c r="L456" s="210">
        <v>30836.959999999999</v>
      </c>
      <c r="M456" s="292"/>
      <c r="N456" s="209">
        <v>452</v>
      </c>
      <c r="O456" s="210">
        <v>13094</v>
      </c>
      <c r="P456" s="292"/>
      <c r="Q456" s="209"/>
      <c r="R456" s="210"/>
    </row>
    <row r="457" spans="2:18">
      <c r="B457" s="209" t="s">
        <v>719</v>
      </c>
      <c r="C457" s="209">
        <v>32698.04</v>
      </c>
      <c r="D457" s="209"/>
      <c r="E457" s="209" t="s">
        <v>719</v>
      </c>
      <c r="F457" s="209">
        <v>32555.79</v>
      </c>
      <c r="H457" s="209">
        <v>453</v>
      </c>
      <c r="I457" s="210">
        <v>11509.29</v>
      </c>
      <c r="J457" s="292"/>
      <c r="K457" s="209">
        <v>453</v>
      </c>
      <c r="L457" s="210">
        <v>30905.38</v>
      </c>
      <c r="M457" s="292"/>
      <c r="N457" s="209">
        <v>453</v>
      </c>
      <c r="O457" s="210">
        <v>13123</v>
      </c>
      <c r="P457" s="292"/>
      <c r="Q457" s="209"/>
      <c r="R457" s="210"/>
    </row>
    <row r="458" spans="2:18">
      <c r="B458" s="209" t="s">
        <v>614</v>
      </c>
      <c r="C458" s="209">
        <v>32770.21</v>
      </c>
      <c r="D458" s="209"/>
      <c r="E458" s="209" t="s">
        <v>614</v>
      </c>
      <c r="F458" s="209">
        <v>32628.07</v>
      </c>
      <c r="H458" s="209">
        <v>454</v>
      </c>
      <c r="I458" s="210">
        <v>11534.95</v>
      </c>
      <c r="J458" s="292"/>
      <c r="K458" s="209">
        <v>454</v>
      </c>
      <c r="L458" s="210">
        <v>30973.81</v>
      </c>
      <c r="M458" s="292"/>
      <c r="N458" s="209">
        <v>454</v>
      </c>
      <c r="O458" s="210">
        <v>13151</v>
      </c>
      <c r="P458" s="292"/>
      <c r="Q458" s="209"/>
      <c r="R458" s="210"/>
    </row>
    <row r="459" spans="2:18">
      <c r="B459" s="209" t="s">
        <v>720</v>
      </c>
      <c r="C459" s="209">
        <v>32842.370000000003</v>
      </c>
      <c r="D459" s="209"/>
      <c r="E459" s="209" t="s">
        <v>720</v>
      </c>
      <c r="F459" s="209">
        <v>32700.36</v>
      </c>
      <c r="H459" s="209">
        <v>455</v>
      </c>
      <c r="I459" s="210">
        <v>11560.61</v>
      </c>
      <c r="J459" s="292"/>
      <c r="K459" s="209">
        <v>455</v>
      </c>
      <c r="L459" s="210">
        <v>31042.23</v>
      </c>
      <c r="M459" s="292"/>
      <c r="N459" s="209">
        <v>455</v>
      </c>
      <c r="O459" s="210">
        <v>13180</v>
      </c>
      <c r="P459" s="292"/>
      <c r="Q459" s="209"/>
      <c r="R459" s="210"/>
    </row>
    <row r="460" spans="2:18">
      <c r="B460" s="209">
        <v>38</v>
      </c>
      <c r="C460" s="209">
        <v>32914.54</v>
      </c>
      <c r="D460" s="209"/>
      <c r="E460" s="209">
        <v>38</v>
      </c>
      <c r="F460" s="209">
        <v>32772.65</v>
      </c>
      <c r="H460" s="209">
        <v>456</v>
      </c>
      <c r="I460" s="210">
        <v>11586.28</v>
      </c>
      <c r="J460" s="292"/>
      <c r="K460" s="209">
        <v>456</v>
      </c>
      <c r="L460" s="210">
        <v>31110.66</v>
      </c>
      <c r="M460" s="292"/>
      <c r="N460" s="209">
        <v>456</v>
      </c>
      <c r="O460" s="210">
        <v>13208</v>
      </c>
      <c r="P460" s="292"/>
      <c r="Q460" s="209"/>
      <c r="R460" s="210"/>
    </row>
    <row r="461" spans="2:18">
      <c r="B461" s="209" t="s">
        <v>727</v>
      </c>
      <c r="C461" s="209">
        <v>32986.71</v>
      </c>
      <c r="D461" s="209"/>
      <c r="E461" s="209" t="s">
        <v>727</v>
      </c>
      <c r="F461" s="209">
        <v>32844.94</v>
      </c>
      <c r="H461" s="209">
        <v>457</v>
      </c>
      <c r="I461" s="210">
        <v>11611.94</v>
      </c>
      <c r="J461" s="292"/>
      <c r="K461" s="209">
        <v>457</v>
      </c>
      <c r="L461" s="210">
        <v>31179.08</v>
      </c>
      <c r="M461" s="292"/>
      <c r="N461" s="209">
        <v>457</v>
      </c>
      <c r="O461" s="210">
        <v>13236</v>
      </c>
      <c r="P461" s="292"/>
      <c r="Q461" s="209"/>
      <c r="R461" s="210"/>
    </row>
    <row r="462" spans="2:18">
      <c r="B462" s="209" t="s">
        <v>728</v>
      </c>
      <c r="C462" s="209">
        <v>33058.879999999997</v>
      </c>
      <c r="D462" s="209"/>
      <c r="E462" s="209" t="s">
        <v>728</v>
      </c>
      <c r="F462" s="209">
        <v>32917.230000000003</v>
      </c>
      <c r="H462" s="209">
        <v>458</v>
      </c>
      <c r="I462" s="210">
        <v>11637.6</v>
      </c>
      <c r="J462" s="292"/>
      <c r="K462" s="209">
        <v>458</v>
      </c>
      <c r="L462" s="210">
        <v>31247.5</v>
      </c>
      <c r="M462" s="292"/>
      <c r="N462" s="209">
        <v>458</v>
      </c>
      <c r="O462" s="210">
        <v>13265</v>
      </c>
      <c r="P462" s="292"/>
      <c r="Q462" s="209"/>
      <c r="R462" s="210"/>
    </row>
    <row r="463" spans="2:18">
      <c r="B463" s="209" t="s">
        <v>729</v>
      </c>
      <c r="C463" s="209">
        <v>33131.050000000003</v>
      </c>
      <c r="D463" s="209"/>
      <c r="E463" s="209" t="s">
        <v>729</v>
      </c>
      <c r="F463" s="209">
        <v>32989.519999999997</v>
      </c>
      <c r="H463" s="209">
        <v>459</v>
      </c>
      <c r="I463" s="210">
        <v>11663.26</v>
      </c>
      <c r="J463" s="292"/>
      <c r="K463" s="209">
        <v>459</v>
      </c>
      <c r="L463" s="210">
        <v>31315.93</v>
      </c>
      <c r="M463" s="292"/>
      <c r="N463" s="209">
        <v>459</v>
      </c>
      <c r="O463" s="210">
        <v>13293</v>
      </c>
      <c r="P463" s="292"/>
      <c r="Q463" s="209"/>
      <c r="R463" s="210"/>
    </row>
    <row r="464" spans="2:18">
      <c r="B464" s="209" t="s">
        <v>730</v>
      </c>
      <c r="C464" s="209">
        <v>33203.21</v>
      </c>
      <c r="D464" s="209"/>
      <c r="E464" s="209" t="s">
        <v>730</v>
      </c>
      <c r="F464" s="209">
        <v>33061.81</v>
      </c>
      <c r="H464" s="209">
        <v>460</v>
      </c>
      <c r="I464" s="210">
        <v>11688.92</v>
      </c>
      <c r="J464" s="292"/>
      <c r="K464" s="209">
        <v>460</v>
      </c>
      <c r="L464" s="210">
        <v>31384.35</v>
      </c>
      <c r="M464" s="292"/>
      <c r="N464" s="209">
        <v>460</v>
      </c>
      <c r="O464" s="210">
        <v>13322</v>
      </c>
      <c r="P464" s="292"/>
      <c r="Q464" s="209"/>
      <c r="R464" s="210"/>
    </row>
    <row r="465" spans="2:18">
      <c r="B465" s="209" t="s">
        <v>731</v>
      </c>
      <c r="C465" s="209">
        <v>33275.379999999997</v>
      </c>
      <c r="D465" s="209"/>
      <c r="E465" s="209" t="s">
        <v>731</v>
      </c>
      <c r="F465" s="209">
        <v>33134.1</v>
      </c>
      <c r="H465" s="209">
        <v>461</v>
      </c>
      <c r="I465" s="210">
        <v>11714.59</v>
      </c>
      <c r="J465" s="292"/>
      <c r="K465" s="209">
        <v>461</v>
      </c>
      <c r="L465" s="210">
        <v>31452.78</v>
      </c>
      <c r="M465" s="292"/>
      <c r="N465" s="209">
        <v>461</v>
      </c>
      <c r="O465" s="210">
        <v>13350</v>
      </c>
      <c r="P465" s="292"/>
      <c r="Q465" s="209"/>
      <c r="R465" s="210"/>
    </row>
    <row r="466" spans="2:18">
      <c r="B466" s="209" t="s">
        <v>772</v>
      </c>
      <c r="C466" s="209">
        <v>33347.550000000003</v>
      </c>
      <c r="D466" s="209"/>
      <c r="E466" s="209" t="s">
        <v>772</v>
      </c>
      <c r="F466" s="209">
        <v>33206.39</v>
      </c>
      <c r="H466" s="209">
        <v>462</v>
      </c>
      <c r="I466" s="210">
        <v>11740.25</v>
      </c>
      <c r="J466" s="292"/>
      <c r="K466" s="209">
        <v>462</v>
      </c>
      <c r="L466" s="210">
        <v>31521.200000000001</v>
      </c>
      <c r="M466" s="292"/>
      <c r="N466" s="209">
        <v>462</v>
      </c>
      <c r="O466" s="210">
        <v>13378</v>
      </c>
      <c r="P466" s="292"/>
      <c r="Q466" s="209"/>
      <c r="R466" s="210"/>
    </row>
    <row r="467" spans="2:18">
      <c r="B467" s="209" t="s">
        <v>732</v>
      </c>
      <c r="C467" s="209">
        <v>33419.72</v>
      </c>
      <c r="D467" s="209"/>
      <c r="E467" s="209" t="s">
        <v>732</v>
      </c>
      <c r="F467" s="209">
        <v>33278.68</v>
      </c>
      <c r="H467" s="209">
        <v>463</v>
      </c>
      <c r="I467" s="210">
        <v>11765.91</v>
      </c>
      <c r="J467" s="292"/>
      <c r="K467" s="209">
        <v>463</v>
      </c>
      <c r="L467" s="210">
        <v>31589.62</v>
      </c>
      <c r="M467" s="292"/>
      <c r="N467" s="209">
        <v>463</v>
      </c>
      <c r="O467" s="210">
        <v>13407</v>
      </c>
      <c r="P467" s="292"/>
      <c r="Q467" s="209"/>
      <c r="R467" s="210"/>
    </row>
    <row r="468" spans="2:18">
      <c r="B468" s="209" t="s">
        <v>733</v>
      </c>
      <c r="C468" s="209">
        <v>33491.89</v>
      </c>
      <c r="D468" s="209"/>
      <c r="E468" s="209" t="s">
        <v>733</v>
      </c>
      <c r="F468" s="209">
        <v>33350.97</v>
      </c>
      <c r="H468" s="209">
        <v>464</v>
      </c>
      <c r="I468" s="210">
        <v>11791.57</v>
      </c>
      <c r="J468" s="292"/>
      <c r="K468" s="209">
        <v>464</v>
      </c>
      <c r="L468" s="210">
        <v>31658.05</v>
      </c>
      <c r="M468" s="292"/>
      <c r="N468" s="209">
        <v>464</v>
      </c>
      <c r="O468" s="210">
        <v>13435</v>
      </c>
      <c r="P468" s="292"/>
      <c r="Q468" s="209"/>
      <c r="R468" s="210"/>
    </row>
    <row r="469" spans="2:18">
      <c r="B469" s="209" t="s">
        <v>734</v>
      </c>
      <c r="C469" s="209">
        <v>33564.06</v>
      </c>
      <c r="D469" s="209"/>
      <c r="E469" s="209" t="s">
        <v>734</v>
      </c>
      <c r="F469" s="209">
        <v>33423.26</v>
      </c>
      <c r="H469" s="209">
        <v>465</v>
      </c>
      <c r="I469" s="210">
        <v>11817.23</v>
      </c>
      <c r="J469" s="292"/>
      <c r="K469" s="209">
        <v>465</v>
      </c>
      <c r="L469" s="210">
        <v>31726.47</v>
      </c>
      <c r="M469" s="292"/>
      <c r="N469" s="209">
        <v>465</v>
      </c>
      <c r="O469" s="210">
        <v>13464</v>
      </c>
      <c r="P469" s="292"/>
      <c r="Q469" s="209"/>
      <c r="R469" s="210"/>
    </row>
    <row r="470" spans="2:18">
      <c r="B470" s="209" t="s">
        <v>735</v>
      </c>
      <c r="C470" s="209">
        <v>33636.22</v>
      </c>
      <c r="D470" s="209"/>
      <c r="E470" s="209" t="s">
        <v>735</v>
      </c>
      <c r="F470" s="209">
        <v>33495.550000000003</v>
      </c>
      <c r="H470" s="209">
        <v>466</v>
      </c>
      <c r="I470" s="210">
        <v>11842.9</v>
      </c>
      <c r="J470" s="292"/>
      <c r="K470" s="209">
        <v>466</v>
      </c>
      <c r="L470" s="210">
        <v>31794.9</v>
      </c>
      <c r="M470" s="292"/>
      <c r="N470" s="209">
        <v>466</v>
      </c>
      <c r="O470" s="210">
        <v>13492</v>
      </c>
      <c r="P470" s="292"/>
      <c r="Q470" s="209"/>
      <c r="R470" s="210"/>
    </row>
    <row r="471" spans="2:18">
      <c r="B471" s="209" t="s">
        <v>736</v>
      </c>
      <c r="C471" s="209">
        <v>33708.39</v>
      </c>
      <c r="D471" s="209"/>
      <c r="E471" s="209" t="s">
        <v>736</v>
      </c>
      <c r="F471" s="209">
        <v>33567.839999999997</v>
      </c>
      <c r="H471" s="209">
        <v>467</v>
      </c>
      <c r="I471" s="210">
        <v>11868.56</v>
      </c>
      <c r="J471" s="292"/>
      <c r="K471" s="209">
        <v>467</v>
      </c>
      <c r="L471" s="210">
        <v>31863.32</v>
      </c>
      <c r="M471" s="292"/>
      <c r="N471" s="209">
        <v>467</v>
      </c>
      <c r="O471" s="210">
        <v>13520</v>
      </c>
      <c r="P471" s="292"/>
      <c r="Q471" s="209"/>
      <c r="R471" s="210"/>
    </row>
    <row r="472" spans="2:18">
      <c r="B472" s="209">
        <v>39</v>
      </c>
      <c r="C472" s="209">
        <v>33780.559999999998</v>
      </c>
      <c r="D472" s="209"/>
      <c r="E472" s="209">
        <v>39</v>
      </c>
      <c r="F472" s="209">
        <v>33640.129999999997</v>
      </c>
      <c r="H472" s="209">
        <v>468</v>
      </c>
      <c r="I472" s="210">
        <v>11894.22</v>
      </c>
      <c r="J472" s="292"/>
      <c r="K472" s="209">
        <v>468</v>
      </c>
      <c r="L472" s="210">
        <v>31931.74</v>
      </c>
      <c r="M472" s="292"/>
      <c r="N472" s="209">
        <v>468</v>
      </c>
      <c r="O472" s="210">
        <v>13549</v>
      </c>
      <c r="P472" s="292"/>
      <c r="Q472" s="209"/>
      <c r="R472" s="210"/>
    </row>
    <row r="473" spans="2:18">
      <c r="B473" s="209" t="s">
        <v>737</v>
      </c>
      <c r="C473" s="209">
        <v>33852.730000000003</v>
      </c>
      <c r="D473" s="209"/>
      <c r="E473" s="209" t="s">
        <v>737</v>
      </c>
      <c r="F473" s="209">
        <v>33712.410000000003</v>
      </c>
      <c r="H473" s="209">
        <v>469</v>
      </c>
      <c r="I473" s="210">
        <v>11919.88</v>
      </c>
      <c r="J473" s="292"/>
      <c r="K473" s="209">
        <v>469</v>
      </c>
      <c r="L473" s="210">
        <v>32000.17</v>
      </c>
      <c r="M473" s="292"/>
      <c r="N473" s="209">
        <v>469</v>
      </c>
      <c r="O473" s="210">
        <v>13577</v>
      </c>
      <c r="P473" s="292"/>
      <c r="Q473" s="209"/>
      <c r="R473" s="210"/>
    </row>
    <row r="474" spans="2:18">
      <c r="B474" s="209" t="s">
        <v>738</v>
      </c>
      <c r="C474" s="209">
        <v>33924.9</v>
      </c>
      <c r="D474" s="209"/>
      <c r="E474" s="209" t="s">
        <v>738</v>
      </c>
      <c r="F474" s="209">
        <v>33784.699999999997</v>
      </c>
      <c r="H474" s="209">
        <v>470</v>
      </c>
      <c r="I474" s="210">
        <v>11945.54</v>
      </c>
      <c r="J474" s="292"/>
      <c r="K474" s="209">
        <v>470</v>
      </c>
      <c r="L474" s="210">
        <v>32068.59</v>
      </c>
      <c r="M474" s="292"/>
      <c r="N474" s="209">
        <v>470</v>
      </c>
      <c r="O474" s="210">
        <v>13606</v>
      </c>
      <c r="P474" s="292"/>
      <c r="Q474" s="209"/>
      <c r="R474" s="210"/>
    </row>
    <row r="475" spans="2:18">
      <c r="B475" s="209" t="s">
        <v>739</v>
      </c>
      <c r="C475" s="209">
        <v>33997.06</v>
      </c>
      <c r="D475" s="209"/>
      <c r="E475" s="209" t="s">
        <v>739</v>
      </c>
      <c r="F475" s="209">
        <v>33856.99</v>
      </c>
      <c r="H475" s="209">
        <v>471</v>
      </c>
      <c r="I475" s="210">
        <v>11971.21</v>
      </c>
      <c r="J475" s="292"/>
      <c r="K475" s="209">
        <v>471</v>
      </c>
      <c r="L475" s="210">
        <v>32137.02</v>
      </c>
      <c r="M475" s="292"/>
      <c r="N475" s="209">
        <v>471</v>
      </c>
      <c r="O475" s="210">
        <v>13634</v>
      </c>
      <c r="P475" s="292"/>
      <c r="Q475" s="209"/>
      <c r="R475" s="210"/>
    </row>
    <row r="476" spans="2:18">
      <c r="B476" s="209" t="s">
        <v>740</v>
      </c>
      <c r="C476" s="209">
        <v>34069.230000000003</v>
      </c>
      <c r="D476" s="209"/>
      <c r="E476" s="209" t="s">
        <v>740</v>
      </c>
      <c r="F476" s="209">
        <v>33929.279999999999</v>
      </c>
      <c r="H476" s="209">
        <v>472</v>
      </c>
      <c r="I476" s="210">
        <v>11996.87</v>
      </c>
      <c r="J476" s="292"/>
      <c r="K476" s="209">
        <v>472</v>
      </c>
      <c r="L476" s="210">
        <v>32205.439999999999</v>
      </c>
      <c r="M476" s="292"/>
      <c r="N476" s="209">
        <v>472</v>
      </c>
      <c r="O476" s="210">
        <v>13662</v>
      </c>
      <c r="P476" s="292"/>
      <c r="Q476" s="209"/>
      <c r="R476" s="210"/>
    </row>
    <row r="477" spans="2:18">
      <c r="B477" s="209" t="s">
        <v>624</v>
      </c>
      <c r="C477" s="209">
        <v>34141.4</v>
      </c>
      <c r="D477" s="209"/>
      <c r="E477" s="209" t="s">
        <v>624</v>
      </c>
      <c r="F477" s="209">
        <v>34001.57</v>
      </c>
      <c r="H477" s="209">
        <v>473</v>
      </c>
      <c r="I477" s="210">
        <v>12022.53</v>
      </c>
      <c r="J477" s="292"/>
      <c r="K477" s="209">
        <v>473</v>
      </c>
      <c r="L477" s="210">
        <v>32273.86</v>
      </c>
      <c r="M477" s="292"/>
      <c r="N477" s="209">
        <v>473</v>
      </c>
      <c r="O477" s="210">
        <v>13691</v>
      </c>
      <c r="P477" s="292"/>
      <c r="Q477" s="209"/>
      <c r="R477" s="210"/>
    </row>
    <row r="478" spans="2:18">
      <c r="B478" s="209" t="s">
        <v>773</v>
      </c>
      <c r="C478" s="209">
        <v>34213.57</v>
      </c>
      <c r="D478" s="209"/>
      <c r="E478" s="209" t="s">
        <v>773</v>
      </c>
      <c r="F478" s="209">
        <v>34073.86</v>
      </c>
      <c r="H478" s="209">
        <v>474</v>
      </c>
      <c r="I478" s="210">
        <v>12048.19</v>
      </c>
      <c r="J478" s="292"/>
      <c r="K478" s="209">
        <v>474</v>
      </c>
      <c r="L478" s="210">
        <v>32342.29</v>
      </c>
      <c r="M478" s="292"/>
      <c r="N478" s="209">
        <v>474</v>
      </c>
      <c r="O478" s="210">
        <v>13719</v>
      </c>
      <c r="P478" s="292"/>
      <c r="Q478" s="209"/>
      <c r="R478" s="210"/>
    </row>
    <row r="479" spans="2:18">
      <c r="B479" s="209" t="s">
        <v>741</v>
      </c>
      <c r="C479" s="209">
        <v>34285.74</v>
      </c>
      <c r="D479" s="209"/>
      <c r="E479" s="209" t="s">
        <v>741</v>
      </c>
      <c r="F479" s="209">
        <v>34146.15</v>
      </c>
      <c r="H479" s="209">
        <v>475</v>
      </c>
      <c r="I479" s="210">
        <v>12073.85</v>
      </c>
      <c r="J479" s="292"/>
      <c r="K479" s="209">
        <v>475</v>
      </c>
      <c r="L479" s="210">
        <v>32410.73</v>
      </c>
      <c r="M479" s="292"/>
      <c r="N479" s="209">
        <v>475</v>
      </c>
      <c r="O479" s="210">
        <v>13748</v>
      </c>
      <c r="P479" s="292"/>
      <c r="Q479" s="209"/>
      <c r="R479" s="210"/>
    </row>
    <row r="480" spans="2:18">
      <c r="B480" s="209" t="s">
        <v>742</v>
      </c>
      <c r="C480" s="209">
        <v>34357.9</v>
      </c>
      <c r="D480" s="209"/>
      <c r="E480" s="209" t="s">
        <v>742</v>
      </c>
      <c r="F480" s="209">
        <v>34218.44</v>
      </c>
      <c r="H480" s="209">
        <v>476</v>
      </c>
      <c r="I480" s="210">
        <v>12099.52</v>
      </c>
      <c r="J480" s="292"/>
      <c r="K480" s="209">
        <v>476</v>
      </c>
      <c r="L480" s="210">
        <v>32479.18</v>
      </c>
      <c r="M480" s="292"/>
      <c r="N480" s="209">
        <v>476</v>
      </c>
      <c r="O480" s="210">
        <v>13776</v>
      </c>
      <c r="P480" s="292"/>
      <c r="Q480" s="209"/>
      <c r="R480" s="210"/>
    </row>
    <row r="481" spans="2:18">
      <c r="B481" s="209" t="s">
        <v>743</v>
      </c>
      <c r="C481" s="209">
        <v>34430.07</v>
      </c>
      <c r="D481" s="209"/>
      <c r="E481" s="209" t="s">
        <v>743</v>
      </c>
      <c r="F481" s="209">
        <v>34290.730000000003</v>
      </c>
      <c r="H481" s="209">
        <v>477</v>
      </c>
      <c r="I481" s="210">
        <v>12125.18</v>
      </c>
      <c r="J481" s="292"/>
      <c r="K481" s="209">
        <v>477</v>
      </c>
      <c r="L481" s="210">
        <v>32547.63</v>
      </c>
      <c r="M481" s="292"/>
      <c r="N481" s="209">
        <v>477</v>
      </c>
      <c r="O481" s="210">
        <v>13804</v>
      </c>
      <c r="P481" s="292"/>
      <c r="Q481" s="209"/>
      <c r="R481" s="210"/>
    </row>
    <row r="482" spans="2:18">
      <c r="B482" s="209" t="s">
        <v>744</v>
      </c>
      <c r="C482" s="209">
        <v>34502.239999999998</v>
      </c>
      <c r="D482" s="209"/>
      <c r="E482" s="209" t="s">
        <v>744</v>
      </c>
      <c r="F482" s="209">
        <v>34363.019999999997</v>
      </c>
      <c r="H482" s="209">
        <v>478</v>
      </c>
      <c r="I482" s="210">
        <v>12150.84</v>
      </c>
      <c r="J482" s="292"/>
      <c r="K482" s="209">
        <v>478</v>
      </c>
      <c r="L482" s="210">
        <v>32616.080000000002</v>
      </c>
      <c r="M482" s="292"/>
      <c r="N482" s="209">
        <v>478</v>
      </c>
      <c r="O482" s="210">
        <v>13833</v>
      </c>
      <c r="P482" s="292"/>
      <c r="Q482" s="209"/>
      <c r="R482" s="210"/>
    </row>
    <row r="483" spans="2:18">
      <c r="B483" s="209" t="s">
        <v>745</v>
      </c>
      <c r="C483" s="209">
        <v>34574.410000000003</v>
      </c>
      <c r="D483" s="209"/>
      <c r="E483" s="209" t="s">
        <v>745</v>
      </c>
      <c r="F483" s="209">
        <v>34435.31</v>
      </c>
      <c r="H483" s="209">
        <v>479</v>
      </c>
      <c r="I483" s="210">
        <v>12176.5</v>
      </c>
      <c r="J483" s="292"/>
      <c r="K483" s="209">
        <v>479</v>
      </c>
      <c r="L483" s="210">
        <v>32684.52</v>
      </c>
      <c r="M483" s="292"/>
      <c r="N483" s="209">
        <v>479</v>
      </c>
      <c r="O483" s="210">
        <v>13861</v>
      </c>
      <c r="P483" s="292"/>
      <c r="Q483" s="209"/>
      <c r="R483" s="210"/>
    </row>
    <row r="484" spans="2:18">
      <c r="B484" s="209"/>
      <c r="C484" s="209"/>
      <c r="D484" s="209"/>
      <c r="E484" s="209">
        <v>40</v>
      </c>
      <c r="F484" s="209">
        <v>34507.599999999999</v>
      </c>
      <c r="H484" s="209">
        <v>480</v>
      </c>
      <c r="I484" s="210">
        <v>12202.16</v>
      </c>
      <c r="J484" s="292"/>
      <c r="K484" s="209">
        <v>480</v>
      </c>
      <c r="L484" s="210">
        <v>32752.97</v>
      </c>
      <c r="M484" s="292"/>
      <c r="N484" s="209">
        <v>480</v>
      </c>
      <c r="O484" s="210">
        <v>13890</v>
      </c>
      <c r="P484" s="292"/>
      <c r="Q484" s="209"/>
      <c r="R484" s="210"/>
    </row>
    <row r="485" spans="2:18">
      <c r="B485" s="209"/>
      <c r="C485" s="209"/>
      <c r="D485" s="209"/>
      <c r="E485" s="209" t="s">
        <v>774</v>
      </c>
      <c r="F485" s="209">
        <v>34579.89</v>
      </c>
      <c r="H485" s="209">
        <v>481</v>
      </c>
      <c r="I485" s="210">
        <v>12227.83</v>
      </c>
      <c r="J485" s="292"/>
      <c r="K485" s="209">
        <v>481</v>
      </c>
      <c r="L485" s="210">
        <v>32821.42</v>
      </c>
      <c r="M485" s="292"/>
      <c r="N485" s="209">
        <v>481</v>
      </c>
      <c r="O485" s="210">
        <v>13918</v>
      </c>
      <c r="P485" s="292"/>
      <c r="Q485" s="209"/>
      <c r="R485" s="210"/>
    </row>
    <row r="486" spans="2:18">
      <c r="B486" s="209"/>
      <c r="C486" s="209"/>
      <c r="D486" s="209"/>
      <c r="E486" s="209" t="s">
        <v>775</v>
      </c>
      <c r="F486" s="209">
        <v>34652.18</v>
      </c>
      <c r="H486" s="209">
        <v>482</v>
      </c>
      <c r="I486" s="210">
        <v>12253.49</v>
      </c>
      <c r="J486" s="292"/>
      <c r="K486" s="209">
        <v>482</v>
      </c>
      <c r="L486" s="210">
        <v>32889.86</v>
      </c>
      <c r="M486" s="292"/>
      <c r="N486" s="209">
        <v>482</v>
      </c>
      <c r="O486" s="210">
        <v>13946</v>
      </c>
      <c r="P486" s="292"/>
      <c r="Q486" s="209"/>
      <c r="R486" s="210"/>
    </row>
    <row r="487" spans="2:18">
      <c r="B487" s="209"/>
      <c r="C487" s="209"/>
      <c r="D487" s="209"/>
      <c r="E487" s="209" t="s">
        <v>776</v>
      </c>
      <c r="F487" s="209">
        <v>34724.47</v>
      </c>
      <c r="H487" s="209">
        <v>483</v>
      </c>
      <c r="I487" s="210">
        <v>12279.15</v>
      </c>
      <c r="J487" s="292"/>
      <c r="K487" s="209">
        <v>483</v>
      </c>
      <c r="L487" s="210">
        <v>32958.31</v>
      </c>
      <c r="M487" s="292"/>
      <c r="N487" s="209">
        <v>483</v>
      </c>
      <c r="O487" s="210">
        <v>13975</v>
      </c>
      <c r="P487" s="292"/>
      <c r="Q487" s="209"/>
      <c r="R487" s="210"/>
    </row>
    <row r="488" spans="2:18">
      <c r="B488" s="209"/>
      <c r="C488" s="209"/>
      <c r="D488" s="209"/>
      <c r="E488" s="209" t="s">
        <v>777</v>
      </c>
      <c r="F488" s="209">
        <v>34796.75</v>
      </c>
      <c r="H488" s="209">
        <v>484</v>
      </c>
      <c r="I488" s="210">
        <v>12304.81</v>
      </c>
      <c r="J488" s="292"/>
      <c r="K488" s="209">
        <v>484</v>
      </c>
      <c r="L488" s="210">
        <v>33026.76</v>
      </c>
      <c r="M488" s="292"/>
      <c r="N488" s="209">
        <v>484</v>
      </c>
      <c r="O488" s="210">
        <v>14003</v>
      </c>
      <c r="P488" s="292"/>
      <c r="Q488" s="209"/>
      <c r="R488" s="210"/>
    </row>
    <row r="489" spans="2:18">
      <c r="B489" s="209"/>
      <c r="C489" s="209"/>
      <c r="D489" s="209"/>
      <c r="E489" s="209" t="s">
        <v>778</v>
      </c>
      <c r="F489" s="209">
        <v>34869.050000000003</v>
      </c>
      <c r="H489" s="209">
        <v>485</v>
      </c>
      <c r="I489" s="210">
        <v>12330.47</v>
      </c>
      <c r="J489" s="292"/>
      <c r="K489" s="209">
        <v>485</v>
      </c>
      <c r="L489" s="210">
        <v>33095.199999999997</v>
      </c>
      <c r="M489" s="292"/>
      <c r="N489" s="209">
        <v>485</v>
      </c>
      <c r="O489" s="210">
        <v>14032</v>
      </c>
      <c r="P489" s="292"/>
      <c r="Q489" s="209"/>
      <c r="R489" s="210"/>
    </row>
    <row r="490" spans="2:18">
      <c r="B490" s="209"/>
      <c r="C490" s="209"/>
      <c r="D490" s="209"/>
      <c r="E490" s="209" t="s">
        <v>779</v>
      </c>
      <c r="F490" s="209">
        <v>34941.339999999997</v>
      </c>
      <c r="H490" s="209">
        <v>486</v>
      </c>
      <c r="I490" s="210">
        <v>12356.14</v>
      </c>
      <c r="J490" s="292"/>
      <c r="K490" s="209">
        <v>486</v>
      </c>
      <c r="L490" s="210">
        <v>33163.65</v>
      </c>
      <c r="M490" s="292"/>
      <c r="N490" s="209">
        <v>486</v>
      </c>
      <c r="O490" s="210">
        <v>14060</v>
      </c>
      <c r="P490" s="292"/>
      <c r="Q490" s="209"/>
      <c r="R490" s="210"/>
    </row>
    <row r="491" spans="2:18">
      <c r="B491" s="209"/>
      <c r="C491" s="209"/>
      <c r="D491" s="209"/>
      <c r="E491" s="209" t="s">
        <v>780</v>
      </c>
      <c r="F491" s="209">
        <v>35013.620000000003</v>
      </c>
      <c r="H491" s="209">
        <v>487</v>
      </c>
      <c r="I491" s="210">
        <v>12381.8</v>
      </c>
      <c r="J491" s="292"/>
      <c r="K491" s="209">
        <v>487</v>
      </c>
      <c r="L491" s="210">
        <v>33232.1</v>
      </c>
      <c r="M491" s="292"/>
      <c r="N491" s="209">
        <v>487</v>
      </c>
      <c r="O491" s="210">
        <v>14088</v>
      </c>
      <c r="P491" s="292"/>
      <c r="Q491" s="209"/>
      <c r="R491" s="210"/>
    </row>
    <row r="492" spans="2:18">
      <c r="B492" s="209"/>
      <c r="C492" s="209"/>
      <c r="D492" s="209"/>
      <c r="E492" s="209" t="s">
        <v>781</v>
      </c>
      <c r="F492" s="209">
        <v>35085.910000000003</v>
      </c>
      <c r="H492" s="209">
        <v>488</v>
      </c>
      <c r="I492" s="210">
        <v>12407.46</v>
      </c>
      <c r="J492" s="292"/>
      <c r="K492" s="209">
        <v>488</v>
      </c>
      <c r="L492" s="210">
        <v>33300.550000000003</v>
      </c>
      <c r="M492" s="292"/>
      <c r="N492" s="209">
        <v>488</v>
      </c>
      <c r="O492" s="210">
        <v>14117</v>
      </c>
      <c r="P492" s="292"/>
      <c r="Q492" s="209"/>
      <c r="R492" s="210"/>
    </row>
    <row r="493" spans="2:18">
      <c r="B493" s="209"/>
      <c r="C493" s="209"/>
      <c r="D493" s="209"/>
      <c r="E493" s="209" t="s">
        <v>782</v>
      </c>
      <c r="F493" s="209">
        <v>35158.199999999997</v>
      </c>
      <c r="H493" s="209">
        <v>489</v>
      </c>
      <c r="I493" s="210">
        <v>12433.12</v>
      </c>
      <c r="J493" s="292"/>
      <c r="K493" s="209">
        <v>489</v>
      </c>
      <c r="L493" s="210">
        <v>33368.99</v>
      </c>
      <c r="M493" s="292"/>
      <c r="N493" s="209">
        <v>489</v>
      </c>
      <c r="O493" s="210">
        <v>14145</v>
      </c>
      <c r="P493" s="292"/>
      <c r="Q493" s="209"/>
      <c r="R493" s="210"/>
    </row>
    <row r="494" spans="2:18">
      <c r="B494" s="209"/>
      <c r="C494" s="209"/>
      <c r="D494" s="209"/>
      <c r="E494" s="209" t="s">
        <v>783</v>
      </c>
      <c r="F494" s="209">
        <v>35230.49</v>
      </c>
      <c r="H494" s="209">
        <v>490</v>
      </c>
      <c r="I494" s="210">
        <v>12458.78</v>
      </c>
      <c r="J494" s="292"/>
      <c r="K494" s="209">
        <v>490</v>
      </c>
      <c r="L494" s="210">
        <v>33437.440000000002</v>
      </c>
      <c r="M494" s="292"/>
      <c r="N494" s="209">
        <v>490</v>
      </c>
      <c r="O494" s="210">
        <v>14174</v>
      </c>
      <c r="P494" s="292"/>
      <c r="Q494" s="209"/>
      <c r="R494" s="210"/>
    </row>
    <row r="495" spans="2:18">
      <c r="B495" s="209"/>
      <c r="C495" s="209"/>
      <c r="D495" s="209"/>
      <c r="E495" s="209" t="s">
        <v>784</v>
      </c>
      <c r="F495" s="209">
        <v>35302.78</v>
      </c>
      <c r="H495" s="209">
        <v>491</v>
      </c>
      <c r="I495" s="210">
        <v>12484.45</v>
      </c>
      <c r="J495" s="292"/>
      <c r="K495" s="209">
        <v>491</v>
      </c>
      <c r="L495" s="210">
        <v>33505.89</v>
      </c>
      <c r="M495" s="292"/>
      <c r="N495" s="209">
        <v>491</v>
      </c>
      <c r="O495" s="210">
        <v>14202</v>
      </c>
      <c r="P495" s="292"/>
      <c r="Q495" s="209"/>
      <c r="R495" s="210"/>
    </row>
    <row r="496" spans="2:18">
      <c r="B496" s="209"/>
      <c r="C496" s="209"/>
      <c r="D496" s="209"/>
      <c r="E496" s="209">
        <v>41</v>
      </c>
      <c r="F496" s="209"/>
      <c r="H496" s="209">
        <v>492</v>
      </c>
      <c r="I496" s="210">
        <v>12510.11</v>
      </c>
      <c r="J496" s="292"/>
      <c r="K496" s="209">
        <v>492</v>
      </c>
      <c r="L496" s="210">
        <v>33574.33</v>
      </c>
      <c r="M496" s="292"/>
      <c r="N496" s="209">
        <v>492</v>
      </c>
      <c r="O496" s="210">
        <v>14230</v>
      </c>
      <c r="P496" s="292"/>
      <c r="Q496" s="209"/>
      <c r="R496" s="210"/>
    </row>
    <row r="497" spans="2:18">
      <c r="B497" s="209"/>
      <c r="C497" s="209"/>
      <c r="E497" s="209"/>
      <c r="F497" s="209"/>
      <c r="H497" s="209">
        <v>493</v>
      </c>
      <c r="I497" s="210">
        <v>12535.77</v>
      </c>
      <c r="J497" s="292"/>
      <c r="K497" s="209">
        <v>493</v>
      </c>
      <c r="L497" s="210">
        <v>33642.78</v>
      </c>
      <c r="M497" s="292"/>
      <c r="N497" s="209">
        <v>493</v>
      </c>
      <c r="O497" s="210">
        <v>14259</v>
      </c>
      <c r="P497" s="292"/>
      <c r="Q497" s="209"/>
      <c r="R497" s="210"/>
    </row>
    <row r="498" spans="2:18">
      <c r="B498" s="209"/>
      <c r="C498" s="209"/>
      <c r="E498" s="209"/>
      <c r="F498" s="209"/>
      <c r="H498" s="209">
        <v>494</v>
      </c>
      <c r="I498" s="210">
        <v>12561.43</v>
      </c>
      <c r="J498" s="292"/>
      <c r="K498" s="209">
        <v>494</v>
      </c>
      <c r="L498" s="210">
        <v>33711.230000000003</v>
      </c>
      <c r="M498" s="292"/>
      <c r="N498" s="209">
        <v>494</v>
      </c>
      <c r="O498" s="210">
        <v>14287</v>
      </c>
      <c r="P498" s="292"/>
      <c r="Q498" s="209"/>
      <c r="R498" s="210"/>
    </row>
    <row r="499" spans="2:18">
      <c r="B499" s="209"/>
      <c r="C499" s="209"/>
      <c r="E499" s="209"/>
      <c r="F499" s="209"/>
      <c r="H499" s="209">
        <v>495</v>
      </c>
      <c r="I499" s="210">
        <v>12587.09</v>
      </c>
      <c r="J499" s="292"/>
      <c r="K499" s="209">
        <v>495</v>
      </c>
      <c r="L499" s="210">
        <v>33779.67</v>
      </c>
      <c r="M499" s="292"/>
      <c r="N499" s="209">
        <v>495</v>
      </c>
      <c r="O499" s="210">
        <v>14316</v>
      </c>
      <c r="P499" s="292"/>
      <c r="Q499" s="209"/>
      <c r="R499" s="210"/>
    </row>
    <row r="500" spans="2:18">
      <c r="B500" s="209"/>
      <c r="C500" s="209"/>
      <c r="E500" s="209"/>
      <c r="F500" s="209"/>
      <c r="H500" s="209">
        <v>496</v>
      </c>
      <c r="I500" s="210">
        <v>12612.76</v>
      </c>
      <c r="J500" s="292"/>
      <c r="K500" s="209">
        <v>496</v>
      </c>
      <c r="L500" s="210">
        <v>33848.120000000003</v>
      </c>
      <c r="M500" s="292"/>
      <c r="N500" s="209">
        <v>496</v>
      </c>
      <c r="O500" s="210">
        <v>14344</v>
      </c>
      <c r="P500" s="292"/>
      <c r="Q500" s="209"/>
      <c r="R500" s="210"/>
    </row>
    <row r="501" spans="2:18">
      <c r="B501" s="209"/>
      <c r="C501" s="209"/>
      <c r="E501" s="209"/>
      <c r="F501" s="209"/>
      <c r="H501" s="209">
        <v>497</v>
      </c>
      <c r="I501" s="210">
        <v>12638.42</v>
      </c>
      <c r="J501" s="292"/>
      <c r="K501" s="209">
        <v>497</v>
      </c>
      <c r="L501" s="210">
        <v>33916.57</v>
      </c>
      <c r="M501" s="292"/>
      <c r="N501" s="209">
        <v>497</v>
      </c>
      <c r="O501" s="210">
        <v>14372</v>
      </c>
      <c r="P501" s="292"/>
      <c r="Q501" s="209"/>
      <c r="R501" s="210"/>
    </row>
    <row r="502" spans="2:18">
      <c r="B502" s="209"/>
      <c r="C502" s="209"/>
      <c r="E502" s="209"/>
      <c r="F502" s="209"/>
      <c r="H502" s="209">
        <v>498</v>
      </c>
      <c r="I502" s="210">
        <v>12664.08</v>
      </c>
      <c r="J502" s="292"/>
      <c r="K502" s="209">
        <v>498</v>
      </c>
      <c r="L502" s="210">
        <v>33985.019999999997</v>
      </c>
      <c r="M502" s="292"/>
      <c r="N502" s="209">
        <v>498</v>
      </c>
      <c r="O502" s="210">
        <v>14401</v>
      </c>
      <c r="P502" s="292"/>
      <c r="Q502" s="209"/>
      <c r="R502" s="210"/>
    </row>
    <row r="503" spans="2:18">
      <c r="B503" s="209"/>
      <c r="C503" s="209"/>
      <c r="E503" s="209"/>
      <c r="F503" s="209"/>
      <c r="H503" s="209">
        <v>499</v>
      </c>
      <c r="I503" s="210">
        <v>12689.74</v>
      </c>
      <c r="J503" s="292"/>
      <c r="K503" s="209">
        <v>499</v>
      </c>
      <c r="L503" s="210">
        <v>34053.46</v>
      </c>
      <c r="M503" s="292"/>
      <c r="N503" s="209">
        <v>499</v>
      </c>
      <c r="O503" s="210">
        <v>14429</v>
      </c>
      <c r="P503" s="292"/>
      <c r="Q503" s="209"/>
      <c r="R503" s="210"/>
    </row>
    <row r="504" spans="2:18">
      <c r="B504" s="209"/>
      <c r="C504" s="209"/>
      <c r="E504" s="209"/>
      <c r="F504" s="209"/>
      <c r="H504" s="209">
        <v>500</v>
      </c>
      <c r="I504" s="210">
        <v>12715.4</v>
      </c>
      <c r="J504" s="292"/>
      <c r="K504" s="209">
        <v>500</v>
      </c>
      <c r="L504" s="210">
        <v>34121.910000000003</v>
      </c>
      <c r="M504" s="292"/>
      <c r="N504" s="209">
        <v>500</v>
      </c>
      <c r="O504" s="210">
        <v>14458</v>
      </c>
      <c r="P504" s="292"/>
      <c r="Q504" s="209"/>
      <c r="R504" s="210"/>
    </row>
    <row r="505" spans="2:18">
      <c r="B505" s="209"/>
      <c r="C505" s="209"/>
      <c r="E505" s="209"/>
      <c r="F505" s="209"/>
      <c r="H505" s="209">
        <v>501</v>
      </c>
      <c r="I505" s="210">
        <v>12741.07</v>
      </c>
      <c r="J505" s="292"/>
      <c r="K505" s="209">
        <v>501</v>
      </c>
      <c r="L505" s="210">
        <v>34190.36</v>
      </c>
      <c r="M505" s="292"/>
      <c r="N505" s="209">
        <v>501</v>
      </c>
      <c r="O505" s="210">
        <v>14486</v>
      </c>
      <c r="P505" s="292"/>
      <c r="Q505" s="209"/>
      <c r="R505" s="210"/>
    </row>
    <row r="506" spans="2:18">
      <c r="B506" s="209"/>
      <c r="C506" s="209"/>
      <c r="E506" s="209"/>
      <c r="F506" s="209"/>
      <c r="H506" s="209">
        <v>502</v>
      </c>
      <c r="I506" s="210">
        <v>12766.73</v>
      </c>
      <c r="J506" s="292"/>
      <c r="K506" s="209">
        <v>502</v>
      </c>
      <c r="L506" s="210">
        <v>34258.800000000003</v>
      </c>
      <c r="M506" s="292"/>
      <c r="N506" s="209">
        <v>502</v>
      </c>
      <c r="O506" s="210">
        <v>14514</v>
      </c>
      <c r="P506" s="292"/>
      <c r="Q506" s="209"/>
      <c r="R506" s="210"/>
    </row>
    <row r="507" spans="2:18">
      <c r="B507" s="209"/>
      <c r="C507" s="209"/>
      <c r="E507" s="209"/>
      <c r="F507" s="209"/>
      <c r="H507" s="209">
        <v>503</v>
      </c>
      <c r="I507" s="210">
        <v>12792.39</v>
      </c>
      <c r="J507" s="292"/>
      <c r="K507" s="209">
        <v>503</v>
      </c>
      <c r="L507" s="210">
        <v>34327.25</v>
      </c>
      <c r="M507" s="292"/>
      <c r="N507" s="209">
        <v>503</v>
      </c>
      <c r="O507" s="210">
        <v>14543</v>
      </c>
      <c r="P507" s="292"/>
      <c r="Q507" s="209"/>
      <c r="R507" s="210"/>
    </row>
    <row r="508" spans="2:18">
      <c r="B508" s="209"/>
      <c r="C508" s="209"/>
      <c r="E508" s="209"/>
      <c r="F508" s="209"/>
      <c r="H508" s="209">
        <v>504</v>
      </c>
      <c r="I508" s="210">
        <v>12818.05</v>
      </c>
      <c r="J508" s="292"/>
      <c r="K508" s="209">
        <v>504</v>
      </c>
      <c r="L508" s="210">
        <v>34395.699999999997</v>
      </c>
      <c r="M508" s="292"/>
      <c r="N508" s="209">
        <v>504</v>
      </c>
      <c r="O508" s="210">
        <v>14571</v>
      </c>
      <c r="P508" s="292"/>
      <c r="Q508" s="209"/>
      <c r="R508" s="210"/>
    </row>
    <row r="509" spans="2:18">
      <c r="B509" s="209"/>
      <c r="C509" s="209"/>
      <c r="E509" s="209"/>
      <c r="F509" s="209"/>
      <c r="H509" s="209">
        <v>505</v>
      </c>
      <c r="I509" s="210">
        <v>12843.71</v>
      </c>
      <c r="J509" s="292"/>
      <c r="K509" s="209">
        <v>505</v>
      </c>
      <c r="L509" s="210">
        <v>34464.14</v>
      </c>
      <c r="M509" s="292"/>
      <c r="N509" s="209">
        <v>505</v>
      </c>
      <c r="O509" s="210">
        <v>14600</v>
      </c>
      <c r="P509" s="292"/>
      <c r="Q509" s="209"/>
      <c r="R509" s="210"/>
    </row>
    <row r="510" spans="2:18">
      <c r="B510" s="209"/>
      <c r="C510" s="209"/>
      <c r="E510" s="209"/>
      <c r="F510" s="209"/>
      <c r="H510" s="209">
        <v>506</v>
      </c>
      <c r="I510" s="210">
        <v>12869.38</v>
      </c>
      <c r="J510" s="292"/>
      <c r="K510" s="209">
        <v>506</v>
      </c>
      <c r="L510" s="210">
        <v>34532.589999999997</v>
      </c>
      <c r="M510" s="292"/>
      <c r="N510" s="209">
        <v>506</v>
      </c>
      <c r="O510" s="210">
        <v>14628</v>
      </c>
      <c r="P510" s="292"/>
      <c r="Q510" s="209"/>
      <c r="R510" s="210"/>
    </row>
    <row r="511" spans="2:18">
      <c r="B511" s="209"/>
      <c r="C511" s="209"/>
      <c r="E511" s="209"/>
      <c r="F511" s="209"/>
      <c r="H511" s="209">
        <v>507</v>
      </c>
      <c r="I511" s="210">
        <v>12895.04</v>
      </c>
      <c r="J511" s="292"/>
      <c r="K511" s="209">
        <v>507</v>
      </c>
      <c r="L511" s="210">
        <v>34601.040000000001</v>
      </c>
      <c r="M511" s="292"/>
      <c r="N511" s="209">
        <v>507</v>
      </c>
      <c r="O511" s="210">
        <v>14656</v>
      </c>
      <c r="P511" s="292"/>
      <c r="Q511" s="209"/>
      <c r="R511" s="210"/>
    </row>
    <row r="512" spans="2:18">
      <c r="B512" s="209"/>
      <c r="C512" s="209"/>
      <c r="E512" s="209"/>
      <c r="F512" s="209"/>
      <c r="H512" s="209">
        <v>508</v>
      </c>
      <c r="I512" s="210">
        <v>12920.7</v>
      </c>
      <c r="J512" s="292"/>
      <c r="K512" s="209">
        <v>508</v>
      </c>
      <c r="L512" s="210">
        <v>34669.49</v>
      </c>
      <c r="M512" s="292"/>
      <c r="N512" s="209">
        <v>508</v>
      </c>
      <c r="O512" s="210">
        <v>14685</v>
      </c>
      <c r="P512" s="292"/>
      <c r="Q512" s="209"/>
      <c r="R512" s="210"/>
    </row>
    <row r="513" spans="2:18">
      <c r="B513" s="209"/>
      <c r="C513" s="209"/>
      <c r="E513" s="209"/>
      <c r="F513" s="209"/>
      <c r="H513" s="209">
        <v>509</v>
      </c>
      <c r="I513" s="210">
        <v>12946.36</v>
      </c>
      <c r="J513" s="292"/>
      <c r="K513" s="209">
        <v>509</v>
      </c>
      <c r="L513" s="210">
        <v>34737.93</v>
      </c>
      <c r="M513" s="292"/>
      <c r="N513" s="209">
        <v>509</v>
      </c>
      <c r="O513" s="210">
        <v>14713</v>
      </c>
      <c r="P513" s="292"/>
      <c r="Q513" s="209"/>
      <c r="R513" s="210"/>
    </row>
    <row r="514" spans="2:18">
      <c r="B514" s="209"/>
      <c r="C514" s="209"/>
      <c r="E514" s="209"/>
      <c r="F514" s="209"/>
      <c r="H514" s="209">
        <v>510</v>
      </c>
      <c r="I514" s="210">
        <v>12972.02</v>
      </c>
      <c r="J514" s="292"/>
      <c r="K514" s="209">
        <v>510</v>
      </c>
      <c r="L514" s="210">
        <v>34806.379999999997</v>
      </c>
      <c r="M514" s="292"/>
      <c r="N514" s="209">
        <v>510</v>
      </c>
      <c r="O514" s="210">
        <v>14742</v>
      </c>
      <c r="P514" s="292"/>
      <c r="Q514" s="209"/>
      <c r="R514" s="210"/>
    </row>
    <row r="515" spans="2:18">
      <c r="B515" s="209"/>
      <c r="C515" s="209"/>
      <c r="E515" s="209"/>
      <c r="F515" s="209"/>
      <c r="H515" s="209">
        <v>511</v>
      </c>
      <c r="I515" s="210">
        <v>12997.69</v>
      </c>
      <c r="J515" s="292"/>
      <c r="K515" s="209">
        <v>511</v>
      </c>
      <c r="L515" s="210">
        <v>34874.83</v>
      </c>
      <c r="M515" s="292"/>
      <c r="N515" s="209">
        <v>511</v>
      </c>
      <c r="O515" s="210">
        <v>14770</v>
      </c>
      <c r="P515" s="292"/>
      <c r="Q515" s="209"/>
      <c r="R515" s="210"/>
    </row>
    <row r="516" spans="2:18">
      <c r="B516" s="209"/>
      <c r="C516" s="209"/>
      <c r="E516" s="209"/>
      <c r="F516" s="209"/>
      <c r="H516" s="209">
        <v>512</v>
      </c>
      <c r="I516" s="210">
        <v>13023.35</v>
      </c>
      <c r="J516" s="292"/>
      <c r="K516" s="209">
        <v>512</v>
      </c>
      <c r="L516" s="210">
        <v>34943.269999999997</v>
      </c>
      <c r="M516" s="292"/>
      <c r="N516" s="209">
        <v>512</v>
      </c>
      <c r="O516" s="210">
        <v>14798</v>
      </c>
      <c r="P516" s="292"/>
      <c r="Q516" s="209"/>
      <c r="R516" s="210"/>
    </row>
    <row r="517" spans="2:18">
      <c r="B517" s="209"/>
      <c r="C517" s="209"/>
      <c r="E517" s="209"/>
      <c r="F517" s="209"/>
      <c r="H517" s="209">
        <v>513</v>
      </c>
      <c r="I517" s="210">
        <v>13049.01</v>
      </c>
      <c r="J517" s="292"/>
      <c r="K517" s="209">
        <v>513</v>
      </c>
      <c r="L517" s="210">
        <v>35011.72</v>
      </c>
      <c r="M517" s="292"/>
      <c r="N517" s="209">
        <v>513</v>
      </c>
      <c r="O517" s="210">
        <v>14827</v>
      </c>
      <c r="P517" s="292"/>
      <c r="Q517" s="209"/>
      <c r="R517" s="210"/>
    </row>
    <row r="518" spans="2:18">
      <c r="B518" s="209"/>
      <c r="C518" s="209"/>
      <c r="E518" s="209"/>
      <c r="F518" s="209"/>
      <c r="H518" s="209">
        <v>514</v>
      </c>
      <c r="I518" s="210">
        <v>13074.67</v>
      </c>
      <c r="J518" s="292"/>
      <c r="K518" s="209">
        <v>514</v>
      </c>
      <c r="L518" s="210">
        <v>35080.17</v>
      </c>
      <c r="M518" s="292"/>
      <c r="N518" s="209">
        <v>514</v>
      </c>
      <c r="O518" s="210">
        <v>14855</v>
      </c>
      <c r="P518" s="292"/>
      <c r="Q518" s="209"/>
      <c r="R518" s="210"/>
    </row>
    <row r="519" spans="2:18">
      <c r="B519" s="209"/>
      <c r="C519" s="209"/>
      <c r="E519" s="209"/>
      <c r="F519" s="209"/>
      <c r="H519" s="209">
        <v>515</v>
      </c>
      <c r="I519" s="210">
        <v>13100.33</v>
      </c>
      <c r="J519" s="292"/>
      <c r="K519" s="209">
        <v>515</v>
      </c>
      <c r="L519" s="210">
        <v>35148.61</v>
      </c>
      <c r="M519" s="292"/>
      <c r="N519" s="209">
        <v>515</v>
      </c>
      <c r="O519" s="210">
        <v>14884</v>
      </c>
      <c r="P519" s="292"/>
      <c r="Q519" s="209"/>
      <c r="R519" s="210"/>
    </row>
    <row r="520" spans="2:18">
      <c r="B520" s="209"/>
      <c r="C520" s="209"/>
      <c r="E520" s="209"/>
      <c r="F520" s="209"/>
      <c r="H520" s="209">
        <v>516</v>
      </c>
      <c r="I520" s="210">
        <v>13126</v>
      </c>
      <c r="J520" s="292"/>
      <c r="K520" s="209">
        <v>516</v>
      </c>
      <c r="L520" s="210">
        <v>35217.06</v>
      </c>
      <c r="M520" s="292"/>
      <c r="N520" s="209">
        <v>516</v>
      </c>
      <c r="O520" s="210">
        <v>14912</v>
      </c>
      <c r="P520" s="292"/>
      <c r="Q520" s="209"/>
      <c r="R520" s="210"/>
    </row>
    <row r="521" spans="2:18">
      <c r="B521" s="209"/>
      <c r="C521" s="209"/>
      <c r="E521" s="209"/>
      <c r="F521" s="209"/>
      <c r="H521" s="209">
        <v>517</v>
      </c>
      <c r="I521" s="210">
        <v>13151.66</v>
      </c>
      <c r="J521" s="292"/>
      <c r="K521" s="209">
        <v>517</v>
      </c>
      <c r="L521" s="210">
        <v>35285.51</v>
      </c>
      <c r="M521" s="292"/>
      <c r="N521" s="209">
        <v>517</v>
      </c>
      <c r="O521" s="210">
        <v>14940</v>
      </c>
      <c r="P521" s="292"/>
      <c r="Q521" s="209"/>
      <c r="R521" s="210"/>
    </row>
    <row r="522" spans="2:18">
      <c r="B522" s="209"/>
      <c r="C522" s="209"/>
      <c r="E522" s="209"/>
      <c r="F522" s="209"/>
      <c r="H522" s="209">
        <v>518</v>
      </c>
      <c r="I522" s="210">
        <v>13177.32</v>
      </c>
      <c r="J522" s="292"/>
      <c r="K522" s="209">
        <v>518</v>
      </c>
      <c r="L522" s="210">
        <v>35353.96</v>
      </c>
      <c r="M522" s="292"/>
      <c r="N522" s="209">
        <v>518</v>
      </c>
      <c r="O522" s="210">
        <v>14969</v>
      </c>
      <c r="P522" s="292"/>
      <c r="Q522" s="209"/>
      <c r="R522" s="210"/>
    </row>
    <row r="523" spans="2:18">
      <c r="B523" s="209"/>
      <c r="C523" s="209"/>
      <c r="E523" s="209"/>
      <c r="F523" s="209"/>
      <c r="H523" s="209">
        <v>519</v>
      </c>
      <c r="I523" s="210">
        <v>13202.98</v>
      </c>
      <c r="J523" s="292"/>
      <c r="K523" s="209">
        <v>519</v>
      </c>
      <c r="L523" s="210">
        <v>35422.400000000001</v>
      </c>
      <c r="M523" s="292"/>
      <c r="N523" s="209">
        <v>519</v>
      </c>
      <c r="O523" s="210">
        <v>14997</v>
      </c>
      <c r="P523" s="292"/>
      <c r="Q523" s="209"/>
      <c r="R523" s="210"/>
    </row>
    <row r="524" spans="2:18">
      <c r="B524" s="209"/>
      <c r="C524" s="209"/>
      <c r="E524" s="209"/>
      <c r="F524" s="209"/>
      <c r="H524" s="209">
        <v>520</v>
      </c>
      <c r="I524" s="210">
        <v>13228.64</v>
      </c>
      <c r="J524" s="292"/>
      <c r="K524" s="209">
        <v>520</v>
      </c>
      <c r="L524" s="210">
        <v>35490.85</v>
      </c>
      <c r="M524" s="292"/>
      <c r="N524" s="209">
        <v>520</v>
      </c>
      <c r="O524" s="210">
        <v>15026</v>
      </c>
      <c r="P524" s="292"/>
      <c r="Q524" s="209"/>
      <c r="R524" s="210"/>
    </row>
    <row r="525" spans="2:18">
      <c r="B525" s="209"/>
      <c r="C525" s="209"/>
      <c r="E525" s="209"/>
      <c r="F525" s="209"/>
      <c r="H525" s="209">
        <v>521</v>
      </c>
      <c r="I525" s="210">
        <v>13254.31</v>
      </c>
      <c r="J525" s="292"/>
      <c r="K525" s="209">
        <v>521</v>
      </c>
      <c r="L525" s="210">
        <v>35559.300000000003</v>
      </c>
      <c r="M525" s="292"/>
      <c r="N525" s="209">
        <v>521</v>
      </c>
      <c r="O525" s="210">
        <v>15054</v>
      </c>
      <c r="P525" s="292"/>
      <c r="Q525" s="209"/>
      <c r="R525" s="210"/>
    </row>
    <row r="526" spans="2:18">
      <c r="B526" s="209"/>
      <c r="C526" s="209"/>
      <c r="E526" s="209"/>
      <c r="F526" s="209"/>
      <c r="H526" s="209">
        <v>522</v>
      </c>
      <c r="I526" s="210">
        <v>13279.97</v>
      </c>
      <c r="J526" s="292"/>
      <c r="K526" s="209">
        <v>522</v>
      </c>
      <c r="L526" s="210">
        <v>35627.74</v>
      </c>
      <c r="M526" s="292"/>
      <c r="N526" s="209">
        <v>522</v>
      </c>
      <c r="O526" s="210">
        <v>15082</v>
      </c>
      <c r="P526" s="292"/>
      <c r="Q526" s="209"/>
      <c r="R526" s="210"/>
    </row>
    <row r="527" spans="2:18">
      <c r="B527" s="209"/>
      <c r="C527" s="209"/>
      <c r="E527" s="209"/>
      <c r="F527" s="209"/>
      <c r="H527" s="209">
        <v>523</v>
      </c>
      <c r="I527" s="210">
        <v>13305.63</v>
      </c>
      <c r="J527" s="292"/>
      <c r="K527" s="209">
        <v>523</v>
      </c>
      <c r="L527" s="210">
        <v>35696.19</v>
      </c>
      <c r="M527" s="292"/>
      <c r="N527" s="209">
        <v>523</v>
      </c>
      <c r="O527" s="210">
        <v>15111</v>
      </c>
      <c r="P527" s="292"/>
      <c r="Q527" s="209"/>
      <c r="R527" s="210"/>
    </row>
    <row r="528" spans="2:18">
      <c r="B528" s="209"/>
      <c r="C528" s="209"/>
      <c r="E528" s="209"/>
      <c r="F528" s="209"/>
      <c r="H528" s="209">
        <v>524</v>
      </c>
      <c r="I528" s="210">
        <v>13331.29</v>
      </c>
      <c r="J528" s="292"/>
      <c r="K528" s="209">
        <v>524</v>
      </c>
      <c r="L528" s="210">
        <v>35764.639999999999</v>
      </c>
      <c r="M528" s="292"/>
      <c r="N528" s="209">
        <v>524</v>
      </c>
      <c r="O528" s="210">
        <v>15139</v>
      </c>
      <c r="P528" s="292"/>
      <c r="Q528" s="209"/>
      <c r="R528" s="210"/>
    </row>
    <row r="529" spans="2:18">
      <c r="B529" s="209"/>
      <c r="C529" s="209"/>
      <c r="E529" s="209"/>
      <c r="F529" s="209"/>
      <c r="H529" s="209">
        <v>525</v>
      </c>
      <c r="I529" s="210">
        <v>13356.95</v>
      </c>
      <c r="J529" s="292"/>
      <c r="K529" s="209">
        <v>525</v>
      </c>
      <c r="L529" s="210">
        <v>35833.08</v>
      </c>
      <c r="M529" s="292"/>
      <c r="N529" s="209">
        <v>525</v>
      </c>
      <c r="O529" s="210">
        <v>15168</v>
      </c>
      <c r="P529" s="292"/>
      <c r="Q529" s="209"/>
      <c r="R529" s="210"/>
    </row>
    <row r="530" spans="2:18">
      <c r="B530" s="209"/>
      <c r="C530" s="209"/>
      <c r="E530" s="209"/>
      <c r="F530" s="209"/>
      <c r="H530" s="209">
        <v>526</v>
      </c>
      <c r="I530" s="210">
        <v>13382.62</v>
      </c>
      <c r="J530" s="292"/>
      <c r="K530" s="209">
        <v>526</v>
      </c>
      <c r="L530" s="210">
        <v>35901.53</v>
      </c>
      <c r="M530" s="292"/>
      <c r="N530" s="209">
        <v>526</v>
      </c>
      <c r="O530" s="210">
        <v>15196</v>
      </c>
      <c r="P530" s="292"/>
      <c r="Q530" s="209"/>
      <c r="R530" s="210"/>
    </row>
    <row r="531" spans="2:18">
      <c r="B531" s="209"/>
      <c r="C531" s="209"/>
      <c r="E531" s="209"/>
      <c r="F531" s="209"/>
      <c r="H531" s="209">
        <v>527</v>
      </c>
      <c r="I531" s="210">
        <v>13408.28</v>
      </c>
      <c r="J531" s="292"/>
      <c r="K531" s="209">
        <v>527</v>
      </c>
      <c r="L531" s="210">
        <v>35969.980000000003</v>
      </c>
      <c r="M531" s="292"/>
      <c r="N531" s="209">
        <v>527</v>
      </c>
      <c r="O531" s="210">
        <v>15224</v>
      </c>
      <c r="P531" s="292"/>
      <c r="Q531" s="209"/>
      <c r="R531" s="210"/>
    </row>
    <row r="532" spans="2:18">
      <c r="B532" s="209"/>
      <c r="C532" s="209"/>
      <c r="E532" s="209"/>
      <c r="F532" s="209"/>
      <c r="H532" s="209">
        <v>528</v>
      </c>
      <c r="I532" s="210">
        <v>13433.94</v>
      </c>
      <c r="J532" s="292"/>
      <c r="K532" s="209">
        <v>528</v>
      </c>
      <c r="L532" s="210">
        <v>36038.43</v>
      </c>
      <c r="M532" s="292"/>
      <c r="N532" s="209">
        <v>528</v>
      </c>
      <c r="O532" s="210">
        <v>15253</v>
      </c>
      <c r="P532" s="292"/>
      <c r="Q532" s="209"/>
      <c r="R532" s="210"/>
    </row>
    <row r="533" spans="2:18">
      <c r="B533" s="209"/>
      <c r="C533" s="209"/>
      <c r="E533" s="209"/>
      <c r="F533" s="209"/>
      <c r="H533" s="209">
        <v>529</v>
      </c>
      <c r="I533" s="210">
        <v>13459.6</v>
      </c>
      <c r="J533" s="292"/>
      <c r="K533" s="209">
        <v>529</v>
      </c>
      <c r="L533" s="210">
        <v>36106.870000000003</v>
      </c>
      <c r="M533" s="292"/>
      <c r="N533" s="209">
        <v>529</v>
      </c>
      <c r="O533" s="210">
        <v>15281</v>
      </c>
      <c r="P533" s="292"/>
      <c r="Q533" s="209"/>
      <c r="R533" s="210"/>
    </row>
    <row r="534" spans="2:18">
      <c r="B534" s="209"/>
      <c r="C534" s="209"/>
      <c r="E534" s="209"/>
      <c r="F534" s="209"/>
      <c r="H534" s="209">
        <v>530</v>
      </c>
      <c r="I534" s="210">
        <v>13485.26</v>
      </c>
      <c r="J534" s="292"/>
      <c r="K534" s="209">
        <v>530</v>
      </c>
      <c r="L534" s="210">
        <v>36175.32</v>
      </c>
      <c r="M534" s="292"/>
      <c r="N534" s="209">
        <v>530</v>
      </c>
      <c r="O534" s="210">
        <v>15310</v>
      </c>
      <c r="P534" s="292"/>
      <c r="Q534" s="209"/>
      <c r="R534" s="210"/>
    </row>
    <row r="535" spans="2:18">
      <c r="B535" s="209"/>
      <c r="C535" s="209"/>
      <c r="E535" s="209"/>
      <c r="F535" s="209"/>
      <c r="H535" s="209">
        <v>531</v>
      </c>
      <c r="I535" s="210">
        <v>13510.93</v>
      </c>
      <c r="J535" s="292"/>
      <c r="K535" s="209">
        <v>531</v>
      </c>
      <c r="L535" s="210">
        <v>36243.769999999997</v>
      </c>
      <c r="M535" s="292"/>
      <c r="N535" s="209">
        <v>531</v>
      </c>
      <c r="O535" s="210">
        <v>15338</v>
      </c>
      <c r="P535" s="292"/>
      <c r="Q535" s="209"/>
      <c r="R535" s="210"/>
    </row>
    <row r="536" spans="2:18">
      <c r="B536" s="209"/>
      <c r="C536" s="209"/>
      <c r="E536" s="209"/>
      <c r="F536" s="209"/>
      <c r="H536" s="209">
        <v>532</v>
      </c>
      <c r="I536" s="210">
        <v>13536.59</v>
      </c>
      <c r="J536" s="292"/>
      <c r="K536" s="209">
        <v>532</v>
      </c>
      <c r="L536" s="210">
        <v>36312.21</v>
      </c>
      <c r="M536" s="292"/>
      <c r="N536" s="209">
        <v>532</v>
      </c>
      <c r="O536" s="210">
        <v>15366</v>
      </c>
      <c r="P536" s="292"/>
      <c r="Q536" s="209"/>
      <c r="R536" s="210"/>
    </row>
    <row r="537" spans="2:18">
      <c r="B537" s="209"/>
      <c r="C537" s="209"/>
      <c r="E537" s="209"/>
      <c r="F537" s="209"/>
      <c r="H537" s="209">
        <v>533</v>
      </c>
      <c r="I537" s="210">
        <v>13562.25</v>
      </c>
      <c r="J537" s="292"/>
      <c r="K537" s="209">
        <v>533</v>
      </c>
      <c r="L537" s="210">
        <v>36380.660000000003</v>
      </c>
      <c r="M537" s="292"/>
      <c r="N537" s="209">
        <v>533</v>
      </c>
      <c r="O537" s="210">
        <v>15395</v>
      </c>
      <c r="P537" s="292"/>
      <c r="Q537" s="209"/>
      <c r="R537" s="210"/>
    </row>
    <row r="538" spans="2:18">
      <c r="B538" s="209"/>
      <c r="C538" s="209"/>
      <c r="E538" s="209"/>
      <c r="F538" s="209"/>
      <c r="H538" s="209">
        <v>534</v>
      </c>
      <c r="I538" s="210">
        <v>13587.91</v>
      </c>
      <c r="J538" s="292"/>
      <c r="K538" s="209">
        <v>534</v>
      </c>
      <c r="L538" s="210">
        <v>36449.11</v>
      </c>
      <c r="M538" s="292"/>
      <c r="N538" s="209">
        <v>534</v>
      </c>
      <c r="O538" s="210">
        <v>15423</v>
      </c>
      <c r="P538" s="292"/>
      <c r="Q538" s="209"/>
      <c r="R538" s="210"/>
    </row>
    <row r="539" spans="2:18">
      <c r="B539" s="209"/>
      <c r="C539" s="209"/>
      <c r="E539" s="209"/>
      <c r="F539" s="209"/>
      <c r="H539" s="209">
        <v>535</v>
      </c>
      <c r="I539" s="210">
        <v>13613.57</v>
      </c>
      <c r="J539" s="292"/>
      <c r="K539" s="209">
        <v>535</v>
      </c>
      <c r="L539" s="210">
        <v>36517.550000000003</v>
      </c>
      <c r="M539" s="292"/>
      <c r="N539" s="209">
        <v>535</v>
      </c>
      <c r="O539" s="210">
        <v>15452</v>
      </c>
      <c r="P539" s="292"/>
      <c r="Q539" s="209"/>
      <c r="R539" s="210"/>
    </row>
    <row r="540" spans="2:18">
      <c r="B540" s="209"/>
      <c r="C540" s="209"/>
      <c r="E540" s="209"/>
      <c r="F540" s="209"/>
      <c r="H540" s="209">
        <v>536</v>
      </c>
      <c r="I540" s="210">
        <v>13639.24</v>
      </c>
      <c r="J540" s="292"/>
      <c r="K540" s="209">
        <v>536</v>
      </c>
      <c r="L540" s="210">
        <v>36586</v>
      </c>
      <c r="M540" s="292"/>
      <c r="N540" s="209">
        <v>536</v>
      </c>
      <c r="O540" s="210">
        <v>15480</v>
      </c>
      <c r="P540" s="292"/>
      <c r="Q540" s="209"/>
      <c r="R540" s="210"/>
    </row>
    <row r="541" spans="2:18">
      <c r="B541" s="209"/>
      <c r="C541" s="209"/>
      <c r="E541" s="209"/>
      <c r="F541" s="209"/>
      <c r="H541" s="209">
        <v>537</v>
      </c>
      <c r="I541" s="210">
        <v>13664.9</v>
      </c>
      <c r="J541" s="292"/>
      <c r="K541" s="209">
        <v>537</v>
      </c>
      <c r="L541" s="210">
        <v>36654.449999999997</v>
      </c>
      <c r="M541" s="292"/>
      <c r="N541" s="209">
        <v>537</v>
      </c>
      <c r="O541" s="210">
        <v>15508</v>
      </c>
      <c r="P541" s="292"/>
      <c r="Q541" s="209"/>
      <c r="R541" s="210"/>
    </row>
    <row r="542" spans="2:18">
      <c r="B542" s="209"/>
      <c r="C542" s="209"/>
      <c r="E542" s="209"/>
      <c r="F542" s="209"/>
      <c r="H542" s="209">
        <v>538</v>
      </c>
      <c r="I542" s="210">
        <v>13690.56</v>
      </c>
      <c r="J542" s="292"/>
      <c r="K542" s="209">
        <v>538</v>
      </c>
      <c r="L542" s="210">
        <v>36722.899999999951</v>
      </c>
      <c r="M542" s="292"/>
      <c r="N542" s="209">
        <v>538</v>
      </c>
      <c r="O542" s="210">
        <v>15537</v>
      </c>
      <c r="P542" s="292"/>
      <c r="Q542" s="209"/>
      <c r="R542" s="210"/>
    </row>
    <row r="543" spans="2:18">
      <c r="B543" s="209"/>
      <c r="C543" s="209"/>
      <c r="E543" s="209"/>
      <c r="F543" s="209"/>
      <c r="H543" s="209">
        <v>539</v>
      </c>
      <c r="I543" s="210">
        <v>13716.22</v>
      </c>
      <c r="J543" s="292"/>
      <c r="K543" s="209">
        <v>539</v>
      </c>
      <c r="L543" s="210">
        <v>36791.339999999997</v>
      </c>
      <c r="M543" s="292"/>
      <c r="N543" s="209">
        <v>539</v>
      </c>
      <c r="O543" s="210">
        <v>15565</v>
      </c>
      <c r="P543" s="292"/>
      <c r="Q543" s="209"/>
      <c r="R543" s="210"/>
    </row>
    <row r="544" spans="2:18">
      <c r="B544" s="209"/>
      <c r="C544" s="209"/>
      <c r="E544" s="209"/>
      <c r="F544" s="209"/>
      <c r="H544" s="209">
        <v>540</v>
      </c>
      <c r="I544" s="210">
        <v>13741.88</v>
      </c>
      <c r="J544" s="292"/>
      <c r="K544" s="209">
        <v>540</v>
      </c>
      <c r="L544" s="210">
        <v>36859.79</v>
      </c>
      <c r="M544" s="292"/>
      <c r="N544" s="209">
        <v>540</v>
      </c>
      <c r="O544" s="210">
        <v>15594</v>
      </c>
      <c r="P544" s="292"/>
      <c r="Q544" s="209"/>
      <c r="R544" s="210"/>
    </row>
    <row r="545" spans="2:18">
      <c r="B545" s="209"/>
      <c r="C545" s="209"/>
      <c r="E545" s="209"/>
      <c r="F545" s="209"/>
      <c r="H545" s="209">
        <v>541</v>
      </c>
      <c r="I545" s="210">
        <v>13767.55</v>
      </c>
      <c r="J545" s="292"/>
      <c r="K545" s="209">
        <v>541</v>
      </c>
      <c r="L545" s="210">
        <v>36928.239999999998</v>
      </c>
      <c r="M545" s="292"/>
      <c r="N545" s="209">
        <v>541</v>
      </c>
      <c r="O545" s="210">
        <v>15622</v>
      </c>
      <c r="P545" s="292"/>
      <c r="Q545" s="209"/>
      <c r="R545" s="210"/>
    </row>
    <row r="546" spans="2:18">
      <c r="B546" s="209"/>
      <c r="C546" s="209"/>
      <c r="E546" s="209"/>
      <c r="F546" s="209"/>
      <c r="H546" s="209">
        <v>542</v>
      </c>
      <c r="I546" s="210">
        <v>13793.21</v>
      </c>
      <c r="J546" s="292"/>
      <c r="K546" s="209">
        <v>542</v>
      </c>
      <c r="L546" s="210">
        <v>36996.68</v>
      </c>
      <c r="M546" s="292"/>
      <c r="N546" s="209">
        <v>542</v>
      </c>
      <c r="O546" s="210">
        <v>15650</v>
      </c>
      <c r="P546" s="292"/>
      <c r="Q546" s="209"/>
      <c r="R546" s="210"/>
    </row>
    <row r="547" spans="2:18">
      <c r="B547" s="209"/>
      <c r="C547" s="209"/>
      <c r="E547" s="209"/>
      <c r="F547" s="209"/>
      <c r="H547" s="209">
        <v>543</v>
      </c>
      <c r="I547" s="210">
        <v>13818.87</v>
      </c>
      <c r="J547" s="292"/>
      <c r="K547" s="209">
        <v>543</v>
      </c>
      <c r="L547" s="210">
        <v>37065.129999999997</v>
      </c>
      <c r="M547" s="292"/>
      <c r="N547" s="209">
        <v>543</v>
      </c>
      <c r="O547" s="210">
        <v>15679</v>
      </c>
      <c r="P547" s="292"/>
      <c r="Q547" s="209"/>
      <c r="R547" s="210"/>
    </row>
    <row r="548" spans="2:18">
      <c r="B548" s="209"/>
      <c r="C548" s="209"/>
      <c r="E548" s="209"/>
      <c r="F548" s="209"/>
      <c r="H548" s="209">
        <v>544</v>
      </c>
      <c r="I548" s="210">
        <v>13844.53</v>
      </c>
      <c r="J548" s="292"/>
      <c r="K548" s="209">
        <v>544</v>
      </c>
      <c r="L548" s="210">
        <v>37133.58</v>
      </c>
      <c r="M548" s="292"/>
      <c r="N548" s="209">
        <v>544</v>
      </c>
      <c r="O548" s="210">
        <v>15707</v>
      </c>
      <c r="P548" s="292"/>
      <c r="Q548" s="209"/>
      <c r="R548" s="210"/>
    </row>
    <row r="549" spans="2:18">
      <c r="B549" s="209"/>
      <c r="C549" s="209"/>
      <c r="E549" s="209"/>
      <c r="F549" s="209"/>
      <c r="H549" s="209">
        <v>545</v>
      </c>
      <c r="I549" s="210">
        <v>13870.19</v>
      </c>
      <c r="J549" s="292"/>
      <c r="K549" s="209">
        <v>545</v>
      </c>
      <c r="L549" s="210">
        <v>37202.019999999997</v>
      </c>
      <c r="M549" s="292"/>
      <c r="N549" s="209">
        <v>545</v>
      </c>
      <c r="O549" s="210">
        <v>15736</v>
      </c>
      <c r="P549" s="292"/>
      <c r="Q549" s="209"/>
      <c r="R549" s="210"/>
    </row>
    <row r="550" spans="2:18">
      <c r="B550" s="209"/>
      <c r="C550" s="209"/>
      <c r="E550" s="209"/>
      <c r="F550" s="209"/>
      <c r="H550" s="209">
        <v>546</v>
      </c>
      <c r="I550" s="210">
        <v>13895.86</v>
      </c>
      <c r="J550" s="292"/>
      <c r="K550" s="209">
        <v>546</v>
      </c>
      <c r="L550" s="210">
        <v>37270.47</v>
      </c>
      <c r="M550" s="292"/>
      <c r="N550" s="209">
        <v>546</v>
      </c>
      <c r="O550" s="210">
        <v>15764</v>
      </c>
      <c r="P550" s="292"/>
      <c r="Q550" s="209"/>
      <c r="R550" s="210"/>
    </row>
    <row r="551" spans="2:18">
      <c r="B551" s="209"/>
      <c r="C551" s="209"/>
      <c r="E551" s="209"/>
      <c r="F551" s="209"/>
      <c r="H551" s="209">
        <v>547</v>
      </c>
      <c r="I551" s="210">
        <v>13921.52</v>
      </c>
      <c r="J551" s="292"/>
      <c r="K551" s="209">
        <v>547</v>
      </c>
      <c r="L551" s="210">
        <v>37338.92</v>
      </c>
      <c r="M551" s="292"/>
      <c r="N551" s="209">
        <v>547</v>
      </c>
      <c r="O551" s="210">
        <v>15792</v>
      </c>
      <c r="P551" s="292"/>
      <c r="Q551" s="209"/>
      <c r="R551" s="210"/>
    </row>
    <row r="552" spans="2:18">
      <c r="B552" s="209"/>
      <c r="C552" s="209"/>
      <c r="E552" s="209"/>
      <c r="F552" s="209"/>
      <c r="H552" s="209">
        <v>548</v>
      </c>
      <c r="I552" s="210">
        <v>13947.18</v>
      </c>
      <c r="J552" s="292"/>
      <c r="K552" s="209">
        <v>548</v>
      </c>
      <c r="L552" s="210">
        <v>37407.370000000003</v>
      </c>
      <c r="M552" s="292"/>
      <c r="N552" s="209">
        <v>548</v>
      </c>
      <c r="O552" s="210">
        <v>15821</v>
      </c>
      <c r="P552" s="292"/>
      <c r="Q552" s="209"/>
      <c r="R552" s="210"/>
    </row>
    <row r="553" spans="2:18">
      <c r="B553" s="209"/>
      <c r="C553" s="209"/>
      <c r="E553" s="209"/>
      <c r="F553" s="209"/>
      <c r="H553" s="209">
        <v>549</v>
      </c>
      <c r="I553" s="210">
        <v>13972.84</v>
      </c>
      <c r="J553" s="292"/>
      <c r="K553" s="209">
        <v>549</v>
      </c>
      <c r="L553" s="210">
        <v>37475.81</v>
      </c>
      <c r="M553" s="292"/>
      <c r="N553" s="209">
        <v>549</v>
      </c>
      <c r="O553" s="210">
        <v>15849</v>
      </c>
      <c r="P553" s="292"/>
      <c r="Q553" s="209"/>
      <c r="R553" s="210"/>
    </row>
    <row r="554" spans="2:18">
      <c r="B554" s="209"/>
      <c r="C554" s="209"/>
      <c r="E554" s="209"/>
      <c r="F554" s="209"/>
      <c r="H554" s="209">
        <v>550</v>
      </c>
      <c r="I554" s="210">
        <v>13998.5</v>
      </c>
      <c r="J554" s="292"/>
      <c r="K554" s="209">
        <v>550</v>
      </c>
      <c r="L554" s="210">
        <v>37544.26</v>
      </c>
      <c r="M554" s="292"/>
      <c r="N554" s="209">
        <v>550</v>
      </c>
      <c r="O554" s="210">
        <v>15878</v>
      </c>
      <c r="P554" s="292"/>
      <c r="Q554" s="209"/>
      <c r="R554" s="210"/>
    </row>
    <row r="555" spans="2:18">
      <c r="B555" s="209"/>
      <c r="C555" s="209"/>
      <c r="E555" s="209"/>
      <c r="F555" s="209"/>
      <c r="H555" s="209">
        <v>551</v>
      </c>
      <c r="I555" s="210">
        <v>14024.17</v>
      </c>
      <c r="J555" s="292"/>
      <c r="K555" s="209">
        <v>551</v>
      </c>
      <c r="L555" s="210">
        <v>37612.71</v>
      </c>
      <c r="M555" s="292"/>
      <c r="N555" s="209">
        <v>551</v>
      </c>
      <c r="O555" s="210">
        <v>15906</v>
      </c>
      <c r="P555" s="292"/>
      <c r="Q555" s="209"/>
      <c r="R555" s="210"/>
    </row>
    <row r="556" spans="2:18">
      <c r="B556" s="209"/>
      <c r="C556" s="209"/>
      <c r="E556" s="209"/>
      <c r="F556" s="209"/>
      <c r="H556" s="209">
        <v>552</v>
      </c>
      <c r="I556" s="210">
        <v>14049.83</v>
      </c>
      <c r="J556" s="292"/>
      <c r="K556" s="209">
        <v>552</v>
      </c>
      <c r="L556" s="210">
        <v>37681.15</v>
      </c>
      <c r="M556" s="292"/>
      <c r="N556" s="209">
        <v>552</v>
      </c>
      <c r="O556" s="210">
        <v>15934</v>
      </c>
      <c r="P556" s="292"/>
      <c r="Q556" s="209"/>
      <c r="R556" s="210"/>
    </row>
    <row r="557" spans="2:18">
      <c r="B557" s="209"/>
      <c r="C557" s="209"/>
      <c r="E557" s="209"/>
      <c r="F557" s="209"/>
      <c r="H557" s="209">
        <v>553</v>
      </c>
      <c r="I557" s="210">
        <v>14075.49</v>
      </c>
      <c r="J557" s="292"/>
      <c r="K557" s="209">
        <v>553</v>
      </c>
      <c r="L557" s="210">
        <v>37749.599999999999</v>
      </c>
      <c r="M557" s="292"/>
      <c r="N557" s="209">
        <v>553</v>
      </c>
      <c r="O557" s="210">
        <v>15963</v>
      </c>
      <c r="P557" s="292"/>
      <c r="Q557" s="209"/>
      <c r="R557" s="210"/>
    </row>
    <row r="558" spans="2:18">
      <c r="B558" s="209"/>
      <c r="C558" s="209"/>
      <c r="E558" s="209"/>
      <c r="F558" s="209"/>
      <c r="H558" s="209">
        <v>554</v>
      </c>
      <c r="I558" s="210">
        <v>14101.15</v>
      </c>
      <c r="J558" s="292"/>
      <c r="K558" s="209">
        <v>554</v>
      </c>
      <c r="L558" s="210">
        <v>37818.050000000003</v>
      </c>
      <c r="M558" s="292"/>
      <c r="N558" s="209">
        <v>554</v>
      </c>
      <c r="O558" s="210">
        <v>15991</v>
      </c>
      <c r="P558" s="292"/>
      <c r="Q558" s="209"/>
      <c r="R558" s="210"/>
    </row>
    <row r="559" spans="2:18">
      <c r="B559" s="209"/>
      <c r="C559" s="209"/>
      <c r="E559" s="209"/>
      <c r="F559" s="209"/>
      <c r="H559" s="209">
        <v>555</v>
      </c>
      <c r="I559" s="210">
        <v>14126.81</v>
      </c>
      <c r="J559" s="292"/>
      <c r="K559" s="209">
        <v>555</v>
      </c>
      <c r="L559" s="210">
        <v>37886.49</v>
      </c>
      <c r="M559" s="292"/>
      <c r="N559" s="209">
        <v>555</v>
      </c>
      <c r="O559" s="210">
        <v>16020</v>
      </c>
      <c r="P559" s="292"/>
      <c r="Q559" s="209"/>
      <c r="R559" s="210"/>
    </row>
    <row r="560" spans="2:18">
      <c r="B560" s="209"/>
      <c r="C560" s="209"/>
      <c r="E560" s="209"/>
      <c r="F560" s="209"/>
      <c r="H560" s="209">
        <v>556</v>
      </c>
      <c r="I560" s="210">
        <v>14152.48</v>
      </c>
      <c r="J560" s="292"/>
      <c r="K560" s="209">
        <v>556</v>
      </c>
      <c r="L560" s="210">
        <v>37954.94</v>
      </c>
      <c r="M560" s="292"/>
      <c r="N560" s="209">
        <v>556</v>
      </c>
      <c r="O560" s="210">
        <v>16048</v>
      </c>
      <c r="P560" s="292"/>
      <c r="Q560" s="209"/>
      <c r="R560" s="210"/>
    </row>
    <row r="561" spans="2:18">
      <c r="B561" s="209"/>
      <c r="C561" s="209"/>
      <c r="E561" s="209"/>
      <c r="F561" s="209"/>
      <c r="H561" s="209">
        <v>557</v>
      </c>
      <c r="I561" s="210">
        <v>14178.14</v>
      </c>
      <c r="J561" s="292"/>
      <c r="K561" s="209">
        <v>557</v>
      </c>
      <c r="L561" s="210">
        <v>38023.39</v>
      </c>
      <c r="M561" s="292"/>
      <c r="N561" s="209">
        <v>557</v>
      </c>
      <c r="O561" s="210">
        <v>16076</v>
      </c>
      <c r="P561" s="292"/>
      <c r="Q561" s="209"/>
      <c r="R561" s="210"/>
    </row>
    <row r="562" spans="2:18">
      <c r="B562" s="209"/>
      <c r="C562" s="209"/>
      <c r="E562" s="209"/>
      <c r="F562" s="209"/>
      <c r="H562" s="209">
        <v>558</v>
      </c>
      <c r="I562" s="210">
        <v>14203.8</v>
      </c>
      <c r="J562" s="292"/>
      <c r="K562" s="209">
        <v>558</v>
      </c>
      <c r="L562" s="210">
        <v>38091.839999999997</v>
      </c>
      <c r="M562" s="292"/>
      <c r="N562" s="209">
        <v>558</v>
      </c>
      <c r="O562" s="210">
        <v>16105</v>
      </c>
      <c r="P562" s="292"/>
      <c r="Q562" s="209"/>
      <c r="R562" s="210"/>
    </row>
    <row r="563" spans="2:18">
      <c r="B563" s="209"/>
      <c r="C563" s="209"/>
      <c r="E563" s="209"/>
      <c r="F563" s="209"/>
      <c r="H563" s="209">
        <v>559</v>
      </c>
      <c r="I563" s="210">
        <v>14229.46</v>
      </c>
      <c r="J563" s="292"/>
      <c r="K563" s="209">
        <v>559</v>
      </c>
      <c r="L563" s="210">
        <v>38160.28</v>
      </c>
      <c r="M563" s="292"/>
      <c r="N563" s="209">
        <v>559</v>
      </c>
      <c r="O563" s="210">
        <v>16133</v>
      </c>
      <c r="P563" s="292"/>
      <c r="Q563" s="209"/>
      <c r="R563" s="210"/>
    </row>
    <row r="564" spans="2:18">
      <c r="B564" s="209"/>
      <c r="C564" s="209"/>
      <c r="E564" s="209"/>
      <c r="F564" s="209"/>
      <c r="H564" s="209">
        <v>560</v>
      </c>
      <c r="I564" s="210">
        <v>14255.12</v>
      </c>
      <c r="J564" s="292"/>
      <c r="K564" s="209">
        <v>560</v>
      </c>
      <c r="L564" s="210">
        <v>38228.730000000003</v>
      </c>
      <c r="M564" s="292"/>
      <c r="N564" s="209">
        <v>560</v>
      </c>
      <c r="O564" s="210">
        <v>16162</v>
      </c>
      <c r="P564" s="292"/>
      <c r="Q564" s="209"/>
      <c r="R564" s="210"/>
    </row>
    <row r="565" spans="2:18">
      <c r="B565" s="209"/>
      <c r="C565" s="209"/>
      <c r="E565" s="209"/>
      <c r="F565" s="209"/>
      <c r="H565" s="209">
        <v>561</v>
      </c>
      <c r="I565" s="210">
        <v>14280.79</v>
      </c>
      <c r="J565" s="292"/>
      <c r="K565" s="209">
        <v>561</v>
      </c>
      <c r="L565" s="210">
        <v>38297.18</v>
      </c>
      <c r="M565" s="292"/>
      <c r="N565" s="209">
        <v>561</v>
      </c>
      <c r="O565" s="210">
        <v>16190</v>
      </c>
      <c r="P565" s="292"/>
      <c r="Q565" s="209"/>
      <c r="R565" s="210"/>
    </row>
    <row r="566" spans="2:18">
      <c r="B566" s="209"/>
      <c r="C566" s="209"/>
      <c r="E566" s="209"/>
      <c r="F566" s="209"/>
      <c r="H566" s="209">
        <v>562</v>
      </c>
      <c r="I566" s="210">
        <v>14306.45</v>
      </c>
      <c r="J566" s="292"/>
      <c r="K566" s="209">
        <v>562</v>
      </c>
      <c r="L566" s="210">
        <v>38365.620000000003</v>
      </c>
      <c r="M566" s="292"/>
      <c r="N566" s="209">
        <v>562</v>
      </c>
      <c r="O566" s="210">
        <v>16218</v>
      </c>
      <c r="P566" s="292"/>
      <c r="Q566" s="209"/>
      <c r="R566" s="210"/>
    </row>
    <row r="567" spans="2:18">
      <c r="B567" s="209"/>
      <c r="C567" s="209"/>
      <c r="E567" s="209"/>
      <c r="F567" s="209"/>
      <c r="H567" s="209">
        <v>563</v>
      </c>
      <c r="I567" s="210">
        <v>14332.11</v>
      </c>
      <c r="J567" s="292"/>
      <c r="K567" s="209">
        <v>563</v>
      </c>
      <c r="L567" s="210">
        <v>38434.07</v>
      </c>
      <c r="M567" s="292"/>
      <c r="N567" s="209">
        <v>563</v>
      </c>
      <c r="O567" s="210">
        <v>16247</v>
      </c>
      <c r="P567" s="292"/>
      <c r="Q567" s="209"/>
      <c r="R567" s="210"/>
    </row>
    <row r="568" spans="2:18">
      <c r="B568" s="209"/>
      <c r="C568" s="209"/>
      <c r="E568" s="209"/>
      <c r="F568" s="209"/>
      <c r="H568" s="209">
        <v>564</v>
      </c>
      <c r="I568" s="210">
        <v>14357.77</v>
      </c>
      <c r="J568" s="292"/>
      <c r="K568" s="209">
        <v>564</v>
      </c>
      <c r="L568" s="210">
        <v>38502.519999999997</v>
      </c>
      <c r="M568" s="292"/>
      <c r="N568" s="209">
        <v>564</v>
      </c>
      <c r="O568" s="210">
        <v>16275</v>
      </c>
      <c r="P568" s="292"/>
      <c r="Q568" s="209"/>
      <c r="R568" s="210"/>
    </row>
    <row r="569" spans="2:18">
      <c r="B569" s="209"/>
      <c r="C569" s="209"/>
      <c r="E569" s="209"/>
      <c r="F569" s="209"/>
      <c r="H569" s="209">
        <v>565</v>
      </c>
      <c r="I569" s="210">
        <v>14383.43</v>
      </c>
      <c r="J569" s="292"/>
      <c r="K569" s="209">
        <v>565</v>
      </c>
      <c r="L569" s="210">
        <v>38570.959999999999</v>
      </c>
      <c r="M569" s="292"/>
      <c r="N569" s="209">
        <v>565</v>
      </c>
      <c r="O569" s="210">
        <v>16304</v>
      </c>
      <c r="P569" s="292"/>
      <c r="Q569" s="209"/>
      <c r="R569" s="210"/>
    </row>
    <row r="570" spans="2:18">
      <c r="B570" s="209"/>
      <c r="C570" s="209"/>
      <c r="E570" s="209"/>
      <c r="F570" s="209"/>
      <c r="H570" s="209">
        <v>566</v>
      </c>
      <c r="I570" s="210">
        <v>14409.1</v>
      </c>
      <c r="J570" s="292"/>
      <c r="K570" s="209">
        <v>566</v>
      </c>
      <c r="L570" s="210">
        <v>38639.410000000003</v>
      </c>
      <c r="M570" s="292"/>
      <c r="N570" s="209">
        <v>566</v>
      </c>
      <c r="O570" s="210">
        <v>16332</v>
      </c>
      <c r="P570" s="292"/>
      <c r="Q570" s="209"/>
      <c r="R570" s="210"/>
    </row>
    <row r="571" spans="2:18">
      <c r="B571" s="209"/>
      <c r="C571" s="209"/>
      <c r="E571" s="209"/>
      <c r="F571" s="209"/>
      <c r="H571" s="209">
        <v>567</v>
      </c>
      <c r="I571" s="210">
        <v>14434.76</v>
      </c>
      <c r="J571" s="292"/>
      <c r="K571" s="209">
        <v>567</v>
      </c>
      <c r="L571" s="210">
        <v>38707.86</v>
      </c>
      <c r="M571" s="292"/>
      <c r="N571" s="209">
        <v>567</v>
      </c>
      <c r="O571" s="210">
        <v>16360</v>
      </c>
      <c r="P571" s="292"/>
      <c r="Q571" s="209"/>
      <c r="R571" s="210"/>
    </row>
    <row r="572" spans="2:18">
      <c r="B572" s="209"/>
      <c r="C572" s="209"/>
      <c r="E572" s="209"/>
      <c r="F572" s="209"/>
      <c r="H572" s="209">
        <v>568</v>
      </c>
      <c r="I572" s="210">
        <v>14460.42</v>
      </c>
      <c r="J572" s="292"/>
      <c r="K572" s="209">
        <v>568</v>
      </c>
      <c r="L572" s="210">
        <v>38776.31</v>
      </c>
      <c r="M572" s="292"/>
      <c r="N572" s="209">
        <v>568</v>
      </c>
      <c r="O572" s="210">
        <v>16389</v>
      </c>
      <c r="P572" s="292"/>
      <c r="Q572" s="209"/>
      <c r="R572" s="210"/>
    </row>
    <row r="573" spans="2:18">
      <c r="B573" s="209"/>
      <c r="C573" s="209"/>
      <c r="E573" s="209"/>
      <c r="F573" s="209"/>
      <c r="H573" s="209">
        <v>569</v>
      </c>
      <c r="I573" s="210">
        <v>14486.08</v>
      </c>
      <c r="J573" s="292"/>
      <c r="K573" s="209">
        <v>569</v>
      </c>
      <c r="L573" s="210">
        <v>38844.75</v>
      </c>
      <c r="M573" s="292"/>
      <c r="N573" s="209">
        <v>569</v>
      </c>
      <c r="O573" s="210">
        <v>16417</v>
      </c>
      <c r="P573" s="292"/>
      <c r="Q573" s="209"/>
      <c r="R573" s="210"/>
    </row>
    <row r="574" spans="2:18">
      <c r="B574" s="209"/>
      <c r="C574" s="209"/>
      <c r="E574" s="209"/>
      <c r="F574" s="209"/>
      <c r="H574" s="209">
        <v>570</v>
      </c>
      <c r="I574" s="210">
        <v>14511.74</v>
      </c>
      <c r="J574" s="292"/>
      <c r="K574" s="209">
        <v>570</v>
      </c>
      <c r="L574" s="210">
        <v>38913.199999999997</v>
      </c>
      <c r="M574" s="292"/>
      <c r="N574" s="209">
        <v>570</v>
      </c>
      <c r="O574" s="210">
        <v>16446</v>
      </c>
      <c r="P574" s="292"/>
      <c r="Q574" s="209"/>
      <c r="R574" s="210"/>
    </row>
    <row r="575" spans="2:18">
      <c r="B575" s="209"/>
      <c r="C575" s="209"/>
      <c r="E575" s="209"/>
      <c r="F575" s="209"/>
      <c r="H575" s="209">
        <v>571</v>
      </c>
      <c r="I575" s="210">
        <v>14537.41</v>
      </c>
      <c r="J575" s="292"/>
      <c r="K575" s="209">
        <v>571</v>
      </c>
      <c r="L575" s="210">
        <v>38981.65</v>
      </c>
      <c r="M575" s="292"/>
      <c r="N575" s="209">
        <v>571</v>
      </c>
      <c r="O575" s="210">
        <v>16474</v>
      </c>
      <c r="P575" s="292"/>
      <c r="Q575" s="209"/>
      <c r="R575" s="210"/>
    </row>
    <row r="576" spans="2:18">
      <c r="B576" s="209"/>
      <c r="C576" s="209"/>
      <c r="E576" s="209"/>
      <c r="F576" s="209"/>
      <c r="H576" s="209">
        <v>572</v>
      </c>
      <c r="I576" s="210">
        <v>14563.07</v>
      </c>
      <c r="J576" s="292"/>
      <c r="K576" s="209">
        <v>572</v>
      </c>
      <c r="L576" s="210">
        <v>39050.089999999997</v>
      </c>
      <c r="M576" s="292"/>
      <c r="N576" s="209">
        <v>572</v>
      </c>
      <c r="O576" s="210">
        <v>16502</v>
      </c>
      <c r="P576" s="292"/>
      <c r="Q576" s="209"/>
      <c r="R576" s="210"/>
    </row>
    <row r="577" spans="2:18">
      <c r="B577" s="209"/>
      <c r="C577" s="209"/>
      <c r="E577" s="209"/>
      <c r="F577" s="209"/>
      <c r="H577" s="209">
        <v>573</v>
      </c>
      <c r="I577" s="210">
        <v>14588.73</v>
      </c>
      <c r="J577" s="292"/>
      <c r="K577" s="209">
        <v>573</v>
      </c>
      <c r="L577" s="210">
        <v>39118.54</v>
      </c>
      <c r="M577" s="292"/>
      <c r="N577" s="209">
        <v>573</v>
      </c>
      <c r="O577" s="210">
        <v>16531</v>
      </c>
      <c r="P577" s="292"/>
      <c r="Q577" s="209"/>
      <c r="R577" s="210"/>
    </row>
    <row r="578" spans="2:18">
      <c r="B578" s="209"/>
      <c r="C578" s="209"/>
      <c r="E578" s="209"/>
      <c r="F578" s="209"/>
      <c r="H578" s="209">
        <v>574</v>
      </c>
      <c r="I578" s="210">
        <v>14614.39</v>
      </c>
      <c r="J578" s="292"/>
      <c r="K578" s="209">
        <v>574</v>
      </c>
      <c r="L578" s="210">
        <v>39186.99</v>
      </c>
      <c r="M578" s="292"/>
      <c r="N578" s="209">
        <v>574</v>
      </c>
      <c r="O578" s="210">
        <v>16559</v>
      </c>
      <c r="P578" s="292"/>
      <c r="Q578" s="209"/>
      <c r="R578" s="210"/>
    </row>
    <row r="579" spans="2:18">
      <c r="B579" s="209"/>
      <c r="C579" s="209"/>
      <c r="E579" s="209"/>
      <c r="F579" s="209"/>
      <c r="H579" s="209">
        <v>575</v>
      </c>
      <c r="I579" s="210">
        <v>14640.05</v>
      </c>
      <c r="J579" s="292"/>
      <c r="K579" s="209">
        <v>575</v>
      </c>
      <c r="L579" s="210">
        <v>39255.43</v>
      </c>
      <c r="M579" s="292"/>
      <c r="N579" s="209">
        <v>575</v>
      </c>
      <c r="O579" s="210">
        <v>16588</v>
      </c>
      <c r="P579" s="292"/>
      <c r="Q579" s="209"/>
      <c r="R579" s="210"/>
    </row>
    <row r="580" spans="2:18">
      <c r="B580" s="209"/>
      <c r="C580" s="209"/>
      <c r="E580" s="209"/>
      <c r="F580" s="209"/>
      <c r="H580" s="209">
        <v>576</v>
      </c>
      <c r="I580" s="210">
        <v>14665.72</v>
      </c>
      <c r="J580" s="292"/>
      <c r="K580" s="209">
        <v>576</v>
      </c>
      <c r="L580" s="210">
        <v>39323.879999999997</v>
      </c>
      <c r="M580" s="292"/>
      <c r="N580" s="209">
        <v>576</v>
      </c>
      <c r="O580" s="210">
        <v>16616</v>
      </c>
      <c r="P580" s="292"/>
      <c r="Q580" s="209"/>
      <c r="R580" s="210"/>
    </row>
    <row r="581" spans="2:18">
      <c r="B581" s="209"/>
      <c r="C581" s="209"/>
      <c r="E581" s="209"/>
      <c r="F581" s="209"/>
      <c r="H581" s="209">
        <v>577</v>
      </c>
      <c r="I581" s="210">
        <v>14691.38</v>
      </c>
      <c r="K581" s="209">
        <v>577</v>
      </c>
      <c r="L581" s="210">
        <v>39392.33</v>
      </c>
      <c r="N581" s="209">
        <v>577</v>
      </c>
      <c r="O581" s="210">
        <v>16644</v>
      </c>
      <c r="Q581" s="209"/>
      <c r="R581" s="210"/>
    </row>
    <row r="582" spans="2:18">
      <c r="B582" s="209"/>
      <c r="C582" s="209"/>
      <c r="E582" s="209"/>
      <c r="F582" s="209"/>
      <c r="H582" s="209">
        <v>578</v>
      </c>
      <c r="I582" s="210">
        <v>14717.04</v>
      </c>
      <c r="K582" s="209">
        <v>578</v>
      </c>
      <c r="L582" s="210">
        <v>39460.78</v>
      </c>
      <c r="N582" s="209">
        <v>578</v>
      </c>
      <c r="O582" s="210">
        <v>16673</v>
      </c>
      <c r="Q582" s="209"/>
      <c r="R582" s="210"/>
    </row>
    <row r="583" spans="2:18">
      <c r="B583" s="209"/>
      <c r="C583" s="209"/>
      <c r="E583" s="209"/>
      <c r="F583" s="209"/>
      <c r="H583" s="209">
        <v>579</v>
      </c>
      <c r="I583" s="210">
        <v>14742.7</v>
      </c>
      <c r="K583" s="209">
        <v>579</v>
      </c>
      <c r="L583" s="210">
        <v>39529.22</v>
      </c>
      <c r="N583" s="209">
        <v>579</v>
      </c>
      <c r="O583" s="210">
        <v>16701</v>
      </c>
      <c r="Q583" s="209"/>
      <c r="R583" s="210"/>
    </row>
    <row r="584" spans="2:18">
      <c r="B584" s="209"/>
      <c r="C584" s="209"/>
      <c r="E584" s="209"/>
      <c r="F584" s="209"/>
      <c r="H584" s="209">
        <v>580</v>
      </c>
      <c r="I584" s="210">
        <v>14768.36</v>
      </c>
      <c r="K584" s="209">
        <v>580</v>
      </c>
      <c r="L584" s="210">
        <v>39597.67</v>
      </c>
      <c r="N584" s="209">
        <v>580</v>
      </c>
      <c r="O584" s="210">
        <v>16730</v>
      </c>
      <c r="Q584" s="209"/>
      <c r="R584" s="210"/>
    </row>
    <row r="585" spans="2:18">
      <c r="B585" s="209"/>
      <c r="C585" s="209"/>
      <c r="E585" s="209"/>
      <c r="F585" s="209"/>
      <c r="H585" s="209">
        <v>581</v>
      </c>
      <c r="I585" s="210">
        <v>14794.03</v>
      </c>
      <c r="K585" s="209">
        <v>581</v>
      </c>
      <c r="L585" s="210">
        <v>39666.120000000003</v>
      </c>
      <c r="N585" s="209">
        <v>581</v>
      </c>
      <c r="O585" s="210">
        <v>16758</v>
      </c>
      <c r="Q585" s="209"/>
      <c r="R585" s="210"/>
    </row>
    <row r="586" spans="2:18">
      <c r="B586" s="209"/>
      <c r="C586" s="209"/>
      <c r="E586" s="209"/>
      <c r="F586" s="209"/>
      <c r="H586" s="209">
        <v>582</v>
      </c>
      <c r="I586" s="210">
        <v>14819.69</v>
      </c>
      <c r="K586" s="209">
        <v>582</v>
      </c>
      <c r="L586" s="210">
        <v>39734.559999999998</v>
      </c>
      <c r="N586" s="209">
        <v>582</v>
      </c>
      <c r="O586" s="210">
        <v>16786</v>
      </c>
      <c r="Q586" s="209"/>
      <c r="R586" s="210"/>
    </row>
    <row r="587" spans="2:18">
      <c r="B587" s="209"/>
      <c r="C587" s="209"/>
      <c r="E587" s="209"/>
      <c r="F587" s="209"/>
      <c r="H587" s="209">
        <v>583</v>
      </c>
      <c r="I587" s="210">
        <v>14845.35</v>
      </c>
      <c r="K587" s="209">
        <v>583</v>
      </c>
      <c r="L587" s="210">
        <v>39803.01</v>
      </c>
      <c r="N587" s="209">
        <v>583</v>
      </c>
      <c r="O587" s="210">
        <v>16815</v>
      </c>
      <c r="Q587" s="209"/>
      <c r="R587" s="210"/>
    </row>
    <row r="588" spans="2:18">
      <c r="B588" s="209"/>
      <c r="C588" s="209"/>
      <c r="E588" s="209"/>
      <c r="F588" s="209"/>
      <c r="H588" s="209">
        <v>584</v>
      </c>
      <c r="I588" s="210">
        <v>14871.01</v>
      </c>
      <c r="K588" s="209">
        <v>584</v>
      </c>
      <c r="L588" s="210">
        <v>39871.46</v>
      </c>
      <c r="N588" s="209">
        <v>584</v>
      </c>
      <c r="O588" s="210">
        <v>16843</v>
      </c>
      <c r="Q588" s="209"/>
      <c r="R588" s="210"/>
    </row>
    <row r="589" spans="2:18">
      <c r="B589" s="209"/>
      <c r="C589" s="209"/>
      <c r="E589" s="209"/>
      <c r="F589" s="209"/>
      <c r="H589" s="209">
        <v>585</v>
      </c>
      <c r="I589" s="210">
        <v>14896.67</v>
      </c>
      <c r="K589" s="209">
        <v>585</v>
      </c>
      <c r="L589" s="210">
        <v>39939.9</v>
      </c>
      <c r="N589" s="209">
        <v>585</v>
      </c>
      <c r="O589" s="210">
        <v>16872</v>
      </c>
      <c r="Q589" s="209"/>
      <c r="R589" s="210"/>
    </row>
    <row r="590" spans="2:18">
      <c r="B590" s="209"/>
      <c r="C590" s="209"/>
      <c r="E590" s="209"/>
      <c r="F590" s="209"/>
      <c r="H590" s="209">
        <v>586</v>
      </c>
      <c r="I590" s="210">
        <v>14922.34</v>
      </c>
      <c r="K590" s="209">
        <v>586</v>
      </c>
      <c r="L590" s="210">
        <v>40008.35</v>
      </c>
      <c r="N590" s="209">
        <v>586</v>
      </c>
      <c r="O590" s="210">
        <v>16900</v>
      </c>
      <c r="Q590" s="209"/>
      <c r="R590" s="210"/>
    </row>
    <row r="591" spans="2:18">
      <c r="B591" s="209"/>
      <c r="C591" s="209"/>
      <c r="E591" s="209"/>
      <c r="F591" s="209"/>
      <c r="H591" s="209">
        <v>587</v>
      </c>
      <c r="I591" s="210">
        <v>14948</v>
      </c>
      <c r="K591" s="209">
        <v>587</v>
      </c>
      <c r="L591" s="210">
        <v>40076.800000000003</v>
      </c>
      <c r="N591" s="209">
        <v>587</v>
      </c>
      <c r="O591" s="210">
        <v>16928</v>
      </c>
      <c r="Q591" s="209"/>
      <c r="R591" s="210"/>
    </row>
    <row r="592" spans="2:18">
      <c r="B592" s="209"/>
      <c r="C592" s="209"/>
      <c r="E592" s="209"/>
      <c r="F592" s="209"/>
      <c r="H592" s="209">
        <v>588</v>
      </c>
      <c r="I592" s="210">
        <v>14973.66</v>
      </c>
      <c r="K592" s="209">
        <v>588</v>
      </c>
      <c r="L592" s="210">
        <v>40145.25</v>
      </c>
      <c r="N592" s="209">
        <v>588</v>
      </c>
      <c r="O592" s="210">
        <v>16957</v>
      </c>
      <c r="Q592" s="209"/>
      <c r="R592" s="210"/>
    </row>
    <row r="593" spans="2:18">
      <c r="B593" s="209"/>
      <c r="C593" s="209"/>
      <c r="E593" s="209"/>
      <c r="F593" s="209"/>
      <c r="H593" s="209">
        <v>589</v>
      </c>
      <c r="I593" s="210">
        <v>14999.32</v>
      </c>
      <c r="K593" s="209">
        <v>589</v>
      </c>
      <c r="L593" s="210">
        <v>40213.69</v>
      </c>
      <c r="N593" s="209">
        <v>589</v>
      </c>
      <c r="O593" s="210">
        <v>16985</v>
      </c>
      <c r="Q593" s="209"/>
      <c r="R593" s="210"/>
    </row>
    <row r="594" spans="2:18">
      <c r="B594" s="209"/>
      <c r="C594" s="209"/>
      <c r="E594" s="209"/>
      <c r="F594" s="209"/>
      <c r="H594" s="209">
        <v>590</v>
      </c>
      <c r="I594" s="210">
        <v>15025.02</v>
      </c>
      <c r="K594" s="209">
        <v>590</v>
      </c>
      <c r="L594" s="210">
        <v>40282.14</v>
      </c>
      <c r="N594" s="209">
        <v>590</v>
      </c>
      <c r="O594" s="210">
        <v>17014</v>
      </c>
      <c r="Q594" s="209"/>
      <c r="R594" s="210"/>
    </row>
    <row r="595" spans="2:18">
      <c r="B595" s="209"/>
      <c r="C595" s="209"/>
      <c r="E595" s="209"/>
      <c r="F595" s="209"/>
      <c r="H595" s="209">
        <v>591</v>
      </c>
      <c r="I595" s="210">
        <v>15050.71</v>
      </c>
      <c r="K595" s="209">
        <v>591</v>
      </c>
      <c r="L595" s="210">
        <v>40350.589999999997</v>
      </c>
      <c r="N595" s="209">
        <v>591</v>
      </c>
      <c r="O595" s="210">
        <v>17042</v>
      </c>
      <c r="Q595" s="209"/>
      <c r="R595" s="210"/>
    </row>
    <row r="596" spans="2:18">
      <c r="B596" s="209"/>
      <c r="C596" s="209"/>
      <c r="E596" s="209"/>
      <c r="F596" s="209"/>
      <c r="H596" s="209">
        <v>592</v>
      </c>
      <c r="I596" s="210">
        <v>15076.41</v>
      </c>
      <c r="K596" s="209">
        <v>592</v>
      </c>
      <c r="L596" s="210">
        <v>40419.03</v>
      </c>
      <c r="N596" s="209">
        <v>592</v>
      </c>
      <c r="O596" s="210">
        <v>17070</v>
      </c>
      <c r="Q596" s="209"/>
      <c r="R596" s="210"/>
    </row>
    <row r="597" spans="2:18">
      <c r="B597" s="209"/>
      <c r="C597" s="209"/>
      <c r="E597" s="209"/>
      <c r="F597" s="209"/>
      <c r="H597" s="209">
        <v>593</v>
      </c>
      <c r="I597" s="210">
        <v>15102.11</v>
      </c>
      <c r="K597" s="209">
        <v>593</v>
      </c>
      <c r="L597" s="210">
        <v>40487.480000000003</v>
      </c>
      <c r="N597" s="209">
        <v>593</v>
      </c>
      <c r="O597" s="210">
        <v>17099</v>
      </c>
      <c r="Q597" s="209"/>
      <c r="R597" s="210"/>
    </row>
    <row r="598" spans="2:18">
      <c r="B598" s="209"/>
      <c r="C598" s="209"/>
      <c r="E598" s="209"/>
      <c r="F598" s="209"/>
      <c r="H598" s="209">
        <v>594</v>
      </c>
      <c r="I598" s="210">
        <v>15127.8</v>
      </c>
      <c r="K598" s="209">
        <v>594</v>
      </c>
      <c r="L598" s="210">
        <v>40555.93</v>
      </c>
      <c r="N598" s="209">
        <v>594</v>
      </c>
      <c r="O598" s="210">
        <v>17127</v>
      </c>
      <c r="Q598" s="209"/>
      <c r="R598" s="210"/>
    </row>
    <row r="599" spans="2:18">
      <c r="B599" s="209"/>
      <c r="C599" s="209"/>
      <c r="E599" s="209"/>
      <c r="F599" s="209"/>
      <c r="H599" s="209">
        <v>595</v>
      </c>
      <c r="I599" s="210">
        <v>15153.5</v>
      </c>
      <c r="K599" s="209">
        <v>595</v>
      </c>
      <c r="L599" s="210">
        <v>40624.370000000003</v>
      </c>
      <c r="N599" s="209">
        <v>595</v>
      </c>
      <c r="O599" s="210">
        <v>17156</v>
      </c>
      <c r="Q599" s="209"/>
      <c r="R599" s="210"/>
    </row>
    <row r="600" spans="2:18">
      <c r="B600" s="209"/>
      <c r="C600" s="209"/>
      <c r="E600" s="209"/>
      <c r="F600" s="209"/>
      <c r="H600" s="209">
        <v>596</v>
      </c>
      <c r="I600" s="210">
        <v>15179.19</v>
      </c>
      <c r="K600" s="209">
        <v>596</v>
      </c>
      <c r="L600" s="210">
        <v>40692.82</v>
      </c>
      <c r="N600" s="209">
        <v>596</v>
      </c>
      <c r="O600" s="210">
        <v>17184</v>
      </c>
      <c r="Q600" s="209"/>
      <c r="R600" s="210"/>
    </row>
    <row r="601" spans="2:18">
      <c r="B601" s="209"/>
      <c r="C601" s="209"/>
      <c r="E601" s="209"/>
      <c r="F601" s="209"/>
      <c r="H601" s="209">
        <v>597</v>
      </c>
      <c r="I601" s="210">
        <v>15204.89</v>
      </c>
      <c r="K601" s="209">
        <v>597</v>
      </c>
      <c r="L601" s="210">
        <v>40761.269999999997</v>
      </c>
      <c r="N601" s="209">
        <v>597</v>
      </c>
      <c r="O601" s="210">
        <v>17212</v>
      </c>
      <c r="Q601" s="209"/>
      <c r="R601" s="210"/>
    </row>
    <row r="602" spans="2:18">
      <c r="B602" s="209"/>
      <c r="C602" s="209"/>
      <c r="E602" s="209"/>
      <c r="F602" s="209"/>
      <c r="H602" s="209">
        <v>598</v>
      </c>
      <c r="I602" s="210">
        <v>15230.59</v>
      </c>
      <c r="K602" s="209">
        <v>598</v>
      </c>
      <c r="L602" s="210">
        <v>40829.72</v>
      </c>
      <c r="N602" s="209">
        <v>598</v>
      </c>
      <c r="O602" s="210">
        <v>17241</v>
      </c>
      <c r="Q602" s="209"/>
      <c r="R602" s="210"/>
    </row>
    <row r="603" spans="2:18">
      <c r="B603" s="209"/>
      <c r="C603" s="209"/>
      <c r="E603" s="209"/>
      <c r="F603" s="209"/>
      <c r="H603" s="209">
        <v>599</v>
      </c>
      <c r="I603" s="210">
        <v>15256.28</v>
      </c>
      <c r="K603" s="209">
        <v>599</v>
      </c>
      <c r="L603" s="210">
        <v>40898.160000000003</v>
      </c>
      <c r="N603" s="209">
        <v>599</v>
      </c>
      <c r="O603" s="210">
        <v>17269</v>
      </c>
      <c r="Q603" s="209"/>
      <c r="R603" s="210"/>
    </row>
    <row r="604" spans="2:18">
      <c r="B604" s="209"/>
      <c r="C604" s="209"/>
      <c r="E604" s="209"/>
      <c r="F604" s="209"/>
      <c r="H604" s="209">
        <v>600</v>
      </c>
      <c r="I604" s="210">
        <v>15281.98</v>
      </c>
      <c r="K604" s="209">
        <v>600</v>
      </c>
      <c r="L604" s="210">
        <v>40966.61</v>
      </c>
      <c r="N604" s="209">
        <v>600</v>
      </c>
      <c r="O604" s="210">
        <v>17298</v>
      </c>
      <c r="Q604" s="209"/>
      <c r="R604" s="210"/>
    </row>
    <row r="605" spans="2:18">
      <c r="B605" s="209"/>
      <c r="C605" s="209"/>
      <c r="E605" s="209"/>
      <c r="F605" s="209"/>
      <c r="H605" s="209">
        <v>601</v>
      </c>
      <c r="I605" s="210">
        <v>15307.67</v>
      </c>
      <c r="K605" s="209">
        <v>601</v>
      </c>
      <c r="L605" s="210">
        <v>41035.06</v>
      </c>
      <c r="N605" s="209">
        <v>601</v>
      </c>
      <c r="O605" s="210">
        <v>17326</v>
      </c>
      <c r="Q605" s="209"/>
      <c r="R605" s="210"/>
    </row>
    <row r="606" spans="2:18">
      <c r="B606" s="209"/>
      <c r="C606" s="209"/>
      <c r="E606" s="209"/>
      <c r="F606" s="209"/>
      <c r="H606" s="209">
        <v>602</v>
      </c>
      <c r="I606" s="210">
        <v>15333.37</v>
      </c>
      <c r="K606" s="209">
        <v>602</v>
      </c>
      <c r="L606" s="210">
        <v>41103.5</v>
      </c>
      <c r="N606" s="209">
        <v>602</v>
      </c>
      <c r="O606" s="210">
        <v>17354</v>
      </c>
      <c r="Q606" s="209"/>
      <c r="R606" s="210"/>
    </row>
    <row r="607" spans="2:18">
      <c r="B607" s="209"/>
      <c r="C607" s="209"/>
      <c r="E607" s="209"/>
      <c r="F607" s="209"/>
      <c r="H607" s="209">
        <v>603</v>
      </c>
      <c r="I607" s="210">
        <v>15359.07</v>
      </c>
      <c r="K607" s="209">
        <v>603</v>
      </c>
      <c r="L607" s="210">
        <v>41171.949999999997</v>
      </c>
      <c r="N607" s="209">
        <v>603</v>
      </c>
      <c r="O607" s="210">
        <v>17383</v>
      </c>
      <c r="Q607" s="209"/>
      <c r="R607" s="210"/>
    </row>
    <row r="608" spans="2:18">
      <c r="B608" s="209"/>
      <c r="C608" s="209"/>
      <c r="E608" s="209"/>
      <c r="F608" s="209"/>
      <c r="H608" s="209">
        <v>604</v>
      </c>
      <c r="I608" s="210">
        <v>15384.76</v>
      </c>
      <c r="K608" s="209">
        <v>604</v>
      </c>
      <c r="L608" s="210">
        <v>41240.400000000001</v>
      </c>
      <c r="N608" s="209">
        <v>604</v>
      </c>
      <c r="O608" s="210">
        <v>17411</v>
      </c>
      <c r="Q608" s="209"/>
      <c r="R608" s="210"/>
    </row>
    <row r="609" spans="2:18">
      <c r="B609" s="209"/>
      <c r="C609" s="209"/>
      <c r="E609" s="209"/>
      <c r="F609" s="209"/>
      <c r="H609" s="209">
        <v>605</v>
      </c>
      <c r="I609" s="210">
        <v>15410.46</v>
      </c>
      <c r="K609" s="209">
        <v>605</v>
      </c>
      <c r="L609" s="210">
        <v>41308.839999999997</v>
      </c>
      <c r="N609" s="209">
        <v>605</v>
      </c>
      <c r="O609" s="210">
        <v>17440</v>
      </c>
      <c r="Q609" s="209"/>
      <c r="R609" s="210"/>
    </row>
    <row r="610" spans="2:18">
      <c r="B610" s="209"/>
      <c r="C610" s="209"/>
      <c r="E610" s="209"/>
      <c r="F610" s="209"/>
      <c r="H610" s="209">
        <v>606</v>
      </c>
      <c r="I610" s="210">
        <v>15436.15</v>
      </c>
      <c r="K610" s="209">
        <v>606</v>
      </c>
      <c r="L610" s="210">
        <v>41377.29</v>
      </c>
      <c r="N610" s="209">
        <v>606</v>
      </c>
      <c r="O610" s="210">
        <v>17468</v>
      </c>
      <c r="Q610" s="209"/>
      <c r="R610" s="210"/>
    </row>
    <row r="611" spans="2:18">
      <c r="B611" s="209"/>
      <c r="C611" s="209"/>
      <c r="E611" s="209"/>
      <c r="F611" s="209"/>
      <c r="H611" s="209">
        <v>607</v>
      </c>
      <c r="I611" s="210">
        <v>15461.85</v>
      </c>
      <c r="K611" s="209">
        <v>607</v>
      </c>
      <c r="L611" s="210">
        <v>41445.74</v>
      </c>
      <c r="N611" s="209">
        <v>607</v>
      </c>
      <c r="O611" s="210">
        <v>17496</v>
      </c>
      <c r="Q611" s="209"/>
      <c r="R611" s="210"/>
    </row>
    <row r="612" spans="2:18">
      <c r="B612" s="209"/>
      <c r="C612" s="209"/>
      <c r="E612" s="209"/>
      <c r="F612" s="209"/>
      <c r="H612" s="209">
        <v>608</v>
      </c>
      <c r="I612" s="210">
        <v>15487.55</v>
      </c>
      <c r="K612" s="209">
        <v>608</v>
      </c>
      <c r="L612" s="210">
        <v>41514.19</v>
      </c>
      <c r="N612" s="209">
        <v>608</v>
      </c>
      <c r="O612" s="210">
        <v>17525</v>
      </c>
      <c r="Q612" s="209"/>
      <c r="R612" s="210"/>
    </row>
    <row r="613" spans="2:18">
      <c r="B613" s="209"/>
      <c r="C613" s="209"/>
      <c r="E613" s="209"/>
      <c r="F613" s="209"/>
      <c r="H613" s="209">
        <v>609</v>
      </c>
      <c r="I613" s="210">
        <v>15513.24</v>
      </c>
      <c r="K613" s="209">
        <v>609</v>
      </c>
      <c r="L613" s="210">
        <v>41582.629999999997</v>
      </c>
      <c r="N613" s="209">
        <v>609</v>
      </c>
      <c r="O613" s="210">
        <v>17553</v>
      </c>
      <c r="Q613" s="209"/>
      <c r="R613" s="210"/>
    </row>
    <row r="614" spans="2:18">
      <c r="B614" s="209"/>
      <c r="C614" s="209"/>
      <c r="E614" s="209"/>
      <c r="F614" s="209"/>
      <c r="H614" s="209">
        <v>610</v>
      </c>
      <c r="I614" s="210">
        <v>15538.94</v>
      </c>
      <c r="K614" s="209">
        <v>610</v>
      </c>
      <c r="L614" s="210">
        <v>41651.08</v>
      </c>
      <c r="N614" s="209">
        <v>610</v>
      </c>
      <c r="O614" s="210">
        <v>17582</v>
      </c>
      <c r="Q614" s="209"/>
      <c r="R614" s="210"/>
    </row>
    <row r="615" spans="2:18">
      <c r="B615" s="209"/>
      <c r="C615" s="209"/>
      <c r="E615" s="209"/>
      <c r="F615" s="209"/>
      <c r="H615" s="209">
        <v>611</v>
      </c>
      <c r="I615" s="210">
        <v>15564.63</v>
      </c>
      <c r="K615" s="209">
        <v>611</v>
      </c>
      <c r="L615" s="210">
        <v>41719.53</v>
      </c>
      <c r="N615" s="209">
        <v>611</v>
      </c>
      <c r="O615" s="210">
        <v>17610</v>
      </c>
      <c r="Q615" s="209"/>
      <c r="R615" s="210"/>
    </row>
    <row r="616" spans="2:18">
      <c r="B616" s="209"/>
      <c r="C616" s="209"/>
      <c r="E616" s="209"/>
      <c r="F616" s="209"/>
      <c r="H616" s="209">
        <v>612</v>
      </c>
      <c r="I616" s="210">
        <v>15590.33</v>
      </c>
      <c r="K616" s="209">
        <v>612</v>
      </c>
      <c r="L616" s="210">
        <v>41787.97</v>
      </c>
      <c r="N616" s="209">
        <v>612</v>
      </c>
      <c r="O616" s="210">
        <v>17638</v>
      </c>
      <c r="Q616" s="209"/>
      <c r="R616" s="210"/>
    </row>
    <row r="617" spans="2:18">
      <c r="B617" s="209"/>
      <c r="C617" s="209"/>
      <c r="E617" s="209"/>
      <c r="F617" s="209"/>
      <c r="H617" s="209">
        <v>613</v>
      </c>
      <c r="I617" s="210">
        <v>15616.03</v>
      </c>
      <c r="K617" s="209">
        <v>613</v>
      </c>
      <c r="L617" s="210">
        <v>41856.42</v>
      </c>
      <c r="N617" s="209">
        <v>613</v>
      </c>
      <c r="O617" s="210">
        <v>17667</v>
      </c>
      <c r="Q617" s="209"/>
      <c r="R617" s="210"/>
    </row>
    <row r="618" spans="2:18">
      <c r="B618" s="209"/>
      <c r="C618" s="209"/>
      <c r="E618" s="209"/>
      <c r="F618" s="209"/>
      <c r="H618" s="209">
        <v>614</v>
      </c>
      <c r="I618" s="210">
        <v>15641.72</v>
      </c>
      <c r="K618" s="209">
        <v>614</v>
      </c>
      <c r="L618" s="210">
        <v>41924.870000000003</v>
      </c>
      <c r="N618" s="209">
        <v>614</v>
      </c>
      <c r="O618" s="210">
        <v>17695</v>
      </c>
      <c r="Q618" s="209"/>
      <c r="R618" s="210"/>
    </row>
    <row r="619" spans="2:18">
      <c r="B619" s="209"/>
      <c r="C619" s="209"/>
      <c r="E619" s="209"/>
      <c r="F619" s="209"/>
      <c r="H619" s="209">
        <v>615</v>
      </c>
      <c r="I619" s="210">
        <v>15667.42</v>
      </c>
      <c r="K619" s="209">
        <v>615</v>
      </c>
      <c r="L619" s="210">
        <v>41993.31</v>
      </c>
      <c r="N619" s="209">
        <v>615</v>
      </c>
      <c r="O619" s="210">
        <v>17724</v>
      </c>
      <c r="Q619" s="209"/>
      <c r="R619" s="210"/>
    </row>
    <row r="620" spans="2:18">
      <c r="B620" s="209"/>
      <c r="C620" s="209"/>
      <c r="E620" s="209"/>
      <c r="F620" s="209"/>
      <c r="H620" s="209">
        <v>616</v>
      </c>
      <c r="I620" s="210">
        <v>15693.11</v>
      </c>
      <c r="K620" s="209">
        <v>616</v>
      </c>
      <c r="L620" s="210">
        <v>42061.760000000002</v>
      </c>
      <c r="N620" s="209">
        <v>616</v>
      </c>
      <c r="O620" s="210">
        <v>17752</v>
      </c>
      <c r="Q620" s="209"/>
      <c r="R620" s="210"/>
    </row>
    <row r="621" spans="2:18">
      <c r="B621" s="209"/>
      <c r="C621" s="209"/>
      <c r="E621" s="209"/>
      <c r="F621" s="209"/>
      <c r="H621" s="209">
        <v>617</v>
      </c>
      <c r="I621" s="210">
        <v>15718.81</v>
      </c>
      <c r="K621" s="209">
        <v>617</v>
      </c>
      <c r="L621" s="210">
        <v>42130.21</v>
      </c>
      <c r="N621" s="209">
        <v>617</v>
      </c>
      <c r="O621" s="210">
        <v>17780</v>
      </c>
      <c r="Q621" s="209"/>
      <c r="R621" s="210"/>
    </row>
    <row r="622" spans="2:18">
      <c r="B622" s="209"/>
      <c r="C622" s="209"/>
      <c r="E622" s="209"/>
      <c r="F622" s="209"/>
      <c r="H622" s="209">
        <v>618</v>
      </c>
      <c r="I622" s="210">
        <v>15744.51</v>
      </c>
      <c r="K622" s="209">
        <v>618</v>
      </c>
      <c r="L622" s="210">
        <v>42198.66</v>
      </c>
      <c r="N622" s="209">
        <v>618</v>
      </c>
      <c r="O622" s="210">
        <v>17809</v>
      </c>
      <c r="Q622" s="209"/>
      <c r="R622" s="210"/>
    </row>
    <row r="623" spans="2:18">
      <c r="B623" s="209"/>
      <c r="C623" s="209"/>
      <c r="E623" s="209"/>
      <c r="F623" s="209"/>
      <c r="H623" s="209">
        <v>619</v>
      </c>
      <c r="I623" s="210">
        <v>15770.2</v>
      </c>
      <c r="K623" s="209">
        <v>619</v>
      </c>
      <c r="L623" s="210">
        <v>42267.1</v>
      </c>
      <c r="N623" s="209">
        <v>619</v>
      </c>
      <c r="O623" s="210">
        <v>17837</v>
      </c>
      <c r="Q623" s="209"/>
      <c r="R623" s="210"/>
    </row>
    <row r="624" spans="2:18">
      <c r="B624" s="209"/>
      <c r="C624" s="209"/>
      <c r="E624" s="209"/>
      <c r="F624" s="209"/>
      <c r="H624" s="209">
        <v>620</v>
      </c>
      <c r="I624" s="210">
        <v>15795.9</v>
      </c>
      <c r="K624" s="209">
        <v>620</v>
      </c>
      <c r="L624" s="210">
        <v>42335.55</v>
      </c>
      <c r="N624" s="209">
        <v>620</v>
      </c>
      <c r="O624" s="210">
        <v>17866</v>
      </c>
      <c r="Q624" s="209"/>
      <c r="R624" s="210"/>
    </row>
    <row r="625" spans="2:18">
      <c r="B625" s="209"/>
      <c r="C625" s="209"/>
      <c r="E625" s="209"/>
      <c r="F625" s="209"/>
      <c r="H625" s="209">
        <v>621</v>
      </c>
      <c r="I625" s="210">
        <v>15821.59</v>
      </c>
      <c r="K625" s="209">
        <v>621</v>
      </c>
      <c r="L625" s="210">
        <v>42404</v>
      </c>
      <c r="N625" s="209">
        <v>621</v>
      </c>
      <c r="O625" s="210">
        <v>17894</v>
      </c>
      <c r="Q625" s="209"/>
      <c r="R625" s="210"/>
    </row>
    <row r="626" spans="2:18">
      <c r="B626" s="209"/>
      <c r="C626" s="209"/>
      <c r="E626" s="209"/>
      <c r="F626" s="209"/>
      <c r="H626" s="209">
        <v>622</v>
      </c>
      <c r="I626" s="210">
        <v>15847.29</v>
      </c>
      <c r="K626" s="209">
        <v>622</v>
      </c>
      <c r="L626" s="210">
        <v>42472.44</v>
      </c>
      <c r="N626" s="209">
        <v>622</v>
      </c>
      <c r="O626" s="210">
        <v>17922</v>
      </c>
      <c r="Q626" s="209"/>
      <c r="R626" s="210"/>
    </row>
    <row r="627" spans="2:18">
      <c r="B627" s="209"/>
      <c r="C627" s="209"/>
      <c r="E627" s="209"/>
      <c r="F627" s="209"/>
      <c r="H627" s="209">
        <v>623</v>
      </c>
      <c r="I627" s="210">
        <v>15872.99</v>
      </c>
      <c r="K627" s="209">
        <v>623</v>
      </c>
      <c r="L627" s="210">
        <v>42540.89</v>
      </c>
      <c r="N627" s="209">
        <v>623</v>
      </c>
      <c r="O627" s="210">
        <v>17951</v>
      </c>
      <c r="Q627" s="209"/>
      <c r="R627" s="210"/>
    </row>
    <row r="628" spans="2:18">
      <c r="B628" s="209"/>
      <c r="C628" s="209"/>
      <c r="E628" s="209"/>
      <c r="F628" s="209"/>
      <c r="H628" s="209">
        <v>624</v>
      </c>
      <c r="I628" s="210">
        <v>15898.68</v>
      </c>
      <c r="K628" s="209">
        <v>624</v>
      </c>
      <c r="L628" s="210">
        <v>42609.34</v>
      </c>
      <c r="N628" s="209">
        <v>624</v>
      </c>
      <c r="O628" s="210">
        <v>17979</v>
      </c>
      <c r="Q628" s="209"/>
      <c r="R628" s="210"/>
    </row>
    <row r="629" spans="2:18">
      <c r="B629" s="209"/>
      <c r="C629" s="209"/>
      <c r="E629" s="209"/>
      <c r="F629" s="209"/>
      <c r="H629" s="209">
        <v>625</v>
      </c>
      <c r="I629" s="210">
        <v>15924.38</v>
      </c>
      <c r="K629" s="209">
        <v>625</v>
      </c>
      <c r="L629" s="210">
        <v>42677.78</v>
      </c>
      <c r="N629" s="209">
        <v>625</v>
      </c>
      <c r="O629" s="210">
        <v>18007</v>
      </c>
      <c r="Q629" s="209"/>
      <c r="R629" s="210"/>
    </row>
    <row r="630" spans="2:18">
      <c r="B630" s="209"/>
      <c r="C630" s="209"/>
      <c r="E630" s="209"/>
      <c r="F630" s="209"/>
      <c r="H630" s="209">
        <v>626</v>
      </c>
      <c r="I630" s="210">
        <v>15950.07</v>
      </c>
      <c r="K630" s="209">
        <v>626</v>
      </c>
      <c r="L630" s="210">
        <v>42746.23</v>
      </c>
      <c r="N630" s="209">
        <v>626</v>
      </c>
      <c r="O630" s="210">
        <v>18036</v>
      </c>
      <c r="Q630" s="209"/>
      <c r="R630" s="210"/>
    </row>
    <row r="631" spans="2:18">
      <c r="B631" s="209"/>
      <c r="C631" s="209"/>
      <c r="E631" s="209"/>
      <c r="F631" s="209"/>
      <c r="H631" s="209">
        <v>627</v>
      </c>
      <c r="I631" s="210">
        <v>15975.77</v>
      </c>
      <c r="K631" s="209">
        <v>627</v>
      </c>
      <c r="L631" s="210">
        <v>42814.68</v>
      </c>
      <c r="N631" s="209">
        <v>627</v>
      </c>
      <c r="O631" s="210">
        <v>18064</v>
      </c>
      <c r="Q631" s="209"/>
      <c r="R631" s="210"/>
    </row>
    <row r="632" spans="2:18">
      <c r="B632" s="209"/>
      <c r="C632" s="209"/>
      <c r="E632" s="209"/>
      <c r="F632" s="209"/>
      <c r="H632" s="209">
        <v>628</v>
      </c>
      <c r="I632" s="210">
        <v>16001.47</v>
      </c>
      <c r="K632" s="209">
        <v>628</v>
      </c>
      <c r="L632" s="210">
        <v>42883.13</v>
      </c>
      <c r="N632" s="209">
        <v>628</v>
      </c>
      <c r="O632" s="210">
        <v>18093</v>
      </c>
      <c r="Q632" s="209"/>
      <c r="R632" s="210"/>
    </row>
    <row r="633" spans="2:18">
      <c r="B633" s="209"/>
      <c r="C633" s="209"/>
      <c r="E633" s="209"/>
      <c r="F633" s="209"/>
      <c r="H633" s="209">
        <v>629</v>
      </c>
      <c r="I633" s="210">
        <v>16027.16</v>
      </c>
      <c r="K633" s="209">
        <v>629</v>
      </c>
      <c r="L633" s="210">
        <v>42951.57</v>
      </c>
      <c r="N633" s="209">
        <v>629</v>
      </c>
      <c r="O633" s="210">
        <v>18121</v>
      </c>
      <c r="Q633" s="209"/>
      <c r="R633" s="210"/>
    </row>
    <row r="634" spans="2:18">
      <c r="B634" s="209"/>
      <c r="C634" s="209"/>
      <c r="E634" s="209"/>
      <c r="F634" s="209"/>
      <c r="H634" s="209">
        <v>630</v>
      </c>
      <c r="I634" s="210">
        <v>16052.86</v>
      </c>
      <c r="K634" s="209">
        <v>630</v>
      </c>
      <c r="L634" s="210">
        <v>43020.02</v>
      </c>
      <c r="N634" s="209">
        <v>630</v>
      </c>
      <c r="O634" s="210">
        <v>18149</v>
      </c>
      <c r="Q634" s="209"/>
      <c r="R634" s="210"/>
    </row>
    <row r="635" spans="2:18">
      <c r="B635" s="209"/>
      <c r="C635" s="209"/>
      <c r="E635" s="209"/>
      <c r="F635" s="209"/>
      <c r="H635" s="209">
        <v>631</v>
      </c>
      <c r="I635" s="210">
        <v>16078.55</v>
      </c>
      <c r="K635" s="209">
        <v>631</v>
      </c>
      <c r="L635" s="210">
        <v>43088.47</v>
      </c>
      <c r="N635" s="209">
        <v>631</v>
      </c>
      <c r="O635" s="210">
        <v>18178</v>
      </c>
      <c r="Q635" s="209"/>
      <c r="R635" s="210"/>
    </row>
    <row r="636" spans="2:18">
      <c r="B636" s="209"/>
      <c r="C636" s="209"/>
      <c r="E636" s="209"/>
      <c r="F636" s="209"/>
      <c r="H636" s="209">
        <v>632</v>
      </c>
      <c r="I636" s="210">
        <v>16104.25</v>
      </c>
      <c r="K636" s="209">
        <v>632</v>
      </c>
      <c r="L636" s="210">
        <v>43156.91</v>
      </c>
      <c r="N636" s="209">
        <v>632</v>
      </c>
      <c r="O636" s="210">
        <v>18206</v>
      </c>
      <c r="Q636" s="209"/>
      <c r="R636" s="210"/>
    </row>
    <row r="637" spans="2:18">
      <c r="B637" s="209"/>
      <c r="C637" s="209"/>
      <c r="E637" s="209"/>
      <c r="F637" s="209"/>
      <c r="H637" s="209">
        <v>633</v>
      </c>
      <c r="I637" s="210">
        <v>16129.95</v>
      </c>
      <c r="K637" s="209">
        <v>633</v>
      </c>
      <c r="L637" s="210">
        <v>43225.36</v>
      </c>
      <c r="N637" s="209">
        <v>633</v>
      </c>
      <c r="O637" s="210">
        <v>18235</v>
      </c>
      <c r="Q637" s="209"/>
      <c r="R637" s="210"/>
    </row>
    <row r="638" spans="2:18">
      <c r="B638" s="209"/>
      <c r="C638" s="209"/>
      <c r="E638" s="209"/>
      <c r="F638" s="209"/>
      <c r="H638" s="209">
        <v>634</v>
      </c>
      <c r="I638" s="210">
        <v>16155.64</v>
      </c>
      <c r="K638" s="209">
        <v>634</v>
      </c>
      <c r="L638" s="210">
        <v>43293.81</v>
      </c>
      <c r="N638" s="209">
        <v>634</v>
      </c>
      <c r="O638" s="210">
        <v>18263</v>
      </c>
      <c r="Q638" s="209"/>
      <c r="R638" s="210"/>
    </row>
    <row r="639" spans="2:18">
      <c r="B639" s="209"/>
      <c r="C639" s="209"/>
      <c r="E639" s="209"/>
      <c r="F639" s="209"/>
      <c r="H639" s="209">
        <v>635</v>
      </c>
      <c r="I639" s="210">
        <v>16181.34</v>
      </c>
      <c r="K639" s="209">
        <v>635</v>
      </c>
      <c r="L639" s="210">
        <v>43362.25</v>
      </c>
      <c r="N639" s="209">
        <v>635</v>
      </c>
      <c r="O639" s="210">
        <v>18291</v>
      </c>
      <c r="Q639" s="209"/>
      <c r="R639" s="210"/>
    </row>
    <row r="640" spans="2:18">
      <c r="B640" s="209"/>
      <c r="C640" s="209"/>
      <c r="E640" s="209"/>
      <c r="F640" s="209"/>
      <c r="H640" s="209">
        <v>636</v>
      </c>
      <c r="I640" s="210">
        <v>16207.03</v>
      </c>
      <c r="K640" s="209">
        <v>636</v>
      </c>
      <c r="L640" s="210">
        <v>43430.7</v>
      </c>
      <c r="N640" s="209">
        <v>636</v>
      </c>
      <c r="O640" s="210">
        <v>18320</v>
      </c>
      <c r="Q640" s="209"/>
      <c r="R640" s="210"/>
    </row>
    <row r="641" spans="2:18">
      <c r="B641" s="209"/>
      <c r="C641" s="209"/>
      <c r="E641" s="209"/>
      <c r="F641" s="209"/>
      <c r="H641" s="209">
        <v>637</v>
      </c>
      <c r="I641" s="210">
        <v>16232.73</v>
      </c>
      <c r="K641" s="209">
        <v>637</v>
      </c>
      <c r="L641" s="210">
        <v>43499.15</v>
      </c>
      <c r="N641" s="209">
        <v>637</v>
      </c>
      <c r="O641" s="210">
        <v>18348</v>
      </c>
      <c r="Q641" s="209"/>
      <c r="R641" s="210"/>
    </row>
    <row r="642" spans="2:18">
      <c r="B642" s="209"/>
      <c r="C642" s="209"/>
      <c r="E642" s="209"/>
      <c r="F642" s="209"/>
      <c r="H642" s="209">
        <v>638</v>
      </c>
      <c r="I642" s="210">
        <v>16258.43</v>
      </c>
      <c r="K642" s="209">
        <v>638</v>
      </c>
      <c r="L642" s="210">
        <v>43567.6</v>
      </c>
      <c r="N642" s="209">
        <v>638</v>
      </c>
      <c r="O642" s="210">
        <v>18377</v>
      </c>
      <c r="Q642" s="209"/>
      <c r="R642" s="210"/>
    </row>
    <row r="643" spans="2:18">
      <c r="B643" s="209"/>
      <c r="C643" s="209"/>
      <c r="E643" s="209"/>
      <c r="F643" s="209"/>
      <c r="H643" s="209">
        <v>639</v>
      </c>
      <c r="I643" s="210">
        <v>16284.12</v>
      </c>
      <c r="K643" s="209">
        <v>639</v>
      </c>
      <c r="L643" s="210">
        <v>43636.04</v>
      </c>
      <c r="N643" s="209">
        <v>639</v>
      </c>
      <c r="O643" s="210">
        <v>18405</v>
      </c>
      <c r="Q643" s="209"/>
      <c r="R643" s="210"/>
    </row>
    <row r="644" spans="2:18">
      <c r="B644" s="209"/>
      <c r="C644" s="209"/>
      <c r="E644" s="209"/>
      <c r="F644" s="209"/>
      <c r="H644" s="209">
        <v>640</v>
      </c>
      <c r="I644" s="210">
        <v>16309.82</v>
      </c>
      <c r="K644" s="209">
        <v>640</v>
      </c>
      <c r="L644" s="210">
        <v>43704.49</v>
      </c>
      <c r="N644" s="209">
        <v>640</v>
      </c>
      <c r="O644" s="210">
        <v>18433</v>
      </c>
      <c r="Q644" s="209"/>
      <c r="R644" s="210"/>
    </row>
    <row r="645" spans="2:18">
      <c r="B645" s="209"/>
      <c r="C645" s="209"/>
      <c r="E645" s="209"/>
      <c r="F645" s="209"/>
      <c r="H645" s="209">
        <v>641</v>
      </c>
      <c r="I645" s="210">
        <v>16335.51</v>
      </c>
      <c r="K645" s="209">
        <v>641</v>
      </c>
      <c r="L645" s="210">
        <v>43772.94</v>
      </c>
      <c r="N645" s="209">
        <v>641</v>
      </c>
      <c r="O645" s="210">
        <v>18462</v>
      </c>
      <c r="Q645" s="209"/>
      <c r="R645" s="210"/>
    </row>
    <row r="646" spans="2:18">
      <c r="B646" s="209"/>
      <c r="C646" s="209"/>
      <c r="E646" s="209"/>
      <c r="F646" s="209"/>
      <c r="H646" s="209">
        <v>642</v>
      </c>
      <c r="I646" s="210">
        <v>16361.21</v>
      </c>
      <c r="K646" s="209">
        <v>642</v>
      </c>
      <c r="L646" s="210">
        <v>43841.38</v>
      </c>
      <c r="N646" s="209">
        <v>642</v>
      </c>
      <c r="O646" s="210">
        <v>18490</v>
      </c>
      <c r="Q646" s="209"/>
      <c r="R646" s="210"/>
    </row>
    <row r="647" spans="2:18">
      <c r="B647" s="209"/>
      <c r="C647" s="209"/>
      <c r="E647" s="209"/>
      <c r="F647" s="209"/>
      <c r="H647" s="209">
        <v>643</v>
      </c>
      <c r="I647" s="210">
        <v>16386.91</v>
      </c>
      <c r="K647" s="209">
        <v>643</v>
      </c>
      <c r="L647" s="210">
        <v>43909.83</v>
      </c>
      <c r="N647" s="209">
        <v>643</v>
      </c>
      <c r="O647" s="210">
        <v>18519</v>
      </c>
      <c r="Q647" s="209"/>
      <c r="R647" s="210"/>
    </row>
    <row r="648" spans="2:18">
      <c r="B648" s="209"/>
      <c r="C648" s="209"/>
      <c r="E648" s="209"/>
      <c r="F648" s="209"/>
      <c r="H648" s="209">
        <v>644</v>
      </c>
      <c r="I648" s="210">
        <v>16412.599999999999</v>
      </c>
      <c r="K648" s="209">
        <v>644</v>
      </c>
      <c r="L648" s="210">
        <v>43978.28</v>
      </c>
      <c r="N648" s="209">
        <v>644</v>
      </c>
      <c r="O648" s="210">
        <v>18547</v>
      </c>
      <c r="Q648" s="209"/>
      <c r="R648" s="210"/>
    </row>
    <row r="649" spans="2:18">
      <c r="B649" s="209"/>
      <c r="C649" s="209"/>
      <c r="E649" s="209"/>
      <c r="F649" s="209"/>
      <c r="H649" s="209">
        <v>645</v>
      </c>
      <c r="I649" s="210">
        <v>16438.3</v>
      </c>
      <c r="K649" s="209">
        <v>645</v>
      </c>
      <c r="L649" s="210">
        <v>44046.720000000001</v>
      </c>
      <c r="N649" s="209">
        <v>645</v>
      </c>
      <c r="O649" s="210">
        <v>18575</v>
      </c>
      <c r="Q649" s="209"/>
      <c r="R649" s="210"/>
    </row>
    <row r="650" spans="2:18">
      <c r="B650" s="209"/>
      <c r="C650" s="209"/>
      <c r="E650" s="209"/>
      <c r="F650" s="209"/>
      <c r="H650" s="209">
        <v>646</v>
      </c>
      <c r="I650" s="210">
        <v>16463.990000000002</v>
      </c>
      <c r="K650" s="209">
        <v>646</v>
      </c>
      <c r="L650" s="210">
        <v>44115.17</v>
      </c>
      <c r="N650" s="209">
        <v>646</v>
      </c>
      <c r="O650" s="210">
        <v>18604</v>
      </c>
      <c r="Q650" s="209"/>
      <c r="R650" s="210"/>
    </row>
    <row r="651" spans="2:18">
      <c r="B651" s="209"/>
      <c r="C651" s="209"/>
      <c r="E651" s="209"/>
      <c r="F651" s="209"/>
      <c r="H651" s="209">
        <v>647</v>
      </c>
      <c r="I651" s="210">
        <v>16489.689999999999</v>
      </c>
      <c r="K651" s="209">
        <v>647</v>
      </c>
      <c r="L651" s="210">
        <v>44183.62</v>
      </c>
      <c r="N651" s="209">
        <v>647</v>
      </c>
      <c r="O651" s="210">
        <v>18632</v>
      </c>
      <c r="Q651" s="209"/>
      <c r="R651" s="210"/>
    </row>
    <row r="652" spans="2:18">
      <c r="B652" s="209"/>
      <c r="C652" s="209"/>
      <c r="E652" s="209"/>
      <c r="F652" s="209"/>
      <c r="H652" s="209">
        <v>648</v>
      </c>
      <c r="I652" s="210">
        <v>16515.39</v>
      </c>
      <c r="K652" s="209">
        <v>648</v>
      </c>
      <c r="L652" s="210">
        <v>44252.07</v>
      </c>
      <c r="N652" s="209">
        <v>648</v>
      </c>
      <c r="O652" s="210">
        <v>18660</v>
      </c>
      <c r="Q652" s="209"/>
      <c r="R652" s="210"/>
    </row>
    <row r="653" spans="2:18">
      <c r="B653" s="209"/>
      <c r="C653" s="209"/>
      <c r="E653" s="209"/>
      <c r="F653" s="209"/>
      <c r="H653" s="209">
        <v>649</v>
      </c>
      <c r="I653" s="210">
        <v>16541.080000000002</v>
      </c>
      <c r="K653" s="209">
        <v>649</v>
      </c>
      <c r="L653" s="210">
        <v>44320.51</v>
      </c>
      <c r="N653" s="209">
        <v>649</v>
      </c>
      <c r="O653" s="210">
        <v>18689</v>
      </c>
      <c r="Q653" s="209"/>
      <c r="R653" s="210"/>
    </row>
    <row r="654" spans="2:18">
      <c r="B654" s="209"/>
      <c r="C654" s="209"/>
      <c r="E654" s="209"/>
      <c r="F654" s="209"/>
      <c r="H654" s="209">
        <v>650</v>
      </c>
      <c r="I654" s="210">
        <v>16566.78</v>
      </c>
      <c r="K654" s="209">
        <v>650</v>
      </c>
      <c r="L654" s="210">
        <v>44388.959999999999</v>
      </c>
      <c r="N654" s="209">
        <v>650</v>
      </c>
      <c r="O654" s="210">
        <v>18717</v>
      </c>
      <c r="Q654" s="209"/>
      <c r="R654" s="210"/>
    </row>
    <row r="655" spans="2:18">
      <c r="B655" s="209"/>
      <c r="C655" s="209"/>
      <c r="E655" s="209"/>
      <c r="F655" s="209"/>
      <c r="H655" s="209">
        <v>651</v>
      </c>
      <c r="I655" s="210">
        <v>16592.47</v>
      </c>
      <c r="K655" s="209">
        <v>651</v>
      </c>
      <c r="L655" s="210">
        <v>44457.41</v>
      </c>
      <c r="N655" s="209">
        <v>651</v>
      </c>
      <c r="O655" s="210">
        <v>18746</v>
      </c>
      <c r="Q655" s="209"/>
      <c r="R655" s="210"/>
    </row>
    <row r="656" spans="2:18">
      <c r="B656" s="209"/>
      <c r="C656" s="209"/>
      <c r="E656" s="209"/>
      <c r="F656" s="209"/>
      <c r="H656" s="209">
        <v>652</v>
      </c>
      <c r="I656" s="210">
        <v>16618.169999999998</v>
      </c>
      <c r="K656" s="209">
        <v>652</v>
      </c>
      <c r="L656" s="210">
        <v>44525.85</v>
      </c>
      <c r="N656" s="209">
        <v>652</v>
      </c>
      <c r="O656" s="210">
        <v>18774</v>
      </c>
      <c r="Q656" s="209"/>
      <c r="R656" s="210"/>
    </row>
    <row r="657" spans="2:18">
      <c r="B657" s="209"/>
      <c r="C657" s="209"/>
      <c r="E657" s="209"/>
      <c r="F657" s="209"/>
      <c r="H657" s="209">
        <v>653</v>
      </c>
      <c r="I657" s="210">
        <v>16643.87</v>
      </c>
      <c r="K657" s="209">
        <v>653</v>
      </c>
      <c r="L657" s="210">
        <v>44594.3</v>
      </c>
      <c r="N657" s="209">
        <v>653</v>
      </c>
      <c r="O657" s="210">
        <v>18802</v>
      </c>
      <c r="Q657" s="209"/>
      <c r="R657" s="210"/>
    </row>
    <row r="658" spans="2:18">
      <c r="B658" s="209"/>
      <c r="C658" s="209"/>
      <c r="E658" s="209"/>
      <c r="F658" s="209"/>
      <c r="H658" s="209">
        <v>654</v>
      </c>
      <c r="I658" s="210">
        <v>16669.560000000001</v>
      </c>
      <c r="K658" s="209">
        <v>654</v>
      </c>
      <c r="L658" s="210">
        <v>44662.75</v>
      </c>
      <c r="N658" s="209">
        <v>654</v>
      </c>
      <c r="O658" s="210">
        <v>18831</v>
      </c>
      <c r="Q658" s="209"/>
      <c r="R658" s="210"/>
    </row>
    <row r="659" spans="2:18">
      <c r="B659" s="209"/>
      <c r="C659" s="209"/>
      <c r="E659" s="209"/>
      <c r="F659" s="209"/>
      <c r="H659" s="209">
        <v>655</v>
      </c>
      <c r="I659" s="210">
        <v>16695.259999999998</v>
      </c>
      <c r="K659" s="209">
        <v>655</v>
      </c>
      <c r="L659" s="210">
        <v>44731.19</v>
      </c>
      <c r="N659" s="209">
        <v>655</v>
      </c>
      <c r="O659" s="210">
        <v>18859</v>
      </c>
      <c r="Q659" s="209"/>
      <c r="R659" s="210"/>
    </row>
    <row r="660" spans="2:18">
      <c r="B660" s="209"/>
      <c r="C660" s="209"/>
      <c r="E660" s="209"/>
      <c r="F660" s="209"/>
      <c r="H660" s="209">
        <v>656</v>
      </c>
      <c r="I660" s="210">
        <v>16720.95</v>
      </c>
      <c r="K660" s="209">
        <v>656</v>
      </c>
      <c r="L660" s="210">
        <v>44799.64</v>
      </c>
      <c r="N660" s="209">
        <v>656</v>
      </c>
      <c r="O660" s="210">
        <v>18888</v>
      </c>
      <c r="Q660" s="209"/>
      <c r="R660" s="210"/>
    </row>
    <row r="661" spans="2:18">
      <c r="B661" s="209"/>
      <c r="C661" s="209"/>
      <c r="E661" s="209"/>
      <c r="F661" s="209"/>
      <c r="H661" s="209">
        <v>657</v>
      </c>
      <c r="I661" s="210">
        <v>16746.650000000001</v>
      </c>
      <c r="K661" s="209">
        <v>657</v>
      </c>
      <c r="L661" s="210">
        <v>44868.09</v>
      </c>
      <c r="N661" s="209">
        <v>657</v>
      </c>
      <c r="O661" s="210">
        <v>18916</v>
      </c>
      <c r="Q661" s="209"/>
      <c r="R661" s="210"/>
    </row>
    <row r="662" spans="2:18">
      <c r="B662" s="209"/>
      <c r="C662" s="209"/>
      <c r="E662" s="209"/>
      <c r="F662" s="209"/>
      <c r="H662" s="209">
        <v>658</v>
      </c>
      <c r="I662" s="210">
        <v>16772.349999999999</v>
      </c>
      <c r="K662" s="209">
        <v>658</v>
      </c>
      <c r="L662" s="210">
        <v>44936.54</v>
      </c>
      <c r="N662" s="209">
        <v>658</v>
      </c>
      <c r="O662" s="210">
        <v>18944</v>
      </c>
      <c r="Q662" s="209"/>
      <c r="R662" s="210"/>
    </row>
    <row r="663" spans="2:18">
      <c r="B663" s="209"/>
      <c r="C663" s="209"/>
      <c r="E663" s="209"/>
      <c r="F663" s="209"/>
      <c r="H663" s="209">
        <v>659</v>
      </c>
      <c r="I663" s="210">
        <v>16798.04</v>
      </c>
      <c r="K663" s="209">
        <v>659</v>
      </c>
      <c r="L663" s="210">
        <v>45004.98</v>
      </c>
      <c r="N663" s="209">
        <v>659</v>
      </c>
      <c r="O663" s="210">
        <v>18973</v>
      </c>
      <c r="Q663" s="209"/>
      <c r="R663" s="210"/>
    </row>
    <row r="664" spans="2:18">
      <c r="B664" s="209"/>
      <c r="C664" s="209"/>
      <c r="E664" s="209"/>
      <c r="F664" s="209"/>
      <c r="H664" s="209">
        <v>660</v>
      </c>
      <c r="I664" s="210">
        <v>16823.740000000002</v>
      </c>
      <c r="K664" s="209">
        <v>660</v>
      </c>
      <c r="L664" s="210">
        <v>45073.43</v>
      </c>
      <c r="N664" s="209">
        <v>660</v>
      </c>
      <c r="O664" s="210">
        <v>19001</v>
      </c>
      <c r="Q664" s="209"/>
      <c r="R664" s="210"/>
    </row>
    <row r="665" spans="2:18">
      <c r="B665" s="209"/>
      <c r="C665" s="209"/>
      <c r="E665" s="209"/>
      <c r="F665" s="209"/>
      <c r="H665" s="209">
        <v>661</v>
      </c>
      <c r="I665" s="210">
        <v>16849.43</v>
      </c>
      <c r="K665" s="209">
        <v>661</v>
      </c>
      <c r="L665" s="210">
        <v>45141.88</v>
      </c>
      <c r="N665" s="209">
        <v>661</v>
      </c>
      <c r="O665" s="210">
        <v>19030</v>
      </c>
      <c r="Q665" s="209"/>
      <c r="R665" s="210"/>
    </row>
    <row r="666" spans="2:18">
      <c r="B666" s="209"/>
      <c r="C666" s="209"/>
      <c r="E666" s="209"/>
      <c r="F666" s="209"/>
      <c r="H666" s="209">
        <v>662</v>
      </c>
      <c r="I666" s="210">
        <v>16875.13</v>
      </c>
      <c r="K666" s="209">
        <v>662</v>
      </c>
      <c r="L666" s="210">
        <v>45210.32</v>
      </c>
      <c r="N666" s="209">
        <v>662</v>
      </c>
      <c r="O666" s="210">
        <v>19058</v>
      </c>
      <c r="Q666" s="209"/>
      <c r="R666" s="210"/>
    </row>
    <row r="667" spans="2:18">
      <c r="B667" s="209"/>
      <c r="C667" s="209"/>
      <c r="E667" s="209"/>
      <c r="F667" s="209"/>
      <c r="H667" s="209">
        <v>663</v>
      </c>
      <c r="I667" s="210">
        <v>16900.830000000002</v>
      </c>
      <c r="K667" s="209">
        <v>663</v>
      </c>
      <c r="L667" s="210">
        <v>45278.77</v>
      </c>
      <c r="N667" s="209">
        <v>663</v>
      </c>
      <c r="O667" s="210">
        <v>19086</v>
      </c>
      <c r="Q667" s="209"/>
      <c r="R667" s="210"/>
    </row>
    <row r="668" spans="2:18">
      <c r="B668" s="209"/>
      <c r="C668" s="209"/>
      <c r="E668" s="209"/>
      <c r="F668" s="209"/>
      <c r="H668" s="209">
        <v>664</v>
      </c>
      <c r="I668" s="210">
        <v>16926.52</v>
      </c>
      <c r="K668" s="209">
        <v>664</v>
      </c>
      <c r="L668" s="210">
        <v>45347.22</v>
      </c>
      <c r="N668" s="209">
        <v>664</v>
      </c>
      <c r="O668" s="210">
        <v>19115</v>
      </c>
      <c r="Q668" s="209"/>
      <c r="R668" s="210"/>
    </row>
    <row r="669" spans="2:18">
      <c r="B669" s="209"/>
      <c r="C669" s="209"/>
      <c r="E669" s="209"/>
      <c r="F669" s="209"/>
      <c r="H669" s="209">
        <v>665</v>
      </c>
      <c r="I669" s="210">
        <v>16952.22</v>
      </c>
      <c r="K669" s="209">
        <v>665</v>
      </c>
      <c r="L669" s="210">
        <v>45415.66</v>
      </c>
      <c r="N669" s="209">
        <v>665</v>
      </c>
      <c r="O669" s="210">
        <v>19143</v>
      </c>
      <c r="Q669" s="209"/>
      <c r="R669" s="210"/>
    </row>
    <row r="670" spans="2:18">
      <c r="B670" s="209"/>
      <c r="C670" s="209"/>
      <c r="E670" s="209"/>
      <c r="F670" s="209"/>
      <c r="H670" s="209">
        <v>666</v>
      </c>
      <c r="I670" s="210">
        <v>16977.91</v>
      </c>
      <c r="K670" s="209">
        <v>666</v>
      </c>
      <c r="L670" s="210">
        <v>45484.11</v>
      </c>
      <c r="N670" s="209">
        <v>666</v>
      </c>
      <c r="O670" s="210">
        <v>19172</v>
      </c>
      <c r="Q670" s="209"/>
      <c r="R670" s="210"/>
    </row>
    <row r="671" spans="2:18">
      <c r="B671" s="209"/>
      <c r="C671" s="209"/>
      <c r="E671" s="209"/>
      <c r="F671" s="209"/>
      <c r="H671" s="209">
        <v>667</v>
      </c>
      <c r="I671" s="210">
        <v>17003.61</v>
      </c>
      <c r="K671" s="209">
        <v>667</v>
      </c>
      <c r="L671" s="210">
        <v>45552.56</v>
      </c>
      <c r="N671" s="209">
        <v>667</v>
      </c>
      <c r="O671" s="210">
        <v>19200</v>
      </c>
      <c r="Q671" s="209"/>
      <c r="R671" s="210"/>
    </row>
    <row r="672" spans="2:18">
      <c r="B672" s="209"/>
      <c r="C672" s="209"/>
      <c r="E672" s="209"/>
      <c r="F672" s="209"/>
      <c r="H672" s="209">
        <v>668</v>
      </c>
      <c r="I672" s="210">
        <v>17029.310000000001</v>
      </c>
      <c r="K672" s="209">
        <v>668</v>
      </c>
      <c r="L672" s="210">
        <v>45621.01</v>
      </c>
      <c r="N672" s="209">
        <v>668</v>
      </c>
      <c r="O672" s="210">
        <v>19228</v>
      </c>
      <c r="Q672" s="209"/>
      <c r="R672" s="210"/>
    </row>
    <row r="673" spans="2:18">
      <c r="B673" s="209"/>
      <c r="C673" s="209"/>
      <c r="E673" s="209"/>
      <c r="F673" s="209"/>
      <c r="H673" s="209">
        <v>669</v>
      </c>
      <c r="I673" s="210">
        <v>17055</v>
      </c>
      <c r="K673" s="209">
        <v>669</v>
      </c>
      <c r="L673" s="210">
        <v>45689.45</v>
      </c>
      <c r="N673" s="209">
        <v>669</v>
      </c>
      <c r="O673" s="210">
        <v>19257</v>
      </c>
      <c r="Q673" s="209"/>
      <c r="R673" s="210"/>
    </row>
    <row r="674" spans="2:18">
      <c r="B674" s="209"/>
      <c r="C674" s="209"/>
      <c r="E674" s="209"/>
      <c r="F674" s="209"/>
      <c r="H674" s="209">
        <v>670</v>
      </c>
      <c r="I674" s="210">
        <v>17080.7</v>
      </c>
      <c r="K674" s="209">
        <v>670</v>
      </c>
      <c r="L674" s="210">
        <v>45757.9</v>
      </c>
      <c r="N674" s="209">
        <v>670</v>
      </c>
      <c r="O674" s="210">
        <v>19285</v>
      </c>
      <c r="Q674" s="209"/>
      <c r="R674" s="210"/>
    </row>
    <row r="675" spans="2:18">
      <c r="B675" s="209"/>
      <c r="C675" s="209"/>
      <c r="E675" s="209"/>
      <c r="F675" s="209"/>
      <c r="H675" s="209">
        <v>671</v>
      </c>
      <c r="I675" s="210">
        <v>17106.39</v>
      </c>
      <c r="K675" s="209">
        <v>671</v>
      </c>
      <c r="L675" s="210">
        <v>45826.35</v>
      </c>
      <c r="N675" s="209">
        <v>671</v>
      </c>
      <c r="O675" s="210">
        <v>19314</v>
      </c>
      <c r="Q675" s="209"/>
      <c r="R675" s="210"/>
    </row>
    <row r="676" spans="2:18">
      <c r="B676" s="209"/>
      <c r="C676" s="209"/>
      <c r="E676" s="209"/>
      <c r="F676" s="209"/>
      <c r="H676" s="209">
        <v>672</v>
      </c>
      <c r="I676" s="210">
        <v>17132.09</v>
      </c>
      <c r="K676" s="209">
        <v>672</v>
      </c>
      <c r="L676" s="210">
        <v>45894.79</v>
      </c>
      <c r="N676" s="209">
        <v>672</v>
      </c>
      <c r="O676" s="210">
        <v>19342</v>
      </c>
      <c r="Q676" s="209"/>
      <c r="R676" s="210"/>
    </row>
    <row r="677" spans="2:18">
      <c r="B677" s="209"/>
      <c r="C677" s="209"/>
      <c r="E677" s="209"/>
      <c r="F677" s="209"/>
      <c r="H677" s="209">
        <v>673</v>
      </c>
      <c r="I677" s="210">
        <v>17157.79</v>
      </c>
      <c r="K677" s="209">
        <v>673</v>
      </c>
      <c r="L677" s="210">
        <v>45963.24</v>
      </c>
      <c r="N677" s="209">
        <v>673</v>
      </c>
      <c r="O677" s="210">
        <v>19370</v>
      </c>
      <c r="Q677" s="209"/>
      <c r="R677" s="210"/>
    </row>
    <row r="678" spans="2:18">
      <c r="B678" s="209"/>
      <c r="C678" s="209"/>
      <c r="E678" s="209"/>
      <c r="F678" s="209"/>
      <c r="H678" s="209">
        <v>674</v>
      </c>
      <c r="I678" s="210">
        <v>17183.48</v>
      </c>
      <c r="K678" s="209">
        <v>674</v>
      </c>
      <c r="L678" s="210">
        <v>46031.69</v>
      </c>
      <c r="N678" s="209">
        <v>674</v>
      </c>
      <c r="O678" s="210">
        <v>19399</v>
      </c>
      <c r="Q678" s="209"/>
      <c r="R678" s="210"/>
    </row>
    <row r="679" spans="2:18">
      <c r="B679" s="209"/>
      <c r="C679" s="209"/>
      <c r="E679" s="209"/>
      <c r="F679" s="209"/>
      <c r="H679" s="209">
        <v>675</v>
      </c>
      <c r="I679" s="210">
        <v>17209.18</v>
      </c>
      <c r="K679" s="209">
        <v>675</v>
      </c>
      <c r="L679" s="210">
        <v>46100.13</v>
      </c>
      <c r="N679" s="209">
        <v>675</v>
      </c>
      <c r="O679" s="210">
        <v>19427</v>
      </c>
      <c r="Q679" s="209"/>
      <c r="R679" s="210"/>
    </row>
    <row r="680" spans="2:18">
      <c r="B680" s="209"/>
      <c r="C680" s="209"/>
      <c r="E680" s="209"/>
      <c r="F680" s="209"/>
      <c r="H680" s="209">
        <v>676</v>
      </c>
      <c r="I680" s="210">
        <v>17234.87</v>
      </c>
      <c r="K680" s="209">
        <v>676</v>
      </c>
      <c r="L680" s="210">
        <v>46168.58</v>
      </c>
      <c r="N680" s="209">
        <v>676</v>
      </c>
      <c r="O680" s="210">
        <v>19455</v>
      </c>
      <c r="Q680" s="209"/>
      <c r="R680" s="210"/>
    </row>
    <row r="681" spans="2:18">
      <c r="B681" s="209"/>
      <c r="C681" s="209"/>
      <c r="E681" s="209"/>
      <c r="F681" s="209"/>
      <c r="H681" s="209">
        <v>677</v>
      </c>
      <c r="I681" s="210">
        <v>17260.57</v>
      </c>
      <c r="K681" s="209">
        <v>677</v>
      </c>
      <c r="L681" s="210">
        <v>46237.03</v>
      </c>
      <c r="N681" s="209">
        <v>677</v>
      </c>
      <c r="O681" s="210">
        <v>19484</v>
      </c>
      <c r="Q681" s="209"/>
      <c r="R681" s="210"/>
    </row>
    <row r="682" spans="2:18">
      <c r="B682" s="209"/>
      <c r="C682" s="209"/>
      <c r="E682" s="209"/>
      <c r="F682" s="209"/>
      <c r="H682" s="209">
        <v>678</v>
      </c>
      <c r="I682" s="210">
        <v>17286.27</v>
      </c>
      <c r="K682" s="209">
        <v>678</v>
      </c>
      <c r="L682" s="210">
        <v>46305.48</v>
      </c>
      <c r="N682" s="209">
        <v>678</v>
      </c>
      <c r="O682" s="210">
        <v>19512</v>
      </c>
      <c r="Q682" s="209"/>
      <c r="R682" s="210"/>
    </row>
    <row r="683" spans="2:18">
      <c r="B683" s="209"/>
      <c r="C683" s="209"/>
      <c r="E683" s="209"/>
      <c r="F683" s="209"/>
      <c r="H683" s="209">
        <v>679</v>
      </c>
      <c r="I683" s="210">
        <v>17311.96</v>
      </c>
      <c r="K683" s="209">
        <v>679</v>
      </c>
      <c r="L683" s="210">
        <v>46373.919999999998</v>
      </c>
      <c r="N683" s="209">
        <v>679</v>
      </c>
      <c r="O683" s="210">
        <v>19541</v>
      </c>
      <c r="Q683" s="209"/>
      <c r="R683" s="210"/>
    </row>
    <row r="684" spans="2:18">
      <c r="B684" s="209"/>
      <c r="C684" s="209"/>
      <c r="E684" s="209"/>
      <c r="F684" s="209"/>
      <c r="H684" s="209">
        <v>680</v>
      </c>
      <c r="I684" s="210">
        <v>17337.66</v>
      </c>
      <c r="K684" s="209">
        <v>680</v>
      </c>
      <c r="L684" s="210">
        <v>46442.37</v>
      </c>
      <c r="N684" s="209">
        <v>680</v>
      </c>
      <c r="O684" s="210">
        <v>19569</v>
      </c>
      <c r="Q684" s="209"/>
      <c r="R684" s="210"/>
    </row>
    <row r="685" spans="2:18">
      <c r="B685" s="209"/>
      <c r="C685" s="209"/>
      <c r="E685" s="209"/>
      <c r="F685" s="209"/>
      <c r="H685" s="209">
        <v>681</v>
      </c>
      <c r="I685" s="210">
        <v>17363.349999999999</v>
      </c>
      <c r="K685" s="209">
        <v>681</v>
      </c>
      <c r="L685" s="210">
        <v>46510.82</v>
      </c>
      <c r="N685" s="209">
        <v>681</v>
      </c>
      <c r="O685" s="210">
        <v>19597</v>
      </c>
      <c r="Q685" s="209"/>
      <c r="R685" s="210"/>
    </row>
    <row r="686" spans="2:18">
      <c r="B686" s="209"/>
      <c r="C686" s="209"/>
      <c r="E686" s="209"/>
      <c r="F686" s="209"/>
      <c r="H686" s="209">
        <v>682</v>
      </c>
      <c r="I686" s="210">
        <v>17389.05</v>
      </c>
      <c r="K686" s="209">
        <v>682</v>
      </c>
      <c r="L686" s="210">
        <v>46579.26</v>
      </c>
      <c r="N686" s="209">
        <v>682</v>
      </c>
      <c r="O686" s="210">
        <v>19626</v>
      </c>
      <c r="Q686" s="209"/>
      <c r="R686" s="210"/>
    </row>
    <row r="687" spans="2:18">
      <c r="B687" s="209"/>
      <c r="C687" s="209"/>
      <c r="E687" s="209"/>
      <c r="F687" s="209"/>
      <c r="H687" s="209">
        <v>683</v>
      </c>
      <c r="I687" s="210">
        <v>17414.75</v>
      </c>
      <c r="K687" s="209">
        <v>683</v>
      </c>
      <c r="L687" s="210">
        <v>46647.71</v>
      </c>
      <c r="N687" s="209">
        <v>683</v>
      </c>
      <c r="O687" s="210">
        <v>19654</v>
      </c>
      <c r="Q687" s="209"/>
      <c r="R687" s="210"/>
    </row>
    <row r="688" spans="2:18">
      <c r="B688" s="209"/>
      <c r="C688" s="209"/>
      <c r="E688" s="209"/>
      <c r="F688" s="209"/>
      <c r="H688" s="209">
        <v>684</v>
      </c>
      <c r="I688" s="210">
        <v>17440.439999999999</v>
      </c>
      <c r="K688" s="209">
        <v>684</v>
      </c>
      <c r="L688" s="210">
        <v>46716.160000000003</v>
      </c>
      <c r="N688" s="209">
        <v>684</v>
      </c>
      <c r="O688" s="210">
        <v>19683</v>
      </c>
      <c r="Q688" s="209"/>
      <c r="R688" s="210"/>
    </row>
    <row r="689" spans="2:18" ht="12.75" customHeight="1">
      <c r="B689" s="209"/>
      <c r="C689" s="209"/>
      <c r="E689" s="209"/>
      <c r="F689" s="209"/>
      <c r="H689" s="209">
        <v>685</v>
      </c>
      <c r="I689" s="210">
        <v>17466.14</v>
      </c>
      <c r="K689" s="209">
        <v>685</v>
      </c>
      <c r="L689" s="210">
        <v>46784.6</v>
      </c>
      <c r="N689" s="209">
        <v>685</v>
      </c>
      <c r="O689" s="210">
        <v>19711</v>
      </c>
      <c r="Q689" s="209"/>
      <c r="R689" s="210"/>
    </row>
    <row r="690" spans="2:18" ht="12.75" customHeight="1">
      <c r="B690" s="209"/>
      <c r="C690" s="209"/>
      <c r="E690" s="209"/>
      <c r="F690" s="209"/>
      <c r="H690" s="209">
        <v>686</v>
      </c>
      <c r="I690" s="210">
        <v>17491.830000000002</v>
      </c>
      <c r="K690" s="209">
        <v>686</v>
      </c>
      <c r="L690" s="210">
        <v>46853.05</v>
      </c>
      <c r="N690" s="209">
        <v>686</v>
      </c>
      <c r="O690" s="210">
        <v>19739</v>
      </c>
      <c r="Q690" s="209"/>
      <c r="R690" s="210"/>
    </row>
    <row r="691" spans="2:18" ht="12.75" customHeight="1">
      <c r="B691" s="209"/>
      <c r="C691" s="209"/>
      <c r="E691" s="209"/>
      <c r="F691" s="209"/>
      <c r="H691" s="209">
        <v>687</v>
      </c>
      <c r="I691" s="210">
        <v>17517.53</v>
      </c>
      <c r="K691" s="209">
        <v>687</v>
      </c>
      <c r="L691" s="210">
        <v>46921.5</v>
      </c>
      <c r="N691" s="209">
        <v>687</v>
      </c>
      <c r="O691" s="210">
        <v>19768</v>
      </c>
      <c r="Q691" s="209"/>
      <c r="R691" s="210"/>
    </row>
    <row r="692" spans="2:18" ht="12.75" customHeight="1">
      <c r="B692" s="209"/>
      <c r="C692" s="209"/>
      <c r="E692" s="209"/>
      <c r="F692" s="209"/>
      <c r="H692" s="209">
        <v>688</v>
      </c>
      <c r="I692" s="210">
        <v>17543.23</v>
      </c>
      <c r="K692" s="209">
        <v>688</v>
      </c>
      <c r="L692" s="210">
        <v>46989.95</v>
      </c>
      <c r="N692" s="209">
        <v>688</v>
      </c>
      <c r="O692" s="210">
        <v>19796</v>
      </c>
      <c r="Q692" s="209"/>
      <c r="R692" s="210"/>
    </row>
    <row r="693" spans="2:18" ht="12.75" customHeight="1">
      <c r="B693" s="209"/>
      <c r="C693" s="209"/>
      <c r="E693" s="209"/>
      <c r="F693" s="209"/>
      <c r="H693" s="209">
        <v>689</v>
      </c>
      <c r="I693" s="210">
        <v>17568.919999999998</v>
      </c>
      <c r="K693" s="209">
        <v>689</v>
      </c>
      <c r="L693" s="210">
        <v>47058.39</v>
      </c>
      <c r="N693" s="209">
        <v>689</v>
      </c>
      <c r="O693" s="210">
        <v>19825</v>
      </c>
      <c r="Q693" s="209"/>
      <c r="R693" s="210"/>
    </row>
    <row r="694" spans="2:18" ht="12.75" customHeight="1">
      <c r="B694" s="209"/>
      <c r="C694" s="209"/>
      <c r="E694" s="209"/>
      <c r="F694" s="209"/>
      <c r="H694" s="209">
        <v>690</v>
      </c>
      <c r="I694" s="210">
        <v>17594.62</v>
      </c>
      <c r="K694" s="209">
        <v>690</v>
      </c>
      <c r="L694" s="210">
        <v>47126.84</v>
      </c>
      <c r="N694" s="209">
        <v>690</v>
      </c>
      <c r="O694" s="210">
        <v>19853</v>
      </c>
      <c r="Q694" s="209"/>
      <c r="R694" s="210"/>
    </row>
    <row r="695" spans="2:18" ht="12.75" customHeight="1">
      <c r="B695" s="209"/>
      <c r="C695" s="209"/>
      <c r="E695" s="209"/>
      <c r="F695" s="209"/>
      <c r="H695" s="209">
        <v>691</v>
      </c>
      <c r="I695" s="210">
        <v>17620.310000000001</v>
      </c>
      <c r="K695" s="209">
        <v>691</v>
      </c>
      <c r="L695" s="210">
        <v>47195.29</v>
      </c>
      <c r="N695" s="209">
        <v>691</v>
      </c>
      <c r="O695" s="210">
        <v>19881</v>
      </c>
      <c r="Q695" s="209"/>
      <c r="R695" s="210"/>
    </row>
    <row r="696" spans="2:18" ht="12.75" customHeight="1">
      <c r="B696" s="209"/>
      <c r="C696" s="209"/>
      <c r="E696" s="209"/>
      <c r="F696" s="209"/>
      <c r="H696" s="209">
        <v>692</v>
      </c>
      <c r="I696" s="210">
        <v>17646.009999999998</v>
      </c>
      <c r="K696" s="209">
        <v>692</v>
      </c>
      <c r="L696" s="210">
        <v>47263.73</v>
      </c>
      <c r="N696" s="209">
        <v>692</v>
      </c>
      <c r="O696" s="210">
        <v>19910</v>
      </c>
      <c r="Q696" s="209"/>
      <c r="R696" s="210"/>
    </row>
    <row r="697" spans="2:18" ht="12.75" customHeight="1">
      <c r="B697" s="209"/>
      <c r="C697" s="209"/>
      <c r="E697" s="209"/>
      <c r="F697" s="209"/>
      <c r="H697" s="209">
        <v>693</v>
      </c>
      <c r="I697" s="210">
        <v>17671.71</v>
      </c>
      <c r="K697" s="209">
        <v>693</v>
      </c>
      <c r="L697" s="210">
        <v>47332.18</v>
      </c>
      <c r="N697" s="209">
        <v>693</v>
      </c>
      <c r="O697" s="210">
        <v>19938</v>
      </c>
      <c r="Q697" s="209"/>
      <c r="R697" s="210"/>
    </row>
    <row r="698" spans="2:18" ht="12.75" customHeight="1">
      <c r="B698" s="209"/>
      <c r="C698" s="209"/>
      <c r="E698" s="209"/>
      <c r="F698" s="209"/>
      <c r="H698" s="209">
        <v>694</v>
      </c>
      <c r="I698" s="210">
        <v>17697.400000000001</v>
      </c>
      <c r="K698" s="209">
        <v>694</v>
      </c>
      <c r="L698" s="210">
        <v>47400.63</v>
      </c>
      <c r="N698" s="209">
        <v>694</v>
      </c>
      <c r="O698" s="210">
        <v>19967</v>
      </c>
      <c r="Q698" s="209"/>
      <c r="R698" s="210"/>
    </row>
    <row r="699" spans="2:18" ht="12.75" customHeight="1">
      <c r="B699" s="209"/>
      <c r="C699" s="209"/>
      <c r="E699" s="209"/>
      <c r="F699" s="209"/>
      <c r="H699" s="209">
        <v>695</v>
      </c>
      <c r="I699" s="210">
        <v>17723.099999999999</v>
      </c>
      <c r="K699" s="209">
        <v>695</v>
      </c>
      <c r="L699" s="210">
        <v>47469.07</v>
      </c>
      <c r="N699" s="209">
        <v>695</v>
      </c>
      <c r="O699" s="210">
        <v>19995</v>
      </c>
      <c r="Q699" s="209"/>
      <c r="R699" s="210"/>
    </row>
    <row r="700" spans="2:18" ht="12.75" customHeight="1">
      <c r="B700" s="209"/>
      <c r="C700" s="209"/>
      <c r="E700" s="209"/>
      <c r="F700" s="209"/>
      <c r="H700" s="209">
        <v>696</v>
      </c>
      <c r="I700" s="210">
        <v>17748.79</v>
      </c>
      <c r="K700" s="209">
        <v>696</v>
      </c>
      <c r="L700" s="210">
        <v>47537.52</v>
      </c>
      <c r="N700" s="209">
        <v>696</v>
      </c>
      <c r="O700" s="210">
        <v>20023</v>
      </c>
      <c r="Q700" s="209"/>
      <c r="R700" s="210"/>
    </row>
    <row r="701" spans="2:18" ht="12.75" customHeight="1">
      <c r="B701" s="209"/>
      <c r="C701" s="209"/>
      <c r="E701" s="209"/>
      <c r="F701" s="209"/>
      <c r="H701" s="209">
        <v>697</v>
      </c>
      <c r="I701" s="210">
        <v>17774.490000000002</v>
      </c>
      <c r="K701" s="209">
        <v>697</v>
      </c>
      <c r="L701" s="210">
        <v>47605.97</v>
      </c>
      <c r="N701" s="209">
        <v>697</v>
      </c>
      <c r="O701" s="210">
        <v>20052</v>
      </c>
      <c r="Q701" s="209"/>
      <c r="R701" s="210"/>
    </row>
    <row r="702" spans="2:18" ht="12.75" customHeight="1">
      <c r="B702" s="209"/>
      <c r="C702" s="209"/>
      <c r="E702" s="209"/>
      <c r="F702" s="209"/>
      <c r="H702" s="209">
        <v>698</v>
      </c>
      <c r="I702" s="210">
        <v>17800.189999999999</v>
      </c>
      <c r="K702" s="209">
        <v>698</v>
      </c>
      <c r="L702" s="210">
        <v>47674.42</v>
      </c>
      <c r="N702" s="209">
        <v>698</v>
      </c>
      <c r="O702" s="210">
        <v>20080</v>
      </c>
      <c r="Q702" s="209"/>
      <c r="R702" s="210"/>
    </row>
    <row r="703" spans="2:18" ht="12.75" customHeight="1">
      <c r="B703" s="209"/>
      <c r="C703" s="209"/>
      <c r="E703" s="209"/>
      <c r="F703" s="209"/>
      <c r="H703" s="209">
        <v>699</v>
      </c>
      <c r="I703" s="210">
        <v>17825.88</v>
      </c>
      <c r="K703" s="209">
        <v>699</v>
      </c>
      <c r="L703" s="210">
        <v>47742.86</v>
      </c>
      <c r="N703" s="209">
        <v>699</v>
      </c>
      <c r="O703" s="210">
        <v>20109</v>
      </c>
      <c r="Q703" s="209"/>
      <c r="R703" s="210"/>
    </row>
    <row r="704" spans="2:18" ht="12.75" customHeight="1">
      <c r="B704" s="209"/>
      <c r="C704" s="209"/>
      <c r="E704" s="209"/>
      <c r="F704" s="209"/>
      <c r="H704" s="209">
        <v>700</v>
      </c>
      <c r="I704" s="210">
        <v>17851.580000000002</v>
      </c>
      <c r="K704" s="209">
        <v>700</v>
      </c>
      <c r="L704" s="210">
        <v>47811.31</v>
      </c>
      <c r="N704" s="209">
        <v>700</v>
      </c>
      <c r="O704" s="210">
        <v>20137</v>
      </c>
      <c r="Q704" s="209"/>
      <c r="R704" s="210"/>
    </row>
    <row r="705" spans="2:18" ht="12.75" customHeight="1">
      <c r="B705" s="209"/>
      <c r="C705" s="209"/>
      <c r="E705" s="209"/>
      <c r="F705" s="209"/>
      <c r="H705" s="209">
        <v>701</v>
      </c>
      <c r="I705" s="210">
        <v>17877.27</v>
      </c>
      <c r="K705" s="209">
        <v>701</v>
      </c>
      <c r="L705" s="210">
        <v>47879.76</v>
      </c>
      <c r="N705" s="209">
        <v>701</v>
      </c>
      <c r="O705" s="210">
        <v>20165</v>
      </c>
      <c r="Q705" s="209"/>
      <c r="R705" s="210"/>
    </row>
    <row r="706" spans="2:18" ht="12.75" customHeight="1">
      <c r="B706" s="209"/>
      <c r="C706" s="209"/>
      <c r="E706" s="209"/>
      <c r="F706" s="209"/>
      <c r="H706" s="209">
        <v>702</v>
      </c>
      <c r="I706" s="210">
        <v>17902.97</v>
      </c>
      <c r="K706" s="209">
        <v>702</v>
      </c>
      <c r="L706" s="210">
        <v>47948.2</v>
      </c>
      <c r="N706" s="209">
        <v>702</v>
      </c>
      <c r="O706" s="210">
        <v>20194</v>
      </c>
      <c r="Q706" s="209"/>
      <c r="R706" s="210"/>
    </row>
    <row r="707" spans="2:18" ht="12.75" customHeight="1">
      <c r="B707" s="209"/>
      <c r="C707" s="209"/>
      <c r="E707" s="209"/>
      <c r="F707" s="209"/>
      <c r="H707" s="209">
        <v>703</v>
      </c>
      <c r="I707" s="210">
        <v>17928.669999999998</v>
      </c>
      <c r="K707" s="209">
        <v>703</v>
      </c>
      <c r="L707" s="210">
        <v>48016.65</v>
      </c>
      <c r="N707" s="209">
        <v>703</v>
      </c>
      <c r="O707" s="210">
        <v>20222</v>
      </c>
      <c r="Q707" s="209"/>
      <c r="R707" s="210"/>
    </row>
    <row r="708" spans="2:18" ht="12.75" customHeight="1">
      <c r="B708" s="209"/>
      <c r="C708" s="209"/>
      <c r="E708" s="209"/>
      <c r="F708" s="209"/>
      <c r="H708" s="209">
        <v>704</v>
      </c>
      <c r="I708" s="210">
        <v>17954.36</v>
      </c>
      <c r="K708" s="209">
        <v>704</v>
      </c>
      <c r="L708" s="210">
        <v>48085.1</v>
      </c>
      <c r="N708" s="209">
        <v>704</v>
      </c>
      <c r="O708" s="210">
        <v>20250</v>
      </c>
      <c r="Q708" s="209"/>
      <c r="R708" s="210"/>
    </row>
    <row r="709" spans="2:18" ht="12.75" customHeight="1">
      <c r="B709" s="209"/>
      <c r="C709" s="209"/>
      <c r="E709" s="209"/>
      <c r="F709" s="209"/>
      <c r="H709" s="209">
        <v>705</v>
      </c>
      <c r="I709" s="210">
        <v>17980.060000000001</v>
      </c>
      <c r="K709" s="209">
        <v>705</v>
      </c>
      <c r="L709" s="210">
        <v>48153.54</v>
      </c>
      <c r="N709" s="209">
        <v>705</v>
      </c>
      <c r="O709" s="210">
        <v>20279</v>
      </c>
      <c r="Q709" s="209"/>
      <c r="R709" s="210"/>
    </row>
    <row r="710" spans="2:18" ht="12.75" customHeight="1">
      <c r="B710" s="209"/>
      <c r="C710" s="209"/>
      <c r="E710" s="209"/>
      <c r="F710" s="209"/>
      <c r="H710" s="209">
        <v>706</v>
      </c>
      <c r="I710" s="210">
        <v>18005.75</v>
      </c>
      <c r="K710" s="209">
        <v>706</v>
      </c>
      <c r="L710" s="210">
        <v>48221.99</v>
      </c>
      <c r="N710" s="209">
        <v>706</v>
      </c>
      <c r="O710" s="210">
        <v>20307</v>
      </c>
      <c r="Q710" s="209"/>
      <c r="R710" s="210"/>
    </row>
    <row r="711" spans="2:18" ht="12.75" customHeight="1">
      <c r="B711" s="209"/>
      <c r="C711" s="209"/>
      <c r="E711" s="209"/>
      <c r="F711" s="209"/>
      <c r="H711" s="209">
        <v>707</v>
      </c>
      <c r="I711" s="210">
        <v>18031.45</v>
      </c>
      <c r="K711" s="209">
        <v>707</v>
      </c>
      <c r="L711" s="210">
        <v>48290.44</v>
      </c>
      <c r="N711" s="209">
        <v>707</v>
      </c>
      <c r="O711" s="210">
        <v>20336</v>
      </c>
      <c r="Q711" s="209"/>
      <c r="R711" s="210"/>
    </row>
    <row r="712" spans="2:18" ht="12.75" customHeight="1">
      <c r="B712" s="209"/>
      <c r="C712" s="209"/>
      <c r="E712" s="209"/>
      <c r="F712" s="209"/>
      <c r="H712" s="209">
        <v>708</v>
      </c>
      <c r="I712" s="210">
        <v>18057.150000000001</v>
      </c>
      <c r="K712" s="209">
        <v>708</v>
      </c>
      <c r="L712" s="210">
        <v>48358.89</v>
      </c>
      <c r="N712" s="209">
        <v>708</v>
      </c>
      <c r="O712" s="210">
        <v>20364</v>
      </c>
      <c r="Q712" s="209"/>
      <c r="R712" s="210"/>
    </row>
    <row r="713" spans="2:18" ht="12.75" customHeight="1">
      <c r="B713" s="209"/>
      <c r="C713" s="209"/>
      <c r="E713" s="209"/>
      <c r="F713" s="209"/>
      <c r="H713" s="209">
        <v>709</v>
      </c>
      <c r="I713" s="210">
        <v>18082.84</v>
      </c>
      <c r="K713" s="209">
        <v>709</v>
      </c>
      <c r="L713" s="210">
        <v>48427.33</v>
      </c>
      <c r="N713" s="209">
        <v>709</v>
      </c>
      <c r="O713" s="210">
        <v>20392</v>
      </c>
      <c r="Q713" s="209"/>
      <c r="R713" s="210"/>
    </row>
    <row r="714" spans="2:18" ht="12.75" customHeight="1">
      <c r="B714" s="209"/>
      <c r="C714" s="209"/>
      <c r="E714" s="209"/>
      <c r="F714" s="209"/>
      <c r="H714" s="209">
        <v>710</v>
      </c>
      <c r="I714" s="210">
        <v>18108.54</v>
      </c>
      <c r="K714" s="209">
        <v>710</v>
      </c>
      <c r="L714" s="210">
        <v>48495.78</v>
      </c>
      <c r="N714" s="209">
        <v>710</v>
      </c>
      <c r="O714" s="210">
        <v>20421</v>
      </c>
      <c r="Q714" s="209"/>
      <c r="R714" s="210"/>
    </row>
    <row r="715" spans="2:18" ht="12.75" customHeight="1">
      <c r="B715" s="209"/>
      <c r="C715" s="209"/>
      <c r="E715" s="209"/>
      <c r="F715" s="209"/>
      <c r="H715" s="209">
        <v>711</v>
      </c>
      <c r="I715" s="210">
        <v>18134.23</v>
      </c>
      <c r="K715" s="209">
        <v>711</v>
      </c>
      <c r="L715" s="210">
        <v>48564.23</v>
      </c>
      <c r="N715" s="209">
        <v>711</v>
      </c>
      <c r="O715" s="210">
        <v>20449</v>
      </c>
      <c r="Q715" s="209"/>
      <c r="R715" s="210"/>
    </row>
    <row r="716" spans="2:18" ht="12.75" customHeight="1">
      <c r="B716" s="209"/>
      <c r="C716" s="209"/>
      <c r="E716" s="209"/>
      <c r="F716" s="209"/>
      <c r="H716" s="209">
        <v>712</v>
      </c>
      <c r="I716" s="210">
        <v>18159.93</v>
      </c>
      <c r="K716" s="209">
        <v>712</v>
      </c>
      <c r="L716" s="210">
        <v>48632.67</v>
      </c>
      <c r="N716" s="209">
        <v>712</v>
      </c>
      <c r="O716" s="210">
        <v>20478</v>
      </c>
      <c r="Q716" s="209"/>
      <c r="R716" s="210"/>
    </row>
    <row r="717" spans="2:18" ht="12.75" customHeight="1">
      <c r="B717" s="209"/>
      <c r="C717" s="209"/>
      <c r="E717" s="209"/>
      <c r="F717" s="209"/>
      <c r="H717" s="209">
        <v>713</v>
      </c>
      <c r="I717" s="210">
        <v>18185.63</v>
      </c>
      <c r="K717" s="209">
        <v>713</v>
      </c>
      <c r="L717" s="210">
        <v>48701.120000000003</v>
      </c>
      <c r="N717" s="209">
        <v>713</v>
      </c>
      <c r="O717" s="210">
        <v>20506</v>
      </c>
      <c r="Q717" s="209"/>
      <c r="R717" s="210"/>
    </row>
    <row r="718" spans="2:18" ht="12.75" customHeight="1">
      <c r="B718" s="209"/>
      <c r="C718" s="209"/>
      <c r="E718" s="209"/>
      <c r="F718" s="209"/>
      <c r="H718" s="209">
        <v>714</v>
      </c>
      <c r="I718" s="210">
        <v>18211.32</v>
      </c>
      <c r="K718" s="209">
        <v>714</v>
      </c>
      <c r="L718" s="210">
        <v>48769.57</v>
      </c>
      <c r="N718" s="209">
        <v>714</v>
      </c>
      <c r="O718" s="210">
        <v>20534</v>
      </c>
      <c r="Q718" s="209"/>
      <c r="R718" s="210"/>
    </row>
    <row r="719" spans="2:18" ht="12.75" customHeight="1">
      <c r="B719" s="209"/>
      <c r="C719" s="209"/>
      <c r="E719" s="209"/>
      <c r="F719" s="209"/>
      <c r="H719" s="209">
        <v>715</v>
      </c>
      <c r="I719" s="210">
        <v>18237.02</v>
      </c>
      <c r="K719" s="209">
        <v>715</v>
      </c>
      <c r="L719" s="210">
        <v>48838.01</v>
      </c>
      <c r="N719" s="209">
        <v>715</v>
      </c>
      <c r="O719" s="210">
        <v>20563</v>
      </c>
      <c r="Q719" s="209"/>
      <c r="R719" s="210"/>
    </row>
    <row r="720" spans="2:18" ht="12.75" customHeight="1">
      <c r="B720" s="209"/>
      <c r="C720" s="209"/>
      <c r="E720" s="209"/>
      <c r="F720" s="209"/>
      <c r="H720" s="209">
        <v>716</v>
      </c>
      <c r="I720" s="210">
        <v>18262.71</v>
      </c>
      <c r="K720" s="209">
        <v>716</v>
      </c>
      <c r="L720" s="210">
        <v>48906.46</v>
      </c>
      <c r="N720" s="209">
        <v>716</v>
      </c>
      <c r="O720" s="210">
        <v>20591</v>
      </c>
      <c r="Q720" s="209"/>
      <c r="R720" s="210"/>
    </row>
    <row r="721" spans="2:18" ht="12.75" customHeight="1">
      <c r="B721" s="209"/>
      <c r="C721" s="209"/>
      <c r="E721" s="209"/>
      <c r="F721" s="209"/>
      <c r="H721" s="209">
        <v>717</v>
      </c>
      <c r="I721" s="210">
        <v>18288.41</v>
      </c>
      <c r="K721" s="209">
        <v>717</v>
      </c>
      <c r="L721" s="210">
        <v>48974.91</v>
      </c>
      <c r="N721" s="209">
        <v>717</v>
      </c>
      <c r="O721" s="210">
        <v>20620</v>
      </c>
      <c r="Q721" s="209"/>
      <c r="R721" s="210"/>
    </row>
    <row r="722" spans="2:18" ht="12.75" customHeight="1">
      <c r="B722" s="209"/>
      <c r="C722" s="209"/>
      <c r="E722" s="209"/>
      <c r="F722" s="209"/>
      <c r="H722" s="209">
        <v>718</v>
      </c>
      <c r="I722" s="210">
        <v>18314.11</v>
      </c>
      <c r="K722" s="209">
        <v>718</v>
      </c>
      <c r="L722" s="210">
        <v>49043.360000000001</v>
      </c>
      <c r="N722" s="209">
        <v>718</v>
      </c>
      <c r="O722" s="210">
        <v>20648</v>
      </c>
      <c r="Q722" s="209"/>
      <c r="R722" s="210"/>
    </row>
    <row r="723" spans="2:18" ht="12.75" customHeight="1">
      <c r="B723" s="209"/>
      <c r="C723" s="209"/>
      <c r="E723" s="209"/>
      <c r="F723" s="209"/>
      <c r="H723" s="209">
        <v>719</v>
      </c>
      <c r="I723" s="210">
        <v>18339.8</v>
      </c>
      <c r="K723" s="209">
        <v>719</v>
      </c>
      <c r="L723" s="210">
        <v>49111.8</v>
      </c>
      <c r="N723" s="209">
        <v>719</v>
      </c>
      <c r="O723" s="210">
        <v>20676</v>
      </c>
      <c r="Q723" s="209"/>
      <c r="R723" s="210"/>
    </row>
    <row r="724" spans="2:18" ht="12.75" customHeight="1">
      <c r="B724" s="209"/>
      <c r="C724" s="209"/>
      <c r="E724" s="209"/>
      <c r="F724" s="209"/>
      <c r="H724" s="209">
        <v>720</v>
      </c>
      <c r="I724" s="210">
        <v>18365.5</v>
      </c>
      <c r="K724" s="209">
        <v>720</v>
      </c>
      <c r="L724" s="210">
        <v>49180.28</v>
      </c>
      <c r="N724" s="209">
        <v>720</v>
      </c>
      <c r="O724" s="210">
        <v>20705</v>
      </c>
      <c r="Q724" s="209"/>
      <c r="R724" s="210"/>
    </row>
    <row r="725" spans="2:18" ht="12.75" customHeight="1">
      <c r="B725" s="209"/>
      <c r="C725" s="209"/>
      <c r="E725" s="209"/>
      <c r="F725" s="209"/>
      <c r="H725" s="209">
        <v>721</v>
      </c>
      <c r="I725" s="210">
        <v>18391.189999999999</v>
      </c>
      <c r="K725" s="209">
        <v>721</v>
      </c>
      <c r="L725" s="210">
        <v>49248.75</v>
      </c>
      <c r="N725" s="209">
        <v>721</v>
      </c>
      <c r="O725" s="210">
        <v>20733</v>
      </c>
      <c r="Q725" s="209"/>
      <c r="R725" s="210"/>
    </row>
    <row r="726" spans="2:18" ht="12.75" customHeight="1">
      <c r="B726" s="209"/>
      <c r="C726" s="209"/>
      <c r="E726" s="209"/>
      <c r="F726" s="209"/>
      <c r="H726" s="209">
        <v>722</v>
      </c>
      <c r="I726" s="210">
        <v>18416.89</v>
      </c>
      <c r="K726" s="209">
        <v>722</v>
      </c>
      <c r="L726" s="210">
        <v>49317.22</v>
      </c>
      <c r="N726" s="209">
        <v>722</v>
      </c>
      <c r="O726" s="210">
        <v>20762</v>
      </c>
      <c r="Q726" s="209"/>
      <c r="R726" s="210"/>
    </row>
    <row r="727" spans="2:18" ht="12.75" customHeight="1">
      <c r="B727" s="209"/>
      <c r="C727" s="209"/>
      <c r="E727" s="209"/>
      <c r="F727" s="209"/>
      <c r="H727" s="209">
        <v>723</v>
      </c>
      <c r="I727" s="210">
        <v>18442.59</v>
      </c>
      <c r="K727" s="209">
        <v>723</v>
      </c>
      <c r="L727" s="210">
        <v>49385.69</v>
      </c>
      <c r="N727" s="209">
        <v>723</v>
      </c>
      <c r="O727" s="210">
        <v>20790</v>
      </c>
      <c r="Q727" s="209"/>
      <c r="R727" s="210"/>
    </row>
    <row r="728" spans="2:18" ht="12.75" customHeight="1">
      <c r="B728" s="209"/>
      <c r="C728" s="209"/>
      <c r="E728" s="209"/>
      <c r="F728" s="209"/>
      <c r="H728" s="209">
        <v>724</v>
      </c>
      <c r="I728" s="210">
        <v>18468.28</v>
      </c>
      <c r="K728" s="209">
        <v>724</v>
      </c>
      <c r="L728" s="210">
        <v>49454.17</v>
      </c>
      <c r="N728" s="209">
        <v>724</v>
      </c>
      <c r="O728" s="210">
        <v>20818</v>
      </c>
      <c r="Q728" s="209"/>
      <c r="R728" s="210"/>
    </row>
    <row r="729" spans="2:18" ht="12.75" customHeight="1">
      <c r="B729" s="209"/>
      <c r="C729" s="209"/>
      <c r="E729" s="209"/>
      <c r="F729" s="209"/>
      <c r="H729" s="209">
        <v>725</v>
      </c>
      <c r="I729" s="210">
        <v>18493.98</v>
      </c>
      <c r="K729" s="209">
        <v>725</v>
      </c>
      <c r="L729" s="210">
        <v>49522.64</v>
      </c>
      <c r="N729" s="209">
        <v>725</v>
      </c>
      <c r="O729" s="210">
        <v>20847</v>
      </c>
      <c r="Q729" s="209"/>
      <c r="R729" s="210"/>
    </row>
    <row r="730" spans="2:18" ht="12.75" customHeight="1">
      <c r="B730" s="209"/>
      <c r="C730" s="209"/>
      <c r="E730" s="209"/>
      <c r="F730" s="209"/>
      <c r="H730" s="209">
        <v>726</v>
      </c>
      <c r="I730" s="210">
        <v>18519.669999999998</v>
      </c>
      <c r="K730" s="209">
        <v>726</v>
      </c>
      <c r="L730" s="210">
        <v>49591.11</v>
      </c>
      <c r="N730" s="209">
        <v>726</v>
      </c>
      <c r="O730" s="210">
        <v>20875</v>
      </c>
      <c r="Q730" s="209"/>
      <c r="R730" s="210"/>
    </row>
    <row r="731" spans="2:18" ht="12.75" customHeight="1">
      <c r="B731" s="209"/>
      <c r="C731" s="209"/>
      <c r="E731" s="209"/>
      <c r="F731" s="209"/>
      <c r="H731" s="209">
        <v>727</v>
      </c>
      <c r="I731" s="210">
        <v>18545.37</v>
      </c>
      <c r="K731" s="209">
        <v>727</v>
      </c>
      <c r="L731" s="210">
        <v>49659.59</v>
      </c>
      <c r="N731" s="209">
        <v>727</v>
      </c>
      <c r="O731" s="210">
        <v>20904</v>
      </c>
      <c r="Q731" s="209"/>
      <c r="R731" s="210"/>
    </row>
    <row r="732" spans="2:18" ht="12.75" customHeight="1">
      <c r="B732" s="209"/>
      <c r="C732" s="209"/>
      <c r="E732" s="209"/>
      <c r="F732" s="209"/>
      <c r="H732" s="209">
        <v>728</v>
      </c>
      <c r="I732" s="210">
        <v>18571.070000000051</v>
      </c>
      <c r="K732" s="209">
        <v>728</v>
      </c>
      <c r="L732" s="210">
        <v>49728.06</v>
      </c>
      <c r="N732" s="209">
        <v>728</v>
      </c>
      <c r="O732" s="210">
        <v>20932</v>
      </c>
      <c r="Q732" s="209"/>
      <c r="R732" s="210"/>
    </row>
    <row r="733" spans="2:18" ht="12.75" customHeight="1">
      <c r="B733" s="209"/>
      <c r="C733" s="209"/>
      <c r="E733" s="209"/>
      <c r="F733" s="209"/>
      <c r="H733" s="209">
        <v>729</v>
      </c>
      <c r="I733" s="210">
        <v>18596.760000000053</v>
      </c>
      <c r="K733" s="209">
        <v>729</v>
      </c>
      <c r="L733" s="210">
        <v>49796.53</v>
      </c>
      <c r="N733" s="209">
        <v>729</v>
      </c>
      <c r="O733" s="210">
        <v>20960</v>
      </c>
      <c r="Q733" s="209"/>
      <c r="R733" s="210"/>
    </row>
    <row r="734" spans="2:18" ht="12.75" customHeight="1">
      <c r="B734" s="209"/>
      <c r="C734" s="209"/>
      <c r="E734" s="209"/>
      <c r="F734" s="209"/>
      <c r="H734" s="209">
        <v>730</v>
      </c>
      <c r="I734" s="210">
        <v>18622.46000000005</v>
      </c>
      <c r="K734" s="209">
        <v>730</v>
      </c>
      <c r="L734" s="210">
        <v>49865.01</v>
      </c>
      <c r="N734" s="209">
        <v>730</v>
      </c>
      <c r="O734" s="210">
        <v>20989</v>
      </c>
      <c r="Q734" s="209"/>
      <c r="R734" s="210"/>
    </row>
    <row r="735" spans="2:18" ht="12.75" customHeight="1">
      <c r="B735" s="209"/>
      <c r="C735" s="209"/>
      <c r="E735" s="209"/>
      <c r="F735" s="209"/>
      <c r="H735" s="209">
        <v>731</v>
      </c>
      <c r="I735" s="210">
        <v>18648.150000000052</v>
      </c>
      <c r="K735" s="209">
        <v>731</v>
      </c>
      <c r="L735" s="210">
        <v>49933.48</v>
      </c>
      <c r="N735" s="209">
        <v>731</v>
      </c>
      <c r="O735" s="210">
        <v>21017</v>
      </c>
      <c r="Q735" s="209"/>
      <c r="R735" s="210"/>
    </row>
    <row r="736" spans="2:18" ht="12.75" customHeight="1">
      <c r="B736" s="209"/>
      <c r="C736" s="209"/>
      <c r="E736" s="209"/>
      <c r="F736" s="209"/>
      <c r="H736" s="209">
        <v>732</v>
      </c>
      <c r="I736" s="210">
        <v>18673.850000000053</v>
      </c>
      <c r="K736" s="209">
        <v>732</v>
      </c>
      <c r="L736" s="210">
        <v>50001.95</v>
      </c>
      <c r="N736" s="209">
        <v>732</v>
      </c>
      <c r="O736" s="210">
        <v>21045</v>
      </c>
      <c r="Q736" s="209"/>
      <c r="R736" s="210"/>
    </row>
    <row r="737" spans="2:18" ht="12.75" customHeight="1">
      <c r="B737" s="209"/>
      <c r="C737" s="209"/>
      <c r="E737" s="209"/>
      <c r="F737" s="209"/>
      <c r="H737" s="209">
        <v>733</v>
      </c>
      <c r="I737" s="210">
        <v>18699.550000000054</v>
      </c>
      <c r="K737" s="209">
        <v>733</v>
      </c>
      <c r="L737" s="210">
        <v>50070.42</v>
      </c>
      <c r="N737" s="209">
        <v>733</v>
      </c>
      <c r="O737" s="210">
        <v>21074</v>
      </c>
      <c r="Q737" s="209"/>
      <c r="R737" s="210"/>
    </row>
    <row r="738" spans="2:18" ht="12.75" customHeight="1">
      <c r="B738" s="209"/>
      <c r="C738" s="209"/>
      <c r="E738" s="209"/>
      <c r="F738" s="209"/>
      <c r="H738" s="209">
        <v>734</v>
      </c>
      <c r="I738" s="210">
        <v>18725.240000000056</v>
      </c>
      <c r="K738" s="209">
        <v>734</v>
      </c>
      <c r="L738" s="210">
        <v>50138.9</v>
      </c>
      <c r="N738" s="209">
        <v>734</v>
      </c>
      <c r="O738" s="210">
        <v>21102</v>
      </c>
      <c r="Q738" s="209"/>
      <c r="R738" s="210"/>
    </row>
    <row r="739" spans="2:18" ht="12.75" customHeight="1">
      <c r="B739" s="209"/>
      <c r="C739" s="209"/>
      <c r="E739" s="209"/>
      <c r="F739" s="209"/>
      <c r="H739" s="209">
        <v>735</v>
      </c>
      <c r="I739" s="210">
        <v>18750.940000000053</v>
      </c>
      <c r="K739" s="209">
        <v>735</v>
      </c>
      <c r="L739" s="210">
        <v>50207.37</v>
      </c>
      <c r="N739" s="209">
        <v>735</v>
      </c>
      <c r="O739" s="210">
        <v>21131</v>
      </c>
      <c r="Q739" s="209"/>
      <c r="R739" s="210"/>
    </row>
    <row r="740" spans="2:18" ht="12.75" customHeight="1">
      <c r="B740" s="209"/>
      <c r="C740" s="209"/>
      <c r="E740" s="209"/>
      <c r="F740" s="209"/>
      <c r="H740" s="209">
        <v>736</v>
      </c>
      <c r="I740" s="210">
        <v>18776.630000000056</v>
      </c>
      <c r="K740" s="209">
        <v>736</v>
      </c>
      <c r="L740" s="210">
        <v>50275.839999999997</v>
      </c>
      <c r="N740" s="209">
        <v>736</v>
      </c>
      <c r="O740" s="210">
        <v>21159</v>
      </c>
      <c r="Q740" s="209"/>
      <c r="R740" s="210"/>
    </row>
    <row r="741" spans="2:18" ht="12.75" customHeight="1">
      <c r="B741" s="209"/>
      <c r="C741" s="209"/>
      <c r="E741" s="209"/>
      <c r="F741" s="209"/>
      <c r="H741" s="209">
        <v>737</v>
      </c>
      <c r="I741" s="210">
        <v>18802.330000000056</v>
      </c>
      <c r="K741" s="209">
        <v>737</v>
      </c>
      <c r="L741" s="210">
        <v>50344.32</v>
      </c>
      <c r="N741" s="209">
        <v>737</v>
      </c>
      <c r="O741" s="210">
        <v>21187</v>
      </c>
      <c r="Q741" s="209"/>
      <c r="R741" s="210"/>
    </row>
    <row r="742" spans="2:18" ht="12.75" customHeight="1">
      <c r="B742" s="209"/>
      <c r="C742" s="209"/>
      <c r="E742" s="209"/>
      <c r="F742" s="209"/>
      <c r="H742" s="209">
        <v>738</v>
      </c>
      <c r="I742" s="210">
        <v>18828.030000000057</v>
      </c>
      <c r="K742" s="209">
        <v>738</v>
      </c>
      <c r="L742" s="210">
        <v>50412.79</v>
      </c>
      <c r="N742" s="209">
        <v>738</v>
      </c>
      <c r="O742" s="210">
        <v>21216</v>
      </c>
      <c r="Q742" s="209"/>
      <c r="R742" s="210"/>
    </row>
    <row r="743" spans="2:18" ht="12.75" customHeight="1">
      <c r="B743" s="209"/>
      <c r="C743" s="209"/>
      <c r="E743" s="209"/>
      <c r="F743" s="209"/>
      <c r="H743" s="209">
        <v>739</v>
      </c>
      <c r="I743" s="210">
        <v>18853.720000000059</v>
      </c>
      <c r="K743" s="209">
        <v>739</v>
      </c>
      <c r="L743" s="210">
        <v>50481.26</v>
      </c>
      <c r="N743" s="209">
        <v>739</v>
      </c>
      <c r="O743" s="210">
        <v>21244</v>
      </c>
      <c r="Q743" s="209"/>
      <c r="R743" s="210"/>
    </row>
    <row r="744" spans="2:18" ht="12.75" customHeight="1">
      <c r="B744" s="209"/>
      <c r="C744" s="209"/>
      <c r="E744" s="209"/>
      <c r="F744" s="209"/>
      <c r="H744" s="209">
        <v>740</v>
      </c>
      <c r="I744" s="210">
        <v>18879.420000000056</v>
      </c>
      <c r="K744" s="209">
        <v>740</v>
      </c>
      <c r="L744" s="210">
        <v>50549.74</v>
      </c>
      <c r="N744" s="209">
        <v>740</v>
      </c>
      <c r="O744" s="210">
        <v>21273</v>
      </c>
      <c r="Q744" s="209"/>
      <c r="R744" s="210"/>
    </row>
    <row r="745" spans="2:18" ht="12.75" customHeight="1">
      <c r="B745" s="209"/>
      <c r="C745" s="209"/>
      <c r="E745" s="209"/>
      <c r="F745" s="209"/>
      <c r="H745" s="209">
        <v>741</v>
      </c>
      <c r="I745" s="210">
        <v>18905.110000000059</v>
      </c>
      <c r="K745" s="209">
        <v>741</v>
      </c>
      <c r="L745" s="210">
        <v>50618.21</v>
      </c>
      <c r="N745" s="209">
        <v>741</v>
      </c>
      <c r="O745" s="210">
        <v>21301</v>
      </c>
      <c r="Q745" s="209"/>
      <c r="R745" s="210"/>
    </row>
    <row r="746" spans="2:18" ht="12.75" customHeight="1">
      <c r="B746" s="209"/>
      <c r="C746" s="209"/>
      <c r="E746" s="209"/>
      <c r="F746" s="209"/>
      <c r="H746" s="209">
        <v>742</v>
      </c>
      <c r="I746" s="210">
        <v>18930.81000000006</v>
      </c>
      <c r="K746" s="209">
        <v>742</v>
      </c>
      <c r="L746" s="210">
        <v>50686.68</v>
      </c>
      <c r="N746" s="209">
        <v>742</v>
      </c>
      <c r="O746" s="210">
        <v>21329</v>
      </c>
      <c r="Q746" s="209"/>
      <c r="R746" s="210"/>
    </row>
    <row r="747" spans="2:18" ht="12.75" customHeight="1">
      <c r="B747" s="209"/>
      <c r="C747" s="209"/>
      <c r="E747" s="209"/>
      <c r="F747" s="209"/>
      <c r="H747" s="209">
        <v>743</v>
      </c>
      <c r="I747" s="210">
        <v>18956.51000000006</v>
      </c>
      <c r="K747" s="209">
        <v>743</v>
      </c>
      <c r="L747" s="210">
        <v>50755.15</v>
      </c>
      <c r="N747" s="209">
        <v>743</v>
      </c>
      <c r="O747" s="210">
        <v>21358</v>
      </c>
      <c r="Q747" s="209"/>
      <c r="R747" s="210"/>
    </row>
    <row r="748" spans="2:18" ht="12.75" customHeight="1">
      <c r="B748" s="209"/>
      <c r="C748" s="209"/>
      <c r="E748" s="209"/>
      <c r="F748" s="209"/>
      <c r="H748" s="209">
        <v>744</v>
      </c>
      <c r="I748" s="210">
        <v>18982.200000000063</v>
      </c>
      <c r="K748" s="209">
        <v>744</v>
      </c>
      <c r="L748" s="210">
        <v>50823.63</v>
      </c>
      <c r="N748" s="209">
        <v>744</v>
      </c>
      <c r="O748" s="210">
        <v>21386</v>
      </c>
      <c r="Q748" s="209"/>
      <c r="R748" s="210"/>
    </row>
    <row r="749" spans="2:18" ht="12.75" customHeight="1">
      <c r="B749" s="209"/>
      <c r="C749" s="209"/>
      <c r="E749" s="209"/>
      <c r="F749" s="209"/>
      <c r="H749" s="209">
        <v>745</v>
      </c>
      <c r="I749" s="210">
        <v>19007.90000000006</v>
      </c>
      <c r="K749" s="209">
        <v>745</v>
      </c>
      <c r="L749" s="210">
        <v>50892.1</v>
      </c>
      <c r="N749" s="209">
        <v>745</v>
      </c>
      <c r="O749" s="210">
        <v>21415</v>
      </c>
      <c r="Q749" s="209"/>
      <c r="R749" s="210"/>
    </row>
    <row r="750" spans="2:18" ht="12.75" customHeight="1">
      <c r="B750" s="209"/>
      <c r="C750" s="209"/>
      <c r="E750" s="209"/>
      <c r="F750" s="209"/>
      <c r="H750" s="209">
        <v>746</v>
      </c>
      <c r="I750" s="210">
        <v>19033.590000000062</v>
      </c>
      <c r="K750" s="209">
        <v>746</v>
      </c>
      <c r="L750" s="210">
        <v>50960.57</v>
      </c>
      <c r="N750" s="209">
        <v>746</v>
      </c>
      <c r="O750" s="210">
        <v>21443</v>
      </c>
      <c r="Q750" s="209"/>
      <c r="R750" s="210"/>
    </row>
    <row r="751" spans="2:18" ht="12.75" customHeight="1">
      <c r="B751" s="209"/>
      <c r="C751" s="209"/>
      <c r="E751" s="209"/>
      <c r="F751" s="209"/>
      <c r="H751" s="209">
        <v>747</v>
      </c>
      <c r="I751" s="210">
        <v>19059.290000000063</v>
      </c>
      <c r="K751" s="209">
        <v>747</v>
      </c>
      <c r="L751" s="210">
        <v>51029.05</v>
      </c>
      <c r="N751" s="209">
        <v>747</v>
      </c>
      <c r="O751" s="210">
        <v>21471</v>
      </c>
      <c r="Q751" s="209"/>
      <c r="R751" s="210"/>
    </row>
    <row r="752" spans="2:18" ht="12.75" customHeight="1">
      <c r="B752" s="209"/>
      <c r="C752" s="209"/>
      <c r="E752" s="209"/>
      <c r="F752" s="209"/>
      <c r="H752" s="209">
        <v>748</v>
      </c>
      <c r="I752" s="210">
        <v>19084.990000000063</v>
      </c>
      <c r="K752" s="209">
        <v>748</v>
      </c>
      <c r="L752" s="210">
        <v>51097.52</v>
      </c>
      <c r="N752" s="209">
        <v>748</v>
      </c>
      <c r="O752" s="210">
        <v>21500</v>
      </c>
      <c r="Q752" s="209"/>
      <c r="R752" s="210"/>
    </row>
    <row r="753" spans="2:18" ht="12.75" customHeight="1">
      <c r="B753" s="209"/>
      <c r="C753" s="209"/>
      <c r="E753" s="209"/>
      <c r="F753" s="209"/>
      <c r="H753" s="209">
        <v>749</v>
      </c>
      <c r="I753" s="210">
        <v>19110.680000000066</v>
      </c>
      <c r="K753" s="209">
        <v>749</v>
      </c>
      <c r="L753" s="210">
        <v>51165.99</v>
      </c>
      <c r="N753" s="209">
        <v>749</v>
      </c>
      <c r="O753" s="210">
        <v>21528</v>
      </c>
      <c r="Q753" s="209"/>
      <c r="R753" s="210"/>
    </row>
    <row r="754" spans="2:18" ht="12.75" customHeight="1">
      <c r="B754" s="209"/>
      <c r="C754" s="209"/>
      <c r="E754" s="209"/>
      <c r="F754" s="209"/>
      <c r="H754" s="209">
        <v>750</v>
      </c>
      <c r="I754" s="210">
        <v>19136.380000000063</v>
      </c>
      <c r="K754" s="209">
        <v>750</v>
      </c>
      <c r="L754" s="210">
        <v>51234.47</v>
      </c>
      <c r="N754" s="209">
        <v>750</v>
      </c>
      <c r="O754" s="210">
        <v>21557</v>
      </c>
      <c r="Q754" s="209"/>
      <c r="R754" s="210"/>
    </row>
    <row r="755" spans="2:18" ht="12.75" customHeight="1">
      <c r="B755" s="209"/>
      <c r="C755" s="209"/>
      <c r="E755" s="209"/>
      <c r="F755" s="209"/>
      <c r="H755" s="209">
        <v>751</v>
      </c>
      <c r="I755" s="210">
        <v>19162.070000000065</v>
      </c>
      <c r="K755" s="209">
        <v>751</v>
      </c>
      <c r="L755" s="210">
        <v>51302.94</v>
      </c>
      <c r="N755" s="209">
        <v>751</v>
      </c>
      <c r="O755" s="210">
        <v>21585</v>
      </c>
      <c r="Q755" s="209"/>
      <c r="R755" s="210"/>
    </row>
    <row r="756" spans="2:18" ht="12.75" customHeight="1">
      <c r="B756" s="209"/>
      <c r="C756" s="209"/>
      <c r="E756" s="209"/>
      <c r="F756" s="209"/>
      <c r="H756" s="209">
        <v>752</v>
      </c>
      <c r="I756" s="210">
        <v>19187.770000000066</v>
      </c>
      <c r="K756" s="209">
        <v>752</v>
      </c>
      <c r="L756" s="210">
        <v>51371.41</v>
      </c>
      <c r="N756" s="209">
        <v>752</v>
      </c>
      <c r="O756" s="210">
        <v>21613</v>
      </c>
      <c r="Q756" s="209"/>
      <c r="R756" s="210"/>
    </row>
    <row r="757" spans="2:18" ht="12.75" customHeight="1">
      <c r="B757" s="209"/>
      <c r="C757" s="209"/>
      <c r="E757" s="209"/>
      <c r="F757" s="209"/>
      <c r="H757" s="209">
        <v>753</v>
      </c>
      <c r="I757" s="210">
        <v>19213.470000000067</v>
      </c>
      <c r="K757" s="209">
        <v>753</v>
      </c>
      <c r="L757" s="210">
        <v>51439.88</v>
      </c>
      <c r="N757" s="209">
        <v>753</v>
      </c>
      <c r="O757" s="210">
        <v>21642</v>
      </c>
      <c r="Q757" s="209"/>
      <c r="R757" s="210"/>
    </row>
    <row r="758" spans="2:18" ht="12.75" customHeight="1">
      <c r="B758" s="209"/>
      <c r="C758" s="209"/>
      <c r="E758" s="209"/>
      <c r="F758" s="209"/>
      <c r="H758" s="209">
        <v>754</v>
      </c>
      <c r="I758" s="210">
        <v>19239.160000000069</v>
      </c>
      <c r="K758" s="209">
        <v>754</v>
      </c>
      <c r="L758" s="210">
        <v>51508.36</v>
      </c>
      <c r="N758" s="209">
        <v>754</v>
      </c>
      <c r="O758" s="210">
        <v>21670</v>
      </c>
      <c r="Q758" s="209"/>
      <c r="R758" s="210"/>
    </row>
    <row r="759" spans="2:18" ht="12.75" customHeight="1">
      <c r="B759" s="209"/>
      <c r="C759" s="209"/>
      <c r="E759" s="209"/>
      <c r="F759" s="209"/>
      <c r="H759" s="209">
        <v>755</v>
      </c>
      <c r="I759" s="210">
        <v>19264.860000000066</v>
      </c>
      <c r="K759" s="209">
        <v>755</v>
      </c>
      <c r="L759" s="210">
        <v>51576.83</v>
      </c>
      <c r="N759" s="209">
        <v>755</v>
      </c>
      <c r="O759" s="210">
        <v>21699</v>
      </c>
      <c r="Q759" s="209"/>
      <c r="R759" s="210"/>
    </row>
    <row r="760" spans="2:18" ht="12.75" customHeight="1">
      <c r="B760" s="209"/>
      <c r="C760" s="209"/>
      <c r="E760" s="209"/>
      <c r="F760" s="209"/>
      <c r="H760" s="209">
        <v>756</v>
      </c>
      <c r="I760" s="210">
        <v>19290.550000000068</v>
      </c>
      <c r="K760" s="209">
        <v>756</v>
      </c>
      <c r="L760" s="210">
        <v>51645.3</v>
      </c>
      <c r="N760" s="209">
        <v>756</v>
      </c>
      <c r="O760" s="210">
        <v>21727</v>
      </c>
      <c r="Q760" s="209"/>
      <c r="R760" s="210"/>
    </row>
    <row r="761" spans="2:18" ht="12.75" customHeight="1">
      <c r="B761" s="209"/>
      <c r="C761" s="209"/>
      <c r="E761" s="209"/>
      <c r="F761" s="209"/>
      <c r="H761" s="209">
        <v>757</v>
      </c>
      <c r="I761" s="210">
        <v>19316.250000000069</v>
      </c>
      <c r="K761" s="209">
        <v>757</v>
      </c>
      <c r="L761" s="210">
        <v>51713.78</v>
      </c>
      <c r="N761" s="209">
        <v>757</v>
      </c>
      <c r="O761" s="210">
        <v>21755</v>
      </c>
      <c r="Q761" s="209"/>
      <c r="R761" s="210"/>
    </row>
    <row r="762" spans="2:18" ht="12.75" customHeight="1">
      <c r="B762" s="209"/>
      <c r="C762" s="209"/>
      <c r="E762" s="209"/>
      <c r="F762" s="209"/>
      <c r="H762" s="209">
        <v>758</v>
      </c>
      <c r="I762" s="210">
        <v>19341.95000000007</v>
      </c>
      <c r="K762" s="209">
        <v>758</v>
      </c>
      <c r="L762" s="210">
        <v>51782.25</v>
      </c>
      <c r="N762" s="209">
        <v>758</v>
      </c>
      <c r="O762" s="210">
        <v>21784</v>
      </c>
      <c r="Q762" s="209"/>
      <c r="R762" s="210"/>
    </row>
    <row r="763" spans="2:18" ht="12.75" customHeight="1">
      <c r="B763" s="209"/>
      <c r="C763" s="209"/>
      <c r="E763" s="209"/>
      <c r="F763" s="209"/>
      <c r="H763" s="209">
        <v>759</v>
      </c>
      <c r="I763" s="210">
        <v>19367.640000000072</v>
      </c>
      <c r="K763" s="209">
        <v>759</v>
      </c>
      <c r="L763" s="210">
        <v>51850.720000000001</v>
      </c>
      <c r="N763" s="209">
        <v>759</v>
      </c>
      <c r="O763" s="210">
        <v>21812</v>
      </c>
      <c r="Q763" s="209"/>
      <c r="R763" s="210"/>
    </row>
    <row r="764" spans="2:18" ht="12.75" customHeight="1">
      <c r="B764" s="209"/>
      <c r="C764" s="209"/>
      <c r="E764" s="209"/>
      <c r="F764" s="209"/>
      <c r="H764" s="209">
        <v>760</v>
      </c>
      <c r="I764" s="210">
        <v>19393.340000000069</v>
      </c>
      <c r="K764" s="209">
        <v>760</v>
      </c>
      <c r="L764" s="210">
        <v>51919.199999999997</v>
      </c>
      <c r="N764" s="209">
        <v>760</v>
      </c>
      <c r="O764" s="210">
        <v>21841</v>
      </c>
      <c r="Q764" s="209"/>
      <c r="R764" s="210"/>
    </row>
    <row r="765" spans="2:18" ht="12.75" customHeight="1">
      <c r="B765" s="209"/>
      <c r="C765" s="209"/>
      <c r="E765" s="209"/>
      <c r="F765" s="209"/>
      <c r="H765" s="209">
        <v>761</v>
      </c>
      <c r="I765" s="210">
        <v>19419.030000000072</v>
      </c>
      <c r="K765" s="209">
        <v>761</v>
      </c>
      <c r="L765" s="210">
        <v>51987.67</v>
      </c>
      <c r="N765" s="209">
        <v>761</v>
      </c>
      <c r="O765" s="210">
        <v>21869</v>
      </c>
      <c r="Q765" s="209"/>
      <c r="R765" s="210"/>
    </row>
    <row r="766" spans="2:18" ht="12.75" customHeight="1">
      <c r="B766" s="209"/>
      <c r="C766" s="209"/>
      <c r="E766" s="209"/>
      <c r="F766" s="209"/>
      <c r="H766" s="209">
        <v>762</v>
      </c>
      <c r="I766" s="210">
        <v>19444.730000000072</v>
      </c>
      <c r="K766" s="209">
        <v>762</v>
      </c>
      <c r="L766" s="210">
        <v>52056.14</v>
      </c>
      <c r="N766" s="209">
        <v>762</v>
      </c>
      <c r="O766" s="210">
        <v>21897</v>
      </c>
      <c r="Q766" s="209"/>
      <c r="R766" s="210"/>
    </row>
    <row r="767" spans="2:18" ht="12.75" customHeight="1">
      <c r="B767" s="209"/>
      <c r="C767" s="209"/>
      <c r="E767" s="209"/>
      <c r="F767" s="209"/>
      <c r="H767" s="209">
        <v>763</v>
      </c>
      <c r="I767" s="210">
        <v>19470.430000000073</v>
      </c>
      <c r="K767" s="209">
        <v>763</v>
      </c>
      <c r="L767" s="210">
        <v>52124.61</v>
      </c>
      <c r="N767" s="209">
        <v>763</v>
      </c>
      <c r="O767" s="210">
        <v>21926</v>
      </c>
      <c r="Q767" s="209"/>
      <c r="R767" s="210"/>
    </row>
    <row r="768" spans="2:18" ht="12.75" customHeight="1">
      <c r="B768" s="209"/>
      <c r="C768" s="209"/>
      <c r="E768" s="209"/>
      <c r="F768" s="209"/>
      <c r="H768" s="209">
        <v>764</v>
      </c>
      <c r="I768" s="210">
        <v>19496.120000000075</v>
      </c>
      <c r="K768" s="209">
        <v>764</v>
      </c>
      <c r="L768" s="210">
        <v>52193.09</v>
      </c>
      <c r="N768" s="209">
        <v>764</v>
      </c>
      <c r="O768" s="210">
        <v>21954</v>
      </c>
      <c r="Q768" s="209"/>
      <c r="R768" s="210"/>
    </row>
    <row r="769" spans="2:18" ht="12.75" customHeight="1">
      <c r="B769" s="209"/>
      <c r="C769" s="209"/>
      <c r="E769" s="209"/>
      <c r="F769" s="209"/>
      <c r="H769" s="209">
        <v>765</v>
      </c>
      <c r="I769" s="210">
        <v>19521.820000000072</v>
      </c>
      <c r="K769" s="209">
        <v>765</v>
      </c>
      <c r="L769" s="210">
        <v>52261.56</v>
      </c>
      <c r="N769" s="209">
        <v>765</v>
      </c>
      <c r="O769" s="210">
        <v>21983</v>
      </c>
      <c r="Q769" s="209"/>
      <c r="R769" s="210"/>
    </row>
    <row r="770" spans="2:18" ht="12.75" customHeight="1">
      <c r="B770" s="209"/>
      <c r="C770" s="209"/>
      <c r="E770" s="209"/>
      <c r="F770" s="209"/>
      <c r="H770" s="209">
        <v>766</v>
      </c>
      <c r="I770" s="210">
        <v>19547.510000000075</v>
      </c>
      <c r="K770" s="209">
        <v>766</v>
      </c>
      <c r="L770" s="210">
        <v>52330.03</v>
      </c>
      <c r="N770" s="209">
        <v>766</v>
      </c>
      <c r="O770" s="210">
        <v>22011</v>
      </c>
      <c r="Q770" s="209"/>
      <c r="R770" s="210"/>
    </row>
    <row r="771" spans="2:18" ht="12.75" customHeight="1">
      <c r="B771" s="209"/>
      <c r="C771" s="209"/>
      <c r="E771" s="209"/>
      <c r="F771" s="209"/>
      <c r="H771" s="209">
        <v>767</v>
      </c>
      <c r="I771" s="210">
        <v>19573.210000000076</v>
      </c>
      <c r="K771" s="209">
        <v>767</v>
      </c>
      <c r="L771" s="210">
        <v>52398.51</v>
      </c>
      <c r="N771" s="209">
        <v>767</v>
      </c>
      <c r="O771" s="210">
        <v>22039</v>
      </c>
      <c r="Q771" s="209"/>
      <c r="R771" s="210"/>
    </row>
    <row r="772" spans="2:18" ht="12.75" customHeight="1">
      <c r="B772" s="209"/>
      <c r="C772" s="209"/>
      <c r="E772" s="209"/>
      <c r="F772" s="209"/>
      <c r="H772" s="209">
        <v>768</v>
      </c>
      <c r="I772" s="210">
        <v>19598.910000000076</v>
      </c>
      <c r="K772" s="209">
        <v>768</v>
      </c>
      <c r="L772" s="210">
        <v>52466.98</v>
      </c>
      <c r="N772" s="209">
        <v>768</v>
      </c>
      <c r="O772" s="210">
        <v>22068</v>
      </c>
      <c r="Q772" s="209"/>
      <c r="R772" s="210"/>
    </row>
    <row r="773" spans="2:18" ht="12.75" customHeight="1">
      <c r="B773" s="209"/>
      <c r="C773" s="209"/>
      <c r="E773" s="209"/>
      <c r="F773" s="209"/>
      <c r="H773" s="209">
        <v>769</v>
      </c>
      <c r="I773" s="210">
        <v>19624.600000000079</v>
      </c>
      <c r="K773" s="209">
        <v>769</v>
      </c>
      <c r="L773" s="210">
        <v>52535.45</v>
      </c>
      <c r="N773" s="209">
        <v>769</v>
      </c>
      <c r="O773" s="210">
        <v>22096</v>
      </c>
      <c r="Q773" s="209"/>
      <c r="R773" s="210"/>
    </row>
    <row r="774" spans="2:18" ht="12.75" customHeight="1">
      <c r="B774" s="209"/>
      <c r="C774" s="209"/>
      <c r="E774" s="209"/>
      <c r="F774" s="209"/>
      <c r="H774" s="209">
        <v>770</v>
      </c>
      <c r="I774" s="210">
        <v>19650.300000000076</v>
      </c>
      <c r="K774" s="209">
        <v>770</v>
      </c>
      <c r="L774" s="210">
        <v>52603.93</v>
      </c>
      <c r="N774" s="209">
        <v>770</v>
      </c>
      <c r="O774" s="210">
        <v>22125</v>
      </c>
      <c r="Q774" s="209"/>
      <c r="R774" s="210"/>
    </row>
    <row r="775" spans="2:18" ht="12.75" customHeight="1">
      <c r="B775" s="209"/>
      <c r="C775" s="209"/>
      <c r="E775" s="209"/>
      <c r="F775" s="209"/>
      <c r="H775" s="209">
        <v>771</v>
      </c>
      <c r="I775" s="210">
        <v>19675.990000000078</v>
      </c>
      <c r="K775" s="209">
        <v>771</v>
      </c>
      <c r="L775" s="210">
        <v>52672.4</v>
      </c>
      <c r="N775" s="209">
        <v>771</v>
      </c>
      <c r="O775" s="210">
        <v>22153</v>
      </c>
      <c r="Q775" s="209"/>
      <c r="R775" s="210"/>
    </row>
    <row r="776" spans="2:18" ht="12.75" customHeight="1">
      <c r="B776" s="209"/>
      <c r="C776" s="209"/>
      <c r="E776" s="209"/>
      <c r="F776" s="209"/>
      <c r="H776" s="209">
        <v>772</v>
      </c>
      <c r="I776" s="210">
        <v>19701.690000000079</v>
      </c>
      <c r="K776" s="209">
        <v>772</v>
      </c>
      <c r="L776" s="210">
        <v>52740.87</v>
      </c>
      <c r="N776" s="209">
        <v>772</v>
      </c>
      <c r="O776" s="210">
        <v>22181</v>
      </c>
      <c r="Q776" s="209"/>
      <c r="R776" s="210"/>
    </row>
    <row r="777" spans="2:18" ht="12.75" customHeight="1">
      <c r="B777" s="209"/>
      <c r="C777" s="209"/>
      <c r="E777" s="209"/>
      <c r="F777" s="209"/>
      <c r="H777" s="209">
        <v>773</v>
      </c>
      <c r="I777" s="210">
        <v>19727.390000000079</v>
      </c>
      <c r="K777" s="209">
        <v>773</v>
      </c>
      <c r="L777" s="210">
        <v>52809.34</v>
      </c>
      <c r="N777" s="209">
        <v>773</v>
      </c>
      <c r="O777" s="210">
        <v>22210</v>
      </c>
      <c r="Q777" s="209"/>
      <c r="R777" s="210"/>
    </row>
    <row r="778" spans="2:18" ht="12.75" customHeight="1">
      <c r="B778" s="209"/>
      <c r="C778" s="209"/>
      <c r="E778" s="209"/>
      <c r="F778" s="209"/>
      <c r="H778" s="209">
        <v>774</v>
      </c>
      <c r="I778" s="210">
        <v>19753.080000000082</v>
      </c>
      <c r="K778" s="209">
        <v>774</v>
      </c>
      <c r="L778" s="210">
        <v>52877.82</v>
      </c>
      <c r="N778" s="209">
        <v>774</v>
      </c>
      <c r="O778" s="210">
        <v>22238</v>
      </c>
      <c r="Q778" s="209"/>
      <c r="R778" s="210"/>
    </row>
    <row r="779" spans="2:18" ht="12.75" customHeight="1">
      <c r="B779" s="209"/>
      <c r="C779" s="209"/>
      <c r="E779" s="209"/>
      <c r="F779" s="209"/>
      <c r="H779" s="209">
        <v>775</v>
      </c>
      <c r="I779" s="210">
        <v>19778.780000000079</v>
      </c>
      <c r="K779" s="209">
        <v>775</v>
      </c>
      <c r="L779" s="210">
        <v>52946.29</v>
      </c>
      <c r="N779" s="209">
        <v>775</v>
      </c>
      <c r="O779" s="210">
        <v>22267</v>
      </c>
      <c r="Q779" s="209"/>
      <c r="R779" s="210"/>
    </row>
    <row r="780" spans="2:18" ht="12.75" customHeight="1">
      <c r="B780" s="209"/>
      <c r="C780" s="209"/>
      <c r="E780" s="209"/>
      <c r="F780" s="209"/>
      <c r="H780" s="209">
        <v>776</v>
      </c>
      <c r="I780" s="210">
        <v>19804.470000000081</v>
      </c>
      <c r="K780" s="209">
        <v>776</v>
      </c>
      <c r="L780" s="210">
        <v>53014.76</v>
      </c>
      <c r="N780" s="209">
        <v>776</v>
      </c>
      <c r="O780" s="210">
        <v>22295</v>
      </c>
      <c r="Q780" s="209"/>
      <c r="R780" s="210"/>
    </row>
    <row r="781" spans="2:18" ht="12.75" customHeight="1">
      <c r="B781" s="209"/>
      <c r="C781" s="209"/>
      <c r="E781" s="209"/>
      <c r="F781" s="209"/>
      <c r="H781" s="209">
        <v>777</v>
      </c>
      <c r="I781" s="210">
        <v>19830.170000000082</v>
      </c>
      <c r="K781" s="209">
        <v>777</v>
      </c>
      <c r="L781" s="210">
        <v>53083.24</v>
      </c>
      <c r="N781" s="209">
        <v>777</v>
      </c>
      <c r="O781" s="210">
        <v>22323</v>
      </c>
      <c r="Q781" s="209"/>
      <c r="R781" s="210"/>
    </row>
    <row r="782" spans="2:18" ht="12.75" customHeight="1">
      <c r="B782" s="209"/>
      <c r="C782" s="209"/>
      <c r="E782" s="209"/>
      <c r="F782" s="209"/>
      <c r="H782" s="209">
        <v>778</v>
      </c>
      <c r="I782" s="210">
        <v>19855.870000000083</v>
      </c>
      <c r="K782" s="209">
        <v>778</v>
      </c>
      <c r="L782" s="210">
        <v>53151.71</v>
      </c>
      <c r="N782" s="209">
        <v>778</v>
      </c>
      <c r="O782" s="210">
        <v>22352</v>
      </c>
      <c r="Q782" s="209"/>
      <c r="R782" s="210"/>
    </row>
    <row r="783" spans="2:18" ht="12.75" customHeight="1">
      <c r="B783" s="209"/>
      <c r="C783" s="209"/>
      <c r="E783" s="209"/>
      <c r="F783" s="209"/>
      <c r="H783" s="209">
        <v>779</v>
      </c>
      <c r="I783" s="210">
        <v>19881.560000000085</v>
      </c>
      <c r="K783" s="209">
        <v>779</v>
      </c>
      <c r="L783" s="210">
        <v>53220.18</v>
      </c>
      <c r="N783" s="209">
        <v>779</v>
      </c>
      <c r="O783" s="210">
        <v>22380</v>
      </c>
      <c r="Q783" s="209"/>
      <c r="R783" s="210"/>
    </row>
    <row r="784" spans="2:18" ht="12.75" customHeight="1">
      <c r="B784" s="209"/>
      <c r="C784" s="209"/>
      <c r="E784" s="209"/>
      <c r="F784" s="209"/>
      <c r="H784" s="209">
        <v>780</v>
      </c>
      <c r="I784" s="210">
        <v>19907.260000000082</v>
      </c>
      <c r="K784" s="209">
        <v>780</v>
      </c>
      <c r="L784" s="210">
        <v>53288.66</v>
      </c>
      <c r="N784" s="209">
        <v>780</v>
      </c>
      <c r="O784" s="210">
        <v>22409</v>
      </c>
      <c r="Q784" s="209"/>
      <c r="R784" s="210"/>
    </row>
    <row r="785" spans="2:18" ht="12.75" customHeight="1">
      <c r="B785" s="209"/>
      <c r="C785" s="209"/>
      <c r="E785" s="209"/>
      <c r="F785" s="209"/>
      <c r="H785" s="209">
        <v>781</v>
      </c>
      <c r="I785" s="210">
        <v>19932.950000000084</v>
      </c>
      <c r="K785" s="209">
        <v>781</v>
      </c>
      <c r="L785" s="210">
        <v>53357.13</v>
      </c>
      <c r="N785" s="209">
        <v>781</v>
      </c>
      <c r="O785" s="210">
        <v>22437</v>
      </c>
      <c r="Q785" s="209"/>
      <c r="R785" s="210"/>
    </row>
    <row r="786" spans="2:18" ht="12.75" customHeight="1">
      <c r="B786" s="209"/>
      <c r="C786" s="209"/>
      <c r="E786" s="209"/>
      <c r="F786" s="209"/>
      <c r="H786" s="209">
        <v>782</v>
      </c>
      <c r="I786" s="210">
        <v>19958.650000000085</v>
      </c>
      <c r="K786" s="209">
        <v>782</v>
      </c>
      <c r="L786" s="210">
        <v>53425.599999999999</v>
      </c>
      <c r="N786" s="209">
        <v>782</v>
      </c>
      <c r="O786" s="210">
        <v>22465</v>
      </c>
      <c r="Q786" s="209"/>
      <c r="R786" s="210"/>
    </row>
    <row r="787" spans="2:18" ht="12.75" customHeight="1">
      <c r="B787" s="209"/>
      <c r="C787" s="209"/>
      <c r="E787" s="209"/>
      <c r="F787" s="209"/>
      <c r="H787" s="209">
        <v>783</v>
      </c>
      <c r="I787" s="210">
        <v>19984.350000000086</v>
      </c>
      <c r="K787" s="209">
        <v>783</v>
      </c>
      <c r="L787" s="210">
        <v>53494.07</v>
      </c>
      <c r="N787" s="209">
        <v>783</v>
      </c>
      <c r="O787" s="210">
        <v>22494</v>
      </c>
      <c r="Q787" s="209"/>
      <c r="R787" s="210"/>
    </row>
    <row r="788" spans="2:18" ht="12.75" customHeight="1">
      <c r="B788" s="209"/>
      <c r="C788" s="209"/>
      <c r="E788" s="209"/>
      <c r="F788" s="209"/>
      <c r="H788" s="209">
        <v>784</v>
      </c>
      <c r="I788" s="210">
        <v>20010.040000000088</v>
      </c>
      <c r="K788" s="209">
        <v>784</v>
      </c>
      <c r="L788" s="210">
        <v>53562.55</v>
      </c>
      <c r="N788" s="209">
        <v>784</v>
      </c>
      <c r="O788" s="210">
        <v>22522</v>
      </c>
      <c r="Q788" s="209"/>
      <c r="R788" s="210"/>
    </row>
    <row r="789" spans="2:18" ht="12.75" customHeight="1">
      <c r="B789" s="209"/>
      <c r="C789" s="209"/>
      <c r="E789" s="209"/>
      <c r="F789" s="209"/>
      <c r="H789" s="209">
        <v>785</v>
      </c>
      <c r="I789" s="210">
        <v>20035.740000000085</v>
      </c>
      <c r="K789" s="209">
        <v>785</v>
      </c>
      <c r="L789" s="210">
        <v>53631.02</v>
      </c>
      <c r="N789" s="209">
        <v>785</v>
      </c>
      <c r="O789" s="210">
        <v>22551</v>
      </c>
      <c r="Q789" s="209"/>
      <c r="R789" s="210"/>
    </row>
    <row r="790" spans="2:18" ht="12.75" customHeight="1">
      <c r="B790" s="209"/>
      <c r="C790" s="209"/>
      <c r="E790" s="209"/>
      <c r="F790" s="209"/>
      <c r="H790" s="209">
        <v>786</v>
      </c>
      <c r="I790" s="210">
        <v>20061.430000000088</v>
      </c>
      <c r="K790" s="209">
        <v>786</v>
      </c>
      <c r="L790" s="210">
        <v>53699.49</v>
      </c>
      <c r="N790" s="209">
        <v>786</v>
      </c>
      <c r="O790" s="210">
        <v>22579</v>
      </c>
      <c r="Q790" s="209"/>
      <c r="R790" s="210"/>
    </row>
    <row r="791" spans="2:18" ht="12.75" customHeight="1">
      <c r="B791" s="209"/>
      <c r="C791" s="209"/>
      <c r="E791" s="209"/>
      <c r="F791" s="209"/>
      <c r="H791" s="209">
        <v>787</v>
      </c>
      <c r="I791" s="210">
        <v>20087.130000000088</v>
      </c>
      <c r="K791" s="209">
        <v>787</v>
      </c>
      <c r="L791" s="210">
        <v>53767.97</v>
      </c>
      <c r="N791" s="209">
        <v>787</v>
      </c>
      <c r="O791" s="210">
        <v>22607</v>
      </c>
      <c r="Q791" s="209"/>
      <c r="R791" s="210"/>
    </row>
    <row r="792" spans="2:18" ht="12.75" customHeight="1">
      <c r="B792" s="209"/>
      <c r="C792" s="209"/>
      <c r="E792" s="209"/>
      <c r="F792" s="209"/>
      <c r="H792" s="209">
        <v>788</v>
      </c>
      <c r="I792" s="210">
        <v>20112.830000000089</v>
      </c>
      <c r="K792" s="209">
        <v>788</v>
      </c>
      <c r="L792" s="210">
        <v>53836.44</v>
      </c>
      <c r="N792" s="209">
        <v>788</v>
      </c>
      <c r="O792" s="210">
        <v>22636</v>
      </c>
      <c r="Q792" s="209"/>
      <c r="R792" s="210"/>
    </row>
    <row r="793" spans="2:18" ht="12.75" customHeight="1">
      <c r="B793" s="209"/>
      <c r="C793" s="209"/>
      <c r="E793" s="209"/>
      <c r="F793" s="209"/>
      <c r="H793" s="209">
        <v>789</v>
      </c>
      <c r="I793" s="210">
        <v>20138.520000000091</v>
      </c>
      <c r="K793" s="209">
        <v>789</v>
      </c>
      <c r="L793" s="210">
        <v>53904.91</v>
      </c>
      <c r="N793" s="209">
        <v>789</v>
      </c>
      <c r="O793" s="210">
        <v>22664</v>
      </c>
      <c r="Q793" s="209"/>
      <c r="R793" s="210"/>
    </row>
    <row r="794" spans="2:18" ht="12.75" customHeight="1">
      <c r="B794" s="209"/>
      <c r="C794" s="209"/>
      <c r="E794" s="209"/>
      <c r="F794" s="209"/>
      <c r="H794" s="209">
        <v>790</v>
      </c>
      <c r="I794" s="210">
        <v>20164.220000000088</v>
      </c>
      <c r="K794" s="209">
        <v>790</v>
      </c>
      <c r="L794" s="210">
        <v>53973.39</v>
      </c>
      <c r="N794" s="209">
        <v>790</v>
      </c>
      <c r="O794" s="210">
        <v>22693</v>
      </c>
      <c r="Q794" s="209"/>
      <c r="R794" s="210"/>
    </row>
    <row r="795" spans="2:18" ht="12.75" customHeight="1">
      <c r="B795" s="209"/>
      <c r="C795" s="209"/>
      <c r="E795" s="209"/>
      <c r="F795" s="209"/>
      <c r="H795" s="209">
        <v>791</v>
      </c>
      <c r="I795" s="210">
        <v>20189.910000000091</v>
      </c>
      <c r="K795" s="209">
        <v>791</v>
      </c>
      <c r="L795" s="210">
        <v>54041.86</v>
      </c>
      <c r="N795" s="209">
        <v>791</v>
      </c>
      <c r="O795" s="210">
        <v>22721</v>
      </c>
      <c r="Q795" s="209"/>
      <c r="R795" s="210"/>
    </row>
    <row r="796" spans="2:18" ht="12.75" customHeight="1">
      <c r="B796" s="209"/>
      <c r="C796" s="209"/>
      <c r="E796" s="209"/>
      <c r="F796" s="209"/>
      <c r="H796" s="209">
        <v>792</v>
      </c>
      <c r="I796" s="210">
        <v>20215.610000000092</v>
      </c>
      <c r="K796" s="209">
        <v>792</v>
      </c>
      <c r="L796" s="210">
        <v>54110.33</v>
      </c>
      <c r="N796" s="209">
        <v>792</v>
      </c>
      <c r="O796" s="210">
        <v>22749</v>
      </c>
      <c r="Q796" s="209"/>
      <c r="R796" s="210"/>
    </row>
    <row r="797" spans="2:18" ht="12.75" customHeight="1">
      <c r="B797" s="209"/>
      <c r="C797" s="209"/>
      <c r="E797" s="209"/>
      <c r="F797" s="209"/>
      <c r="H797" s="209">
        <v>793</v>
      </c>
      <c r="I797" s="210">
        <v>20241.310000000092</v>
      </c>
      <c r="K797" s="209">
        <v>793</v>
      </c>
      <c r="L797" s="210">
        <v>54178.8</v>
      </c>
      <c r="N797" s="209">
        <v>793</v>
      </c>
      <c r="O797" s="210">
        <v>22778</v>
      </c>
      <c r="Q797" s="209"/>
      <c r="R797" s="210"/>
    </row>
    <row r="798" spans="2:18" ht="12.75" customHeight="1">
      <c r="B798" s="209"/>
      <c r="C798" s="209"/>
      <c r="E798" s="209"/>
      <c r="F798" s="209"/>
      <c r="H798" s="209">
        <v>794</v>
      </c>
      <c r="I798" s="210">
        <v>20267.000000000095</v>
      </c>
      <c r="K798" s="209">
        <v>794</v>
      </c>
      <c r="L798" s="210">
        <v>54247.28</v>
      </c>
      <c r="N798" s="209">
        <v>794</v>
      </c>
      <c r="O798" s="210">
        <v>22806</v>
      </c>
      <c r="Q798" s="209"/>
      <c r="R798" s="210"/>
    </row>
    <row r="799" spans="2:18" ht="12.75" customHeight="1">
      <c r="B799" s="209"/>
      <c r="C799" s="209"/>
      <c r="E799" s="209"/>
      <c r="F799" s="209"/>
      <c r="H799" s="209">
        <v>795</v>
      </c>
      <c r="I799" s="210">
        <v>20292.700000000092</v>
      </c>
      <c r="K799" s="209">
        <v>795</v>
      </c>
      <c r="L799" s="210">
        <v>54315.75</v>
      </c>
      <c r="N799" s="209">
        <v>795</v>
      </c>
      <c r="O799" s="210">
        <v>22835</v>
      </c>
      <c r="Q799" s="209"/>
      <c r="R799" s="210"/>
    </row>
    <row r="800" spans="2:18" ht="12.75" customHeight="1">
      <c r="B800" s="209"/>
      <c r="C800" s="209"/>
      <c r="E800" s="209"/>
      <c r="F800" s="209"/>
      <c r="H800" s="209">
        <v>796</v>
      </c>
      <c r="I800" s="210">
        <v>20318.390000000094</v>
      </c>
      <c r="K800" s="209">
        <v>796</v>
      </c>
      <c r="L800" s="210">
        <v>54384.22</v>
      </c>
      <c r="N800" s="209">
        <v>796</v>
      </c>
      <c r="O800" s="210">
        <v>22863</v>
      </c>
      <c r="Q800" s="209"/>
      <c r="R800" s="210"/>
    </row>
    <row r="801" spans="2:18" ht="12.75" customHeight="1">
      <c r="B801" s="209"/>
      <c r="C801" s="209"/>
      <c r="E801" s="209"/>
      <c r="F801" s="209"/>
      <c r="H801" s="209">
        <v>797</v>
      </c>
      <c r="I801" s="210">
        <v>20344.090000000095</v>
      </c>
      <c r="K801" s="209">
        <v>797</v>
      </c>
      <c r="L801" s="210">
        <v>54452.7</v>
      </c>
      <c r="N801" s="209">
        <v>797</v>
      </c>
      <c r="O801" s="210">
        <v>22891</v>
      </c>
      <c r="Q801" s="209"/>
      <c r="R801" s="210"/>
    </row>
    <row r="802" spans="2:18" ht="12.75" customHeight="1">
      <c r="B802" s="209"/>
      <c r="C802" s="209"/>
      <c r="E802" s="209"/>
      <c r="F802" s="209"/>
      <c r="H802" s="209">
        <v>798</v>
      </c>
      <c r="I802" s="210">
        <v>20369.790000000095</v>
      </c>
      <c r="K802" s="209">
        <v>798</v>
      </c>
      <c r="L802" s="210">
        <v>54521.17</v>
      </c>
      <c r="N802" s="209">
        <v>798</v>
      </c>
      <c r="O802" s="210">
        <v>22920</v>
      </c>
      <c r="Q802" s="209"/>
      <c r="R802" s="210"/>
    </row>
    <row r="803" spans="2:18" ht="12.75" customHeight="1">
      <c r="B803" s="209"/>
      <c r="C803" s="209"/>
      <c r="E803" s="209"/>
      <c r="F803" s="209"/>
      <c r="H803" s="209">
        <v>799</v>
      </c>
      <c r="I803" s="210">
        <v>20395.480000000098</v>
      </c>
      <c r="K803" s="209">
        <v>799</v>
      </c>
      <c r="L803" s="210">
        <v>54589.64</v>
      </c>
      <c r="N803" s="209">
        <v>799</v>
      </c>
      <c r="O803" s="210">
        <v>22948</v>
      </c>
      <c r="Q803" s="209"/>
      <c r="R803" s="210"/>
    </row>
    <row r="804" spans="2:18" ht="12.75" customHeight="1">
      <c r="B804" s="209"/>
      <c r="C804" s="209"/>
      <c r="E804" s="209"/>
      <c r="F804" s="209"/>
      <c r="H804" s="209">
        <v>800</v>
      </c>
      <c r="I804" s="210">
        <v>20421.180000000095</v>
      </c>
      <c r="K804" s="209">
        <v>800</v>
      </c>
      <c r="L804" s="210">
        <v>54658.12</v>
      </c>
      <c r="N804" s="209">
        <v>800</v>
      </c>
      <c r="O804" s="210">
        <v>22977</v>
      </c>
      <c r="Q804" s="209"/>
      <c r="R804" s="210"/>
    </row>
    <row r="805" spans="2:18" ht="12.75" customHeight="1">
      <c r="B805" s="209"/>
      <c r="C805" s="209"/>
      <c r="E805" s="209"/>
      <c r="F805" s="209"/>
      <c r="H805" s="209">
        <v>801</v>
      </c>
      <c r="I805" s="210">
        <v>20446.870000000097</v>
      </c>
      <c r="K805" s="209">
        <v>801</v>
      </c>
      <c r="L805" s="210">
        <v>54726.59</v>
      </c>
      <c r="N805" s="209">
        <v>801</v>
      </c>
      <c r="O805" s="210">
        <v>23005</v>
      </c>
      <c r="Q805" s="209"/>
      <c r="R805" s="210"/>
    </row>
    <row r="806" spans="2:18" ht="12.75" customHeight="1">
      <c r="B806" s="209"/>
      <c r="C806" s="209"/>
      <c r="E806" s="209"/>
      <c r="F806" s="209"/>
      <c r="H806" s="209">
        <v>802</v>
      </c>
      <c r="I806" s="210">
        <v>20472.570000000098</v>
      </c>
      <c r="K806" s="209">
        <v>802</v>
      </c>
      <c r="L806" s="210">
        <v>54795.06</v>
      </c>
      <c r="N806" s="209">
        <v>802</v>
      </c>
      <c r="O806" s="210">
        <v>23033</v>
      </c>
      <c r="Q806" s="209"/>
      <c r="R806" s="210"/>
    </row>
    <row r="807" spans="2:18" ht="12.75" customHeight="1">
      <c r="B807" s="209"/>
      <c r="C807" s="209"/>
      <c r="E807" s="209"/>
      <c r="F807" s="209"/>
      <c r="H807" s="209">
        <v>803</v>
      </c>
      <c r="I807" s="210">
        <v>20498.270000000099</v>
      </c>
      <c r="K807" s="209">
        <v>803</v>
      </c>
      <c r="L807" s="210">
        <v>54863.53</v>
      </c>
      <c r="N807" s="209">
        <v>803</v>
      </c>
      <c r="O807" s="210">
        <v>23062</v>
      </c>
      <c r="Q807" s="209"/>
      <c r="R807" s="210"/>
    </row>
    <row r="808" spans="2:18" ht="12.75" customHeight="1">
      <c r="B808" s="209"/>
      <c r="C808" s="209"/>
      <c r="E808" s="209"/>
      <c r="F808" s="209"/>
      <c r="H808" s="209">
        <v>804</v>
      </c>
      <c r="I808" s="210">
        <v>20523.960000000101</v>
      </c>
      <c r="K808" s="209">
        <v>804</v>
      </c>
      <c r="L808" s="210">
        <v>54932.01</v>
      </c>
      <c r="N808" s="209">
        <v>804</v>
      </c>
      <c r="O808" s="210">
        <v>23090</v>
      </c>
      <c r="Q808" s="209"/>
      <c r="R808" s="210"/>
    </row>
    <row r="809" spans="2:18" ht="12.75" customHeight="1">
      <c r="B809" s="209"/>
      <c r="C809" s="209"/>
      <c r="E809" s="209"/>
      <c r="F809" s="209"/>
      <c r="H809" s="209">
        <v>805</v>
      </c>
      <c r="I809" s="210">
        <v>20549.660000000098</v>
      </c>
      <c r="K809" s="209">
        <v>805</v>
      </c>
      <c r="L809" s="210">
        <v>55000.480000000003</v>
      </c>
      <c r="N809" s="209">
        <v>805</v>
      </c>
      <c r="O809" s="210">
        <v>23119</v>
      </c>
      <c r="Q809" s="209"/>
      <c r="R809" s="210"/>
    </row>
    <row r="810" spans="2:18" ht="12.75" customHeight="1">
      <c r="B810" s="209"/>
      <c r="C810" s="209"/>
      <c r="E810" s="209"/>
      <c r="F810" s="209"/>
      <c r="H810" s="209">
        <v>806</v>
      </c>
      <c r="I810" s="210">
        <v>20575.3500000001</v>
      </c>
      <c r="K810" s="209">
        <v>806</v>
      </c>
      <c r="L810" s="210">
        <v>55068.95</v>
      </c>
      <c r="N810" s="209">
        <v>806</v>
      </c>
      <c r="O810" s="210">
        <v>23147</v>
      </c>
      <c r="Q810" s="209"/>
      <c r="R810" s="210"/>
    </row>
    <row r="811" spans="2:18" ht="12.75" customHeight="1">
      <c r="B811" s="209"/>
      <c r="C811" s="209"/>
      <c r="E811" s="209"/>
      <c r="F811" s="209"/>
      <c r="H811" s="209">
        <v>807</v>
      </c>
      <c r="I811" s="210">
        <v>20601.050000000101</v>
      </c>
      <c r="K811" s="209">
        <v>807</v>
      </c>
      <c r="L811" s="210">
        <v>55137.43</v>
      </c>
      <c r="N811" s="209">
        <v>807</v>
      </c>
      <c r="O811" s="210">
        <v>23175</v>
      </c>
      <c r="Q811" s="209"/>
      <c r="R811" s="210"/>
    </row>
    <row r="812" spans="2:18" ht="12.75" customHeight="1">
      <c r="B812" s="209"/>
      <c r="C812" s="209"/>
      <c r="E812" s="209"/>
      <c r="F812" s="209"/>
      <c r="H812" s="209">
        <v>808</v>
      </c>
      <c r="I812" s="210">
        <v>20626.750000000102</v>
      </c>
      <c r="K812" s="209">
        <v>808</v>
      </c>
      <c r="L812" s="210">
        <v>55205.9</v>
      </c>
      <c r="N812" s="209">
        <v>808</v>
      </c>
      <c r="O812" s="210">
        <v>23204</v>
      </c>
      <c r="Q812" s="209"/>
      <c r="R812" s="210"/>
    </row>
    <row r="813" spans="2:18" ht="12.75" customHeight="1">
      <c r="B813" s="209"/>
      <c r="C813" s="209"/>
      <c r="E813" s="209"/>
      <c r="F813" s="209"/>
      <c r="H813" s="209">
        <v>809</v>
      </c>
      <c r="I813" s="210">
        <v>20652.440000000104</v>
      </c>
      <c r="K813" s="209">
        <v>809</v>
      </c>
      <c r="L813" s="210">
        <v>55274.37</v>
      </c>
      <c r="N813" s="209">
        <v>809</v>
      </c>
      <c r="O813" s="210">
        <v>23232</v>
      </c>
      <c r="Q813" s="209"/>
      <c r="R813" s="210"/>
    </row>
    <row r="814" spans="2:18" ht="12.75" customHeight="1">
      <c r="B814" s="209"/>
      <c r="C814" s="209"/>
      <c r="E814" s="209"/>
      <c r="F814" s="209"/>
      <c r="H814" s="209">
        <v>810</v>
      </c>
      <c r="I814" s="210">
        <v>20678.140000000101</v>
      </c>
      <c r="K814" s="209">
        <v>810</v>
      </c>
      <c r="L814" s="210">
        <v>55342.85</v>
      </c>
      <c r="N814" s="209">
        <v>810</v>
      </c>
      <c r="O814" s="210">
        <v>23261</v>
      </c>
      <c r="Q814" s="209"/>
      <c r="R814" s="210"/>
    </row>
    <row r="815" spans="2:18" ht="12.75" customHeight="1">
      <c r="B815" s="209"/>
      <c r="C815" s="209"/>
      <c r="E815" s="209"/>
      <c r="F815" s="209"/>
      <c r="H815" s="209">
        <v>811</v>
      </c>
      <c r="I815" s="210">
        <v>20703.830000000104</v>
      </c>
      <c r="K815" s="209">
        <v>811</v>
      </c>
      <c r="L815" s="210">
        <v>55411.32</v>
      </c>
      <c r="N815" s="209">
        <v>811</v>
      </c>
      <c r="O815" s="210">
        <v>23289</v>
      </c>
      <c r="Q815" s="209"/>
      <c r="R815" s="210"/>
    </row>
    <row r="816" spans="2:18" ht="12.75" customHeight="1">
      <c r="B816" s="209"/>
      <c r="C816" s="209"/>
      <c r="E816" s="209"/>
      <c r="F816" s="209"/>
      <c r="H816" s="209">
        <v>812</v>
      </c>
      <c r="I816" s="210">
        <v>20729.530000000104</v>
      </c>
      <c r="K816" s="209">
        <v>812</v>
      </c>
      <c r="L816" s="210">
        <v>55479.79</v>
      </c>
      <c r="N816" s="209">
        <v>812</v>
      </c>
      <c r="O816" s="210">
        <v>23317</v>
      </c>
      <c r="Q816" s="209"/>
      <c r="R816" s="210"/>
    </row>
    <row r="817" spans="2:18" ht="12.75" customHeight="1">
      <c r="B817" s="209"/>
      <c r="C817" s="209"/>
      <c r="E817" s="209"/>
      <c r="F817" s="209"/>
      <c r="H817" s="209">
        <v>813</v>
      </c>
      <c r="I817" s="210">
        <v>20755.230000000105</v>
      </c>
      <c r="K817" s="209">
        <v>813</v>
      </c>
      <c r="L817" s="210">
        <v>55548.26</v>
      </c>
      <c r="N817" s="209">
        <v>813</v>
      </c>
      <c r="O817" s="210">
        <v>23346</v>
      </c>
      <c r="Q817" s="209"/>
      <c r="R817" s="210"/>
    </row>
    <row r="818" spans="2:18" ht="12.75" customHeight="1">
      <c r="B818" s="209"/>
      <c r="C818" s="209"/>
      <c r="E818" s="209"/>
      <c r="F818" s="209"/>
      <c r="H818" s="209">
        <v>814</v>
      </c>
      <c r="I818" s="210">
        <v>20780.920000000107</v>
      </c>
      <c r="K818" s="209">
        <v>814</v>
      </c>
      <c r="L818" s="210">
        <v>55616.74</v>
      </c>
      <c r="N818" s="209">
        <v>814</v>
      </c>
      <c r="O818" s="210">
        <v>23374</v>
      </c>
      <c r="Q818" s="209"/>
      <c r="R818" s="210"/>
    </row>
    <row r="819" spans="2:18" ht="12.75" customHeight="1">
      <c r="B819" s="209"/>
      <c r="C819" s="209"/>
      <c r="E819" s="209"/>
      <c r="F819" s="209"/>
      <c r="H819" s="209">
        <v>815</v>
      </c>
      <c r="I819" s="210">
        <v>20806.620000000104</v>
      </c>
      <c r="K819" s="209">
        <v>815</v>
      </c>
      <c r="L819" s="210">
        <v>55685.21</v>
      </c>
      <c r="N819" s="209">
        <v>815</v>
      </c>
      <c r="O819" s="210">
        <v>23403</v>
      </c>
      <c r="Q819" s="209"/>
      <c r="R819" s="210"/>
    </row>
    <row r="820" spans="2:18" ht="12.75" customHeight="1">
      <c r="B820" s="209"/>
      <c r="C820" s="209"/>
      <c r="E820" s="209"/>
      <c r="F820" s="209"/>
      <c r="H820" s="209">
        <v>816</v>
      </c>
      <c r="I820" s="210">
        <v>20832.310000000107</v>
      </c>
      <c r="K820" s="209">
        <v>816</v>
      </c>
      <c r="L820" s="210">
        <v>55753.68</v>
      </c>
      <c r="N820" s="209">
        <v>816</v>
      </c>
      <c r="O820" s="210">
        <v>23431</v>
      </c>
      <c r="Q820" s="209"/>
      <c r="R820" s="210"/>
    </row>
    <row r="821" spans="2:18" ht="12.75" customHeight="1">
      <c r="B821" s="209"/>
      <c r="C821" s="209"/>
      <c r="E821" s="209"/>
      <c r="F821" s="209"/>
      <c r="H821" s="209">
        <v>817</v>
      </c>
      <c r="I821" s="210">
        <v>20858.010000000108</v>
      </c>
      <c r="K821" s="209">
        <v>817</v>
      </c>
      <c r="L821" s="210">
        <v>55822.16</v>
      </c>
      <c r="N821" s="209">
        <v>817</v>
      </c>
      <c r="O821" s="210">
        <v>23459</v>
      </c>
      <c r="Q821" s="209"/>
      <c r="R821" s="210"/>
    </row>
    <row r="822" spans="2:18" ht="12.75" customHeight="1">
      <c r="B822" s="209"/>
      <c r="C822" s="209"/>
      <c r="E822" s="209"/>
      <c r="F822" s="209"/>
      <c r="H822" s="209">
        <v>818</v>
      </c>
      <c r="I822" s="210">
        <v>20883.710000000108</v>
      </c>
      <c r="K822" s="209">
        <v>818</v>
      </c>
      <c r="L822" s="210">
        <v>55890.63</v>
      </c>
      <c r="N822" s="209">
        <v>818</v>
      </c>
      <c r="O822" s="210">
        <v>23488</v>
      </c>
      <c r="Q822" s="209"/>
      <c r="R822" s="210"/>
    </row>
    <row r="823" spans="2:18" ht="12.75" customHeight="1">
      <c r="B823" s="209"/>
      <c r="C823" s="209"/>
      <c r="E823" s="209"/>
      <c r="F823" s="209"/>
      <c r="H823" s="209">
        <v>819</v>
      </c>
      <c r="I823" s="210">
        <v>20909.400000000111</v>
      </c>
      <c r="K823" s="209">
        <v>819</v>
      </c>
      <c r="L823" s="210">
        <v>55959.1</v>
      </c>
      <c r="N823" s="209">
        <v>819</v>
      </c>
      <c r="O823" s="210">
        <v>23516</v>
      </c>
      <c r="Q823" s="209"/>
      <c r="R823" s="210"/>
    </row>
    <row r="824" spans="2:18" ht="12.75" customHeight="1">
      <c r="B824" s="209"/>
      <c r="C824" s="209"/>
      <c r="E824" s="209"/>
      <c r="F824" s="209"/>
      <c r="H824" s="209">
        <v>820</v>
      </c>
      <c r="I824" s="210">
        <v>20935.100000000108</v>
      </c>
      <c r="K824" s="209">
        <v>820</v>
      </c>
      <c r="L824" s="210">
        <v>56027.58</v>
      </c>
      <c r="N824" s="209">
        <v>820</v>
      </c>
      <c r="O824" s="210">
        <v>23545</v>
      </c>
      <c r="Q824" s="209"/>
      <c r="R824" s="210"/>
    </row>
    <row r="825" spans="2:18" ht="12.75" customHeight="1">
      <c r="B825" s="209"/>
      <c r="C825" s="209"/>
      <c r="E825" s="209"/>
      <c r="F825" s="209"/>
      <c r="H825" s="209">
        <v>821</v>
      </c>
      <c r="I825" s="210">
        <v>20960.79000000011</v>
      </c>
      <c r="K825" s="209">
        <v>821</v>
      </c>
      <c r="L825" s="210">
        <v>56096.05</v>
      </c>
      <c r="N825" s="209">
        <v>821</v>
      </c>
      <c r="O825" s="210">
        <v>23573</v>
      </c>
      <c r="Q825" s="209"/>
      <c r="R825" s="210"/>
    </row>
    <row r="826" spans="2:18" ht="12.75" customHeight="1">
      <c r="B826" s="209"/>
      <c r="C826" s="209"/>
      <c r="E826" s="209"/>
      <c r="F826" s="209"/>
      <c r="H826" s="209">
        <v>822</v>
      </c>
      <c r="I826" s="210">
        <v>20986.490000000111</v>
      </c>
      <c r="K826" s="209">
        <v>822</v>
      </c>
      <c r="L826" s="210">
        <v>56164.52</v>
      </c>
      <c r="N826" s="209">
        <v>822</v>
      </c>
      <c r="O826" s="210">
        <v>23601</v>
      </c>
      <c r="Q826" s="209"/>
      <c r="R826" s="210"/>
    </row>
    <row r="827" spans="2:18" ht="12.75" customHeight="1">
      <c r="B827" s="209"/>
      <c r="C827" s="209"/>
      <c r="E827" s="209"/>
      <c r="F827" s="209"/>
      <c r="H827" s="209">
        <v>823</v>
      </c>
      <c r="I827" s="210">
        <v>21012.190000000111</v>
      </c>
      <c r="K827" s="209">
        <v>823</v>
      </c>
      <c r="L827" s="210">
        <v>56232.99</v>
      </c>
      <c r="N827" s="209">
        <v>823</v>
      </c>
      <c r="O827" s="210">
        <v>23630</v>
      </c>
      <c r="Q827" s="209"/>
      <c r="R827" s="210"/>
    </row>
    <row r="828" spans="2:18" ht="12.75" customHeight="1">
      <c r="B828" s="209"/>
      <c r="C828" s="209"/>
      <c r="E828" s="209"/>
      <c r="F828" s="209"/>
      <c r="H828" s="209">
        <v>824</v>
      </c>
      <c r="I828" s="210">
        <v>21037.880000000114</v>
      </c>
      <c r="K828" s="209">
        <v>824</v>
      </c>
      <c r="L828" s="210">
        <v>56301.47</v>
      </c>
      <c r="N828" s="209">
        <v>824</v>
      </c>
      <c r="O828" s="210">
        <v>23658</v>
      </c>
      <c r="Q828" s="209"/>
      <c r="R828" s="210"/>
    </row>
    <row r="829" spans="2:18" ht="12.75" customHeight="1">
      <c r="B829" s="209"/>
      <c r="C829" s="209"/>
      <c r="E829" s="209"/>
      <c r="F829" s="209"/>
      <c r="H829" s="209">
        <v>825</v>
      </c>
      <c r="I829" s="210">
        <v>21063.580000000111</v>
      </c>
      <c r="K829" s="209">
        <v>825</v>
      </c>
      <c r="L829" s="210">
        <v>56369.94</v>
      </c>
      <c r="N829" s="209">
        <v>825</v>
      </c>
      <c r="O829" s="210">
        <v>23687</v>
      </c>
      <c r="Q829" s="209"/>
      <c r="R829" s="210"/>
    </row>
    <row r="830" spans="2:18" ht="12.75" customHeight="1">
      <c r="B830" s="209"/>
      <c r="C830" s="209"/>
      <c r="E830" s="209"/>
      <c r="F830" s="209"/>
      <c r="H830" s="209">
        <v>826</v>
      </c>
      <c r="I830" s="210">
        <v>21089.270000000113</v>
      </c>
      <c r="K830" s="209">
        <v>826</v>
      </c>
      <c r="L830" s="210">
        <v>56438.41</v>
      </c>
      <c r="N830" s="209">
        <v>826</v>
      </c>
      <c r="O830" s="210">
        <v>23715</v>
      </c>
      <c r="Q830" s="209"/>
      <c r="R830" s="210"/>
    </row>
    <row r="831" spans="2:18" ht="12.75" customHeight="1">
      <c r="B831" s="209"/>
      <c r="C831" s="209"/>
      <c r="E831" s="209"/>
      <c r="F831" s="209"/>
      <c r="H831" s="209">
        <v>827</v>
      </c>
      <c r="I831" s="210">
        <v>21114.970000000114</v>
      </c>
      <c r="K831" s="209">
        <v>827</v>
      </c>
      <c r="L831" s="210">
        <v>56506.89</v>
      </c>
      <c r="N831" s="209">
        <v>827</v>
      </c>
      <c r="O831" s="210">
        <v>23743</v>
      </c>
      <c r="Q831" s="209"/>
      <c r="R831" s="210"/>
    </row>
    <row r="832" spans="2:18" ht="12.75" customHeight="1">
      <c r="B832" s="209"/>
      <c r="C832" s="209"/>
      <c r="E832" s="209"/>
      <c r="F832" s="209"/>
      <c r="H832" s="209">
        <v>828</v>
      </c>
      <c r="I832" s="210">
        <v>21140.670000000115</v>
      </c>
      <c r="K832" s="209">
        <v>828</v>
      </c>
      <c r="L832" s="210">
        <v>56575.360000000001</v>
      </c>
      <c r="N832" s="209">
        <v>828</v>
      </c>
      <c r="O832" s="210">
        <v>23772</v>
      </c>
      <c r="Q832" s="209"/>
      <c r="R832" s="210"/>
    </row>
    <row r="833" spans="2:18" ht="12.75" customHeight="1">
      <c r="B833" s="209"/>
      <c r="C833" s="209"/>
      <c r="E833" s="209"/>
      <c r="F833" s="209"/>
      <c r="H833" s="209">
        <v>829</v>
      </c>
      <c r="I833" s="210">
        <v>21166.360000000117</v>
      </c>
      <c r="K833" s="209">
        <v>829</v>
      </c>
      <c r="L833" s="210">
        <v>56643.83</v>
      </c>
      <c r="N833" s="209">
        <v>829</v>
      </c>
      <c r="O833" s="210">
        <v>23800</v>
      </c>
      <c r="Q833" s="209"/>
      <c r="R833" s="210"/>
    </row>
    <row r="834" spans="2:18" ht="12.75" customHeight="1">
      <c r="B834" s="209"/>
      <c r="C834" s="209"/>
      <c r="E834" s="209"/>
      <c r="F834" s="209"/>
      <c r="H834" s="209">
        <v>830</v>
      </c>
      <c r="I834" s="210">
        <v>21192.060000000114</v>
      </c>
      <c r="K834" s="209">
        <v>830</v>
      </c>
      <c r="L834" s="210">
        <v>56712.31</v>
      </c>
      <c r="N834" s="209">
        <v>830</v>
      </c>
      <c r="O834" s="210">
        <v>23829</v>
      </c>
      <c r="Q834" s="209"/>
      <c r="R834" s="210"/>
    </row>
    <row r="835" spans="2:18" ht="12.75" customHeight="1">
      <c r="B835" s="209"/>
      <c r="C835" s="209"/>
      <c r="E835" s="209"/>
      <c r="F835" s="209"/>
      <c r="H835" s="209">
        <v>831</v>
      </c>
      <c r="I835" s="210">
        <v>21217.750000000116</v>
      </c>
      <c r="K835" s="209">
        <v>831</v>
      </c>
      <c r="L835" s="210">
        <v>56780.78</v>
      </c>
      <c r="N835" s="209">
        <v>831</v>
      </c>
      <c r="O835" s="210">
        <v>23857</v>
      </c>
      <c r="Q835" s="209"/>
      <c r="R835" s="210"/>
    </row>
    <row r="836" spans="2:18" ht="12.75" customHeight="1">
      <c r="B836" s="209"/>
      <c r="C836" s="209"/>
      <c r="E836" s="209"/>
      <c r="F836" s="209"/>
      <c r="H836" s="209">
        <v>832</v>
      </c>
      <c r="I836" s="210">
        <v>21243.450000000117</v>
      </c>
      <c r="K836" s="209">
        <v>832</v>
      </c>
      <c r="L836" s="210">
        <v>56849.25</v>
      </c>
      <c r="N836" s="209">
        <v>832</v>
      </c>
      <c r="O836" s="210">
        <v>23885</v>
      </c>
      <c r="Q836" s="209"/>
      <c r="R836" s="210"/>
    </row>
    <row r="837" spans="2:18" ht="12.75" customHeight="1">
      <c r="B837" s="209"/>
      <c r="C837" s="209"/>
      <c r="E837" s="209"/>
      <c r="F837" s="209"/>
      <c r="H837" s="209">
        <v>833</v>
      </c>
      <c r="I837" s="210">
        <v>21269.150000000118</v>
      </c>
      <c r="K837" s="209">
        <v>833</v>
      </c>
      <c r="L837" s="210">
        <v>56917.72</v>
      </c>
      <c r="N837" s="209">
        <v>833</v>
      </c>
      <c r="O837" s="210">
        <v>23914</v>
      </c>
      <c r="Q837" s="209"/>
      <c r="R837" s="210"/>
    </row>
    <row r="838" spans="2:18" ht="12.75" customHeight="1">
      <c r="B838" s="209"/>
      <c r="C838" s="209"/>
      <c r="E838" s="209"/>
      <c r="F838" s="209"/>
      <c r="H838" s="209">
        <v>834</v>
      </c>
      <c r="I838" s="210">
        <v>21294.84000000012</v>
      </c>
      <c r="K838" s="209">
        <v>834</v>
      </c>
      <c r="L838" s="210">
        <v>56986.2</v>
      </c>
      <c r="N838" s="209">
        <v>834</v>
      </c>
      <c r="O838" s="210">
        <v>23942</v>
      </c>
      <c r="Q838" s="209"/>
      <c r="R838" s="210"/>
    </row>
    <row r="839" spans="2:18" ht="12.75" customHeight="1">
      <c r="B839" s="209"/>
      <c r="C839" s="209"/>
      <c r="E839" s="209"/>
      <c r="F839" s="209"/>
      <c r="H839" s="209">
        <v>835</v>
      </c>
      <c r="I839" s="210">
        <v>21320.540000000117</v>
      </c>
      <c r="K839" s="209">
        <v>835</v>
      </c>
      <c r="L839" s="210">
        <v>57054.67</v>
      </c>
      <c r="N839" s="209">
        <v>835</v>
      </c>
      <c r="O839" s="210">
        <v>23971</v>
      </c>
      <c r="Q839" s="209"/>
      <c r="R839" s="210"/>
    </row>
    <row r="840" spans="2:18" ht="12.75" customHeight="1">
      <c r="B840" s="209"/>
      <c r="C840" s="209"/>
      <c r="E840" s="209"/>
      <c r="F840" s="209"/>
      <c r="H840" s="209">
        <v>836</v>
      </c>
      <c r="I840" s="210">
        <v>21346.23000000012</v>
      </c>
      <c r="K840" s="209">
        <v>836</v>
      </c>
      <c r="L840" s="210">
        <v>57123.14</v>
      </c>
      <c r="N840" s="209">
        <v>836</v>
      </c>
      <c r="O840" s="210">
        <v>23999</v>
      </c>
      <c r="Q840" s="209"/>
      <c r="R840" s="210"/>
    </row>
    <row r="841" spans="2:18" ht="12.75" customHeight="1">
      <c r="B841" s="209"/>
      <c r="C841" s="209"/>
      <c r="E841" s="209"/>
      <c r="F841" s="209"/>
      <c r="H841" s="209">
        <v>837</v>
      </c>
      <c r="I841" s="210">
        <v>21371.93000000012</v>
      </c>
      <c r="K841" s="209">
        <v>837</v>
      </c>
      <c r="L841" s="210">
        <v>57191.62</v>
      </c>
      <c r="N841" s="209">
        <v>837</v>
      </c>
      <c r="O841" s="210">
        <v>24027</v>
      </c>
      <c r="Q841" s="209"/>
      <c r="R841" s="210"/>
    </row>
    <row r="842" spans="2:18" ht="12.75" customHeight="1">
      <c r="B842" s="209"/>
      <c r="C842" s="209"/>
      <c r="E842" s="209"/>
      <c r="F842" s="209"/>
      <c r="H842" s="209">
        <v>838</v>
      </c>
      <c r="I842" s="210">
        <v>21397.630000000121</v>
      </c>
      <c r="K842" s="209">
        <v>838</v>
      </c>
      <c r="L842" s="210">
        <v>57260.09</v>
      </c>
      <c r="N842" s="209">
        <v>838</v>
      </c>
      <c r="O842" s="210">
        <v>24056</v>
      </c>
      <c r="Q842" s="209"/>
      <c r="R842" s="210"/>
    </row>
    <row r="843" spans="2:18" ht="12.75" customHeight="1">
      <c r="B843" s="209"/>
      <c r="C843" s="209"/>
      <c r="E843" s="209"/>
      <c r="F843" s="209"/>
      <c r="H843" s="209">
        <v>839</v>
      </c>
      <c r="I843" s="210">
        <v>21423.320000000123</v>
      </c>
      <c r="K843" s="209">
        <v>839</v>
      </c>
      <c r="L843" s="210">
        <v>57328.56</v>
      </c>
      <c r="N843" s="209">
        <v>839</v>
      </c>
      <c r="O843" s="210">
        <v>24084</v>
      </c>
      <c r="Q843" s="209"/>
      <c r="R843" s="210"/>
    </row>
    <row r="844" spans="2:18" ht="12.75" customHeight="1">
      <c r="B844" s="209"/>
      <c r="C844" s="209"/>
      <c r="E844" s="209"/>
      <c r="F844" s="209"/>
      <c r="H844" s="209">
        <v>840</v>
      </c>
      <c r="I844" s="210">
        <v>21449.02000000012</v>
      </c>
      <c r="K844" s="209">
        <v>840</v>
      </c>
      <c r="L844" s="210">
        <v>57397.04</v>
      </c>
      <c r="N844" s="209">
        <v>840</v>
      </c>
      <c r="O844" s="210">
        <v>24113</v>
      </c>
      <c r="Q844" s="209"/>
      <c r="R844" s="210"/>
    </row>
    <row r="845" spans="2:18" ht="12.75" customHeight="1">
      <c r="B845" s="209"/>
      <c r="C845" s="209"/>
      <c r="E845" s="209"/>
      <c r="F845" s="209"/>
      <c r="H845" s="209">
        <v>841</v>
      </c>
      <c r="I845" s="210">
        <v>21474.710000000123</v>
      </c>
      <c r="K845" s="209">
        <v>841</v>
      </c>
      <c r="L845" s="210">
        <v>57465.51</v>
      </c>
      <c r="N845" s="209">
        <v>841</v>
      </c>
      <c r="O845" s="210">
        <v>24141</v>
      </c>
      <c r="Q845" s="209"/>
      <c r="R845" s="210"/>
    </row>
    <row r="846" spans="2:18" ht="12.75" customHeight="1">
      <c r="B846" s="209"/>
      <c r="C846" s="209"/>
      <c r="E846" s="209"/>
      <c r="F846" s="209"/>
      <c r="H846" s="209">
        <v>842</v>
      </c>
      <c r="I846" s="210">
        <v>21500.410000000124</v>
      </c>
      <c r="K846" s="209">
        <v>842</v>
      </c>
      <c r="L846" s="210">
        <v>57533.98</v>
      </c>
      <c r="N846" s="209">
        <v>842</v>
      </c>
      <c r="O846" s="210">
        <v>24169</v>
      </c>
      <c r="Q846" s="209"/>
      <c r="R846" s="210"/>
    </row>
    <row r="847" spans="2:18" ht="12.75" customHeight="1">
      <c r="B847" s="209"/>
      <c r="C847" s="209"/>
      <c r="E847" s="209"/>
      <c r="F847" s="209"/>
      <c r="H847" s="209">
        <v>843</v>
      </c>
      <c r="I847" s="210">
        <v>21526.110000000124</v>
      </c>
      <c r="K847" s="209">
        <v>843</v>
      </c>
      <c r="L847" s="210">
        <v>57602.45</v>
      </c>
      <c r="N847" s="209">
        <v>843</v>
      </c>
      <c r="O847" s="210">
        <v>24198</v>
      </c>
      <c r="Q847" s="209"/>
      <c r="R847" s="210"/>
    </row>
    <row r="848" spans="2:18" ht="12.75" customHeight="1">
      <c r="B848" s="209"/>
      <c r="C848" s="209"/>
      <c r="E848" s="209"/>
      <c r="F848" s="209"/>
      <c r="H848" s="209">
        <v>844</v>
      </c>
      <c r="I848" s="210">
        <v>21551.800000000127</v>
      </c>
      <c r="K848" s="209">
        <v>844</v>
      </c>
      <c r="L848" s="210">
        <v>57670.93</v>
      </c>
      <c r="N848" s="209">
        <v>844</v>
      </c>
      <c r="O848" s="210">
        <v>24226</v>
      </c>
      <c r="Q848" s="209"/>
      <c r="R848" s="210"/>
    </row>
    <row r="849" spans="2:18" ht="12.75" customHeight="1">
      <c r="B849" s="209"/>
      <c r="C849" s="209"/>
      <c r="E849" s="209"/>
      <c r="F849" s="209"/>
      <c r="H849" s="209">
        <v>845</v>
      </c>
      <c r="I849" s="210">
        <v>21577.500000000124</v>
      </c>
      <c r="K849" s="209">
        <v>845</v>
      </c>
      <c r="L849" s="210">
        <v>57739.4</v>
      </c>
      <c r="N849" s="209">
        <v>845</v>
      </c>
      <c r="O849" s="210">
        <v>24255</v>
      </c>
      <c r="Q849" s="209"/>
      <c r="R849" s="210"/>
    </row>
    <row r="850" spans="2:18" ht="12.75" customHeight="1">
      <c r="B850" s="209"/>
      <c r="C850" s="209"/>
      <c r="E850" s="209"/>
      <c r="F850" s="209"/>
      <c r="H850" s="209">
        <v>846</v>
      </c>
      <c r="I850" s="210">
        <v>21603.190000000126</v>
      </c>
      <c r="K850" s="209">
        <v>846</v>
      </c>
      <c r="L850" s="210">
        <v>57807.87</v>
      </c>
      <c r="N850" s="209">
        <v>846</v>
      </c>
      <c r="O850" s="210">
        <v>24283</v>
      </c>
      <c r="Q850" s="209"/>
      <c r="R850" s="210"/>
    </row>
    <row r="851" spans="2:18" ht="12.75" customHeight="1">
      <c r="B851" s="209"/>
      <c r="C851" s="209"/>
      <c r="E851" s="209"/>
      <c r="F851" s="209"/>
      <c r="H851" s="209">
        <v>847</v>
      </c>
      <c r="I851" s="210">
        <v>21628.890000000127</v>
      </c>
      <c r="K851" s="209">
        <v>847</v>
      </c>
      <c r="L851" s="210">
        <v>57876.35</v>
      </c>
      <c r="N851" s="209">
        <v>847</v>
      </c>
      <c r="O851" s="210">
        <v>24311</v>
      </c>
      <c r="Q851" s="209"/>
      <c r="R851" s="210"/>
    </row>
    <row r="852" spans="2:18" ht="12.75" customHeight="1">
      <c r="B852" s="209"/>
      <c r="C852" s="209"/>
      <c r="E852" s="209"/>
      <c r="F852" s="209"/>
      <c r="H852" s="209">
        <v>848</v>
      </c>
      <c r="I852" s="210">
        <v>21654.590000000127</v>
      </c>
      <c r="K852" s="209">
        <v>848</v>
      </c>
      <c r="L852" s="210">
        <v>57944.82</v>
      </c>
      <c r="N852" s="209">
        <v>848</v>
      </c>
      <c r="O852" s="210">
        <v>24340</v>
      </c>
      <c r="Q852" s="209"/>
      <c r="R852" s="210"/>
    </row>
    <row r="853" spans="2:18" ht="12.75" customHeight="1">
      <c r="B853" s="209"/>
      <c r="C853" s="209"/>
      <c r="E853" s="209"/>
      <c r="F853" s="209"/>
      <c r="H853" s="209">
        <v>849</v>
      </c>
      <c r="I853" s="210">
        <v>21680.28000000013</v>
      </c>
      <c r="K853" s="209">
        <v>849</v>
      </c>
      <c r="L853" s="210">
        <v>58013.29</v>
      </c>
      <c r="N853" s="209">
        <v>849</v>
      </c>
      <c r="O853" s="210">
        <v>24368</v>
      </c>
      <c r="Q853" s="209"/>
      <c r="R853" s="210"/>
    </row>
    <row r="854" spans="2:18" ht="12.75" customHeight="1">
      <c r="B854" s="209"/>
      <c r="C854" s="209"/>
      <c r="E854" s="209"/>
      <c r="F854" s="209"/>
      <c r="H854" s="209">
        <v>850</v>
      </c>
      <c r="I854" s="210">
        <v>21705.980000000127</v>
      </c>
      <c r="K854" s="209">
        <v>850</v>
      </c>
      <c r="L854" s="210">
        <v>58081.77</v>
      </c>
      <c r="N854" s="209">
        <v>850</v>
      </c>
      <c r="O854" s="210">
        <v>24397</v>
      </c>
      <c r="Q854" s="209"/>
      <c r="R854" s="210"/>
    </row>
    <row r="855" spans="2:18" ht="12.75" customHeight="1">
      <c r="B855" s="209"/>
      <c r="C855" s="209"/>
      <c r="E855" s="209"/>
      <c r="F855" s="209"/>
      <c r="H855" s="209">
        <v>851</v>
      </c>
      <c r="I855" s="210">
        <v>21731.670000000129</v>
      </c>
      <c r="K855" s="209">
        <v>851</v>
      </c>
      <c r="L855" s="210">
        <v>58150.239999999998</v>
      </c>
      <c r="N855" s="209">
        <v>851</v>
      </c>
      <c r="O855" s="210">
        <v>24425</v>
      </c>
      <c r="Q855" s="209"/>
      <c r="R855" s="210"/>
    </row>
    <row r="856" spans="2:18" ht="12.75" customHeight="1">
      <c r="B856" s="209"/>
      <c r="C856" s="209"/>
      <c r="E856" s="209"/>
      <c r="F856" s="209"/>
      <c r="H856" s="209">
        <v>852</v>
      </c>
      <c r="I856" s="210">
        <v>21757.37000000013</v>
      </c>
      <c r="K856" s="209">
        <v>852</v>
      </c>
      <c r="L856" s="210">
        <v>58218.71</v>
      </c>
      <c r="N856" s="209">
        <v>852</v>
      </c>
      <c r="O856" s="210">
        <v>24453</v>
      </c>
      <c r="Q856" s="209"/>
      <c r="R856" s="210"/>
    </row>
    <row r="857" spans="2:18" ht="12.75" customHeight="1">
      <c r="B857" s="209"/>
      <c r="C857" s="209"/>
      <c r="E857" s="209"/>
      <c r="F857" s="209"/>
      <c r="H857" s="209">
        <v>853</v>
      </c>
      <c r="I857" s="210">
        <v>21783.070000000131</v>
      </c>
      <c r="K857" s="209">
        <v>853</v>
      </c>
      <c r="L857" s="210">
        <v>58287.18</v>
      </c>
      <c r="N857" s="209">
        <v>853</v>
      </c>
      <c r="O857" s="210">
        <v>24482</v>
      </c>
      <c r="Q857" s="209"/>
      <c r="R857" s="210"/>
    </row>
    <row r="858" spans="2:18" ht="12.75" customHeight="1">
      <c r="B858" s="209"/>
      <c r="C858" s="209"/>
      <c r="E858" s="209"/>
      <c r="F858" s="209"/>
      <c r="H858" s="209">
        <v>854</v>
      </c>
      <c r="I858" s="210">
        <v>21808.760000000133</v>
      </c>
      <c r="K858" s="209">
        <v>854</v>
      </c>
      <c r="L858" s="210">
        <v>58355.66</v>
      </c>
      <c r="N858" s="209">
        <v>854</v>
      </c>
      <c r="O858" s="210">
        <v>24510</v>
      </c>
      <c r="Q858" s="209"/>
      <c r="R858" s="210"/>
    </row>
    <row r="859" spans="2:18" ht="12.75" customHeight="1">
      <c r="B859" s="209"/>
      <c r="C859" s="209"/>
      <c r="E859" s="209"/>
      <c r="F859" s="209"/>
      <c r="H859" s="209">
        <v>855</v>
      </c>
      <c r="I859" s="210">
        <v>21834.46000000013</v>
      </c>
      <c r="K859" s="209">
        <v>855</v>
      </c>
      <c r="L859" s="210">
        <v>58424.13</v>
      </c>
      <c r="N859" s="209">
        <v>855</v>
      </c>
      <c r="O859" s="210">
        <v>24539</v>
      </c>
      <c r="Q859" s="209"/>
      <c r="R859" s="210"/>
    </row>
    <row r="860" spans="2:18" ht="12.75" customHeight="1">
      <c r="B860" s="209"/>
      <c r="C860" s="209"/>
      <c r="E860" s="209"/>
      <c r="F860" s="209"/>
      <c r="H860" s="209">
        <v>856</v>
      </c>
      <c r="I860" s="210">
        <v>21860.150000000132</v>
      </c>
      <c r="K860" s="209">
        <v>856</v>
      </c>
      <c r="L860" s="210">
        <v>58492.6</v>
      </c>
      <c r="N860" s="209">
        <v>856</v>
      </c>
      <c r="O860" s="210">
        <v>24567</v>
      </c>
      <c r="Q860" s="209"/>
      <c r="R860" s="210"/>
    </row>
    <row r="861" spans="2:18" ht="12.75" customHeight="1">
      <c r="B861" s="209"/>
      <c r="C861" s="209"/>
      <c r="E861" s="209"/>
      <c r="F861" s="209"/>
      <c r="H861" s="209">
        <v>857</v>
      </c>
      <c r="I861" s="210">
        <v>21885.850000000133</v>
      </c>
      <c r="K861" s="209">
        <v>857</v>
      </c>
      <c r="L861" s="210">
        <v>58561.08</v>
      </c>
      <c r="N861" s="209">
        <v>857</v>
      </c>
      <c r="O861" s="210">
        <v>24595</v>
      </c>
      <c r="Q861" s="209"/>
      <c r="R861" s="210"/>
    </row>
    <row r="862" spans="2:18" ht="12.75" customHeight="1">
      <c r="B862" s="209"/>
      <c r="C862" s="209"/>
      <c r="E862" s="209"/>
      <c r="F862" s="209"/>
      <c r="H862" s="209">
        <v>858</v>
      </c>
      <c r="I862" s="210">
        <v>21911.550000000134</v>
      </c>
      <c r="K862" s="209">
        <v>858</v>
      </c>
      <c r="L862" s="210">
        <v>58629.55</v>
      </c>
      <c r="N862" s="209">
        <v>858</v>
      </c>
      <c r="O862" s="210">
        <v>24624</v>
      </c>
      <c r="Q862" s="209"/>
      <c r="R862" s="210"/>
    </row>
    <row r="863" spans="2:18" ht="12.75" customHeight="1">
      <c r="B863" s="209"/>
      <c r="C863" s="209"/>
      <c r="E863" s="209"/>
      <c r="F863" s="209"/>
      <c r="H863" s="209">
        <v>859</v>
      </c>
      <c r="I863" s="210">
        <v>21937.240000000136</v>
      </c>
      <c r="K863" s="209">
        <v>859</v>
      </c>
      <c r="L863" s="210">
        <v>58698.02</v>
      </c>
      <c r="N863" s="209">
        <v>859</v>
      </c>
      <c r="O863" s="210">
        <v>24652</v>
      </c>
      <c r="Q863" s="209"/>
      <c r="R863" s="210"/>
    </row>
    <row r="864" spans="2:18" ht="12.75" customHeight="1">
      <c r="B864" s="209"/>
      <c r="C864" s="209"/>
      <c r="E864" s="209"/>
      <c r="F864" s="209"/>
      <c r="H864" s="209">
        <v>860</v>
      </c>
      <c r="I864" s="210">
        <v>21962.940000000133</v>
      </c>
      <c r="K864" s="209">
        <v>860</v>
      </c>
      <c r="L864" s="210">
        <v>58766.5</v>
      </c>
      <c r="N864" s="209">
        <v>860</v>
      </c>
      <c r="O864" s="210">
        <v>24681</v>
      </c>
      <c r="Q864" s="209"/>
      <c r="R864" s="210"/>
    </row>
    <row r="865" spans="2:18" ht="12.75" customHeight="1">
      <c r="B865" s="209"/>
      <c r="C865" s="209"/>
      <c r="E865" s="209"/>
      <c r="F865" s="209"/>
      <c r="H865" s="209">
        <v>861</v>
      </c>
      <c r="I865" s="210">
        <v>21988.630000000136</v>
      </c>
      <c r="K865" s="209">
        <v>861</v>
      </c>
      <c r="L865" s="210">
        <v>58834.97</v>
      </c>
      <c r="N865" s="209">
        <v>861</v>
      </c>
      <c r="O865" s="210">
        <v>24709</v>
      </c>
      <c r="Q865" s="209"/>
      <c r="R865" s="210"/>
    </row>
    <row r="866" spans="2:18" ht="12.75" customHeight="1">
      <c r="B866" s="209"/>
      <c r="C866" s="209"/>
      <c r="E866" s="209"/>
      <c r="F866" s="209"/>
      <c r="H866" s="209">
        <v>862</v>
      </c>
      <c r="I866" s="210">
        <v>22014.330000000136</v>
      </c>
      <c r="K866" s="209">
        <v>862</v>
      </c>
      <c r="L866" s="210">
        <v>58903.44</v>
      </c>
      <c r="N866" s="209">
        <v>862</v>
      </c>
      <c r="O866" s="210">
        <v>24737</v>
      </c>
      <c r="Q866" s="209"/>
      <c r="R866" s="210"/>
    </row>
    <row r="867" spans="2:18" ht="12.75" customHeight="1">
      <c r="B867" s="209"/>
      <c r="C867" s="209"/>
      <c r="E867" s="209"/>
      <c r="F867" s="209"/>
      <c r="H867" s="209">
        <v>863</v>
      </c>
      <c r="I867" s="210">
        <v>22040.030000000137</v>
      </c>
      <c r="K867" s="209">
        <v>863</v>
      </c>
      <c r="L867" s="210">
        <v>58971.91</v>
      </c>
      <c r="N867" s="209">
        <v>863</v>
      </c>
      <c r="O867" s="210">
        <v>24766</v>
      </c>
      <c r="Q867" s="209"/>
      <c r="R867" s="210"/>
    </row>
    <row r="868" spans="2:18" ht="12.75" customHeight="1">
      <c r="B868" s="209"/>
      <c r="C868" s="209"/>
      <c r="E868" s="209"/>
      <c r="F868" s="209"/>
      <c r="H868" s="209">
        <v>864</v>
      </c>
      <c r="I868" s="210">
        <v>22065.720000000139</v>
      </c>
      <c r="K868" s="209">
        <v>864</v>
      </c>
      <c r="L868" s="210">
        <v>59040.39</v>
      </c>
      <c r="N868" s="209">
        <v>864</v>
      </c>
      <c r="O868" s="210">
        <v>24794</v>
      </c>
      <c r="Q868" s="209"/>
      <c r="R868" s="210"/>
    </row>
    <row r="869" spans="2:18" ht="12.75" customHeight="1">
      <c r="B869" s="209"/>
      <c r="C869" s="209"/>
      <c r="E869" s="209"/>
      <c r="F869" s="209"/>
      <c r="H869" s="209">
        <v>865</v>
      </c>
      <c r="I869" s="210">
        <v>22091.420000000136</v>
      </c>
      <c r="K869" s="209">
        <v>865</v>
      </c>
      <c r="L869" s="210">
        <v>59108.86</v>
      </c>
      <c r="N869" s="209">
        <v>865</v>
      </c>
      <c r="O869" s="210">
        <v>24823</v>
      </c>
      <c r="Q869" s="209"/>
      <c r="R869" s="210"/>
    </row>
    <row r="870" spans="2:18" ht="12.75" customHeight="1">
      <c r="B870" s="209"/>
      <c r="C870" s="209"/>
      <c r="E870" s="209"/>
      <c r="F870" s="209"/>
      <c r="H870" s="209">
        <v>866</v>
      </c>
      <c r="I870" s="210">
        <v>22117.110000000139</v>
      </c>
      <c r="K870" s="209">
        <v>866</v>
      </c>
      <c r="L870" s="210">
        <v>59177.33</v>
      </c>
      <c r="N870" s="209">
        <v>866</v>
      </c>
      <c r="O870" s="210">
        <v>24851</v>
      </c>
      <c r="Q870" s="209"/>
      <c r="R870" s="210"/>
    </row>
    <row r="871" spans="2:18" ht="12.75" customHeight="1">
      <c r="B871" s="209"/>
      <c r="C871" s="209"/>
      <c r="E871" s="209"/>
      <c r="F871" s="209"/>
      <c r="H871" s="209">
        <v>867</v>
      </c>
      <c r="I871" s="210">
        <v>22142.81000000014</v>
      </c>
      <c r="K871" s="209">
        <v>867</v>
      </c>
      <c r="L871" s="210">
        <v>59245.81</v>
      </c>
      <c r="N871" s="209">
        <v>867</v>
      </c>
      <c r="O871" s="210">
        <v>24879</v>
      </c>
      <c r="Q871" s="209"/>
      <c r="R871" s="210"/>
    </row>
    <row r="872" spans="2:18" ht="12.75" customHeight="1">
      <c r="B872" s="209"/>
      <c r="C872" s="209"/>
      <c r="E872" s="209"/>
      <c r="F872" s="209"/>
      <c r="H872" s="209">
        <v>868</v>
      </c>
      <c r="I872" s="210">
        <v>22168.51000000014</v>
      </c>
      <c r="K872" s="209">
        <v>868</v>
      </c>
      <c r="L872" s="210">
        <v>59314.28</v>
      </c>
      <c r="N872" s="209">
        <v>868</v>
      </c>
      <c r="O872" s="210">
        <v>24908</v>
      </c>
      <c r="Q872" s="209"/>
      <c r="R872" s="210"/>
    </row>
    <row r="873" spans="2:18" ht="12.75" customHeight="1">
      <c r="B873" s="209"/>
      <c r="C873" s="209"/>
      <c r="E873" s="209"/>
      <c r="F873" s="209"/>
      <c r="H873" s="209">
        <v>869</v>
      </c>
      <c r="I873" s="210">
        <v>22194.200000000143</v>
      </c>
      <c r="K873" s="209">
        <v>869</v>
      </c>
      <c r="L873" s="210">
        <v>59382.75</v>
      </c>
      <c r="N873" s="209">
        <v>869</v>
      </c>
      <c r="O873" s="210">
        <v>24936</v>
      </c>
      <c r="Q873" s="209"/>
      <c r="R873" s="210"/>
    </row>
    <row r="874" spans="2:18" ht="12.75" customHeight="1">
      <c r="B874" s="209"/>
      <c r="C874" s="209"/>
      <c r="E874" s="209"/>
      <c r="F874" s="209"/>
      <c r="H874" s="209">
        <v>870</v>
      </c>
      <c r="I874" s="210">
        <v>22219.90000000014</v>
      </c>
      <c r="K874" s="209">
        <v>870</v>
      </c>
      <c r="L874" s="210">
        <v>59451.23</v>
      </c>
      <c r="N874" s="209">
        <v>870</v>
      </c>
      <c r="O874" s="210">
        <v>24965</v>
      </c>
      <c r="Q874" s="209"/>
      <c r="R874" s="210"/>
    </row>
    <row r="875" spans="2:18" ht="12.75" customHeight="1">
      <c r="B875" s="209"/>
      <c r="C875" s="209"/>
      <c r="E875" s="209"/>
      <c r="F875" s="209"/>
      <c r="H875" s="209">
        <v>871</v>
      </c>
      <c r="I875" s="210">
        <v>22245.590000000142</v>
      </c>
      <c r="K875" s="209">
        <v>871</v>
      </c>
      <c r="L875" s="210">
        <v>59519.7</v>
      </c>
      <c r="N875" s="209">
        <v>871</v>
      </c>
      <c r="O875" s="210">
        <v>24993</v>
      </c>
      <c r="Q875" s="209"/>
      <c r="R875" s="210"/>
    </row>
    <row r="876" spans="2:18" ht="12.75" customHeight="1">
      <c r="B876" s="209"/>
      <c r="C876" s="209"/>
      <c r="E876" s="209"/>
      <c r="F876" s="209"/>
      <c r="H876" s="209">
        <v>872</v>
      </c>
      <c r="I876" s="210">
        <v>22271.290000000143</v>
      </c>
      <c r="K876" s="209">
        <v>872</v>
      </c>
      <c r="L876" s="210">
        <v>59588.17</v>
      </c>
      <c r="N876" s="209">
        <v>872</v>
      </c>
      <c r="O876" s="210">
        <v>25021</v>
      </c>
      <c r="Q876" s="209"/>
      <c r="R876" s="210"/>
    </row>
    <row r="877" spans="2:18" ht="12.75" customHeight="1">
      <c r="B877" s="209"/>
      <c r="C877" s="209"/>
      <c r="E877" s="209"/>
      <c r="F877" s="209"/>
      <c r="H877" s="209">
        <v>873</v>
      </c>
      <c r="I877" s="210">
        <v>22296.990000000143</v>
      </c>
      <c r="K877" s="209">
        <v>873</v>
      </c>
      <c r="L877" s="210">
        <v>59656.639999999999</v>
      </c>
      <c r="N877" s="209">
        <v>873</v>
      </c>
      <c r="O877" s="210">
        <v>25050</v>
      </c>
      <c r="Q877" s="209"/>
      <c r="R877" s="210"/>
    </row>
    <row r="878" spans="2:18" ht="12.75" customHeight="1">
      <c r="B878" s="209"/>
      <c r="C878" s="209"/>
      <c r="E878" s="209"/>
      <c r="F878" s="209"/>
      <c r="H878" s="209">
        <v>874</v>
      </c>
      <c r="I878" s="210">
        <v>22322.680000000146</v>
      </c>
      <c r="K878" s="209">
        <v>874</v>
      </c>
      <c r="L878" s="210">
        <v>59725.120000000003</v>
      </c>
      <c r="N878" s="209">
        <v>874</v>
      </c>
      <c r="O878" s="210">
        <v>25078</v>
      </c>
      <c r="Q878" s="209"/>
      <c r="R878" s="210"/>
    </row>
    <row r="879" spans="2:18" ht="12.75" customHeight="1">
      <c r="B879" s="209"/>
      <c r="C879" s="209"/>
      <c r="E879" s="209"/>
      <c r="F879" s="209"/>
      <c r="H879" s="209">
        <v>875</v>
      </c>
      <c r="I879" s="210">
        <v>22348.380000000143</v>
      </c>
      <c r="K879" s="209">
        <v>875</v>
      </c>
      <c r="L879" s="210">
        <v>59793.59</v>
      </c>
      <c r="N879" s="209">
        <v>875</v>
      </c>
      <c r="O879" s="210">
        <v>25107</v>
      </c>
      <c r="Q879" s="209"/>
      <c r="R879" s="210"/>
    </row>
    <row r="880" spans="2:18" ht="12.75" customHeight="1">
      <c r="B880" s="209"/>
      <c r="C880" s="209"/>
      <c r="E880" s="209"/>
      <c r="F880" s="209"/>
      <c r="H880" s="209">
        <v>876</v>
      </c>
      <c r="I880" s="210">
        <v>22374.070000000145</v>
      </c>
      <c r="K880" s="209">
        <v>876</v>
      </c>
      <c r="L880" s="210">
        <v>59862.06</v>
      </c>
      <c r="N880" s="209">
        <v>876</v>
      </c>
      <c r="O880" s="210">
        <v>25135</v>
      </c>
      <c r="Q880" s="209"/>
      <c r="R880" s="210"/>
    </row>
    <row r="881" spans="2:18" ht="12.75" customHeight="1">
      <c r="B881" s="209"/>
      <c r="C881" s="209"/>
      <c r="E881" s="209"/>
      <c r="F881" s="209"/>
      <c r="H881" s="209">
        <v>877</v>
      </c>
      <c r="I881" s="210">
        <v>22399.770000000146</v>
      </c>
      <c r="K881" s="209">
        <v>877</v>
      </c>
      <c r="L881" s="210">
        <v>59930.54</v>
      </c>
      <c r="N881" s="209">
        <v>877</v>
      </c>
      <c r="O881" s="210">
        <v>25163</v>
      </c>
      <c r="Q881" s="209"/>
      <c r="R881" s="210"/>
    </row>
    <row r="882" spans="2:18" ht="12.75" customHeight="1">
      <c r="B882" s="209"/>
      <c r="C882" s="209"/>
      <c r="E882" s="209"/>
      <c r="F882" s="209"/>
      <c r="H882" s="209">
        <v>878</v>
      </c>
      <c r="I882" s="210">
        <v>22425.470000000147</v>
      </c>
      <c r="K882" s="209">
        <v>878</v>
      </c>
      <c r="L882" s="210">
        <v>59999.01</v>
      </c>
      <c r="N882" s="209">
        <v>878</v>
      </c>
      <c r="O882" s="210">
        <v>25192</v>
      </c>
      <c r="Q882" s="209"/>
      <c r="R882" s="210"/>
    </row>
    <row r="883" spans="2:18" ht="12.75" customHeight="1">
      <c r="B883" s="209"/>
      <c r="C883" s="209"/>
      <c r="E883" s="209"/>
      <c r="F883" s="209"/>
      <c r="H883" s="209">
        <v>879</v>
      </c>
      <c r="I883" s="210">
        <v>22451.160000000149</v>
      </c>
      <c r="K883" s="209">
        <v>879</v>
      </c>
      <c r="L883" s="210">
        <v>60067.48</v>
      </c>
      <c r="N883" s="209">
        <v>879</v>
      </c>
      <c r="O883" s="210">
        <v>25220</v>
      </c>
      <c r="Q883" s="209"/>
      <c r="R883" s="210"/>
    </row>
    <row r="884" spans="2:18" ht="12.75" customHeight="1">
      <c r="B884" s="209"/>
      <c r="C884" s="209"/>
      <c r="E884" s="209"/>
      <c r="F884" s="209"/>
      <c r="H884" s="209">
        <v>880</v>
      </c>
      <c r="I884" s="210">
        <v>22476.860000000146</v>
      </c>
      <c r="K884" s="209">
        <v>880</v>
      </c>
      <c r="L884" s="210">
        <v>60135.96</v>
      </c>
      <c r="N884" s="209">
        <v>880</v>
      </c>
      <c r="O884" s="210">
        <v>25249</v>
      </c>
      <c r="Q884" s="209"/>
      <c r="R884" s="210"/>
    </row>
    <row r="885" spans="2:18" ht="12.75" customHeight="1">
      <c r="B885" s="209"/>
      <c r="C885" s="209"/>
      <c r="E885" s="209"/>
      <c r="F885" s="209"/>
      <c r="H885" s="209">
        <v>881</v>
      </c>
      <c r="I885" s="210">
        <v>22502.550000000148</v>
      </c>
      <c r="K885" s="209">
        <v>881</v>
      </c>
      <c r="L885" s="210">
        <v>60204.43</v>
      </c>
      <c r="N885" s="209">
        <v>881</v>
      </c>
      <c r="O885" s="210">
        <v>25277</v>
      </c>
      <c r="Q885" s="209"/>
      <c r="R885" s="210"/>
    </row>
    <row r="886" spans="2:18" ht="12.75" customHeight="1">
      <c r="B886" s="209"/>
      <c r="C886" s="209"/>
      <c r="E886" s="209"/>
      <c r="F886" s="209"/>
      <c r="H886" s="209">
        <v>882</v>
      </c>
      <c r="I886" s="210">
        <v>22528.250000000149</v>
      </c>
      <c r="K886" s="209">
        <v>882</v>
      </c>
      <c r="L886" s="210">
        <v>60272.9</v>
      </c>
      <c r="N886" s="209">
        <v>882</v>
      </c>
      <c r="O886" s="210">
        <v>25305</v>
      </c>
      <c r="Q886" s="209"/>
      <c r="R886" s="210"/>
    </row>
    <row r="887" spans="2:18" ht="12.75" customHeight="1">
      <c r="B887" s="209"/>
      <c r="C887" s="209"/>
      <c r="E887" s="209"/>
      <c r="F887" s="209"/>
      <c r="H887" s="209">
        <v>883</v>
      </c>
      <c r="I887" s="210">
        <v>22553.95000000015</v>
      </c>
      <c r="K887" s="209">
        <v>883</v>
      </c>
      <c r="L887" s="210">
        <v>60341.37</v>
      </c>
      <c r="N887" s="209">
        <v>883</v>
      </c>
      <c r="O887" s="210">
        <v>25334</v>
      </c>
      <c r="Q887" s="209"/>
      <c r="R887" s="210"/>
    </row>
    <row r="888" spans="2:18" ht="12.75" customHeight="1">
      <c r="B888" s="209"/>
      <c r="C888" s="209"/>
      <c r="E888" s="209"/>
      <c r="F888" s="209"/>
      <c r="H888" s="209">
        <v>884</v>
      </c>
      <c r="I888" s="210">
        <v>22579.640000000152</v>
      </c>
      <c r="K888" s="209">
        <v>884</v>
      </c>
      <c r="L888" s="210">
        <v>60409.85</v>
      </c>
      <c r="N888" s="209">
        <v>884</v>
      </c>
      <c r="O888" s="210">
        <v>25362</v>
      </c>
      <c r="Q888" s="209"/>
      <c r="R888" s="210"/>
    </row>
    <row r="889" spans="2:18" ht="12.75" customHeight="1">
      <c r="B889" s="209"/>
      <c r="C889" s="209"/>
      <c r="E889" s="209"/>
      <c r="F889" s="209"/>
      <c r="H889" s="209">
        <v>885</v>
      </c>
      <c r="I889" s="210">
        <v>22605.340000000149</v>
      </c>
      <c r="K889" s="209">
        <v>885</v>
      </c>
      <c r="L889" s="210">
        <v>60478.32</v>
      </c>
      <c r="N889" s="209">
        <v>885</v>
      </c>
      <c r="O889" s="210">
        <v>25391</v>
      </c>
      <c r="Q889" s="209"/>
      <c r="R889" s="210"/>
    </row>
    <row r="890" spans="2:18" ht="12.75" customHeight="1">
      <c r="B890" s="209"/>
      <c r="C890" s="209"/>
      <c r="E890" s="209"/>
      <c r="F890" s="209"/>
      <c r="H890" s="209">
        <v>886</v>
      </c>
      <c r="I890" s="210">
        <v>22631.030000000152</v>
      </c>
      <c r="K890" s="209">
        <v>886</v>
      </c>
      <c r="L890" s="210">
        <v>60546.79</v>
      </c>
      <c r="N890" s="209">
        <v>886</v>
      </c>
      <c r="O890" s="210">
        <v>25419</v>
      </c>
      <c r="Q890" s="209"/>
      <c r="R890" s="210"/>
    </row>
    <row r="891" spans="2:18" ht="12.75" customHeight="1">
      <c r="B891" s="209"/>
      <c r="C891" s="209"/>
      <c r="E891" s="209"/>
      <c r="F891" s="209"/>
      <c r="H891" s="209">
        <v>887</v>
      </c>
      <c r="I891" s="210">
        <v>22656.730000000152</v>
      </c>
      <c r="K891" s="209">
        <v>887</v>
      </c>
      <c r="L891" s="210">
        <v>60615.27</v>
      </c>
      <c r="N891" s="209">
        <v>887</v>
      </c>
      <c r="O891" s="210">
        <v>25448</v>
      </c>
      <c r="Q891" s="209"/>
      <c r="R891" s="210"/>
    </row>
    <row r="892" spans="2:18" ht="12.75" customHeight="1">
      <c r="B892" s="209"/>
      <c r="C892" s="209"/>
      <c r="E892" s="209"/>
      <c r="F892" s="209"/>
      <c r="H892" s="209">
        <v>888</v>
      </c>
      <c r="I892" s="210">
        <v>22682.430000000153</v>
      </c>
      <c r="K892" s="209">
        <v>888</v>
      </c>
      <c r="L892" s="210">
        <v>60683.74</v>
      </c>
      <c r="N892" s="209">
        <v>888</v>
      </c>
      <c r="O892" s="210">
        <v>25476</v>
      </c>
      <c r="Q892" s="209"/>
      <c r="R892" s="210"/>
    </row>
    <row r="893" spans="2:18" ht="12.75" customHeight="1">
      <c r="B893" s="209"/>
      <c r="C893" s="209"/>
      <c r="E893" s="209"/>
      <c r="F893" s="209"/>
      <c r="H893" s="209">
        <v>889</v>
      </c>
      <c r="I893" s="210">
        <v>22708.120000000155</v>
      </c>
      <c r="K893" s="209">
        <v>889</v>
      </c>
      <c r="L893" s="210">
        <v>60752.21</v>
      </c>
      <c r="N893" s="209">
        <v>889</v>
      </c>
      <c r="O893" s="210">
        <v>25504</v>
      </c>
      <c r="Q893" s="209"/>
      <c r="R893" s="210"/>
    </row>
    <row r="894" spans="2:18" ht="12.75" customHeight="1">
      <c r="B894" s="209"/>
      <c r="C894" s="209"/>
      <c r="E894" s="209"/>
      <c r="F894" s="209"/>
      <c r="H894" s="209">
        <v>890</v>
      </c>
      <c r="I894" s="210">
        <v>22733.820000000153</v>
      </c>
      <c r="K894" s="209">
        <v>890</v>
      </c>
      <c r="L894" s="210">
        <v>60820.69</v>
      </c>
      <c r="N894" s="209">
        <v>890</v>
      </c>
      <c r="O894" s="210">
        <v>25533</v>
      </c>
      <c r="Q894" s="209"/>
      <c r="R894" s="210"/>
    </row>
    <row r="895" spans="2:18" ht="12.75" customHeight="1">
      <c r="B895" s="209"/>
      <c r="C895" s="209"/>
      <c r="E895" s="209"/>
      <c r="F895" s="209"/>
      <c r="H895" s="209">
        <v>891</v>
      </c>
      <c r="I895" s="210">
        <v>22759.510000000155</v>
      </c>
      <c r="K895" s="209">
        <v>891</v>
      </c>
      <c r="L895" s="210">
        <v>60889.16</v>
      </c>
      <c r="N895" s="209">
        <v>891</v>
      </c>
      <c r="O895" s="210">
        <v>25561</v>
      </c>
      <c r="Q895" s="209"/>
      <c r="R895" s="210"/>
    </row>
    <row r="896" spans="2:18" ht="12.75" customHeight="1">
      <c r="B896" s="209"/>
      <c r="C896" s="209"/>
      <c r="E896" s="209"/>
      <c r="F896" s="209"/>
      <c r="H896" s="209">
        <v>892</v>
      </c>
      <c r="I896" s="210">
        <v>22785.210000000156</v>
      </c>
      <c r="K896" s="209">
        <v>892</v>
      </c>
      <c r="L896" s="210">
        <v>60957.63</v>
      </c>
      <c r="N896" s="209">
        <v>892</v>
      </c>
      <c r="O896" s="210">
        <v>25590</v>
      </c>
      <c r="Q896" s="209"/>
      <c r="R896" s="210"/>
    </row>
    <row r="897" spans="2:18" ht="12.75" customHeight="1">
      <c r="B897" s="209"/>
      <c r="C897" s="209"/>
      <c r="E897" s="209"/>
      <c r="F897" s="209"/>
      <c r="H897" s="209">
        <v>893</v>
      </c>
      <c r="I897" s="210">
        <v>22810.910000000156</v>
      </c>
      <c r="K897" s="209">
        <v>893</v>
      </c>
      <c r="L897" s="210">
        <v>61026.1</v>
      </c>
      <c r="N897" s="209">
        <v>893</v>
      </c>
      <c r="O897" s="210">
        <v>25618</v>
      </c>
      <c r="Q897" s="209"/>
      <c r="R897" s="210"/>
    </row>
    <row r="898" spans="2:18" ht="12.75" customHeight="1">
      <c r="B898" s="209"/>
      <c r="C898" s="209"/>
      <c r="E898" s="209"/>
      <c r="F898" s="209"/>
      <c r="H898" s="209">
        <v>894</v>
      </c>
      <c r="I898" s="210">
        <v>22836.600000000159</v>
      </c>
      <c r="K898" s="209">
        <v>894</v>
      </c>
      <c r="L898" s="210">
        <v>61094.58</v>
      </c>
      <c r="N898" s="209">
        <v>894</v>
      </c>
      <c r="O898" s="210">
        <v>25646</v>
      </c>
      <c r="Q898" s="209"/>
      <c r="R898" s="210"/>
    </row>
    <row r="899" spans="2:18" ht="12.75" customHeight="1">
      <c r="B899" s="209"/>
      <c r="C899" s="209"/>
      <c r="E899" s="209"/>
      <c r="F899" s="209"/>
      <c r="H899" s="209">
        <v>895</v>
      </c>
      <c r="I899" s="210">
        <v>22862.300000000156</v>
      </c>
      <c r="K899" s="209">
        <v>895</v>
      </c>
      <c r="L899" s="210">
        <v>61163.05</v>
      </c>
      <c r="N899" s="209">
        <v>895</v>
      </c>
      <c r="O899" s="210">
        <v>25675</v>
      </c>
      <c r="Q899" s="209"/>
      <c r="R899" s="210"/>
    </row>
    <row r="900" spans="2:18" ht="12.75" customHeight="1">
      <c r="B900" s="209"/>
      <c r="C900" s="209"/>
      <c r="E900" s="209"/>
      <c r="F900" s="209"/>
      <c r="H900" s="209">
        <v>896</v>
      </c>
      <c r="I900" s="210">
        <v>22887.990000000158</v>
      </c>
      <c r="K900" s="209">
        <v>896</v>
      </c>
      <c r="L900" s="210">
        <v>61231.519999999997</v>
      </c>
      <c r="N900" s="209">
        <v>896</v>
      </c>
      <c r="O900" s="210">
        <v>25703</v>
      </c>
      <c r="Q900" s="209"/>
      <c r="R900" s="210"/>
    </row>
    <row r="901" spans="2:18" ht="12.75" customHeight="1">
      <c r="B901" s="209"/>
      <c r="C901" s="209"/>
      <c r="E901" s="209"/>
      <c r="F901" s="209"/>
      <c r="H901" s="209">
        <v>897</v>
      </c>
      <c r="I901" s="210">
        <v>22913.690000000159</v>
      </c>
      <c r="K901" s="209">
        <v>897</v>
      </c>
      <c r="L901" s="210">
        <v>61300</v>
      </c>
      <c r="N901" s="209">
        <v>897</v>
      </c>
      <c r="O901" s="210">
        <v>25732</v>
      </c>
      <c r="Q901" s="209"/>
      <c r="R901" s="210"/>
    </row>
    <row r="902" spans="2:18" ht="12.75" customHeight="1">
      <c r="B902" s="209"/>
      <c r="C902" s="209"/>
      <c r="E902" s="209"/>
      <c r="F902" s="209"/>
      <c r="H902" s="209">
        <v>898</v>
      </c>
      <c r="I902" s="210">
        <v>22939.390000000159</v>
      </c>
      <c r="K902" s="209">
        <v>898</v>
      </c>
      <c r="L902" s="210">
        <v>61368.47</v>
      </c>
      <c r="N902" s="209">
        <v>898</v>
      </c>
      <c r="O902" s="210">
        <v>25760</v>
      </c>
      <c r="Q902" s="209"/>
      <c r="R902" s="210"/>
    </row>
    <row r="903" spans="2:18" ht="12.75" customHeight="1">
      <c r="B903" s="209"/>
      <c r="C903" s="209"/>
      <c r="E903" s="209"/>
      <c r="F903" s="209"/>
      <c r="H903" s="209">
        <v>899</v>
      </c>
      <c r="I903" s="210">
        <v>22965.080000000162</v>
      </c>
      <c r="K903" s="209">
        <v>899</v>
      </c>
      <c r="L903" s="210">
        <v>61436.94</v>
      </c>
      <c r="N903" s="209">
        <v>899</v>
      </c>
      <c r="O903" s="210">
        <v>25788</v>
      </c>
      <c r="Q903" s="209"/>
      <c r="R903" s="210"/>
    </row>
    <row r="904" spans="2:18" ht="12.75" customHeight="1">
      <c r="B904" s="209"/>
      <c r="C904" s="209"/>
      <c r="E904" s="209"/>
      <c r="F904" s="209"/>
      <c r="H904" s="209">
        <v>900</v>
      </c>
      <c r="I904" s="210">
        <v>22990.780000000159</v>
      </c>
      <c r="K904" s="209">
        <v>900</v>
      </c>
      <c r="L904" s="210">
        <v>61505.42</v>
      </c>
      <c r="N904" s="209">
        <v>900</v>
      </c>
      <c r="O904" s="210">
        <v>25817</v>
      </c>
      <c r="Q904" s="209"/>
      <c r="R904" s="210"/>
    </row>
    <row r="905" spans="2:18" ht="12.75" customHeight="1">
      <c r="B905" s="209"/>
      <c r="C905" s="209"/>
      <c r="E905" s="209"/>
      <c r="F905" s="209"/>
      <c r="H905" s="209">
        <v>901</v>
      </c>
      <c r="I905" s="210">
        <v>23016.470000000161</v>
      </c>
      <c r="K905" s="209">
        <v>901</v>
      </c>
      <c r="L905" s="210">
        <v>61573.89</v>
      </c>
      <c r="N905" s="209">
        <v>901</v>
      </c>
      <c r="O905" s="210">
        <v>25845</v>
      </c>
      <c r="Q905" s="209"/>
      <c r="R905" s="210"/>
    </row>
    <row r="906" spans="2:18" ht="12.75" customHeight="1">
      <c r="B906" s="209"/>
      <c r="C906" s="209"/>
      <c r="E906" s="209"/>
      <c r="F906" s="209"/>
      <c r="H906" s="209">
        <v>902</v>
      </c>
      <c r="I906" s="210">
        <v>23042.170000000162</v>
      </c>
      <c r="K906" s="209">
        <v>902</v>
      </c>
      <c r="L906" s="210">
        <v>61642.36</v>
      </c>
      <c r="N906" s="209">
        <v>902</v>
      </c>
      <c r="O906" s="210">
        <v>25873</v>
      </c>
      <c r="Q906" s="209"/>
      <c r="R906" s="210"/>
    </row>
    <row r="907" spans="2:18" ht="12.75" customHeight="1">
      <c r="B907" s="209"/>
      <c r="C907" s="209"/>
      <c r="E907" s="209"/>
      <c r="F907" s="209"/>
      <c r="H907" s="209">
        <v>903</v>
      </c>
      <c r="I907" s="210">
        <v>23067.870000000163</v>
      </c>
      <c r="K907" s="209">
        <v>903</v>
      </c>
      <c r="L907" s="210">
        <v>61710.83</v>
      </c>
      <c r="N907" s="209">
        <v>903</v>
      </c>
      <c r="O907" s="210">
        <v>25902</v>
      </c>
      <c r="Q907" s="209"/>
      <c r="R907" s="210"/>
    </row>
    <row r="908" spans="2:18" ht="12.75" customHeight="1">
      <c r="B908" s="209"/>
      <c r="C908" s="209"/>
      <c r="E908" s="209"/>
      <c r="F908" s="209"/>
      <c r="H908" s="209">
        <v>904</v>
      </c>
      <c r="I908" s="210">
        <v>23093.560000000165</v>
      </c>
      <c r="K908" s="209">
        <v>904</v>
      </c>
      <c r="L908" s="210">
        <v>61779.31</v>
      </c>
      <c r="N908" s="209">
        <v>904</v>
      </c>
      <c r="O908" s="210">
        <v>25930</v>
      </c>
      <c r="Q908" s="209"/>
      <c r="R908" s="210"/>
    </row>
    <row r="909" spans="2:18" ht="12.75" customHeight="1">
      <c r="B909" s="209"/>
      <c r="C909" s="209"/>
      <c r="E909" s="209"/>
      <c r="F909" s="209"/>
      <c r="H909" s="209">
        <v>905</v>
      </c>
      <c r="I909" s="210">
        <v>23119.260000000162</v>
      </c>
      <c r="K909" s="209">
        <v>905</v>
      </c>
      <c r="L909" s="210">
        <v>61847.78</v>
      </c>
      <c r="N909" s="209">
        <v>905</v>
      </c>
      <c r="O909" s="210">
        <v>25959</v>
      </c>
      <c r="Q909" s="209"/>
      <c r="R909" s="210"/>
    </row>
    <row r="910" spans="2:18" ht="12.75" customHeight="1">
      <c r="B910" s="209"/>
      <c r="C910" s="209"/>
      <c r="E910" s="209"/>
      <c r="F910" s="209"/>
      <c r="H910" s="209">
        <v>906</v>
      </c>
      <c r="I910" s="210">
        <v>23144.950000000164</v>
      </c>
      <c r="K910" s="209">
        <v>906</v>
      </c>
      <c r="L910" s="210">
        <v>61916.25</v>
      </c>
      <c r="N910" s="209">
        <v>906</v>
      </c>
      <c r="O910" s="210">
        <v>25987</v>
      </c>
      <c r="Q910" s="209"/>
      <c r="R910" s="210"/>
    </row>
    <row r="911" spans="2:18" ht="12.75" customHeight="1">
      <c r="B911" s="209"/>
      <c r="C911" s="209"/>
      <c r="E911" s="209"/>
      <c r="F911" s="209"/>
      <c r="H911" s="209">
        <v>907</v>
      </c>
      <c r="I911" s="210">
        <v>23170.650000000165</v>
      </c>
      <c r="K911" s="209">
        <v>907</v>
      </c>
      <c r="L911" s="210">
        <v>61984.73</v>
      </c>
      <c r="N911" s="209">
        <v>907</v>
      </c>
      <c r="O911" s="210">
        <v>26015</v>
      </c>
      <c r="Q911" s="209"/>
      <c r="R911" s="210"/>
    </row>
    <row r="912" spans="2:18" ht="12.75" customHeight="1">
      <c r="B912" s="209"/>
      <c r="C912" s="209"/>
      <c r="E912" s="209"/>
      <c r="F912" s="209"/>
      <c r="H912" s="209">
        <v>908</v>
      </c>
      <c r="I912" s="210">
        <v>23196.350000000166</v>
      </c>
      <c r="K912" s="209">
        <v>908</v>
      </c>
      <c r="L912" s="210">
        <v>62053.2</v>
      </c>
      <c r="N912" s="209">
        <v>908</v>
      </c>
      <c r="O912" s="210">
        <v>26044</v>
      </c>
      <c r="Q912" s="209"/>
      <c r="R912" s="210"/>
    </row>
    <row r="913" spans="2:18" ht="12.75" customHeight="1">
      <c r="B913" s="209"/>
      <c r="C913" s="209"/>
      <c r="E913" s="209"/>
      <c r="F913" s="209"/>
      <c r="H913" s="209">
        <v>909</v>
      </c>
      <c r="I913" s="210">
        <v>23222.040000000168</v>
      </c>
      <c r="K913" s="209">
        <v>909</v>
      </c>
      <c r="L913" s="210">
        <v>62121.67</v>
      </c>
      <c r="N913" s="209">
        <v>909</v>
      </c>
      <c r="O913" s="210">
        <v>26072</v>
      </c>
      <c r="Q913" s="209"/>
      <c r="R913" s="210"/>
    </row>
    <row r="914" spans="2:18" ht="12.75" customHeight="1">
      <c r="B914" s="209"/>
      <c r="C914" s="209"/>
      <c r="E914" s="209"/>
      <c r="F914" s="209"/>
      <c r="H914" s="209">
        <v>910</v>
      </c>
      <c r="I914" s="210">
        <v>23247.740000000165</v>
      </c>
      <c r="K914" s="209">
        <v>910</v>
      </c>
      <c r="L914" s="210">
        <v>62190.15</v>
      </c>
      <c r="N914" s="209">
        <v>910</v>
      </c>
      <c r="O914" s="210">
        <v>26101</v>
      </c>
      <c r="Q914" s="209"/>
      <c r="R914" s="210"/>
    </row>
    <row r="915" spans="2:18" ht="12.75" customHeight="1">
      <c r="B915" s="209"/>
      <c r="C915" s="209"/>
      <c r="E915" s="209"/>
      <c r="F915" s="209"/>
      <c r="H915" s="209">
        <v>911</v>
      </c>
      <c r="I915" s="210">
        <v>23273.430000000168</v>
      </c>
      <c r="K915" s="209">
        <v>911</v>
      </c>
      <c r="L915" s="210">
        <v>62258.62</v>
      </c>
      <c r="N915" s="209">
        <v>911</v>
      </c>
      <c r="O915" s="210">
        <v>26129</v>
      </c>
      <c r="Q915" s="209"/>
      <c r="R915" s="210"/>
    </row>
    <row r="916" spans="2:18" ht="12.75" customHeight="1">
      <c r="B916" s="209"/>
      <c r="C916" s="209"/>
      <c r="E916" s="209"/>
      <c r="F916" s="209"/>
      <c r="H916" s="209">
        <v>912</v>
      </c>
      <c r="I916" s="210">
        <v>23299.130000000168</v>
      </c>
      <c r="K916" s="209">
        <v>912</v>
      </c>
      <c r="L916" s="210">
        <v>62327.09</v>
      </c>
      <c r="N916" s="209">
        <v>912</v>
      </c>
      <c r="O916" s="210">
        <v>26157</v>
      </c>
      <c r="Q916" s="209"/>
      <c r="R916" s="210"/>
    </row>
    <row r="917" spans="2:18" ht="12.75" customHeight="1">
      <c r="B917" s="209"/>
      <c r="C917" s="209"/>
      <c r="E917" s="209"/>
      <c r="F917" s="209"/>
      <c r="H917" s="209">
        <v>913</v>
      </c>
      <c r="I917" s="210">
        <v>23324.830000000169</v>
      </c>
      <c r="K917" s="209">
        <v>913</v>
      </c>
      <c r="L917" s="210">
        <v>62395.56</v>
      </c>
      <c r="N917" s="209">
        <v>913</v>
      </c>
      <c r="O917" s="210">
        <v>26186</v>
      </c>
      <c r="Q917" s="209"/>
      <c r="R917" s="210"/>
    </row>
    <row r="918" spans="2:18" ht="12.75" customHeight="1">
      <c r="B918" s="209"/>
      <c r="C918" s="209"/>
      <c r="E918" s="209"/>
      <c r="F918" s="209"/>
      <c r="H918" s="209">
        <v>914</v>
      </c>
      <c r="I918" s="210">
        <v>23350.520000000171</v>
      </c>
      <c r="K918" s="209">
        <v>914</v>
      </c>
      <c r="L918" s="210">
        <v>62464.04</v>
      </c>
      <c r="N918" s="209">
        <v>914</v>
      </c>
      <c r="O918" s="210">
        <v>26214</v>
      </c>
      <c r="Q918" s="209"/>
      <c r="R918" s="210"/>
    </row>
    <row r="919" spans="2:18" ht="12.75" customHeight="1">
      <c r="B919" s="209"/>
      <c r="C919" s="209"/>
      <c r="E919" s="209"/>
      <c r="F919" s="209"/>
      <c r="H919" s="209">
        <v>915</v>
      </c>
      <c r="I919" s="210">
        <v>23376.220000000169</v>
      </c>
      <c r="K919" s="209">
        <v>915</v>
      </c>
      <c r="L919" s="210">
        <v>62532.51</v>
      </c>
      <c r="N919" s="209">
        <v>915</v>
      </c>
      <c r="O919" s="210">
        <v>26243</v>
      </c>
      <c r="Q919" s="209"/>
      <c r="R919" s="210"/>
    </row>
    <row r="920" spans="2:18" ht="12.75" customHeight="1">
      <c r="B920" s="209"/>
      <c r="C920" s="209"/>
      <c r="E920" s="209"/>
      <c r="F920" s="209"/>
      <c r="H920" s="209">
        <v>916</v>
      </c>
      <c r="I920" s="210">
        <v>23401.910000000171</v>
      </c>
      <c r="K920" s="209">
        <v>916</v>
      </c>
      <c r="L920" s="210">
        <v>62600.98</v>
      </c>
      <c r="N920" s="209">
        <v>916</v>
      </c>
      <c r="O920" s="210">
        <v>26271</v>
      </c>
      <c r="Q920" s="209"/>
      <c r="R920" s="210"/>
    </row>
    <row r="921" spans="2:18" ht="12.75" customHeight="1">
      <c r="B921" s="209"/>
      <c r="C921" s="209"/>
      <c r="E921" s="209"/>
      <c r="F921" s="209"/>
      <c r="H921" s="209">
        <v>917</v>
      </c>
      <c r="I921" s="210">
        <v>23427.610000000172</v>
      </c>
      <c r="K921" s="209">
        <v>917</v>
      </c>
      <c r="L921" s="210">
        <v>62669.46</v>
      </c>
      <c r="N921" s="209">
        <v>917</v>
      </c>
      <c r="O921" s="210">
        <v>26299</v>
      </c>
      <c r="Q921" s="209"/>
      <c r="R921" s="210"/>
    </row>
    <row r="922" spans="2:18" ht="12.75" customHeight="1">
      <c r="B922" s="209"/>
      <c r="C922" s="209"/>
      <c r="E922" s="209"/>
      <c r="F922" s="209"/>
      <c r="H922" s="209">
        <v>918</v>
      </c>
      <c r="I922" s="210">
        <v>23453.310000000172</v>
      </c>
      <c r="K922" s="209">
        <v>918</v>
      </c>
      <c r="L922" s="210">
        <v>62737.93</v>
      </c>
      <c r="N922" s="209">
        <v>918</v>
      </c>
      <c r="O922" s="210">
        <v>26328</v>
      </c>
      <c r="Q922" s="209"/>
      <c r="R922" s="210"/>
    </row>
    <row r="923" spans="2:18" ht="12.75" customHeight="1">
      <c r="B923" s="209"/>
      <c r="C923" s="209"/>
      <c r="E923" s="209"/>
      <c r="F923" s="209"/>
      <c r="H923" s="209">
        <v>919</v>
      </c>
      <c r="I923" s="210">
        <v>23479.000000000175</v>
      </c>
      <c r="K923" s="209">
        <v>919</v>
      </c>
      <c r="L923" s="210">
        <v>62806.400000000001</v>
      </c>
      <c r="N923" s="209">
        <v>919</v>
      </c>
      <c r="O923" s="210">
        <v>26356</v>
      </c>
      <c r="Q923" s="209"/>
      <c r="R923" s="210"/>
    </row>
    <row r="924" spans="2:18" ht="12.75" customHeight="1">
      <c r="B924" s="209"/>
      <c r="C924" s="209"/>
      <c r="E924" s="209"/>
      <c r="F924" s="209"/>
      <c r="H924" s="209">
        <v>920</v>
      </c>
      <c r="I924" s="210">
        <v>23504.700000000172</v>
      </c>
      <c r="K924" s="209">
        <v>920</v>
      </c>
      <c r="L924" s="210">
        <v>62874.879999999997</v>
      </c>
      <c r="N924" s="209">
        <v>920</v>
      </c>
      <c r="O924" s="210">
        <v>26385</v>
      </c>
      <c r="Q924" s="209"/>
      <c r="R924" s="210"/>
    </row>
    <row r="925" spans="2:18" ht="12.75" customHeight="1">
      <c r="B925" s="209"/>
      <c r="C925" s="209"/>
      <c r="E925" s="209"/>
      <c r="F925" s="209"/>
      <c r="H925" s="209">
        <v>921</v>
      </c>
      <c r="I925" s="210">
        <v>23530.390000000174</v>
      </c>
      <c r="K925" s="209">
        <v>921</v>
      </c>
      <c r="L925" s="210">
        <v>62943.35</v>
      </c>
      <c r="N925" s="209">
        <v>921</v>
      </c>
      <c r="O925" s="210">
        <v>26413</v>
      </c>
      <c r="Q925" s="209"/>
      <c r="R925" s="210"/>
    </row>
    <row r="926" spans="2:18" ht="12.75" customHeight="1">
      <c r="B926" s="209"/>
      <c r="C926" s="209"/>
      <c r="E926" s="209"/>
      <c r="F926" s="209"/>
      <c r="H926" s="209">
        <v>922</v>
      </c>
      <c r="I926" s="210">
        <v>23556.090000000175</v>
      </c>
      <c r="K926" s="209">
        <v>922</v>
      </c>
      <c r="L926" s="210">
        <v>63011.82</v>
      </c>
      <c r="N926" s="209">
        <v>922</v>
      </c>
      <c r="O926" s="210">
        <v>26441</v>
      </c>
      <c r="Q926" s="209"/>
      <c r="R926" s="210"/>
    </row>
    <row r="927" spans="2:18" ht="12.75" customHeight="1">
      <c r="B927" s="209"/>
      <c r="C927" s="209"/>
      <c r="E927" s="209"/>
      <c r="F927" s="209"/>
      <c r="H927" s="209">
        <v>923</v>
      </c>
      <c r="I927" s="210">
        <v>23581.790000000175</v>
      </c>
      <c r="K927" s="209">
        <v>923</v>
      </c>
      <c r="L927" s="210">
        <v>63080.29</v>
      </c>
      <c r="N927" s="209">
        <v>923</v>
      </c>
      <c r="O927" s="210">
        <v>26470</v>
      </c>
      <c r="Q927" s="209"/>
      <c r="R927" s="210"/>
    </row>
    <row r="928" spans="2:18" ht="12.75" customHeight="1">
      <c r="B928" s="209"/>
      <c r="C928" s="209"/>
      <c r="E928" s="209"/>
      <c r="F928" s="209"/>
      <c r="H928" s="209">
        <v>924</v>
      </c>
      <c r="I928" s="210">
        <v>23607.480000000178</v>
      </c>
      <c r="K928" s="209">
        <v>924</v>
      </c>
      <c r="L928" s="210">
        <v>63148.77</v>
      </c>
      <c r="N928" s="209">
        <v>924</v>
      </c>
      <c r="O928" s="210">
        <v>26498</v>
      </c>
      <c r="Q928" s="209"/>
      <c r="R928" s="210"/>
    </row>
    <row r="929" spans="2:18" ht="12.75" customHeight="1">
      <c r="B929" s="209"/>
      <c r="C929" s="209"/>
      <c r="E929" s="209"/>
      <c r="F929" s="209"/>
      <c r="H929" s="209">
        <v>925</v>
      </c>
      <c r="I929" s="210">
        <v>23633.180000000175</v>
      </c>
      <c r="K929" s="209">
        <v>925</v>
      </c>
      <c r="L929" s="210">
        <v>63217.24</v>
      </c>
      <c r="N929" s="209">
        <v>925</v>
      </c>
      <c r="O929" s="210">
        <v>26527</v>
      </c>
      <c r="Q929" s="209"/>
      <c r="R929" s="210"/>
    </row>
    <row r="930" spans="2:18" ht="12.75" customHeight="1">
      <c r="B930" s="209"/>
      <c r="C930" s="209"/>
      <c r="E930" s="209"/>
      <c r="F930" s="209"/>
      <c r="H930" s="209">
        <v>926</v>
      </c>
      <c r="I930" s="210">
        <v>23658.870000000177</v>
      </c>
      <c r="K930" s="209">
        <v>926</v>
      </c>
      <c r="L930" s="210">
        <v>63285.71</v>
      </c>
      <c r="N930" s="209">
        <v>926</v>
      </c>
      <c r="O930" s="210">
        <v>26555</v>
      </c>
      <c r="Q930" s="209"/>
      <c r="R930" s="210"/>
    </row>
    <row r="931" spans="2:18" ht="12.75" customHeight="1">
      <c r="B931" s="209"/>
      <c r="C931" s="209"/>
      <c r="E931" s="209"/>
      <c r="F931" s="209"/>
      <c r="H931" s="209">
        <v>927</v>
      </c>
      <c r="I931" s="210">
        <v>23684.570000000178</v>
      </c>
      <c r="K931" s="209">
        <v>927</v>
      </c>
      <c r="L931" s="210">
        <v>63354.19</v>
      </c>
      <c r="N931" s="209">
        <v>927</v>
      </c>
      <c r="O931" s="210">
        <v>26583</v>
      </c>
      <c r="Q931" s="209"/>
      <c r="R931" s="210"/>
    </row>
    <row r="932" spans="2:18" ht="12.75" customHeight="1">
      <c r="B932" s="209"/>
      <c r="C932" s="209"/>
      <c r="E932" s="209"/>
      <c r="F932" s="209"/>
      <c r="H932" s="209">
        <v>928</v>
      </c>
      <c r="I932" s="210">
        <v>23710.270000000179</v>
      </c>
      <c r="K932" s="209">
        <v>928</v>
      </c>
      <c r="L932" s="210">
        <v>63422.66</v>
      </c>
      <c r="N932" s="209">
        <v>928</v>
      </c>
      <c r="O932" s="210">
        <v>26612</v>
      </c>
      <c r="Q932" s="209"/>
      <c r="R932" s="210"/>
    </row>
    <row r="933" spans="2:18" ht="12.75" customHeight="1">
      <c r="B933" s="209"/>
      <c r="C933" s="209"/>
      <c r="E933" s="209"/>
      <c r="F933" s="209"/>
      <c r="H933" s="209">
        <v>929</v>
      </c>
      <c r="I933" s="210">
        <v>23735.960000000181</v>
      </c>
      <c r="K933" s="209">
        <v>929</v>
      </c>
      <c r="L933" s="210">
        <v>63491.13</v>
      </c>
      <c r="N933" s="209">
        <v>929</v>
      </c>
      <c r="O933" s="210">
        <v>26640</v>
      </c>
      <c r="Q933" s="209"/>
      <c r="R933" s="210"/>
    </row>
    <row r="934" spans="2:18" ht="12.75" customHeight="1">
      <c r="B934" s="209"/>
      <c r="C934" s="209"/>
      <c r="E934" s="209"/>
      <c r="F934" s="209"/>
      <c r="H934" s="209">
        <v>930</v>
      </c>
      <c r="I934" s="210">
        <v>23761.660000000178</v>
      </c>
      <c r="K934" s="209">
        <v>930</v>
      </c>
      <c r="L934" s="210">
        <v>63559.61</v>
      </c>
      <c r="N934" s="209">
        <v>930</v>
      </c>
      <c r="O934" s="210">
        <v>26669</v>
      </c>
      <c r="Q934" s="209"/>
      <c r="R934" s="210"/>
    </row>
    <row r="935" spans="2:18" ht="12.75" customHeight="1">
      <c r="B935" s="209"/>
      <c r="C935" s="209"/>
      <c r="E935" s="209"/>
      <c r="F935" s="209"/>
      <c r="H935" s="209">
        <v>931</v>
      </c>
      <c r="I935" s="210">
        <v>23787.35000000018</v>
      </c>
      <c r="K935" s="209">
        <v>931</v>
      </c>
      <c r="L935" s="210">
        <v>63628.08</v>
      </c>
      <c r="N935" s="209">
        <v>931</v>
      </c>
      <c r="O935" s="210">
        <v>26697</v>
      </c>
      <c r="Q935" s="209"/>
      <c r="R935" s="210"/>
    </row>
    <row r="936" spans="2:18" ht="12.75" customHeight="1">
      <c r="B936" s="209"/>
      <c r="C936" s="209"/>
      <c r="E936" s="209"/>
      <c r="F936" s="209"/>
      <c r="H936" s="209">
        <v>932</v>
      </c>
      <c r="I936" s="210">
        <v>23813.050000000181</v>
      </c>
      <c r="K936" s="209">
        <v>932</v>
      </c>
      <c r="L936" s="210">
        <v>63696.55</v>
      </c>
      <c r="N936" s="209">
        <v>932</v>
      </c>
      <c r="O936" s="210">
        <v>26725</v>
      </c>
      <c r="Q936" s="209"/>
      <c r="R936" s="210"/>
    </row>
    <row r="937" spans="2:18" ht="12.75" customHeight="1">
      <c r="B937" s="209"/>
      <c r="C937" s="209"/>
      <c r="E937" s="209"/>
      <c r="F937" s="209"/>
      <c r="H937" s="209">
        <v>933</v>
      </c>
      <c r="I937" s="210">
        <v>23838.750000000182</v>
      </c>
      <c r="K937" s="209">
        <v>933</v>
      </c>
      <c r="L937" s="210">
        <v>63765.02</v>
      </c>
      <c r="N937" s="209">
        <v>933</v>
      </c>
      <c r="O937" s="210">
        <v>26754</v>
      </c>
      <c r="Q937" s="209"/>
      <c r="R937" s="210"/>
    </row>
    <row r="938" spans="2:18" ht="12.75" customHeight="1">
      <c r="B938" s="209"/>
      <c r="C938" s="209"/>
      <c r="E938" s="209"/>
      <c r="F938" s="209"/>
      <c r="H938" s="209">
        <v>934</v>
      </c>
      <c r="I938" s="210">
        <v>23864.440000000184</v>
      </c>
      <c r="K938" s="209">
        <v>934</v>
      </c>
      <c r="L938" s="210">
        <v>63833.5</v>
      </c>
      <c r="N938" s="209">
        <v>934</v>
      </c>
      <c r="O938" s="210">
        <v>26782</v>
      </c>
      <c r="Q938" s="209"/>
      <c r="R938" s="210"/>
    </row>
    <row r="939" spans="2:18" ht="12.75" customHeight="1">
      <c r="B939" s="209"/>
      <c r="C939" s="209"/>
      <c r="E939" s="209"/>
      <c r="F939" s="209"/>
      <c r="H939" s="209">
        <v>935</v>
      </c>
      <c r="I939" s="210">
        <v>23890.140000000181</v>
      </c>
      <c r="K939" s="209">
        <v>935</v>
      </c>
      <c r="L939" s="210">
        <v>63901.97</v>
      </c>
      <c r="N939" s="209">
        <v>935</v>
      </c>
      <c r="O939" s="210">
        <v>26811</v>
      </c>
      <c r="Q939" s="209"/>
      <c r="R939" s="210"/>
    </row>
    <row r="940" spans="2:18" ht="12.75" customHeight="1">
      <c r="B940" s="209"/>
      <c r="C940" s="209"/>
      <c r="E940" s="209"/>
      <c r="F940" s="209"/>
      <c r="H940" s="209">
        <v>936</v>
      </c>
      <c r="I940" s="210">
        <v>23915.830000000184</v>
      </c>
      <c r="K940" s="209">
        <v>936</v>
      </c>
      <c r="L940" s="210">
        <v>63970.44</v>
      </c>
      <c r="N940" s="209">
        <v>936</v>
      </c>
      <c r="O940" s="210">
        <v>26839</v>
      </c>
      <c r="Q940" s="209"/>
      <c r="R940" s="210"/>
    </row>
    <row r="941" spans="2:18" ht="12.75" customHeight="1">
      <c r="B941" s="209"/>
      <c r="C941" s="209"/>
      <c r="E941" s="209"/>
      <c r="F941" s="209"/>
      <c r="H941" s="209">
        <v>937</v>
      </c>
      <c r="I941" s="210">
        <v>23941.530000000184</v>
      </c>
      <c r="K941" s="209">
        <v>937</v>
      </c>
      <c r="L941" s="210">
        <v>64038.92</v>
      </c>
      <c r="N941" s="209">
        <v>937</v>
      </c>
      <c r="O941" s="210">
        <v>26867</v>
      </c>
      <c r="Q941" s="209"/>
      <c r="R941" s="210"/>
    </row>
    <row r="942" spans="2:18" ht="12.75" customHeight="1">
      <c r="B942" s="209"/>
      <c r="C942" s="209"/>
      <c r="E942" s="209"/>
      <c r="F942" s="209"/>
      <c r="H942" s="209">
        <v>938</v>
      </c>
      <c r="I942" s="210">
        <v>23967.230000000185</v>
      </c>
      <c r="K942" s="209">
        <v>938</v>
      </c>
      <c r="L942" s="210">
        <v>64107.39</v>
      </c>
      <c r="N942" s="209">
        <v>938</v>
      </c>
      <c r="O942" s="210">
        <v>26896</v>
      </c>
      <c r="Q942" s="209"/>
      <c r="R942" s="210"/>
    </row>
    <row r="943" spans="2:18" ht="12.75" customHeight="1">
      <c r="B943" s="209"/>
      <c r="C943" s="209"/>
      <c r="E943" s="209"/>
      <c r="F943" s="209"/>
      <c r="H943" s="209">
        <v>939</v>
      </c>
      <c r="I943" s="210">
        <v>23992.920000000187</v>
      </c>
      <c r="K943" s="209">
        <v>939</v>
      </c>
      <c r="L943" s="210">
        <v>64175.86</v>
      </c>
      <c r="N943" s="209">
        <v>939</v>
      </c>
      <c r="O943" s="210">
        <v>26924</v>
      </c>
      <c r="Q943" s="209"/>
      <c r="R943" s="210"/>
    </row>
    <row r="944" spans="2:18" ht="12.75" customHeight="1">
      <c r="B944" s="209"/>
      <c r="C944" s="209"/>
      <c r="E944" s="209"/>
      <c r="F944" s="209"/>
      <c r="H944" s="209">
        <v>940</v>
      </c>
      <c r="I944" s="210">
        <v>24018.620000000185</v>
      </c>
      <c r="K944" s="209">
        <v>940</v>
      </c>
      <c r="L944" s="210">
        <v>64244.34</v>
      </c>
      <c r="N944" s="209">
        <v>940</v>
      </c>
      <c r="O944" s="210">
        <v>26953</v>
      </c>
      <c r="Q944" s="209"/>
      <c r="R944" s="210"/>
    </row>
    <row r="945" spans="2:18" ht="12.75" customHeight="1">
      <c r="B945" s="209"/>
      <c r="C945" s="209"/>
      <c r="E945" s="209"/>
      <c r="F945" s="209"/>
      <c r="H945" s="209">
        <v>941</v>
      </c>
      <c r="I945" s="210">
        <v>24044.310000000187</v>
      </c>
      <c r="K945" s="209">
        <v>941</v>
      </c>
      <c r="L945" s="210">
        <v>64312.81</v>
      </c>
      <c r="N945" s="209">
        <v>941</v>
      </c>
      <c r="O945" s="210">
        <v>26981</v>
      </c>
      <c r="Q945" s="209"/>
      <c r="R945" s="210"/>
    </row>
    <row r="946" spans="2:18" ht="12.75" customHeight="1">
      <c r="B946" s="209"/>
      <c r="C946" s="209"/>
      <c r="E946" s="209"/>
      <c r="F946" s="209"/>
      <c r="H946" s="209">
        <v>942</v>
      </c>
      <c r="I946" s="210">
        <v>24070.010000000188</v>
      </c>
      <c r="K946" s="209">
        <v>942</v>
      </c>
      <c r="L946" s="210">
        <v>64381.279999999999</v>
      </c>
      <c r="N946" s="209">
        <v>942</v>
      </c>
      <c r="O946" s="210">
        <v>27009</v>
      </c>
      <c r="Q946" s="209"/>
      <c r="R946" s="210"/>
    </row>
    <row r="947" spans="2:18" ht="12.75" customHeight="1">
      <c r="B947" s="209"/>
      <c r="C947" s="209"/>
      <c r="E947" s="209"/>
      <c r="F947" s="209"/>
      <c r="H947" s="209">
        <v>943</v>
      </c>
      <c r="I947" s="210">
        <v>24095.710000000188</v>
      </c>
      <c r="K947" s="209">
        <v>943</v>
      </c>
      <c r="L947" s="210">
        <v>64449.75</v>
      </c>
      <c r="N947" s="209">
        <v>943</v>
      </c>
      <c r="O947" s="210">
        <v>27038</v>
      </c>
      <c r="Q947" s="209"/>
      <c r="R947" s="210"/>
    </row>
    <row r="948" spans="2:18" ht="12.75" customHeight="1">
      <c r="B948" s="209"/>
      <c r="C948" s="209"/>
      <c r="E948" s="209"/>
      <c r="F948" s="209"/>
      <c r="H948" s="209">
        <v>944</v>
      </c>
      <c r="I948" s="210">
        <v>24121.400000000191</v>
      </c>
      <c r="K948" s="209">
        <v>944</v>
      </c>
      <c r="L948" s="210">
        <v>64518.23</v>
      </c>
      <c r="N948" s="209">
        <v>944</v>
      </c>
      <c r="O948" s="210">
        <v>27066</v>
      </c>
      <c r="Q948" s="209"/>
      <c r="R948" s="210"/>
    </row>
    <row r="949" spans="2:18" ht="12.75" customHeight="1">
      <c r="B949" s="209"/>
      <c r="C949" s="209"/>
      <c r="E949" s="209"/>
      <c r="F949" s="209"/>
      <c r="H949" s="209">
        <v>945</v>
      </c>
      <c r="I949" s="210">
        <v>24147.100000000188</v>
      </c>
      <c r="K949" s="209">
        <v>945</v>
      </c>
      <c r="L949" s="210">
        <v>64586.7</v>
      </c>
      <c r="N949" s="209">
        <v>945</v>
      </c>
      <c r="O949" s="210">
        <v>27094</v>
      </c>
      <c r="Q949" s="209"/>
      <c r="R949" s="210"/>
    </row>
    <row r="950" spans="2:18" ht="12.75" customHeight="1">
      <c r="B950" s="209"/>
      <c r="C950" s="209"/>
      <c r="E950" s="209"/>
      <c r="F950" s="209"/>
      <c r="H950" s="209">
        <v>946</v>
      </c>
      <c r="I950" s="210">
        <v>24172.79000000019</v>
      </c>
      <c r="K950" s="209">
        <v>946</v>
      </c>
      <c r="L950" s="210">
        <v>64655.17</v>
      </c>
      <c r="N950" s="209">
        <v>946</v>
      </c>
      <c r="O950" s="210">
        <v>27123</v>
      </c>
      <c r="Q950" s="209"/>
      <c r="R950" s="210"/>
    </row>
    <row r="951" spans="2:18" ht="12.75" customHeight="1">
      <c r="B951" s="209"/>
      <c r="C951" s="209"/>
      <c r="E951" s="209"/>
      <c r="F951" s="209"/>
      <c r="H951" s="209">
        <v>947</v>
      </c>
      <c r="I951" s="210">
        <v>24198.490000000191</v>
      </c>
      <c r="K951" s="209">
        <v>947</v>
      </c>
      <c r="L951" s="210">
        <v>64723.65</v>
      </c>
      <c r="N951" s="209">
        <v>947</v>
      </c>
      <c r="O951" s="210">
        <v>27151</v>
      </c>
      <c r="Q951" s="209"/>
      <c r="R951" s="210"/>
    </row>
    <row r="952" spans="2:18" ht="12.75" customHeight="1">
      <c r="B952" s="209"/>
      <c r="C952" s="209"/>
      <c r="E952" s="209"/>
      <c r="F952" s="209"/>
      <c r="H952" s="209">
        <v>948</v>
      </c>
      <c r="I952" s="210">
        <v>24224.190000000192</v>
      </c>
      <c r="K952" s="209">
        <v>948</v>
      </c>
      <c r="L952" s="210">
        <v>64792.12</v>
      </c>
      <c r="N952" s="209">
        <v>948</v>
      </c>
      <c r="O952" s="210">
        <v>27180</v>
      </c>
      <c r="Q952" s="209"/>
      <c r="R952" s="210"/>
    </row>
    <row r="953" spans="2:18" ht="12.75" customHeight="1">
      <c r="B953" s="209"/>
      <c r="C953" s="209"/>
      <c r="E953" s="209"/>
      <c r="F953" s="209"/>
      <c r="H953" s="209">
        <v>949</v>
      </c>
      <c r="I953" s="210">
        <v>24249.880000000194</v>
      </c>
      <c r="K953" s="209">
        <v>949</v>
      </c>
      <c r="L953" s="210">
        <v>64860.59</v>
      </c>
      <c r="N953" s="209">
        <v>949</v>
      </c>
      <c r="O953" s="210">
        <v>27208</v>
      </c>
      <c r="Q953" s="209"/>
      <c r="R953" s="210"/>
    </row>
    <row r="954" spans="2:18" ht="12.75" customHeight="1">
      <c r="B954" s="209"/>
      <c r="C954" s="209"/>
      <c r="E954" s="209"/>
      <c r="F954" s="209"/>
      <c r="H954" s="209">
        <v>950</v>
      </c>
      <c r="I954" s="210">
        <v>24275.580000000191</v>
      </c>
      <c r="K954" s="209">
        <v>950</v>
      </c>
      <c r="L954" s="210">
        <v>64929.07</v>
      </c>
      <c r="N954" s="209">
        <v>950</v>
      </c>
      <c r="O954" s="210">
        <v>27236</v>
      </c>
      <c r="Q954" s="209"/>
      <c r="R954" s="210"/>
    </row>
    <row r="955" spans="2:18" ht="12.75" customHeight="1">
      <c r="B955" s="209"/>
      <c r="C955" s="209"/>
      <c r="E955" s="209"/>
      <c r="F955" s="209"/>
      <c r="H955" s="209">
        <v>951</v>
      </c>
      <c r="I955" s="210">
        <v>24301.270000000193</v>
      </c>
      <c r="K955" s="209">
        <v>951</v>
      </c>
      <c r="L955" s="210">
        <v>64997.54</v>
      </c>
      <c r="N955" s="209">
        <v>951</v>
      </c>
      <c r="O955" s="210">
        <v>27265</v>
      </c>
      <c r="Q955" s="209"/>
      <c r="R955" s="210"/>
    </row>
    <row r="956" spans="2:18" ht="12.75" customHeight="1">
      <c r="B956" s="209"/>
      <c r="C956" s="209"/>
      <c r="E956" s="209"/>
      <c r="F956" s="209"/>
      <c r="H956" s="209">
        <v>952</v>
      </c>
      <c r="I956" s="210">
        <v>24326.970000000194</v>
      </c>
      <c r="K956" s="209">
        <v>952</v>
      </c>
      <c r="L956" s="210">
        <v>65066.01</v>
      </c>
      <c r="N956" s="209">
        <v>952</v>
      </c>
      <c r="O956" s="210">
        <v>27293</v>
      </c>
      <c r="Q956" s="209"/>
      <c r="R956" s="210"/>
    </row>
    <row r="957" spans="2:18" ht="12.75" customHeight="1">
      <c r="B957" s="209"/>
      <c r="C957" s="209"/>
      <c r="E957" s="209"/>
      <c r="F957" s="209"/>
      <c r="H957" s="209">
        <v>953</v>
      </c>
      <c r="I957" s="210">
        <v>24352.670000000195</v>
      </c>
      <c r="K957" s="209">
        <v>953</v>
      </c>
      <c r="L957" s="210">
        <v>65134.48</v>
      </c>
      <c r="N957" s="209">
        <v>953</v>
      </c>
      <c r="O957" s="210">
        <v>27322</v>
      </c>
      <c r="Q957" s="209"/>
      <c r="R957" s="210"/>
    </row>
    <row r="958" spans="2:18" ht="12.75" customHeight="1">
      <c r="B958" s="209"/>
      <c r="C958" s="209"/>
      <c r="E958" s="209"/>
      <c r="F958" s="209"/>
      <c r="H958" s="209">
        <v>954</v>
      </c>
      <c r="I958" s="210">
        <v>24378.360000000197</v>
      </c>
      <c r="K958" s="209">
        <v>954</v>
      </c>
      <c r="L958" s="210">
        <v>65202.96</v>
      </c>
      <c r="N958" s="209">
        <v>954</v>
      </c>
      <c r="O958" s="210">
        <v>27350</v>
      </c>
      <c r="Q958" s="209"/>
      <c r="R958" s="210"/>
    </row>
    <row r="959" spans="2:18" ht="12.75" customHeight="1">
      <c r="B959" s="209"/>
      <c r="C959" s="209"/>
      <c r="E959" s="209"/>
      <c r="F959" s="209"/>
      <c r="H959" s="209">
        <v>955</v>
      </c>
      <c r="I959" s="210">
        <v>24404.060000000194</v>
      </c>
      <c r="K959" s="209">
        <v>955</v>
      </c>
      <c r="L959" s="210">
        <v>65271.43</v>
      </c>
      <c r="N959" s="209">
        <v>955</v>
      </c>
      <c r="O959" s="210">
        <v>27378</v>
      </c>
      <c r="Q959" s="209"/>
      <c r="R959" s="210"/>
    </row>
    <row r="960" spans="2:18" ht="12.75" customHeight="1">
      <c r="B960" s="209"/>
      <c r="C960" s="209"/>
      <c r="E960" s="209"/>
      <c r="F960" s="209"/>
      <c r="H960" s="209">
        <v>956</v>
      </c>
      <c r="I960" s="210">
        <v>24429.750000000196</v>
      </c>
      <c r="K960" s="209">
        <v>956</v>
      </c>
      <c r="L960" s="210">
        <v>65339.9</v>
      </c>
      <c r="N960" s="209">
        <v>956</v>
      </c>
      <c r="O960" s="210">
        <v>27407</v>
      </c>
      <c r="Q960" s="209"/>
      <c r="R960" s="210"/>
    </row>
    <row r="961" spans="2:18" ht="12.75" customHeight="1">
      <c r="B961" s="209"/>
      <c r="C961" s="209"/>
      <c r="E961" s="209"/>
      <c r="F961" s="209"/>
      <c r="H961" s="209">
        <v>957</v>
      </c>
      <c r="I961" s="210">
        <v>24455.450000000197</v>
      </c>
      <c r="K961" s="209">
        <v>957</v>
      </c>
      <c r="L961" s="210">
        <v>65408.38</v>
      </c>
      <c r="N961" s="209">
        <v>957</v>
      </c>
      <c r="O961" s="210">
        <v>27435</v>
      </c>
      <c r="Q961" s="209"/>
      <c r="R961" s="210"/>
    </row>
    <row r="962" spans="2:18" ht="12.75" customHeight="1">
      <c r="B962" s="209"/>
      <c r="C962" s="209"/>
      <c r="E962" s="209"/>
      <c r="F962" s="209"/>
      <c r="H962" s="209">
        <v>958</v>
      </c>
      <c r="I962" s="210">
        <v>24481.150000000198</v>
      </c>
      <c r="K962" s="209">
        <v>958</v>
      </c>
      <c r="L962" s="210">
        <v>65476.85</v>
      </c>
      <c r="N962" s="209">
        <v>958</v>
      </c>
      <c r="O962" s="210">
        <v>27464</v>
      </c>
      <c r="Q962" s="209"/>
      <c r="R962" s="210"/>
    </row>
    <row r="963" spans="2:18" ht="12.75" customHeight="1">
      <c r="B963" s="209"/>
      <c r="C963" s="209"/>
      <c r="E963" s="209"/>
      <c r="F963" s="209"/>
      <c r="H963" s="209">
        <v>959</v>
      </c>
      <c r="I963" s="210">
        <v>24506.8400000002</v>
      </c>
      <c r="K963" s="209">
        <v>959</v>
      </c>
      <c r="L963" s="210">
        <v>65545.320000000007</v>
      </c>
      <c r="N963" s="209">
        <v>959</v>
      </c>
      <c r="O963" s="210">
        <v>27492</v>
      </c>
      <c r="Q963" s="209"/>
      <c r="R963" s="210"/>
    </row>
    <row r="964" spans="2:18" ht="12.75" customHeight="1">
      <c r="B964" s="209"/>
      <c r="C964" s="209"/>
      <c r="E964" s="209"/>
      <c r="F964" s="209"/>
      <c r="H964" s="209">
        <v>960</v>
      </c>
      <c r="I964" s="210">
        <v>24532.540000000197</v>
      </c>
      <c r="K964" s="209">
        <v>960</v>
      </c>
      <c r="L964" s="210">
        <v>65613.8</v>
      </c>
      <c r="N964" s="209">
        <v>960</v>
      </c>
      <c r="O964" s="210">
        <v>27520</v>
      </c>
      <c r="Q964" s="209"/>
      <c r="R964" s="210"/>
    </row>
    <row r="965" spans="2:18" ht="12.75" customHeight="1">
      <c r="B965" s="209"/>
      <c r="C965" s="209"/>
      <c r="E965" s="209"/>
      <c r="F965" s="209"/>
      <c r="H965" s="209">
        <v>961</v>
      </c>
      <c r="I965" s="210">
        <v>24558.2300000002</v>
      </c>
      <c r="K965" s="209">
        <v>961</v>
      </c>
      <c r="L965" s="210">
        <v>65682.27</v>
      </c>
      <c r="N965" s="209">
        <v>961</v>
      </c>
      <c r="O965" s="210">
        <v>27549</v>
      </c>
      <c r="Q965" s="209"/>
      <c r="R965" s="210"/>
    </row>
    <row r="966" spans="2:18" ht="12.75" customHeight="1">
      <c r="H966" s="209">
        <v>962</v>
      </c>
      <c r="I966" s="210">
        <v>24583.9300000002</v>
      </c>
      <c r="K966" s="209">
        <v>962</v>
      </c>
      <c r="L966" s="210">
        <v>65750.740000000005</v>
      </c>
      <c r="N966" s="209">
        <v>962</v>
      </c>
      <c r="O966" s="210">
        <v>27577</v>
      </c>
      <c r="Q966" s="209"/>
      <c r="R966" s="210"/>
    </row>
    <row r="967" spans="2:18" ht="12.75" customHeight="1">
      <c r="H967" s="209">
        <v>963</v>
      </c>
      <c r="I967" s="210">
        <v>24609.630000000201</v>
      </c>
      <c r="K967" s="209">
        <v>963</v>
      </c>
      <c r="L967" s="210">
        <v>65819.210000000006</v>
      </c>
      <c r="N967" s="209">
        <v>963</v>
      </c>
      <c r="O967" s="210">
        <v>27606</v>
      </c>
      <c r="Q967" s="209"/>
      <c r="R967" s="210"/>
    </row>
    <row r="968" spans="2:18" ht="12.75" customHeight="1">
      <c r="H968" s="209">
        <v>964</v>
      </c>
      <c r="I968" s="210">
        <v>24635.320000000203</v>
      </c>
      <c r="K968" s="209">
        <v>964</v>
      </c>
      <c r="L968" s="210">
        <v>65887.69</v>
      </c>
      <c r="N968" s="209">
        <v>964</v>
      </c>
      <c r="O968" s="210">
        <v>27634</v>
      </c>
      <c r="Q968" s="209"/>
      <c r="R968" s="210"/>
    </row>
    <row r="969" spans="2:18" ht="12.75" customHeight="1">
      <c r="H969" s="209">
        <v>965</v>
      </c>
      <c r="I969" s="210">
        <v>24661.020000000201</v>
      </c>
      <c r="K969" s="209">
        <v>965</v>
      </c>
      <c r="L969" s="210">
        <v>65956.19</v>
      </c>
      <c r="N969" s="209">
        <v>965</v>
      </c>
      <c r="O969" s="210">
        <v>27662</v>
      </c>
      <c r="Q969" s="209"/>
      <c r="R969" s="210"/>
    </row>
    <row r="970" spans="2:18" ht="12.75" customHeight="1">
      <c r="H970" s="209">
        <v>966</v>
      </c>
      <c r="I970" s="210">
        <v>24686.710000000203</v>
      </c>
      <c r="K970" s="209">
        <v>966</v>
      </c>
      <c r="L970" s="210">
        <v>66024.7</v>
      </c>
      <c r="N970" s="209">
        <v>966</v>
      </c>
      <c r="O970" s="210">
        <v>27691</v>
      </c>
      <c r="Q970" s="209"/>
      <c r="R970" s="210"/>
    </row>
    <row r="971" spans="2:18" ht="12.75" customHeight="1">
      <c r="H971" s="209">
        <v>967</v>
      </c>
      <c r="I971" s="210">
        <v>24712.410000000204</v>
      </c>
      <c r="K971" s="209">
        <v>967</v>
      </c>
      <c r="L971" s="210">
        <v>66093.2</v>
      </c>
      <c r="N971" s="209">
        <v>967</v>
      </c>
      <c r="O971" s="210">
        <v>27719</v>
      </c>
      <c r="Q971" s="209"/>
      <c r="R971" s="210"/>
    </row>
    <row r="972" spans="2:18" ht="12.75" customHeight="1">
      <c r="H972" s="209">
        <v>968</v>
      </c>
      <c r="I972" s="210">
        <v>24738.110000000204</v>
      </c>
      <c r="K972" s="209">
        <v>968</v>
      </c>
      <c r="L972" s="210">
        <v>66161.7</v>
      </c>
      <c r="N972" s="209">
        <v>968</v>
      </c>
      <c r="O972" s="210">
        <v>27748</v>
      </c>
      <c r="Q972" s="209"/>
      <c r="R972" s="210"/>
    </row>
    <row r="973" spans="2:18" ht="12.75" customHeight="1">
      <c r="H973" s="209">
        <v>969</v>
      </c>
      <c r="I973" s="210">
        <v>24763.800000000207</v>
      </c>
      <c r="K973" s="209">
        <v>969</v>
      </c>
      <c r="L973" s="210">
        <v>66230.210000000006</v>
      </c>
      <c r="N973" s="209">
        <v>969</v>
      </c>
      <c r="O973" s="210">
        <v>27776</v>
      </c>
      <c r="Q973" s="209"/>
      <c r="R973" s="210"/>
    </row>
    <row r="974" spans="2:18" ht="12.75" customHeight="1">
      <c r="H974" s="209">
        <v>970</v>
      </c>
      <c r="I974" s="210">
        <v>24789.500000000204</v>
      </c>
      <c r="K974" s="209">
        <v>970</v>
      </c>
      <c r="L974" s="210">
        <v>66298.710000000006</v>
      </c>
      <c r="N974" s="209">
        <v>970</v>
      </c>
      <c r="O974" s="210">
        <v>27804</v>
      </c>
      <c r="Q974" s="209"/>
      <c r="R974" s="210"/>
    </row>
    <row r="975" spans="2:18" ht="12.75" customHeight="1">
      <c r="H975" s="209">
        <v>971</v>
      </c>
      <c r="I975" s="210">
        <v>24815.190000000206</v>
      </c>
      <c r="K975" s="209">
        <v>971</v>
      </c>
      <c r="L975" s="210">
        <v>66367.22</v>
      </c>
      <c r="N975" s="209">
        <v>971</v>
      </c>
      <c r="O975" s="210">
        <v>27833</v>
      </c>
      <c r="Q975" s="209"/>
      <c r="R975" s="210"/>
    </row>
    <row r="976" spans="2:18" ht="12.75" customHeight="1">
      <c r="H976" s="209">
        <v>972</v>
      </c>
      <c r="I976" s="210">
        <v>24840.890000000207</v>
      </c>
      <c r="K976" s="209">
        <v>972</v>
      </c>
      <c r="L976" s="210">
        <v>66435.72</v>
      </c>
      <c r="N976" s="209">
        <v>972</v>
      </c>
      <c r="O976" s="210">
        <v>27861</v>
      </c>
      <c r="Q976" s="209"/>
      <c r="R976" s="210"/>
    </row>
    <row r="977" spans="8:18" ht="12.75" customHeight="1">
      <c r="H977" s="209">
        <v>973</v>
      </c>
      <c r="I977" s="210">
        <v>24866.590000000208</v>
      </c>
      <c r="K977" s="209">
        <v>973</v>
      </c>
      <c r="L977" s="210">
        <v>66504.22</v>
      </c>
      <c r="N977" s="209">
        <v>973</v>
      </c>
      <c r="O977" s="210">
        <v>27890</v>
      </c>
      <c r="Q977" s="209"/>
      <c r="R977" s="210"/>
    </row>
    <row r="978" spans="8:18" ht="12.75" customHeight="1">
      <c r="H978" s="209">
        <v>974</v>
      </c>
      <c r="I978" s="210">
        <v>24892.28000000021</v>
      </c>
      <c r="K978" s="209">
        <v>974</v>
      </c>
      <c r="L978" s="210">
        <v>66572.73</v>
      </c>
      <c r="N978" s="209">
        <v>974</v>
      </c>
      <c r="O978" s="210">
        <v>27918</v>
      </c>
      <c r="Q978" s="209"/>
      <c r="R978" s="210"/>
    </row>
    <row r="979" spans="8:18" ht="12.75" customHeight="1">
      <c r="H979" s="209">
        <v>975</v>
      </c>
      <c r="I979" s="210">
        <v>24917.980000000207</v>
      </c>
      <c r="K979" s="209">
        <v>975</v>
      </c>
      <c r="L979" s="210">
        <v>66641.23</v>
      </c>
      <c r="N979" s="209">
        <v>975</v>
      </c>
      <c r="O979" s="210">
        <v>27946</v>
      </c>
      <c r="Q979" s="209"/>
      <c r="R979" s="210"/>
    </row>
    <row r="980" spans="8:18" ht="12.75" customHeight="1">
      <c r="H980" s="209">
        <v>976</v>
      </c>
      <c r="I980" s="210">
        <v>24943.670000000209</v>
      </c>
      <c r="K980" s="209">
        <v>976</v>
      </c>
      <c r="L980" s="210">
        <v>66709.740000000005</v>
      </c>
      <c r="N980" s="209">
        <v>976</v>
      </c>
      <c r="O980" s="210">
        <v>27975</v>
      </c>
      <c r="Q980" s="209"/>
      <c r="R980" s="210"/>
    </row>
    <row r="981" spans="8:18" ht="12.75" customHeight="1">
      <c r="H981" s="209">
        <v>977</v>
      </c>
      <c r="I981" s="210">
        <v>24969.37000000021</v>
      </c>
      <c r="K981" s="209">
        <v>977</v>
      </c>
      <c r="L981" s="210">
        <v>66778.240000000005</v>
      </c>
      <c r="N981" s="209">
        <v>977</v>
      </c>
      <c r="O981" s="210">
        <v>28003</v>
      </c>
      <c r="Q981" s="209"/>
      <c r="R981" s="210"/>
    </row>
    <row r="982" spans="8:18" ht="12.75" customHeight="1">
      <c r="H982" s="209">
        <v>978</v>
      </c>
      <c r="I982" s="210">
        <v>24995.070000000211</v>
      </c>
      <c r="K982" s="209">
        <v>978</v>
      </c>
      <c r="L982" s="210">
        <v>66846.740000000005</v>
      </c>
      <c r="N982" s="209">
        <v>978</v>
      </c>
      <c r="O982" s="210">
        <v>28032</v>
      </c>
      <c r="Q982" s="209"/>
      <c r="R982" s="210"/>
    </row>
    <row r="983" spans="8:18" ht="12.75" customHeight="1">
      <c r="H983" s="209">
        <v>979</v>
      </c>
      <c r="I983" s="210">
        <v>25020.760000000213</v>
      </c>
      <c r="K983" s="209">
        <v>979</v>
      </c>
      <c r="L983" s="210">
        <v>66915.25</v>
      </c>
      <c r="N983" s="209">
        <v>979</v>
      </c>
      <c r="O983" s="210">
        <v>28060</v>
      </c>
      <c r="Q983" s="209"/>
      <c r="R983" s="210"/>
    </row>
    <row r="984" spans="8:18" ht="12.75" customHeight="1">
      <c r="H984" s="209">
        <v>980</v>
      </c>
      <c r="I984" s="210">
        <v>25046.46000000021</v>
      </c>
      <c r="K984" s="209">
        <v>980</v>
      </c>
      <c r="L984" s="210">
        <v>66983.75</v>
      </c>
      <c r="N984" s="209">
        <v>980</v>
      </c>
      <c r="O984" s="210">
        <v>28088</v>
      </c>
      <c r="Q984" s="209"/>
      <c r="R984" s="210"/>
    </row>
    <row r="985" spans="8:18" ht="12.75" customHeight="1">
      <c r="H985" s="209">
        <v>981</v>
      </c>
      <c r="I985" s="210">
        <v>25072.150000000212</v>
      </c>
      <c r="K985" s="209">
        <v>981</v>
      </c>
      <c r="L985" s="210">
        <v>67052.259999999995</v>
      </c>
      <c r="N985" s="209">
        <v>981</v>
      </c>
      <c r="O985" s="210">
        <v>28117</v>
      </c>
      <c r="Q985" s="209"/>
      <c r="R985" s="210"/>
    </row>
    <row r="986" spans="8:18" ht="12.75" customHeight="1">
      <c r="H986" s="209">
        <v>982</v>
      </c>
      <c r="I986" s="210">
        <v>25097.850000000213</v>
      </c>
      <c r="K986" s="209">
        <v>982</v>
      </c>
      <c r="L986" s="210">
        <v>67120.759999999995</v>
      </c>
      <c r="N986" s="209">
        <v>982</v>
      </c>
      <c r="O986" s="210">
        <v>28145</v>
      </c>
      <c r="Q986" s="209"/>
      <c r="R986" s="210"/>
    </row>
    <row r="987" spans="8:18" ht="12.75" customHeight="1">
      <c r="H987" s="209">
        <v>983</v>
      </c>
      <c r="I987" s="210">
        <v>25123.550000000214</v>
      </c>
      <c r="K987" s="209">
        <v>983</v>
      </c>
      <c r="L987" s="210">
        <v>67189.259999999995</v>
      </c>
      <c r="N987" s="209">
        <v>983</v>
      </c>
      <c r="O987" s="210">
        <v>28174</v>
      </c>
      <c r="Q987" s="209"/>
      <c r="R987" s="210"/>
    </row>
    <row r="988" spans="8:18" ht="12.75" customHeight="1">
      <c r="H988" s="209">
        <v>984</v>
      </c>
      <c r="I988" s="210">
        <v>25149.240000000216</v>
      </c>
      <c r="K988" s="209">
        <v>984</v>
      </c>
      <c r="L988" s="210">
        <v>67257.77</v>
      </c>
      <c r="N988" s="209">
        <v>984</v>
      </c>
      <c r="O988" s="210">
        <v>28202</v>
      </c>
      <c r="Q988" s="209"/>
      <c r="R988" s="210"/>
    </row>
    <row r="989" spans="8:18" ht="12.75" customHeight="1">
      <c r="H989" s="209">
        <v>985</v>
      </c>
      <c r="I989" s="210">
        <v>25174.940000000213</v>
      </c>
      <c r="K989" s="209">
        <v>985</v>
      </c>
      <c r="L989" s="210">
        <v>67326.27</v>
      </c>
      <c r="N989" s="209">
        <v>985</v>
      </c>
      <c r="O989" s="210">
        <v>28230</v>
      </c>
      <c r="Q989" s="209"/>
      <c r="R989" s="210"/>
    </row>
    <row r="990" spans="8:18" ht="12.75" customHeight="1">
      <c r="H990" s="209">
        <v>986</v>
      </c>
      <c r="I990" s="210">
        <v>25200.630000000216</v>
      </c>
      <c r="K990" s="209">
        <v>986</v>
      </c>
      <c r="L990" s="210">
        <v>67394.78</v>
      </c>
      <c r="N990" s="209">
        <v>986</v>
      </c>
      <c r="O990" s="210">
        <v>28259</v>
      </c>
      <c r="Q990" s="209"/>
      <c r="R990" s="210"/>
    </row>
    <row r="991" spans="8:18" ht="12.75" customHeight="1">
      <c r="H991" s="209">
        <v>987</v>
      </c>
      <c r="I991" s="210">
        <v>25226.330000000216</v>
      </c>
      <c r="K991" s="209">
        <v>987</v>
      </c>
      <c r="L991" s="210">
        <v>67463.28</v>
      </c>
      <c r="N991" s="209">
        <v>987</v>
      </c>
      <c r="O991" s="210">
        <v>28287</v>
      </c>
      <c r="Q991" s="209"/>
      <c r="R991" s="210"/>
    </row>
    <row r="992" spans="8:18" ht="12.75" customHeight="1">
      <c r="H992" s="209">
        <v>988</v>
      </c>
      <c r="I992" s="210">
        <v>25252.030000000217</v>
      </c>
      <c r="K992" s="209">
        <v>988</v>
      </c>
      <c r="L992" s="210">
        <v>67531.78</v>
      </c>
      <c r="N992" s="209">
        <v>988</v>
      </c>
      <c r="O992" s="210">
        <v>28316</v>
      </c>
      <c r="Q992" s="209"/>
      <c r="R992" s="210"/>
    </row>
    <row r="993" spans="8:18" ht="12.75" customHeight="1">
      <c r="H993" s="209">
        <v>989</v>
      </c>
      <c r="I993" s="210">
        <v>25277.720000000219</v>
      </c>
      <c r="K993" s="209">
        <v>989</v>
      </c>
      <c r="L993" s="210">
        <v>67600.289999999994</v>
      </c>
      <c r="N993" s="209">
        <v>989</v>
      </c>
      <c r="O993" s="210">
        <v>28344</v>
      </c>
      <c r="Q993" s="209"/>
      <c r="R993" s="210"/>
    </row>
    <row r="994" spans="8:18" ht="12.75" customHeight="1">
      <c r="H994" s="209">
        <v>990</v>
      </c>
      <c r="I994" s="210">
        <v>25303.420000000217</v>
      </c>
      <c r="K994" s="209">
        <v>990</v>
      </c>
      <c r="L994" s="210">
        <v>67668.789999999994</v>
      </c>
      <c r="N994" s="209">
        <v>990</v>
      </c>
      <c r="O994" s="210">
        <v>28372</v>
      </c>
      <c r="Q994" s="209"/>
      <c r="R994" s="210"/>
    </row>
    <row r="995" spans="8:18" ht="12.75" customHeight="1">
      <c r="H995" s="209">
        <v>991</v>
      </c>
      <c r="I995" s="210">
        <v>25329.110000000219</v>
      </c>
      <c r="K995" s="209">
        <v>991</v>
      </c>
      <c r="L995" s="210">
        <v>67737.3</v>
      </c>
      <c r="N995" s="209">
        <v>991</v>
      </c>
      <c r="O995" s="210">
        <v>28401</v>
      </c>
      <c r="Q995" s="209"/>
      <c r="R995" s="210"/>
    </row>
    <row r="996" spans="8:18" ht="12.75" customHeight="1">
      <c r="H996" s="209">
        <v>992</v>
      </c>
      <c r="I996" s="210">
        <v>25354.81000000022</v>
      </c>
      <c r="K996" s="209">
        <v>992</v>
      </c>
      <c r="L996" s="210">
        <v>67805.8</v>
      </c>
      <c r="N996" s="209">
        <v>992</v>
      </c>
      <c r="O996" s="210">
        <v>28429</v>
      </c>
      <c r="Q996" s="209"/>
      <c r="R996" s="210"/>
    </row>
    <row r="997" spans="8:18" ht="12.75" customHeight="1">
      <c r="H997" s="209">
        <v>993</v>
      </c>
      <c r="I997" s="210">
        <v>25380.51000000022</v>
      </c>
      <c r="K997" s="209">
        <v>993</v>
      </c>
      <c r="L997" s="210">
        <v>67874.3</v>
      </c>
      <c r="N997" s="209">
        <v>993</v>
      </c>
      <c r="O997" s="210">
        <v>28457</v>
      </c>
      <c r="Q997" s="209"/>
      <c r="R997" s="210"/>
    </row>
    <row r="998" spans="8:18" ht="12.75" customHeight="1">
      <c r="H998" s="209">
        <v>994</v>
      </c>
      <c r="I998" s="210">
        <v>25406.200000000223</v>
      </c>
      <c r="K998" s="209">
        <v>994</v>
      </c>
      <c r="L998" s="210">
        <v>67942.81</v>
      </c>
      <c r="N998" s="209">
        <v>994</v>
      </c>
      <c r="O998" s="210">
        <v>28486</v>
      </c>
      <c r="Q998" s="209"/>
      <c r="R998" s="210"/>
    </row>
    <row r="999" spans="8:18" ht="12.75" customHeight="1">
      <c r="H999" s="209">
        <v>995</v>
      </c>
      <c r="I999" s="210">
        <v>25431.90000000022</v>
      </c>
      <c r="K999" s="209">
        <v>995</v>
      </c>
      <c r="L999" s="210">
        <v>68011.31</v>
      </c>
      <c r="N999" s="209">
        <v>995</v>
      </c>
      <c r="O999" s="210">
        <v>28514</v>
      </c>
      <c r="Q999" s="209"/>
      <c r="R999" s="210"/>
    </row>
    <row r="1000" spans="8:18" ht="12.75" customHeight="1">
      <c r="H1000" s="209">
        <v>996</v>
      </c>
      <c r="I1000" s="210">
        <v>25457.590000000222</v>
      </c>
      <c r="K1000" s="209">
        <v>996</v>
      </c>
      <c r="L1000" s="210">
        <v>68079.820000000007</v>
      </c>
      <c r="N1000" s="209">
        <v>996</v>
      </c>
      <c r="O1000" s="210">
        <v>28543</v>
      </c>
      <c r="Q1000" s="209"/>
      <c r="R1000" s="210"/>
    </row>
    <row r="1001" spans="8:18" ht="12.75" customHeight="1">
      <c r="H1001" s="209">
        <v>997</v>
      </c>
      <c r="I1001" s="210">
        <v>25483.290000000223</v>
      </c>
      <c r="K1001" s="209">
        <v>997</v>
      </c>
      <c r="L1001" s="210">
        <v>68148.320000000007</v>
      </c>
      <c r="N1001" s="209">
        <v>997</v>
      </c>
      <c r="O1001" s="210">
        <v>28571</v>
      </c>
      <c r="Q1001" s="209"/>
      <c r="R1001" s="210"/>
    </row>
    <row r="1002" spans="8:18" ht="12.75" customHeight="1">
      <c r="H1002" s="209">
        <v>998</v>
      </c>
      <c r="I1002" s="210">
        <v>25508.990000000224</v>
      </c>
      <c r="K1002" s="209">
        <v>998</v>
      </c>
      <c r="L1002" s="210">
        <v>68216.820000000007</v>
      </c>
      <c r="N1002" s="209">
        <v>998</v>
      </c>
      <c r="O1002" s="210">
        <v>28599</v>
      </c>
      <c r="Q1002" s="209"/>
      <c r="R1002" s="210"/>
    </row>
    <row r="1003" spans="8:18" ht="12.75" customHeight="1">
      <c r="H1003" s="209">
        <v>999</v>
      </c>
      <c r="I1003" s="210">
        <v>25534.680000000226</v>
      </c>
      <c r="K1003" s="209">
        <v>999</v>
      </c>
      <c r="L1003" s="210">
        <v>68285.33</v>
      </c>
      <c r="N1003" s="209">
        <v>999</v>
      </c>
      <c r="O1003" s="210">
        <v>28628</v>
      </c>
      <c r="Q1003" s="209"/>
      <c r="R1003" s="210"/>
    </row>
    <row r="1004" spans="8:18" ht="12.75" customHeight="1">
      <c r="H1004" s="209">
        <v>1000</v>
      </c>
      <c r="I1004" s="210">
        <v>25560.380000000223</v>
      </c>
      <c r="K1004" s="209">
        <v>1000</v>
      </c>
      <c r="L1004" s="210">
        <v>68353.83</v>
      </c>
      <c r="N1004" s="209">
        <v>1000</v>
      </c>
      <c r="O1004" s="210">
        <v>28656</v>
      </c>
      <c r="Q1004" s="209"/>
      <c r="R1004" s="210"/>
    </row>
    <row r="1005" spans="8:18" ht="12.75" customHeight="1">
      <c r="H1005" s="209">
        <v>1001</v>
      </c>
      <c r="I1005" s="210">
        <v>25586.070000000225</v>
      </c>
      <c r="K1005" s="209">
        <v>1001</v>
      </c>
      <c r="L1005" s="210">
        <v>68422.34</v>
      </c>
      <c r="N1005" s="209">
        <v>1001</v>
      </c>
      <c r="O1005" s="210">
        <v>28685</v>
      </c>
      <c r="Q1005" s="209"/>
      <c r="R1005" s="210"/>
    </row>
    <row r="1006" spans="8:18" ht="12.75" customHeight="1">
      <c r="H1006" s="209">
        <v>1002</v>
      </c>
      <c r="I1006" s="210">
        <v>25611.770000000226</v>
      </c>
      <c r="K1006" s="209">
        <v>1002</v>
      </c>
      <c r="L1006" s="210">
        <v>68490.84</v>
      </c>
      <c r="N1006" s="209">
        <v>1002</v>
      </c>
      <c r="O1006" s="210">
        <v>28713</v>
      </c>
      <c r="Q1006" s="209"/>
      <c r="R1006" s="210"/>
    </row>
    <row r="1007" spans="8:18" ht="12.75" customHeight="1">
      <c r="H1007" s="209">
        <v>1003</v>
      </c>
      <c r="I1007" s="210">
        <v>25637.470000000227</v>
      </c>
      <c r="K1007" s="209">
        <v>1003</v>
      </c>
      <c r="L1007" s="210">
        <v>68559.34</v>
      </c>
      <c r="N1007" s="209">
        <v>1003</v>
      </c>
      <c r="O1007" s="210">
        <v>28741</v>
      </c>
      <c r="Q1007" s="209"/>
      <c r="R1007" s="210"/>
    </row>
    <row r="1008" spans="8:18" ht="12.75" customHeight="1">
      <c r="H1008" s="209">
        <v>1004</v>
      </c>
      <c r="I1008" s="210">
        <v>25663.160000000229</v>
      </c>
      <c r="K1008" s="209">
        <v>1004</v>
      </c>
      <c r="L1008" s="210">
        <v>68627.850000000006</v>
      </c>
      <c r="N1008" s="209">
        <v>1004</v>
      </c>
      <c r="O1008" s="210">
        <v>28770</v>
      </c>
      <c r="Q1008" s="209"/>
      <c r="R1008" s="210"/>
    </row>
    <row r="1009" spans="8:18" ht="12.75" customHeight="1">
      <c r="H1009" s="209">
        <v>1005</v>
      </c>
      <c r="I1009" s="210">
        <v>25688.860000000226</v>
      </c>
      <c r="K1009" s="209">
        <v>1005</v>
      </c>
      <c r="L1009" s="210">
        <v>68696.350000000006</v>
      </c>
      <c r="N1009" s="209">
        <v>1005</v>
      </c>
      <c r="O1009" s="210">
        <v>28798</v>
      </c>
      <c r="Q1009" s="209"/>
      <c r="R1009" s="210"/>
    </row>
    <row r="1010" spans="8:18" ht="12.75" customHeight="1">
      <c r="H1010" s="209">
        <v>1006</v>
      </c>
      <c r="I1010" s="210">
        <v>25714.550000000228</v>
      </c>
      <c r="K1010" s="209">
        <v>1006</v>
      </c>
      <c r="L1010" s="210">
        <v>68764.86</v>
      </c>
      <c r="N1010" s="209">
        <v>1006</v>
      </c>
      <c r="O1010" s="210">
        <v>28827</v>
      </c>
      <c r="Q1010" s="209"/>
      <c r="R1010" s="210"/>
    </row>
    <row r="1011" spans="8:18" ht="12.75" customHeight="1">
      <c r="H1011" s="209">
        <v>1007</v>
      </c>
      <c r="I1011" s="210">
        <v>25740.250000000229</v>
      </c>
      <c r="K1011" s="209">
        <v>1007</v>
      </c>
      <c r="L1011" s="210">
        <v>68833.36</v>
      </c>
      <c r="N1011" s="209">
        <v>1007</v>
      </c>
      <c r="O1011" s="210">
        <v>28855</v>
      </c>
      <c r="Q1011" s="209"/>
      <c r="R1011" s="210"/>
    </row>
    <row r="1012" spans="8:18" ht="12.75" customHeight="1">
      <c r="H1012" s="209">
        <v>1008</v>
      </c>
      <c r="I1012" s="210">
        <v>25765.95000000023</v>
      </c>
      <c r="K1012" s="209">
        <v>1008</v>
      </c>
      <c r="L1012" s="210">
        <v>68901.86</v>
      </c>
      <c r="N1012" s="209">
        <v>1008</v>
      </c>
      <c r="O1012" s="210">
        <v>28883</v>
      </c>
      <c r="Q1012" s="209"/>
      <c r="R1012" s="210"/>
    </row>
    <row r="1013" spans="8:18" ht="12.75" customHeight="1">
      <c r="H1013" s="209">
        <v>1009</v>
      </c>
      <c r="I1013" s="210">
        <v>25791.640000000232</v>
      </c>
      <c r="K1013" s="209">
        <v>1009</v>
      </c>
      <c r="L1013" s="210">
        <v>68970.37</v>
      </c>
      <c r="N1013" s="209">
        <v>1009</v>
      </c>
      <c r="O1013" s="210">
        <v>28912</v>
      </c>
      <c r="Q1013" s="209"/>
      <c r="R1013" s="210"/>
    </row>
    <row r="1014" spans="8:18" ht="12.75" customHeight="1">
      <c r="H1014" s="209">
        <v>1010</v>
      </c>
      <c r="I1014" s="210">
        <v>25817.340000000229</v>
      </c>
      <c r="K1014" s="209">
        <v>1010</v>
      </c>
      <c r="L1014" s="210">
        <v>69038.87</v>
      </c>
      <c r="N1014" s="209">
        <v>1010</v>
      </c>
      <c r="O1014" s="210">
        <v>28940</v>
      </c>
      <c r="Q1014" s="209"/>
      <c r="R1014" s="210"/>
    </row>
    <row r="1015" spans="8:18" ht="12.75" customHeight="1">
      <c r="H1015" s="209">
        <v>1011</v>
      </c>
      <c r="I1015" s="210">
        <v>25843.030000000232</v>
      </c>
      <c r="K1015" s="209">
        <v>1011</v>
      </c>
      <c r="L1015" s="210">
        <v>69107.38</v>
      </c>
      <c r="N1015" s="209">
        <v>1011</v>
      </c>
      <c r="O1015" s="210">
        <v>28969</v>
      </c>
      <c r="Q1015" s="209"/>
      <c r="R1015" s="210"/>
    </row>
    <row r="1016" spans="8:18" ht="12.75" customHeight="1">
      <c r="H1016" s="209">
        <v>1012</v>
      </c>
      <c r="I1016" s="210">
        <v>25868.730000000232</v>
      </c>
      <c r="K1016" s="209">
        <v>1012</v>
      </c>
      <c r="L1016" s="210">
        <v>69175.88</v>
      </c>
      <c r="N1016" s="209">
        <v>1012</v>
      </c>
      <c r="O1016" s="210">
        <v>28997</v>
      </c>
      <c r="Q1016" s="209"/>
      <c r="R1016" s="210"/>
    </row>
    <row r="1017" spans="8:18" ht="12.75" customHeight="1">
      <c r="H1017" s="209">
        <v>1013</v>
      </c>
      <c r="I1017" s="210">
        <v>25894.430000000233</v>
      </c>
      <c r="K1017" s="209">
        <v>1013</v>
      </c>
      <c r="L1017" s="210">
        <v>69244.38</v>
      </c>
      <c r="N1017" s="209">
        <v>1013</v>
      </c>
      <c r="O1017" s="210">
        <v>29025</v>
      </c>
      <c r="Q1017" s="209"/>
      <c r="R1017" s="210"/>
    </row>
    <row r="1018" spans="8:18" ht="12.75" customHeight="1">
      <c r="H1018" s="209">
        <v>1014</v>
      </c>
      <c r="I1018" s="210">
        <v>25920.120000000235</v>
      </c>
      <c r="K1018" s="209">
        <v>1014</v>
      </c>
      <c r="L1018" s="210">
        <v>69312.89</v>
      </c>
      <c r="N1018" s="209">
        <v>1014</v>
      </c>
      <c r="O1018" s="210">
        <v>29054</v>
      </c>
      <c r="Q1018" s="209"/>
      <c r="R1018" s="210"/>
    </row>
    <row r="1019" spans="8:18" ht="12.75" customHeight="1">
      <c r="H1019" s="209">
        <v>1015</v>
      </c>
      <c r="I1019" s="210">
        <v>25945.820000000233</v>
      </c>
      <c r="K1019" s="209">
        <v>1015</v>
      </c>
      <c r="L1019" s="210">
        <v>69381.39</v>
      </c>
      <c r="N1019" s="209">
        <v>1015</v>
      </c>
      <c r="O1019" s="210">
        <v>29082</v>
      </c>
      <c r="Q1019" s="209"/>
      <c r="R1019" s="210"/>
    </row>
    <row r="1020" spans="8:18" ht="12.75" customHeight="1">
      <c r="H1020" s="209">
        <v>1016</v>
      </c>
      <c r="I1020" s="210">
        <v>25971.510000000235</v>
      </c>
      <c r="K1020" s="209">
        <v>1016</v>
      </c>
      <c r="L1020" s="210">
        <v>69449.899999999994</v>
      </c>
      <c r="N1020" s="209">
        <v>1016</v>
      </c>
      <c r="O1020" s="210">
        <v>29111</v>
      </c>
      <c r="Q1020" s="209"/>
      <c r="R1020" s="210"/>
    </row>
    <row r="1021" spans="8:18" ht="12.75" customHeight="1">
      <c r="H1021" s="209">
        <v>1017</v>
      </c>
      <c r="I1021" s="210">
        <v>25997.210000000236</v>
      </c>
      <c r="K1021" s="209">
        <v>1017</v>
      </c>
      <c r="L1021" s="210">
        <v>69518.399999999994</v>
      </c>
      <c r="N1021" s="209">
        <v>1017</v>
      </c>
      <c r="O1021" s="210">
        <v>29139</v>
      </c>
      <c r="Q1021" s="209"/>
      <c r="R1021" s="210"/>
    </row>
    <row r="1022" spans="8:18" ht="12.75" customHeight="1">
      <c r="H1022" s="209">
        <v>1018</v>
      </c>
      <c r="I1022" s="210">
        <v>26022.910000000236</v>
      </c>
      <c r="K1022" s="209">
        <v>1018</v>
      </c>
      <c r="L1022" s="210">
        <v>69586.899999999994</v>
      </c>
      <c r="N1022" s="209">
        <v>1018</v>
      </c>
      <c r="O1022" s="210">
        <v>29167</v>
      </c>
      <c r="Q1022" s="209"/>
      <c r="R1022" s="210"/>
    </row>
    <row r="1023" spans="8:18" ht="12.75" customHeight="1">
      <c r="H1023" s="209">
        <v>1019</v>
      </c>
      <c r="I1023" s="210">
        <v>26048.600000000239</v>
      </c>
      <c r="K1023" s="209">
        <v>1019</v>
      </c>
      <c r="L1023" s="210">
        <v>69655.41</v>
      </c>
      <c r="N1023" s="209">
        <v>1019</v>
      </c>
      <c r="O1023" s="210">
        <v>29196</v>
      </c>
      <c r="Q1023" s="209"/>
      <c r="R1023" s="210"/>
    </row>
    <row r="1024" spans="8:18" ht="12.75" customHeight="1">
      <c r="H1024" s="209">
        <v>1020</v>
      </c>
      <c r="I1024" s="210">
        <v>26074.300000000236</v>
      </c>
      <c r="K1024" s="209">
        <v>1020</v>
      </c>
      <c r="L1024" s="210">
        <v>69723.91</v>
      </c>
      <c r="N1024" s="209">
        <v>1020</v>
      </c>
      <c r="O1024" s="210">
        <v>29224</v>
      </c>
      <c r="Q1024" s="209"/>
      <c r="R1024" s="210"/>
    </row>
    <row r="1025" spans="8:18" ht="12.75" customHeight="1">
      <c r="H1025" s="209">
        <v>1021</v>
      </c>
      <c r="I1025" s="210">
        <v>26099.990000000238</v>
      </c>
      <c r="K1025" s="209">
        <v>1021</v>
      </c>
      <c r="L1025" s="210">
        <v>69792.42</v>
      </c>
      <c r="N1025" s="209">
        <v>1021</v>
      </c>
      <c r="O1025" s="210">
        <v>29253</v>
      </c>
      <c r="Q1025" s="209"/>
      <c r="R1025" s="210"/>
    </row>
    <row r="1026" spans="8:18" ht="12.75" customHeight="1">
      <c r="H1026" s="209">
        <v>1022</v>
      </c>
      <c r="I1026" s="210">
        <v>26125.690000000239</v>
      </c>
      <c r="K1026" s="209">
        <v>1022</v>
      </c>
      <c r="L1026" s="210">
        <v>69860.92</v>
      </c>
      <c r="N1026" s="209">
        <v>1022</v>
      </c>
      <c r="O1026" s="210">
        <v>29281</v>
      </c>
      <c r="Q1026" s="209"/>
      <c r="R1026" s="210"/>
    </row>
    <row r="1027" spans="8:18" ht="12.75" customHeight="1">
      <c r="H1027" s="209">
        <v>1023</v>
      </c>
      <c r="I1027" s="210">
        <v>26151.39000000024</v>
      </c>
      <c r="K1027" s="209">
        <v>1023</v>
      </c>
      <c r="L1027" s="210">
        <v>69929.42</v>
      </c>
      <c r="N1027" s="209">
        <v>1023</v>
      </c>
      <c r="O1027" s="210">
        <v>29309</v>
      </c>
      <c r="Q1027" s="209"/>
      <c r="R1027" s="210"/>
    </row>
    <row r="1028" spans="8:18" ht="12.75" customHeight="1">
      <c r="H1028" s="209">
        <v>1024</v>
      </c>
      <c r="I1028" s="210">
        <v>26177.080000000242</v>
      </c>
      <c r="K1028" s="209">
        <v>1024</v>
      </c>
      <c r="L1028" s="210">
        <v>69997.929999999993</v>
      </c>
      <c r="N1028" s="209">
        <v>1024</v>
      </c>
      <c r="O1028" s="210">
        <v>29338</v>
      </c>
      <c r="Q1028" s="209"/>
      <c r="R1028" s="210"/>
    </row>
    <row r="1029" spans="8:18" ht="12.75" customHeight="1">
      <c r="H1029" s="209">
        <v>1025</v>
      </c>
      <c r="I1029" s="210">
        <v>26202.780000000239</v>
      </c>
      <c r="K1029" s="209">
        <v>1025</v>
      </c>
      <c r="L1029" s="210">
        <v>70066.429999999993</v>
      </c>
      <c r="N1029" s="209">
        <v>1025</v>
      </c>
      <c r="O1029" s="210">
        <v>29366</v>
      </c>
      <c r="Q1029" s="209"/>
      <c r="R1029" s="210"/>
    </row>
    <row r="1030" spans="8:18" ht="12.75" customHeight="1">
      <c r="H1030" s="209">
        <v>1026</v>
      </c>
      <c r="I1030" s="210">
        <v>26228.470000000241</v>
      </c>
      <c r="K1030" s="209">
        <v>1026</v>
      </c>
      <c r="L1030" s="210">
        <v>70134.94</v>
      </c>
      <c r="N1030" s="209">
        <v>1026</v>
      </c>
      <c r="O1030" s="210">
        <v>29395</v>
      </c>
      <c r="Q1030" s="209"/>
      <c r="R1030" s="210"/>
    </row>
    <row r="1031" spans="8:18" ht="12.75" customHeight="1">
      <c r="H1031" s="209">
        <v>1027</v>
      </c>
      <c r="I1031" s="210">
        <v>26254.170000000242</v>
      </c>
      <c r="K1031" s="209">
        <v>1027</v>
      </c>
      <c r="L1031" s="210">
        <v>70203.44</v>
      </c>
      <c r="N1031" s="209">
        <v>1027</v>
      </c>
      <c r="O1031" s="210">
        <v>29423</v>
      </c>
      <c r="Q1031" s="209"/>
      <c r="R1031" s="210"/>
    </row>
    <row r="1032" spans="8:18" ht="12.75" customHeight="1">
      <c r="H1032" s="209">
        <v>1028</v>
      </c>
      <c r="I1032" s="210">
        <v>26279.870000000243</v>
      </c>
      <c r="K1032" s="209">
        <v>1028</v>
      </c>
      <c r="L1032" s="210">
        <v>70271.94</v>
      </c>
      <c r="N1032" s="209">
        <v>1028</v>
      </c>
      <c r="O1032" s="210">
        <v>29451</v>
      </c>
      <c r="Q1032" s="209"/>
      <c r="R1032" s="210"/>
    </row>
    <row r="1033" spans="8:18" ht="12.75" customHeight="1">
      <c r="H1033" s="209">
        <v>1029</v>
      </c>
      <c r="I1033" s="210">
        <v>26305.560000000245</v>
      </c>
      <c r="K1033" s="209">
        <v>1029</v>
      </c>
      <c r="L1033" s="210">
        <v>70340.45</v>
      </c>
      <c r="N1033" s="209">
        <v>1029</v>
      </c>
      <c r="O1033" s="210">
        <v>29480</v>
      </c>
      <c r="Q1033" s="209"/>
      <c r="R1033" s="210"/>
    </row>
    <row r="1034" spans="8:18" ht="12.75" customHeight="1">
      <c r="H1034" s="209">
        <v>1030</v>
      </c>
      <c r="I1034" s="210">
        <v>26331.260000000242</v>
      </c>
      <c r="K1034" s="209">
        <v>1030</v>
      </c>
      <c r="L1034" s="210">
        <v>70408.95</v>
      </c>
      <c r="N1034" s="209">
        <v>1030</v>
      </c>
      <c r="O1034" s="210">
        <v>29508</v>
      </c>
      <c r="Q1034" s="209"/>
      <c r="R1034" s="210"/>
    </row>
    <row r="1035" spans="8:18" ht="12.75" customHeight="1">
      <c r="H1035" s="209">
        <v>1031</v>
      </c>
      <c r="I1035" s="210">
        <v>26356.950000000244</v>
      </c>
      <c r="K1035" s="209">
        <v>1031</v>
      </c>
      <c r="L1035" s="210">
        <v>70477.460000000006</v>
      </c>
      <c r="N1035" s="209">
        <v>1031</v>
      </c>
      <c r="O1035" s="210">
        <v>29537</v>
      </c>
      <c r="Q1035" s="209"/>
      <c r="R1035" s="210"/>
    </row>
    <row r="1036" spans="8:18" ht="12.75" customHeight="1">
      <c r="H1036" s="209">
        <v>1032</v>
      </c>
      <c r="I1036" s="210">
        <v>26382.650000000245</v>
      </c>
      <c r="K1036" s="209">
        <v>1032</v>
      </c>
      <c r="L1036" s="210">
        <v>70545.960000000006</v>
      </c>
      <c r="N1036" s="209">
        <v>1032</v>
      </c>
      <c r="O1036" s="210">
        <v>29565</v>
      </c>
      <c r="Q1036" s="209"/>
      <c r="R1036" s="210"/>
    </row>
    <row r="1037" spans="8:18" ht="12.75" customHeight="1">
      <c r="H1037" s="209">
        <v>1033</v>
      </c>
      <c r="I1037" s="210">
        <v>26408.350000000246</v>
      </c>
      <c r="K1037" s="209">
        <v>1033</v>
      </c>
      <c r="L1037" s="210">
        <v>70614.460000000006</v>
      </c>
      <c r="N1037" s="209">
        <v>1033</v>
      </c>
      <c r="O1037" s="210">
        <v>29593</v>
      </c>
      <c r="Q1037" s="209"/>
      <c r="R1037" s="210"/>
    </row>
    <row r="1038" spans="8:18" ht="12.75" customHeight="1">
      <c r="H1038" s="209">
        <v>1034</v>
      </c>
      <c r="I1038" s="210">
        <v>26434.040000000248</v>
      </c>
      <c r="K1038" s="209">
        <v>1034</v>
      </c>
      <c r="L1038" s="210">
        <v>70682.97</v>
      </c>
      <c r="N1038" s="209">
        <v>1034</v>
      </c>
      <c r="O1038" s="210">
        <v>29622</v>
      </c>
      <c r="Q1038" s="209"/>
      <c r="R1038" s="210"/>
    </row>
    <row r="1039" spans="8:18" ht="12.75" customHeight="1">
      <c r="H1039" s="209">
        <v>1035</v>
      </c>
      <c r="I1039" s="210">
        <v>26459.740000000245</v>
      </c>
      <c r="K1039" s="209">
        <v>1035</v>
      </c>
      <c r="L1039" s="210">
        <v>70751.47</v>
      </c>
      <c r="N1039" s="209">
        <v>1035</v>
      </c>
      <c r="O1039" s="210">
        <v>29650</v>
      </c>
      <c r="Q1039" s="209"/>
      <c r="R1039" s="210"/>
    </row>
    <row r="1040" spans="8:18" ht="12.75" customHeight="1">
      <c r="H1040" s="209">
        <v>1036</v>
      </c>
      <c r="I1040" s="210">
        <v>26485.430000000248</v>
      </c>
      <c r="K1040" s="209">
        <v>1036</v>
      </c>
      <c r="L1040" s="210">
        <v>70819.98</v>
      </c>
      <c r="N1040" s="209">
        <v>1036</v>
      </c>
      <c r="O1040" s="210">
        <v>29679</v>
      </c>
      <c r="Q1040" s="209"/>
      <c r="R1040" s="210"/>
    </row>
    <row r="1041" spans="8:18" ht="12.75" customHeight="1">
      <c r="H1041" s="209">
        <v>1037</v>
      </c>
      <c r="I1041" s="210">
        <v>26511.130000000248</v>
      </c>
      <c r="K1041" s="209">
        <v>1037</v>
      </c>
      <c r="L1041" s="210">
        <v>70888.479999999996</v>
      </c>
      <c r="N1041" s="209">
        <v>1037</v>
      </c>
      <c r="O1041" s="210">
        <v>29707</v>
      </c>
      <c r="Q1041" s="209"/>
      <c r="R1041" s="210"/>
    </row>
    <row r="1042" spans="8:18" ht="12.75" customHeight="1">
      <c r="H1042" s="209">
        <v>1038</v>
      </c>
      <c r="I1042" s="210">
        <v>26536.830000000249</v>
      </c>
      <c r="K1042" s="209">
        <v>1038</v>
      </c>
      <c r="L1042" s="210">
        <v>70956.98</v>
      </c>
      <c r="N1042" s="209">
        <v>1038</v>
      </c>
      <c r="O1042" s="210">
        <v>29735</v>
      </c>
      <c r="Q1042" s="209"/>
      <c r="R1042" s="210"/>
    </row>
    <row r="1043" spans="8:18" ht="12.75" customHeight="1">
      <c r="H1043" s="209">
        <v>1039</v>
      </c>
      <c r="I1043" s="210">
        <v>26562.520000000251</v>
      </c>
      <c r="K1043" s="209">
        <v>1039</v>
      </c>
      <c r="L1043" s="210">
        <v>71025.490000000005</v>
      </c>
      <c r="N1043" s="209">
        <v>1039</v>
      </c>
      <c r="O1043" s="210">
        <v>29764</v>
      </c>
      <c r="Q1043" s="209"/>
      <c r="R1043" s="210"/>
    </row>
    <row r="1044" spans="8:18" ht="12.75" customHeight="1">
      <c r="H1044" s="209">
        <v>1040</v>
      </c>
      <c r="I1044" s="210">
        <v>26588.220000000249</v>
      </c>
      <c r="K1044" s="209">
        <v>1040</v>
      </c>
      <c r="L1044" s="210">
        <v>71093.990000000005</v>
      </c>
      <c r="N1044" s="209">
        <v>1040</v>
      </c>
      <c r="O1044" s="210">
        <v>29792</v>
      </c>
      <c r="Q1044" s="209"/>
      <c r="R1044" s="210"/>
    </row>
    <row r="1045" spans="8:18" ht="12.75" customHeight="1">
      <c r="H1045" s="209">
        <v>1041</v>
      </c>
      <c r="I1045" s="210">
        <v>26613.910000000251</v>
      </c>
      <c r="K1045" s="209">
        <v>1041</v>
      </c>
      <c r="L1045" s="210">
        <v>71162.5</v>
      </c>
      <c r="N1045" s="209">
        <v>1041</v>
      </c>
      <c r="O1045" s="210">
        <v>29821</v>
      </c>
      <c r="Q1045" s="209"/>
      <c r="R1045" s="210"/>
    </row>
    <row r="1046" spans="8:18" ht="12.75" customHeight="1">
      <c r="H1046" s="209">
        <v>1042</v>
      </c>
      <c r="I1046" s="210">
        <v>26639.610000000252</v>
      </c>
      <c r="K1046" s="209">
        <v>1042</v>
      </c>
      <c r="L1046" s="210">
        <v>71231</v>
      </c>
      <c r="N1046" s="209">
        <v>1042</v>
      </c>
      <c r="O1046" s="210">
        <v>29849</v>
      </c>
      <c r="Q1046" s="209"/>
      <c r="R1046" s="210"/>
    </row>
    <row r="1047" spans="8:18" ht="12.75" customHeight="1">
      <c r="H1047" s="209">
        <v>1043</v>
      </c>
      <c r="I1047" s="210">
        <v>26665.310000000252</v>
      </c>
      <c r="K1047" s="209">
        <v>1043</v>
      </c>
      <c r="L1047" s="210">
        <v>71299.5</v>
      </c>
      <c r="N1047" s="209">
        <v>1043</v>
      </c>
      <c r="O1047" s="210">
        <v>29877</v>
      </c>
      <c r="Q1047" s="209"/>
      <c r="R1047" s="210"/>
    </row>
    <row r="1048" spans="8:18" ht="12.75" customHeight="1">
      <c r="H1048" s="209">
        <v>1044</v>
      </c>
      <c r="I1048" s="210">
        <v>26691.000000000255</v>
      </c>
      <c r="K1048" s="209">
        <v>1044</v>
      </c>
      <c r="L1048" s="210">
        <v>71368.009999999995</v>
      </c>
      <c r="N1048" s="209">
        <v>1044</v>
      </c>
      <c r="O1048" s="210">
        <v>29906</v>
      </c>
      <c r="Q1048" s="209"/>
      <c r="R1048" s="210"/>
    </row>
    <row r="1049" spans="8:18" ht="12.75" customHeight="1">
      <c r="H1049" s="209">
        <v>1045</v>
      </c>
      <c r="I1049" s="210">
        <v>26716.700000000252</v>
      </c>
      <c r="K1049" s="209">
        <v>1045</v>
      </c>
      <c r="L1049" s="210">
        <v>71436.509999999995</v>
      </c>
      <c r="N1049" s="209">
        <v>1045</v>
      </c>
      <c r="O1049" s="210">
        <v>29934</v>
      </c>
      <c r="Q1049" s="209"/>
      <c r="R1049" s="210"/>
    </row>
    <row r="1050" spans="8:18" ht="12.75" customHeight="1">
      <c r="H1050" s="209">
        <v>1046</v>
      </c>
      <c r="I1050" s="210">
        <v>26742.390000000254</v>
      </c>
      <c r="K1050" s="209">
        <v>1046</v>
      </c>
      <c r="L1050" s="210">
        <v>71505.02</v>
      </c>
      <c r="N1050" s="209">
        <v>1046</v>
      </c>
      <c r="O1050" s="210">
        <v>29963</v>
      </c>
      <c r="Q1050" s="209"/>
      <c r="R1050" s="210"/>
    </row>
    <row r="1051" spans="8:18" ht="12.75" customHeight="1">
      <c r="H1051" s="209">
        <v>1047</v>
      </c>
      <c r="I1051" s="210">
        <v>26768.090000000255</v>
      </c>
      <c r="K1051" s="209">
        <v>1047</v>
      </c>
      <c r="L1051" s="210">
        <v>71573.52</v>
      </c>
      <c r="N1051" s="209">
        <v>1047</v>
      </c>
      <c r="O1051" s="210">
        <v>29991</v>
      </c>
      <c r="Q1051" s="209"/>
      <c r="R1051" s="210"/>
    </row>
    <row r="1052" spans="8:18" ht="12.75" customHeight="1">
      <c r="H1052" s="209">
        <v>1048</v>
      </c>
      <c r="I1052" s="210">
        <v>26793.790000000256</v>
      </c>
      <c r="K1052" s="209">
        <v>1048</v>
      </c>
      <c r="L1052" s="210">
        <v>71642.02</v>
      </c>
      <c r="N1052" s="209">
        <v>1048</v>
      </c>
      <c r="O1052" s="210">
        <v>30019</v>
      </c>
      <c r="Q1052" s="209"/>
      <c r="R1052" s="210"/>
    </row>
    <row r="1053" spans="8:18" ht="12.75" customHeight="1">
      <c r="H1053" s="209">
        <v>1049</v>
      </c>
      <c r="I1053" s="210">
        <v>26819.480000000258</v>
      </c>
      <c r="K1053" s="209">
        <v>1049</v>
      </c>
      <c r="L1053" s="210">
        <v>71710.53</v>
      </c>
      <c r="N1053" s="209">
        <v>1049</v>
      </c>
      <c r="O1053" s="210">
        <v>30048</v>
      </c>
      <c r="Q1053" s="209"/>
      <c r="R1053" s="210"/>
    </row>
    <row r="1054" spans="8:18" ht="12.75" customHeight="1">
      <c r="H1054" s="209">
        <v>1050</v>
      </c>
      <c r="I1054" s="210">
        <v>26845.180000000255</v>
      </c>
      <c r="K1054" s="209">
        <v>1050</v>
      </c>
      <c r="L1054" s="210">
        <v>71779.03</v>
      </c>
      <c r="N1054" s="209">
        <v>1050</v>
      </c>
      <c r="O1054" s="210">
        <v>30076</v>
      </c>
      <c r="Q1054" s="209"/>
      <c r="R1054" s="210"/>
    </row>
    <row r="1055" spans="8:18" ht="12.75" customHeight="1">
      <c r="H1055" s="209">
        <v>1051</v>
      </c>
      <c r="I1055" s="210">
        <v>26870.870000000257</v>
      </c>
      <c r="K1055" s="209">
        <v>1051</v>
      </c>
      <c r="L1055" s="210">
        <v>71847.539999999994</v>
      </c>
      <c r="N1055" s="209">
        <v>1051</v>
      </c>
      <c r="O1055" s="210">
        <v>30104</v>
      </c>
      <c r="Q1055" s="209"/>
      <c r="R1055" s="210"/>
    </row>
    <row r="1056" spans="8:18" ht="12.75" customHeight="1">
      <c r="H1056" s="209">
        <v>1052</v>
      </c>
      <c r="I1056" s="210">
        <v>26896.570000000258</v>
      </c>
      <c r="K1056" s="209">
        <v>1052</v>
      </c>
      <c r="L1056" s="210">
        <v>71916.039999999994</v>
      </c>
      <c r="N1056" s="209">
        <v>1052</v>
      </c>
      <c r="O1056" s="210">
        <v>30133</v>
      </c>
      <c r="Q1056" s="209"/>
      <c r="R1056" s="210"/>
    </row>
    <row r="1057" spans="8:18" ht="12.75" customHeight="1">
      <c r="H1057" s="209">
        <v>1053</v>
      </c>
      <c r="I1057" s="210">
        <v>26922.270000000259</v>
      </c>
      <c r="K1057" s="209">
        <v>1053</v>
      </c>
      <c r="L1057" s="210">
        <v>71984.539999999994</v>
      </c>
      <c r="N1057" s="209">
        <v>1053</v>
      </c>
      <c r="O1057" s="210">
        <v>30161</v>
      </c>
      <c r="Q1057" s="209"/>
      <c r="R1057" s="210"/>
    </row>
    <row r="1058" spans="8:18" ht="12.75" customHeight="1">
      <c r="H1058" s="209">
        <v>1054</v>
      </c>
      <c r="I1058" s="210">
        <v>26947.960000000261</v>
      </c>
      <c r="K1058" s="209">
        <v>1054</v>
      </c>
      <c r="L1058" s="210">
        <v>72053.05</v>
      </c>
      <c r="N1058" s="209">
        <v>1054</v>
      </c>
      <c r="O1058" s="210">
        <v>30190</v>
      </c>
      <c r="Q1058" s="209"/>
      <c r="R1058" s="210"/>
    </row>
    <row r="1059" spans="8:18" ht="12.75" customHeight="1">
      <c r="H1059" s="209">
        <v>1055</v>
      </c>
      <c r="I1059" s="210">
        <v>26973.660000000258</v>
      </c>
      <c r="K1059" s="209">
        <v>1055</v>
      </c>
      <c r="L1059" s="210">
        <v>72121.55</v>
      </c>
      <c r="N1059" s="209">
        <v>1055</v>
      </c>
      <c r="O1059" s="210">
        <v>30218</v>
      </c>
      <c r="Q1059" s="209"/>
      <c r="R1059" s="210"/>
    </row>
    <row r="1060" spans="8:18" ht="12.75" customHeight="1">
      <c r="H1060" s="209">
        <v>1056</v>
      </c>
      <c r="I1060" s="210">
        <v>26999.35000000026</v>
      </c>
      <c r="K1060" s="209">
        <v>1056</v>
      </c>
      <c r="L1060" s="210">
        <v>72190.06</v>
      </c>
      <c r="N1060" s="209">
        <v>1056</v>
      </c>
      <c r="O1060" s="210">
        <v>30246</v>
      </c>
      <c r="Q1060" s="209"/>
      <c r="R1060" s="210"/>
    </row>
    <row r="1061" spans="8:18" ht="12.75" customHeight="1">
      <c r="H1061" s="209">
        <v>1057</v>
      </c>
      <c r="I1061" s="210">
        <v>27025.050000000261</v>
      </c>
      <c r="K1061" s="209">
        <v>1057</v>
      </c>
      <c r="L1061" s="210">
        <v>72258.559999999998</v>
      </c>
      <c r="N1061" s="209">
        <v>1057</v>
      </c>
      <c r="O1061" s="210">
        <v>30275</v>
      </c>
      <c r="Q1061" s="209"/>
      <c r="R1061" s="210"/>
    </row>
    <row r="1062" spans="8:18" ht="12.75" customHeight="1">
      <c r="H1062" s="209">
        <v>1058</v>
      </c>
      <c r="I1062" s="210">
        <v>27050.750000000262</v>
      </c>
      <c r="K1062" s="209">
        <v>1058</v>
      </c>
      <c r="L1062" s="210">
        <v>72327.06</v>
      </c>
      <c r="N1062" s="209">
        <v>1058</v>
      </c>
      <c r="O1062" s="210">
        <v>30303</v>
      </c>
      <c r="Q1062" s="209"/>
      <c r="R1062" s="210"/>
    </row>
    <row r="1063" spans="8:18" ht="12.75" customHeight="1">
      <c r="H1063" s="209">
        <v>1059</v>
      </c>
      <c r="I1063" s="210">
        <v>27076.440000000264</v>
      </c>
      <c r="K1063" s="209">
        <v>1059</v>
      </c>
      <c r="L1063" s="210">
        <v>72395.570000000007</v>
      </c>
      <c r="N1063" s="209">
        <v>1059</v>
      </c>
      <c r="O1063" s="210">
        <v>30331</v>
      </c>
      <c r="Q1063" s="209"/>
      <c r="R1063" s="210"/>
    </row>
    <row r="1064" spans="8:18" ht="12.75" customHeight="1">
      <c r="H1064" s="209">
        <v>1060</v>
      </c>
      <c r="I1064" s="210">
        <v>27102.140000000261</v>
      </c>
      <c r="K1064" s="209">
        <v>1060</v>
      </c>
      <c r="L1064" s="210">
        <v>72464.070000000007</v>
      </c>
      <c r="N1064" s="209">
        <v>1060</v>
      </c>
      <c r="O1064" s="210">
        <v>30360</v>
      </c>
      <c r="Q1064" s="209"/>
      <c r="R1064" s="210"/>
    </row>
    <row r="1065" spans="8:18" ht="12.75" customHeight="1">
      <c r="H1065" s="209">
        <v>1061</v>
      </c>
      <c r="I1065" s="210">
        <v>27127.830000000264</v>
      </c>
      <c r="K1065" s="209">
        <v>1061</v>
      </c>
      <c r="L1065" s="210">
        <v>72532.58</v>
      </c>
      <c r="N1065" s="209">
        <v>1061</v>
      </c>
      <c r="O1065" s="210">
        <v>30388</v>
      </c>
      <c r="Q1065" s="209"/>
      <c r="R1065" s="210"/>
    </row>
    <row r="1066" spans="8:18" ht="12.75" customHeight="1">
      <c r="H1066" s="209">
        <v>1062</v>
      </c>
      <c r="I1066" s="210">
        <v>27153.530000000264</v>
      </c>
      <c r="K1066" s="209">
        <v>1062</v>
      </c>
      <c r="L1066" s="210">
        <v>72601.08</v>
      </c>
      <c r="N1066" s="209">
        <v>1062</v>
      </c>
      <c r="O1066" s="210">
        <v>30417</v>
      </c>
      <c r="Q1066" s="209"/>
      <c r="R1066" s="210"/>
    </row>
    <row r="1067" spans="8:18" ht="12.75" customHeight="1">
      <c r="H1067" s="209">
        <v>1063</v>
      </c>
      <c r="I1067" s="210">
        <v>27179.230000000265</v>
      </c>
      <c r="K1067" s="209">
        <v>1063</v>
      </c>
      <c r="L1067" s="210">
        <v>72669.58</v>
      </c>
      <c r="N1067" s="209">
        <v>1063</v>
      </c>
      <c r="O1067" s="210">
        <v>30445</v>
      </c>
      <c r="Q1067" s="209"/>
      <c r="R1067" s="210"/>
    </row>
    <row r="1068" spans="8:18" ht="12.75" customHeight="1">
      <c r="H1068" s="209">
        <v>1064</v>
      </c>
      <c r="I1068" s="210">
        <v>27204.920000000267</v>
      </c>
      <c r="K1068" s="209">
        <v>1064</v>
      </c>
      <c r="L1068" s="210">
        <v>72738.09</v>
      </c>
      <c r="N1068" s="209">
        <v>1064</v>
      </c>
      <c r="O1068" s="210">
        <v>30473</v>
      </c>
      <c r="Q1068" s="209"/>
      <c r="R1068" s="210"/>
    </row>
    <row r="1069" spans="8:18" ht="12.75" customHeight="1">
      <c r="H1069" s="209">
        <v>1065</v>
      </c>
      <c r="I1069" s="210">
        <v>27230.620000000265</v>
      </c>
      <c r="K1069" s="209">
        <v>1065</v>
      </c>
      <c r="L1069" s="210">
        <v>72806.59</v>
      </c>
      <c r="N1069" s="209">
        <v>1065</v>
      </c>
      <c r="O1069" s="210">
        <v>30502</v>
      </c>
      <c r="Q1069" s="209"/>
      <c r="R1069" s="210"/>
    </row>
    <row r="1070" spans="8:18" ht="12.75" customHeight="1">
      <c r="H1070" s="209">
        <v>1066</v>
      </c>
      <c r="I1070" s="210">
        <v>27256.310000000267</v>
      </c>
      <c r="K1070" s="209">
        <v>1066</v>
      </c>
      <c r="L1070" s="210">
        <v>72875.100000000006</v>
      </c>
      <c r="N1070" s="209">
        <v>1066</v>
      </c>
      <c r="O1070" s="210">
        <v>30530</v>
      </c>
      <c r="Q1070" s="209"/>
      <c r="R1070" s="210"/>
    </row>
    <row r="1071" spans="8:18" ht="12.75" customHeight="1">
      <c r="H1071" s="209">
        <v>1067</v>
      </c>
      <c r="I1071" s="210">
        <v>27282.010000000268</v>
      </c>
      <c r="K1071" s="209">
        <v>1067</v>
      </c>
      <c r="L1071" s="210">
        <v>72943.600000000006</v>
      </c>
      <c r="N1071" s="209">
        <v>1067</v>
      </c>
      <c r="O1071" s="210">
        <v>30559</v>
      </c>
      <c r="Q1071" s="209"/>
      <c r="R1071" s="210"/>
    </row>
    <row r="1072" spans="8:18" ht="12.75" customHeight="1">
      <c r="H1072" s="209">
        <v>1068</v>
      </c>
      <c r="I1072" s="210">
        <v>27307.710000000268</v>
      </c>
      <c r="K1072" s="209">
        <v>1068</v>
      </c>
      <c r="L1072" s="210">
        <v>73012.100000000006</v>
      </c>
      <c r="N1072" s="209">
        <v>1068</v>
      </c>
      <c r="O1072" s="210">
        <v>30587</v>
      </c>
      <c r="Q1072" s="209"/>
      <c r="R1072" s="210"/>
    </row>
    <row r="1073" spans="8:18" ht="12.75" customHeight="1">
      <c r="H1073" s="209">
        <v>1069</v>
      </c>
      <c r="I1073" s="210">
        <v>27333.400000000271</v>
      </c>
      <c r="K1073" s="209">
        <v>1069</v>
      </c>
      <c r="L1073" s="210">
        <v>73080.61</v>
      </c>
      <c r="N1073" s="209">
        <v>1069</v>
      </c>
      <c r="O1073" s="210">
        <v>30615</v>
      </c>
      <c r="Q1073" s="209"/>
      <c r="R1073" s="210"/>
    </row>
    <row r="1074" spans="8:18" ht="12.75" customHeight="1">
      <c r="H1074" s="209">
        <v>1070</v>
      </c>
      <c r="I1074" s="210">
        <v>27359.100000000268</v>
      </c>
      <c r="K1074" s="209">
        <v>1070</v>
      </c>
      <c r="L1074" s="210">
        <v>73149.11</v>
      </c>
      <c r="N1074" s="209">
        <v>1070</v>
      </c>
      <c r="O1074" s="210">
        <v>30644</v>
      </c>
      <c r="Q1074" s="209"/>
      <c r="R1074" s="210"/>
    </row>
    <row r="1075" spans="8:18" ht="12.75" customHeight="1">
      <c r="H1075" s="209">
        <v>1071</v>
      </c>
      <c r="I1075" s="210">
        <v>27384.79000000027</v>
      </c>
      <c r="K1075" s="209">
        <v>1071</v>
      </c>
      <c r="L1075" s="210">
        <v>73217.62</v>
      </c>
      <c r="N1075" s="209">
        <v>1071</v>
      </c>
      <c r="O1075" s="210">
        <v>30672</v>
      </c>
      <c r="Q1075" s="209"/>
      <c r="R1075" s="210"/>
    </row>
    <row r="1076" spans="8:18" ht="12.75" customHeight="1">
      <c r="H1076" s="209">
        <v>1072</v>
      </c>
      <c r="I1076" s="210">
        <v>27410.490000000271</v>
      </c>
      <c r="K1076" s="209">
        <v>1072</v>
      </c>
      <c r="L1076" s="210">
        <v>73286.12</v>
      </c>
      <c r="N1076" s="209">
        <v>1072</v>
      </c>
      <c r="O1076" s="210">
        <v>30700</v>
      </c>
      <c r="Q1076" s="209"/>
      <c r="R1076" s="210"/>
    </row>
    <row r="1077" spans="8:18" ht="12.75" customHeight="1">
      <c r="H1077" s="209">
        <v>1073</v>
      </c>
      <c r="I1077" s="210">
        <v>27436.190000000272</v>
      </c>
      <c r="K1077" s="209">
        <v>1073</v>
      </c>
      <c r="L1077" s="210">
        <v>73354.62</v>
      </c>
      <c r="N1077" s="209">
        <v>1073</v>
      </c>
      <c r="O1077" s="210">
        <v>30729</v>
      </c>
      <c r="Q1077" s="209"/>
      <c r="R1077" s="210"/>
    </row>
    <row r="1078" spans="8:18" ht="12.75" customHeight="1">
      <c r="H1078" s="209">
        <v>1074</v>
      </c>
      <c r="I1078" s="210">
        <v>27461.880000000274</v>
      </c>
      <c r="K1078" s="209">
        <v>1074</v>
      </c>
      <c r="L1078" s="210">
        <v>73423.13</v>
      </c>
      <c r="N1078" s="209">
        <v>1074</v>
      </c>
      <c r="O1078" s="210">
        <v>30757</v>
      </c>
      <c r="Q1078" s="209"/>
      <c r="R1078" s="210"/>
    </row>
    <row r="1079" spans="8:18" ht="12.75" customHeight="1">
      <c r="H1079" s="209">
        <v>1075</v>
      </c>
      <c r="I1079" s="210">
        <v>27487.580000000271</v>
      </c>
      <c r="K1079" s="209">
        <v>1075</v>
      </c>
      <c r="L1079" s="210">
        <v>73491.63</v>
      </c>
      <c r="N1079" s="209">
        <v>1075</v>
      </c>
      <c r="O1079" s="210">
        <v>30786</v>
      </c>
      <c r="Q1079" s="209"/>
      <c r="R1079" s="210"/>
    </row>
    <row r="1080" spans="8:18" ht="12.75" customHeight="1">
      <c r="H1080" s="209">
        <v>1076</v>
      </c>
      <c r="I1080" s="210">
        <v>27513.270000000273</v>
      </c>
      <c r="K1080" s="209">
        <v>1076</v>
      </c>
      <c r="L1080" s="210">
        <v>73560.14</v>
      </c>
      <c r="N1080" s="209">
        <v>1076</v>
      </c>
      <c r="O1080" s="210">
        <v>30814</v>
      </c>
      <c r="Q1080" s="209"/>
      <c r="R1080" s="210"/>
    </row>
    <row r="1081" spans="8:18" ht="12.75" customHeight="1">
      <c r="H1081" s="209">
        <v>1077</v>
      </c>
      <c r="I1081" s="210">
        <v>27538.970000000274</v>
      </c>
      <c r="K1081" s="209">
        <v>1077</v>
      </c>
      <c r="L1081" s="210">
        <v>73628.639999999999</v>
      </c>
      <c r="N1081" s="209">
        <v>1077</v>
      </c>
      <c r="O1081" s="210">
        <v>30842</v>
      </c>
      <c r="Q1081" s="209"/>
      <c r="R1081" s="210"/>
    </row>
    <row r="1082" spans="8:18" ht="12.75" customHeight="1">
      <c r="H1082" s="209">
        <v>1078</v>
      </c>
      <c r="I1082" s="210">
        <v>27564.670000000275</v>
      </c>
      <c r="K1082" s="209">
        <v>1078</v>
      </c>
      <c r="L1082" s="210">
        <v>73697.14</v>
      </c>
      <c r="N1082" s="209">
        <v>1078</v>
      </c>
      <c r="O1082" s="210">
        <v>30871</v>
      </c>
      <c r="Q1082" s="209"/>
      <c r="R1082" s="210"/>
    </row>
    <row r="1083" spans="8:18" ht="12.75" customHeight="1">
      <c r="H1083" s="209">
        <v>1079</v>
      </c>
      <c r="I1083" s="210">
        <v>27590.360000000277</v>
      </c>
      <c r="K1083" s="209">
        <v>1079</v>
      </c>
      <c r="L1083" s="210">
        <v>73765.649999999994</v>
      </c>
      <c r="N1083" s="209">
        <v>1079</v>
      </c>
      <c r="O1083" s="210">
        <v>30899</v>
      </c>
      <c r="Q1083" s="209"/>
      <c r="R1083" s="210"/>
    </row>
    <row r="1084" spans="8:18" ht="12.75" customHeight="1">
      <c r="H1084" s="209">
        <v>1080</v>
      </c>
      <c r="I1084" s="210">
        <v>27616.060000000274</v>
      </c>
      <c r="K1084" s="209">
        <v>1080</v>
      </c>
      <c r="L1084" s="210">
        <v>73834.149999999994</v>
      </c>
      <c r="N1084" s="209">
        <v>1080</v>
      </c>
      <c r="O1084" s="210">
        <v>30928</v>
      </c>
      <c r="Q1084" s="209"/>
      <c r="R1084" s="210"/>
    </row>
    <row r="1085" spans="8:18" ht="12.75" customHeight="1">
      <c r="H1085" s="209">
        <v>1081</v>
      </c>
      <c r="I1085" s="210">
        <v>27641.750000000276</v>
      </c>
      <c r="K1085" s="209">
        <v>1081</v>
      </c>
      <c r="L1085" s="210">
        <v>73902.66</v>
      </c>
      <c r="N1085" s="209">
        <v>1081</v>
      </c>
      <c r="O1085" s="210">
        <v>30956</v>
      </c>
      <c r="Q1085" s="209"/>
      <c r="R1085" s="210"/>
    </row>
    <row r="1086" spans="8:18" ht="12.75" customHeight="1">
      <c r="H1086" s="209">
        <v>1082</v>
      </c>
      <c r="I1086" s="210">
        <v>27667.450000000277</v>
      </c>
      <c r="K1086" s="209">
        <v>1082</v>
      </c>
      <c r="L1086" s="210">
        <v>73971.16</v>
      </c>
      <c r="N1086" s="209">
        <v>1082</v>
      </c>
      <c r="O1086" s="210">
        <v>30984</v>
      </c>
      <c r="Q1086" s="209"/>
      <c r="R1086" s="210"/>
    </row>
    <row r="1087" spans="8:18" ht="12.75" customHeight="1">
      <c r="H1087" s="209">
        <v>1083</v>
      </c>
      <c r="I1087" s="210">
        <v>27693.150000000278</v>
      </c>
      <c r="K1087" s="209">
        <v>1083</v>
      </c>
      <c r="L1087" s="210">
        <v>74039.66</v>
      </c>
      <c r="N1087" s="209">
        <v>1083</v>
      </c>
      <c r="O1087" s="210">
        <v>31013</v>
      </c>
      <c r="Q1087" s="209"/>
      <c r="R1087" s="210"/>
    </row>
    <row r="1088" spans="8:18" ht="12.75" customHeight="1">
      <c r="H1088" s="209">
        <v>1084</v>
      </c>
      <c r="I1088" s="210">
        <v>27718.84000000028</v>
      </c>
      <c r="K1088" s="209">
        <v>1084</v>
      </c>
      <c r="L1088" s="210">
        <v>74108.17</v>
      </c>
      <c r="N1088" s="209">
        <v>1084</v>
      </c>
      <c r="O1088" s="210">
        <v>31041</v>
      </c>
      <c r="Q1088" s="209"/>
      <c r="R1088" s="210"/>
    </row>
    <row r="1089" spans="8:18" ht="12.75" customHeight="1">
      <c r="H1089" s="209">
        <v>1085</v>
      </c>
      <c r="I1089" s="210">
        <v>27744.540000000277</v>
      </c>
      <c r="K1089" s="209">
        <v>1085</v>
      </c>
      <c r="L1089" s="210">
        <v>74176.67</v>
      </c>
      <c r="N1089" s="209">
        <v>1085</v>
      </c>
      <c r="O1089" s="210">
        <v>31069</v>
      </c>
      <c r="Q1089" s="209"/>
      <c r="R1089" s="210"/>
    </row>
    <row r="1090" spans="8:18" ht="12.75" customHeight="1">
      <c r="H1090" s="209">
        <v>1086</v>
      </c>
      <c r="I1090" s="210">
        <v>27770.23000000028</v>
      </c>
      <c r="K1090" s="209">
        <v>1086</v>
      </c>
      <c r="L1090" s="210">
        <v>74245.179999999993</v>
      </c>
      <c r="N1090" s="209">
        <v>1086</v>
      </c>
      <c r="O1090" s="210">
        <v>31098</v>
      </c>
      <c r="Q1090" s="209"/>
      <c r="R1090" s="210"/>
    </row>
    <row r="1091" spans="8:18" ht="12.75" customHeight="1">
      <c r="H1091" s="209">
        <v>1087</v>
      </c>
      <c r="I1091" s="210">
        <v>27795.93000000028</v>
      </c>
      <c r="K1091" s="209">
        <v>1087</v>
      </c>
      <c r="L1091" s="210">
        <v>74313.679999999993</v>
      </c>
      <c r="N1091" s="209">
        <v>1087</v>
      </c>
      <c r="O1091" s="210">
        <v>31126</v>
      </c>
      <c r="Q1091" s="209"/>
      <c r="R1091" s="210"/>
    </row>
    <row r="1092" spans="8:18" ht="12.75" customHeight="1">
      <c r="H1092" s="209">
        <v>1088</v>
      </c>
      <c r="I1092" s="210">
        <v>27821.630000000281</v>
      </c>
      <c r="K1092" s="209">
        <v>1088</v>
      </c>
      <c r="L1092" s="210">
        <v>74382.179999999993</v>
      </c>
      <c r="N1092" s="209">
        <v>1088</v>
      </c>
      <c r="O1092" s="210">
        <v>31155</v>
      </c>
      <c r="Q1092" s="209"/>
      <c r="R1092" s="210"/>
    </row>
    <row r="1093" spans="8:18" ht="12.75" customHeight="1">
      <c r="H1093" s="209">
        <v>1089</v>
      </c>
      <c r="I1093" s="210">
        <v>27847.320000000283</v>
      </c>
      <c r="K1093" s="209">
        <v>1089</v>
      </c>
      <c r="L1093" s="210">
        <v>74450.69</v>
      </c>
      <c r="N1093" s="209">
        <v>1089</v>
      </c>
      <c r="O1093" s="210">
        <v>31183</v>
      </c>
      <c r="Q1093" s="209"/>
      <c r="R1093" s="210"/>
    </row>
    <row r="1094" spans="8:18" ht="12.75" customHeight="1">
      <c r="H1094" s="209">
        <v>1090</v>
      </c>
      <c r="I1094" s="210">
        <v>27873.020000000281</v>
      </c>
      <c r="K1094" s="209">
        <v>1090</v>
      </c>
      <c r="L1094" s="210">
        <v>74519.19</v>
      </c>
      <c r="N1094" s="209">
        <v>1090</v>
      </c>
      <c r="O1094" s="210">
        <v>31211</v>
      </c>
      <c r="Q1094" s="209"/>
      <c r="R1094" s="210"/>
    </row>
    <row r="1095" spans="8:18" ht="12.75" customHeight="1">
      <c r="H1095" s="209">
        <v>1091</v>
      </c>
      <c r="I1095" s="210">
        <v>27898.710000000283</v>
      </c>
      <c r="K1095" s="209">
        <v>1091</v>
      </c>
      <c r="L1095" s="210">
        <v>74587.7</v>
      </c>
      <c r="N1095" s="209">
        <v>1091</v>
      </c>
      <c r="O1095" s="210">
        <v>31240</v>
      </c>
      <c r="Q1095" s="209"/>
      <c r="R1095" s="210"/>
    </row>
    <row r="1096" spans="8:18" ht="12.75" customHeight="1">
      <c r="H1096" s="209">
        <v>1092</v>
      </c>
      <c r="I1096" s="210">
        <v>27924.410000000284</v>
      </c>
      <c r="K1096" s="209">
        <v>1092</v>
      </c>
      <c r="L1096" s="210">
        <v>74656.2</v>
      </c>
      <c r="N1096" s="209">
        <v>1092</v>
      </c>
      <c r="O1096" s="210">
        <v>31268</v>
      </c>
      <c r="Q1096" s="209"/>
      <c r="R1096" s="210"/>
    </row>
    <row r="1097" spans="8:18" ht="12.75" customHeight="1">
      <c r="H1097" s="209">
        <v>1093</v>
      </c>
      <c r="I1097" s="210">
        <v>27950.110000000284</v>
      </c>
      <c r="K1097" s="209">
        <v>1093</v>
      </c>
      <c r="L1097" s="210">
        <v>74724.7</v>
      </c>
      <c r="N1097" s="209">
        <v>1093</v>
      </c>
      <c r="O1097" s="210">
        <v>31296</v>
      </c>
      <c r="Q1097" s="209"/>
      <c r="R1097" s="210"/>
    </row>
    <row r="1098" spans="8:18" ht="12.75" customHeight="1">
      <c r="H1098" s="209">
        <v>1094</v>
      </c>
      <c r="I1098" s="210">
        <v>27975.800000000287</v>
      </c>
      <c r="K1098" s="209">
        <v>1094</v>
      </c>
      <c r="L1098" s="210">
        <v>74793.210000000006</v>
      </c>
      <c r="N1098" s="209">
        <v>1094</v>
      </c>
      <c r="O1098" s="210">
        <v>31325</v>
      </c>
      <c r="Q1098" s="209"/>
      <c r="R1098" s="210"/>
    </row>
    <row r="1099" spans="8:18" ht="12.75" customHeight="1">
      <c r="H1099" s="209">
        <v>1095</v>
      </c>
      <c r="I1099" s="210">
        <v>28001.500000000284</v>
      </c>
      <c r="K1099" s="209">
        <v>1095</v>
      </c>
      <c r="L1099" s="210">
        <v>74861.710000000006</v>
      </c>
      <c r="N1099" s="209">
        <v>1095</v>
      </c>
      <c r="O1099" s="210">
        <v>31353</v>
      </c>
      <c r="Q1099" s="209"/>
      <c r="R1099" s="210"/>
    </row>
    <row r="1100" spans="8:18" ht="12.75" customHeight="1">
      <c r="H1100" s="209">
        <v>1096</v>
      </c>
      <c r="I1100" s="210">
        <v>28027.190000000286</v>
      </c>
      <c r="K1100" s="209">
        <v>1096</v>
      </c>
      <c r="L1100" s="210">
        <v>74930.22</v>
      </c>
      <c r="N1100" s="209">
        <v>1096</v>
      </c>
      <c r="O1100" s="210">
        <v>31382</v>
      </c>
      <c r="Q1100" s="209"/>
      <c r="R1100" s="210"/>
    </row>
    <row r="1101" spans="8:18" ht="12.75" customHeight="1">
      <c r="H1101" s="209">
        <v>1097</v>
      </c>
      <c r="I1101" s="210">
        <v>28052.890000000287</v>
      </c>
      <c r="K1101" s="209">
        <v>1097</v>
      </c>
      <c r="L1101" s="210">
        <v>74998.720000000001</v>
      </c>
      <c r="N1101" s="209">
        <v>1097</v>
      </c>
      <c r="O1101" s="210">
        <v>31410</v>
      </c>
      <c r="Q1101" s="209"/>
      <c r="R1101" s="210"/>
    </row>
    <row r="1102" spans="8:18" ht="12.75" customHeight="1">
      <c r="H1102" s="209">
        <v>1098</v>
      </c>
      <c r="I1102" s="210">
        <v>28078.590000000288</v>
      </c>
      <c r="K1102" s="209">
        <v>1098</v>
      </c>
      <c r="L1102" s="210">
        <v>75067.22</v>
      </c>
      <c r="N1102" s="209">
        <v>1098</v>
      </c>
      <c r="O1102" s="210">
        <v>31438</v>
      </c>
      <c r="Q1102" s="209"/>
      <c r="R1102" s="210"/>
    </row>
    <row r="1103" spans="8:18" ht="12.75" customHeight="1">
      <c r="H1103" s="209">
        <v>1099</v>
      </c>
      <c r="I1103" s="210">
        <v>28104.28000000029</v>
      </c>
      <c r="K1103" s="209">
        <v>1099</v>
      </c>
      <c r="L1103" s="210">
        <v>75135.73</v>
      </c>
      <c r="N1103" s="209">
        <v>1099</v>
      </c>
      <c r="O1103" s="210">
        <v>31467</v>
      </c>
      <c r="Q1103" s="209"/>
      <c r="R1103" s="210"/>
    </row>
    <row r="1104" spans="8:18" ht="12.75" customHeight="1">
      <c r="H1104" s="209">
        <v>1100</v>
      </c>
      <c r="I1104" s="210">
        <v>28129.980000000287</v>
      </c>
      <c r="K1104" s="209">
        <v>1100</v>
      </c>
      <c r="L1104" s="210">
        <v>75204.23</v>
      </c>
      <c r="N1104" s="209">
        <v>1100</v>
      </c>
      <c r="O1104" s="210">
        <v>31495</v>
      </c>
      <c r="Q1104" s="209"/>
      <c r="R1104" s="210"/>
    </row>
    <row r="1105" spans="8:18" ht="12.75" customHeight="1">
      <c r="H1105" s="209">
        <v>1101</v>
      </c>
      <c r="I1105" s="210">
        <v>28155.670000000289</v>
      </c>
      <c r="K1105" s="209">
        <v>1101</v>
      </c>
      <c r="L1105" s="210">
        <v>75272.740000000005</v>
      </c>
      <c r="N1105" s="209">
        <v>1101</v>
      </c>
      <c r="O1105" s="210">
        <v>31524</v>
      </c>
      <c r="Q1105" s="209"/>
      <c r="R1105" s="210"/>
    </row>
    <row r="1106" spans="8:18" ht="12.75" customHeight="1">
      <c r="H1106" s="209">
        <v>1102</v>
      </c>
      <c r="I1106" s="210">
        <v>28181.37000000029</v>
      </c>
      <c r="K1106" s="209">
        <v>1102</v>
      </c>
      <c r="L1106" s="210">
        <v>75341.240000000005</v>
      </c>
      <c r="N1106" s="209">
        <v>1102</v>
      </c>
      <c r="O1106" s="210">
        <v>31552</v>
      </c>
      <c r="Q1106" s="209"/>
      <c r="R1106" s="210"/>
    </row>
    <row r="1107" spans="8:18" ht="12.75" customHeight="1">
      <c r="H1107" s="209">
        <v>1103</v>
      </c>
      <c r="I1107" s="210">
        <v>28207.070000000291</v>
      </c>
      <c r="K1107" s="209">
        <v>1103</v>
      </c>
      <c r="L1107" s="210">
        <v>75409.740000000005</v>
      </c>
      <c r="N1107" s="209">
        <v>1103</v>
      </c>
      <c r="O1107" s="210">
        <v>31580</v>
      </c>
      <c r="Q1107" s="209"/>
      <c r="R1107" s="210"/>
    </row>
    <row r="1108" spans="8:18" ht="12.75" customHeight="1">
      <c r="H1108" s="209">
        <v>1104</v>
      </c>
      <c r="I1108" s="210">
        <v>28232.760000000293</v>
      </c>
      <c r="K1108" s="209">
        <v>1104</v>
      </c>
      <c r="L1108" s="210">
        <v>75478.25</v>
      </c>
      <c r="N1108" s="209">
        <v>1104</v>
      </c>
      <c r="O1108" s="210">
        <v>31609</v>
      </c>
      <c r="Q1108" s="209"/>
      <c r="R1108" s="210"/>
    </row>
    <row r="1109" spans="8:18" ht="12.75" customHeight="1">
      <c r="H1109" s="209">
        <v>1105</v>
      </c>
      <c r="I1109" s="210">
        <v>28258.46000000029</v>
      </c>
      <c r="K1109" s="209">
        <v>1105</v>
      </c>
      <c r="L1109" s="210">
        <v>75546.75</v>
      </c>
      <c r="N1109" s="209">
        <v>1105</v>
      </c>
      <c r="O1109" s="210">
        <v>31637</v>
      </c>
      <c r="Q1109" s="209"/>
      <c r="R1109" s="210"/>
    </row>
    <row r="1110" spans="8:18" ht="12.75" customHeight="1">
      <c r="H1110" s="209">
        <v>1106</v>
      </c>
      <c r="I1110" s="210">
        <v>28284.150000000292</v>
      </c>
      <c r="K1110" s="209">
        <v>1106</v>
      </c>
      <c r="L1110" s="210">
        <v>75615.259999999995</v>
      </c>
      <c r="N1110" s="209">
        <v>1106</v>
      </c>
      <c r="O1110" s="210">
        <v>31666</v>
      </c>
      <c r="Q1110" s="209"/>
      <c r="R1110" s="210"/>
    </row>
    <row r="1111" spans="8:18" ht="12.75" customHeight="1">
      <c r="H1111" s="209">
        <v>1107</v>
      </c>
      <c r="I1111" s="210">
        <v>28309.850000000293</v>
      </c>
      <c r="K1111" s="209">
        <v>1107</v>
      </c>
      <c r="L1111" s="210">
        <v>75683.759999999995</v>
      </c>
      <c r="N1111" s="209">
        <v>1107</v>
      </c>
      <c r="O1111" s="210">
        <v>31694</v>
      </c>
      <c r="Q1111" s="209"/>
      <c r="R1111" s="210"/>
    </row>
    <row r="1112" spans="8:18" ht="12.75" customHeight="1">
      <c r="H1112" s="209">
        <v>1108</v>
      </c>
      <c r="I1112" s="210">
        <v>28335.550000000294</v>
      </c>
      <c r="K1112" s="209">
        <v>1108</v>
      </c>
      <c r="L1112" s="210">
        <v>75752.259999999995</v>
      </c>
      <c r="N1112" s="209">
        <v>1108</v>
      </c>
      <c r="O1112" s="210">
        <v>31722</v>
      </c>
      <c r="Q1112" s="209"/>
      <c r="R1112" s="210"/>
    </row>
    <row r="1113" spans="8:18" ht="12.75" customHeight="1">
      <c r="H1113" s="209">
        <v>1109</v>
      </c>
      <c r="I1113" s="210">
        <v>28361.240000000296</v>
      </c>
      <c r="K1113" s="209">
        <v>1109</v>
      </c>
      <c r="L1113" s="210">
        <v>75820.77</v>
      </c>
      <c r="N1113" s="209">
        <v>1109</v>
      </c>
      <c r="O1113" s="210">
        <v>31751</v>
      </c>
      <c r="Q1113" s="209"/>
      <c r="R1113" s="210"/>
    </row>
    <row r="1114" spans="8:18" ht="12.75" customHeight="1">
      <c r="H1114" s="209">
        <v>1110</v>
      </c>
      <c r="I1114" s="210">
        <v>28386.940000000293</v>
      </c>
      <c r="K1114" s="209">
        <v>1110</v>
      </c>
      <c r="L1114" s="210">
        <v>75889.27</v>
      </c>
      <c r="N1114" s="209">
        <v>1110</v>
      </c>
      <c r="O1114" s="210">
        <v>31779</v>
      </c>
      <c r="Q1114" s="209"/>
      <c r="R1114" s="210"/>
    </row>
    <row r="1115" spans="8:18" ht="12.75" customHeight="1">
      <c r="H1115" s="209">
        <v>1111</v>
      </c>
      <c r="I1115" s="210">
        <v>28412.630000000296</v>
      </c>
      <c r="K1115" s="209">
        <v>1111</v>
      </c>
      <c r="L1115" s="210">
        <v>75957.78</v>
      </c>
      <c r="N1115" s="209">
        <v>1111</v>
      </c>
      <c r="O1115" s="210">
        <v>31807</v>
      </c>
      <c r="Q1115" s="209"/>
      <c r="R1115" s="210"/>
    </row>
    <row r="1116" spans="8:18" ht="12.75" customHeight="1">
      <c r="H1116" s="209">
        <v>1112</v>
      </c>
      <c r="I1116" s="210">
        <v>28438.330000000296</v>
      </c>
      <c r="K1116" s="209">
        <v>1112</v>
      </c>
      <c r="L1116" s="210">
        <v>76026.28</v>
      </c>
      <c r="N1116" s="209">
        <v>1112</v>
      </c>
      <c r="O1116" s="210">
        <v>31836</v>
      </c>
      <c r="Q1116" s="209"/>
      <c r="R1116" s="210"/>
    </row>
    <row r="1117" spans="8:18" ht="12.75" customHeight="1">
      <c r="H1117" s="209">
        <v>1113</v>
      </c>
      <c r="I1117" s="210">
        <v>28464.030000000297</v>
      </c>
      <c r="K1117" s="209">
        <v>1113</v>
      </c>
      <c r="L1117" s="210">
        <v>76094.78</v>
      </c>
      <c r="N1117" s="209">
        <v>1113</v>
      </c>
      <c r="O1117" s="210">
        <v>31864</v>
      </c>
      <c r="Q1117" s="209"/>
      <c r="R1117" s="210"/>
    </row>
    <row r="1118" spans="8:18" ht="12.75" customHeight="1">
      <c r="H1118" s="209">
        <v>1114</v>
      </c>
      <c r="I1118" s="210">
        <v>28489.720000000299</v>
      </c>
      <c r="K1118" s="209">
        <v>1114</v>
      </c>
      <c r="L1118" s="210">
        <v>76163.289999999994</v>
      </c>
      <c r="N1118" s="209">
        <v>1114</v>
      </c>
      <c r="O1118" s="210">
        <v>31893</v>
      </c>
      <c r="Q1118" s="209"/>
      <c r="R1118" s="210"/>
    </row>
    <row r="1119" spans="8:18" ht="12.75" customHeight="1">
      <c r="H1119" s="209">
        <v>1115</v>
      </c>
      <c r="I1119" s="210">
        <v>28515.420000000297</v>
      </c>
      <c r="K1119" s="209">
        <v>1115</v>
      </c>
      <c r="L1119" s="210">
        <v>76231.789999999994</v>
      </c>
      <c r="N1119" s="209">
        <v>1115</v>
      </c>
      <c r="O1119" s="210">
        <v>31921</v>
      </c>
      <c r="Q1119" s="209"/>
      <c r="R1119" s="210"/>
    </row>
    <row r="1120" spans="8:18" ht="12.75" customHeight="1">
      <c r="H1120" s="209">
        <v>1116</v>
      </c>
      <c r="I1120" s="210">
        <v>28541.110000000299</v>
      </c>
      <c r="K1120" s="209">
        <v>1116</v>
      </c>
      <c r="L1120" s="210">
        <v>76300.3</v>
      </c>
      <c r="N1120" s="209">
        <v>1116</v>
      </c>
      <c r="O1120" s="210">
        <v>31949</v>
      </c>
      <c r="Q1120" s="209"/>
      <c r="R1120" s="210"/>
    </row>
    <row r="1121" spans="8:18" ht="12.75" customHeight="1">
      <c r="H1121" s="209">
        <v>1117</v>
      </c>
      <c r="I1121" s="210">
        <v>28566.8100000003</v>
      </c>
      <c r="K1121" s="209">
        <v>1117</v>
      </c>
      <c r="L1121" s="210">
        <v>76368.800000000003</v>
      </c>
      <c r="N1121" s="209">
        <v>1117</v>
      </c>
      <c r="O1121" s="210">
        <v>31978</v>
      </c>
      <c r="Q1121" s="209"/>
      <c r="R1121" s="210"/>
    </row>
    <row r="1122" spans="8:18" ht="12.75" customHeight="1">
      <c r="H1122" s="209">
        <v>1118</v>
      </c>
      <c r="I1122" s="210">
        <v>28592.5100000003</v>
      </c>
      <c r="K1122" s="209">
        <v>1118</v>
      </c>
      <c r="L1122" s="210">
        <v>76437.3</v>
      </c>
      <c r="N1122" s="209">
        <v>1118</v>
      </c>
      <c r="O1122" s="210">
        <v>32006</v>
      </c>
      <c r="Q1122" s="209"/>
      <c r="R1122" s="210"/>
    </row>
    <row r="1123" spans="8:18" ht="12.75" customHeight="1">
      <c r="H1123" s="209">
        <v>1119</v>
      </c>
      <c r="I1123" s="210">
        <v>28618.200000000303</v>
      </c>
      <c r="K1123" s="209">
        <v>1119</v>
      </c>
      <c r="L1123" s="210">
        <v>76505.81</v>
      </c>
      <c r="N1123" s="209">
        <v>1119</v>
      </c>
      <c r="O1123" s="210">
        <v>32034</v>
      </c>
      <c r="Q1123" s="209"/>
      <c r="R1123" s="210"/>
    </row>
    <row r="1124" spans="8:18" ht="12.75" customHeight="1">
      <c r="H1124" s="209">
        <v>1120</v>
      </c>
      <c r="I1124" s="210">
        <v>28643.9000000003</v>
      </c>
      <c r="K1124" s="209">
        <v>1120</v>
      </c>
      <c r="L1124" s="210">
        <v>76574.31</v>
      </c>
      <c r="N1124" s="209">
        <v>1120</v>
      </c>
      <c r="O1124" s="210">
        <v>32063</v>
      </c>
      <c r="Q1124" s="209"/>
      <c r="R1124" s="210"/>
    </row>
    <row r="1125" spans="8:18" ht="12.75" customHeight="1">
      <c r="H1125" s="209">
        <v>1121</v>
      </c>
      <c r="I1125" s="210">
        <v>28669.590000000302</v>
      </c>
      <c r="K1125" s="209">
        <v>1121</v>
      </c>
      <c r="L1125" s="210">
        <v>76642.820000000007</v>
      </c>
      <c r="N1125" s="209">
        <v>1121</v>
      </c>
      <c r="O1125" s="210">
        <v>32091</v>
      </c>
      <c r="Q1125" s="209"/>
      <c r="R1125" s="210"/>
    </row>
    <row r="1126" spans="8:18" ht="12.75" customHeight="1">
      <c r="H1126" s="209">
        <v>1122</v>
      </c>
      <c r="I1126" s="210">
        <v>28695.290000000303</v>
      </c>
      <c r="K1126" s="209">
        <v>1122</v>
      </c>
      <c r="L1126" s="210">
        <v>76711.320000000007</v>
      </c>
      <c r="N1126" s="209">
        <v>1122</v>
      </c>
      <c r="O1126" s="210">
        <v>32120</v>
      </c>
      <c r="Q1126" s="209"/>
      <c r="R1126" s="210"/>
    </row>
    <row r="1127" spans="8:18" ht="12.75" customHeight="1">
      <c r="H1127" s="209">
        <v>1123</v>
      </c>
      <c r="I1127" s="210">
        <v>28720.990000000304</v>
      </c>
      <c r="K1127" s="209">
        <v>1123</v>
      </c>
      <c r="L1127" s="210">
        <v>76779.820000000007</v>
      </c>
      <c r="N1127" s="209">
        <v>1123</v>
      </c>
      <c r="O1127" s="210">
        <v>32148</v>
      </c>
      <c r="Q1127" s="209"/>
      <c r="R1127" s="210"/>
    </row>
    <row r="1128" spans="8:18" ht="12.75" customHeight="1">
      <c r="H1128" s="209">
        <v>1124</v>
      </c>
      <c r="I1128" s="210">
        <v>28746.680000000306</v>
      </c>
      <c r="K1128" s="209">
        <v>1124</v>
      </c>
      <c r="L1128" s="210">
        <v>76848.33</v>
      </c>
      <c r="N1128" s="209">
        <v>1124</v>
      </c>
      <c r="O1128" s="210">
        <v>32176</v>
      </c>
      <c r="Q1128" s="209"/>
      <c r="R1128" s="210"/>
    </row>
    <row r="1129" spans="8:18" ht="12.75" customHeight="1">
      <c r="H1129" s="209">
        <v>1125</v>
      </c>
      <c r="I1129" s="210">
        <v>28772.380000000303</v>
      </c>
      <c r="K1129" s="209">
        <v>1125</v>
      </c>
      <c r="L1129" s="210">
        <v>76916.83</v>
      </c>
      <c r="N1129" s="209">
        <v>1125</v>
      </c>
      <c r="O1129" s="210">
        <v>32205</v>
      </c>
      <c r="Q1129" s="209"/>
      <c r="R1129" s="210"/>
    </row>
    <row r="1130" spans="8:18" ht="12.75" customHeight="1">
      <c r="H1130" s="209">
        <v>1126</v>
      </c>
      <c r="I1130" s="210">
        <v>28798.070000000305</v>
      </c>
      <c r="K1130" s="209">
        <v>1126</v>
      </c>
      <c r="L1130" s="210">
        <v>76985.34</v>
      </c>
      <c r="N1130" s="209">
        <v>1126</v>
      </c>
      <c r="O1130" s="210">
        <v>32233</v>
      </c>
      <c r="Q1130" s="209"/>
      <c r="R1130" s="210"/>
    </row>
    <row r="1131" spans="8:18" ht="12.75" customHeight="1">
      <c r="H1131" s="209">
        <v>1127</v>
      </c>
      <c r="I1131" s="210">
        <v>28823.770000000306</v>
      </c>
      <c r="K1131" s="209">
        <v>1127</v>
      </c>
      <c r="L1131" s="210">
        <v>77053.84</v>
      </c>
      <c r="N1131" s="209">
        <v>1127</v>
      </c>
      <c r="O1131" s="210">
        <v>32262</v>
      </c>
      <c r="Q1131" s="209"/>
      <c r="R1131" s="210"/>
    </row>
    <row r="1132" spans="8:18" ht="12.75" customHeight="1">
      <c r="H1132" s="209">
        <v>1128</v>
      </c>
      <c r="I1132" s="210">
        <v>28849.470000000307</v>
      </c>
      <c r="K1132" s="209">
        <v>1128</v>
      </c>
      <c r="L1132" s="210">
        <v>77122.34</v>
      </c>
      <c r="N1132" s="209">
        <v>1128</v>
      </c>
      <c r="O1132" s="210">
        <v>32290</v>
      </c>
      <c r="Q1132" s="209"/>
      <c r="R1132" s="210"/>
    </row>
    <row r="1133" spans="8:18" ht="12.75" customHeight="1">
      <c r="H1133" s="209">
        <v>1129</v>
      </c>
      <c r="I1133" s="210">
        <v>28875.160000000309</v>
      </c>
      <c r="K1133" s="209">
        <v>1129</v>
      </c>
      <c r="L1133" s="210">
        <v>77190.850000000006</v>
      </c>
      <c r="N1133" s="209">
        <v>1129</v>
      </c>
      <c r="O1133" s="210">
        <v>32318</v>
      </c>
      <c r="Q1133" s="209"/>
      <c r="R1133" s="210"/>
    </row>
    <row r="1134" spans="8:18" ht="12.75" customHeight="1">
      <c r="H1134" s="209">
        <v>1130</v>
      </c>
      <c r="I1134" s="210">
        <v>28900.860000000306</v>
      </c>
      <c r="K1134" s="209">
        <v>1130</v>
      </c>
      <c r="L1134" s="210">
        <v>77259.350000000006</v>
      </c>
      <c r="N1134" s="209">
        <v>1130</v>
      </c>
      <c r="O1134" s="210">
        <v>32347</v>
      </c>
      <c r="Q1134" s="209"/>
      <c r="R1134" s="210"/>
    </row>
    <row r="1135" spans="8:18" ht="12.75" customHeight="1">
      <c r="H1135" s="209">
        <v>1131</v>
      </c>
      <c r="I1135" s="210">
        <v>28926.550000000309</v>
      </c>
      <c r="K1135" s="209">
        <v>1131</v>
      </c>
      <c r="L1135" s="210">
        <v>77327.86</v>
      </c>
      <c r="N1135" s="209">
        <v>1131</v>
      </c>
      <c r="O1135" s="210">
        <v>32375</v>
      </c>
      <c r="Q1135" s="209"/>
      <c r="R1135" s="210"/>
    </row>
    <row r="1136" spans="8:18" ht="12.75" customHeight="1">
      <c r="H1136" s="209">
        <v>1132</v>
      </c>
      <c r="I1136" s="210">
        <v>28952.250000000309</v>
      </c>
      <c r="K1136" s="209">
        <v>1132</v>
      </c>
      <c r="L1136" s="210">
        <v>77396.36</v>
      </c>
      <c r="N1136" s="209">
        <v>1132</v>
      </c>
      <c r="O1136" s="210">
        <v>32403</v>
      </c>
      <c r="Q1136" s="209"/>
      <c r="R1136" s="210"/>
    </row>
    <row r="1137" spans="8:18" ht="12.75" customHeight="1">
      <c r="H1137" s="209">
        <v>1133</v>
      </c>
      <c r="I1137" s="210">
        <v>28977.95000000031</v>
      </c>
      <c r="K1137" s="209">
        <v>1133</v>
      </c>
      <c r="L1137" s="210">
        <v>77464.86</v>
      </c>
      <c r="N1137" s="209">
        <v>1133</v>
      </c>
      <c r="O1137" s="210">
        <v>32432</v>
      </c>
      <c r="Q1137" s="209"/>
      <c r="R1137" s="210"/>
    </row>
    <row r="1138" spans="8:18" ht="12.75" customHeight="1">
      <c r="H1138" s="209">
        <v>1134</v>
      </c>
      <c r="I1138" s="210">
        <v>29003.640000000312</v>
      </c>
      <c r="K1138" s="209">
        <v>1134</v>
      </c>
      <c r="L1138" s="210">
        <v>77533.37</v>
      </c>
      <c r="N1138" s="209">
        <v>1134</v>
      </c>
      <c r="O1138" s="210">
        <v>32460</v>
      </c>
      <c r="Q1138" s="209"/>
      <c r="R1138" s="210"/>
    </row>
    <row r="1139" spans="8:18" ht="12.75" customHeight="1">
      <c r="H1139" s="209">
        <v>1135</v>
      </c>
      <c r="I1139" s="210">
        <v>29029.340000000309</v>
      </c>
      <c r="K1139" s="209">
        <v>1135</v>
      </c>
      <c r="L1139" s="210">
        <v>77601.87</v>
      </c>
      <c r="N1139" s="209">
        <v>1135</v>
      </c>
      <c r="O1139" s="210">
        <v>32489</v>
      </c>
      <c r="Q1139" s="209"/>
      <c r="R1139" s="210"/>
    </row>
    <row r="1140" spans="8:18" ht="12.75" customHeight="1">
      <c r="H1140" s="209">
        <v>1136</v>
      </c>
      <c r="I1140" s="210">
        <v>29055.030000000312</v>
      </c>
      <c r="K1140" s="209">
        <v>1136</v>
      </c>
      <c r="L1140" s="210">
        <v>77670.38</v>
      </c>
      <c r="N1140" s="209">
        <v>1136</v>
      </c>
      <c r="O1140" s="210">
        <v>32517</v>
      </c>
      <c r="Q1140" s="209"/>
      <c r="R1140" s="210"/>
    </row>
    <row r="1141" spans="8:18" ht="12.75" customHeight="1">
      <c r="H1141" s="209">
        <v>1137</v>
      </c>
      <c r="I1141" s="210">
        <v>29080.730000000312</v>
      </c>
      <c r="K1141" s="209">
        <v>1137</v>
      </c>
      <c r="L1141" s="210">
        <v>77738.880000000005</v>
      </c>
      <c r="N1141" s="209">
        <v>1137</v>
      </c>
      <c r="O1141" s="210">
        <v>32545</v>
      </c>
      <c r="Q1141" s="209"/>
      <c r="R1141" s="210"/>
    </row>
    <row r="1142" spans="8:18" ht="12.75" customHeight="1">
      <c r="H1142" s="209">
        <v>1138</v>
      </c>
      <c r="I1142" s="210">
        <v>29106.430000000313</v>
      </c>
      <c r="K1142" s="209">
        <v>1138</v>
      </c>
      <c r="L1142" s="210">
        <v>77807.38</v>
      </c>
      <c r="N1142" s="209">
        <v>1138</v>
      </c>
      <c r="O1142" s="210">
        <v>32574</v>
      </c>
      <c r="Q1142" s="209"/>
      <c r="R1142" s="210"/>
    </row>
    <row r="1143" spans="8:18" ht="12.75" customHeight="1">
      <c r="H1143" s="209">
        <v>1139</v>
      </c>
      <c r="I1143" s="210">
        <v>29132.120000000315</v>
      </c>
      <c r="K1143" s="209">
        <v>1139</v>
      </c>
      <c r="L1143" s="210">
        <v>77875.89</v>
      </c>
      <c r="N1143" s="209">
        <v>1139</v>
      </c>
      <c r="O1143" s="210">
        <v>32602</v>
      </c>
      <c r="Q1143" s="209"/>
      <c r="R1143" s="210"/>
    </row>
    <row r="1144" spans="8:18" ht="12.75" customHeight="1">
      <c r="H1144" s="209">
        <v>1140</v>
      </c>
      <c r="I1144" s="210">
        <v>29157.820000000313</v>
      </c>
      <c r="K1144" s="209">
        <v>1140</v>
      </c>
      <c r="L1144" s="210">
        <v>77944.39</v>
      </c>
      <c r="N1144" s="209">
        <v>1140</v>
      </c>
      <c r="O1144" s="210">
        <v>32631</v>
      </c>
      <c r="Q1144" s="209"/>
      <c r="R1144" s="210"/>
    </row>
    <row r="1145" spans="8:18" ht="12.75" customHeight="1">
      <c r="H1145" s="209">
        <v>1141</v>
      </c>
      <c r="I1145" s="210">
        <v>29183.510000000315</v>
      </c>
      <c r="K1145" s="209">
        <v>1141</v>
      </c>
      <c r="L1145" s="210">
        <v>78012.899999999994</v>
      </c>
      <c r="N1145" s="209">
        <v>1141</v>
      </c>
      <c r="O1145" s="210">
        <v>32659</v>
      </c>
      <c r="Q1145" s="209"/>
      <c r="R1145" s="210"/>
    </row>
    <row r="1146" spans="8:18" ht="12.75" customHeight="1">
      <c r="H1146" s="209">
        <v>1142</v>
      </c>
      <c r="I1146" s="210">
        <v>29209.210000000316</v>
      </c>
      <c r="K1146" s="209">
        <v>1142</v>
      </c>
      <c r="L1146" s="210">
        <v>78081.399999999994</v>
      </c>
      <c r="N1146" s="209">
        <v>1142</v>
      </c>
      <c r="O1146" s="210">
        <v>32687</v>
      </c>
      <c r="Q1146" s="209"/>
      <c r="R1146" s="210"/>
    </row>
    <row r="1147" spans="8:18" ht="12.75" customHeight="1">
      <c r="H1147" s="209">
        <v>1143</v>
      </c>
      <c r="I1147" s="210">
        <v>29234.910000000316</v>
      </c>
      <c r="K1147" s="209">
        <v>1143</v>
      </c>
      <c r="L1147" s="210">
        <v>78149.899999999994</v>
      </c>
      <c r="N1147" s="209">
        <v>1143</v>
      </c>
      <c r="O1147" s="210">
        <v>32716</v>
      </c>
      <c r="Q1147" s="209"/>
      <c r="R1147" s="210"/>
    </row>
    <row r="1148" spans="8:18" ht="12.75" customHeight="1">
      <c r="H1148" s="209">
        <v>1144</v>
      </c>
      <c r="I1148" s="210">
        <v>29260.600000000319</v>
      </c>
      <c r="K1148" s="209">
        <v>1144</v>
      </c>
      <c r="L1148" s="210">
        <v>78218.41</v>
      </c>
      <c r="N1148" s="209">
        <v>1144</v>
      </c>
      <c r="O1148" s="210">
        <v>32744</v>
      </c>
      <c r="Q1148" s="209"/>
      <c r="R1148" s="210"/>
    </row>
    <row r="1149" spans="8:18" ht="12.75" customHeight="1">
      <c r="H1149" s="209">
        <v>1145</v>
      </c>
      <c r="I1149" s="210">
        <v>29286.300000000316</v>
      </c>
      <c r="K1149" s="209">
        <v>1145</v>
      </c>
      <c r="L1149" s="210">
        <v>78286.91</v>
      </c>
      <c r="N1149" s="209">
        <v>1145</v>
      </c>
      <c r="O1149" s="210">
        <v>32772</v>
      </c>
      <c r="Q1149" s="209"/>
      <c r="R1149" s="210"/>
    </row>
    <row r="1150" spans="8:18" ht="12.75" customHeight="1">
      <c r="H1150" s="209">
        <v>1146</v>
      </c>
      <c r="I1150" s="210">
        <v>29311.990000000318</v>
      </c>
      <c r="K1150" s="209">
        <v>1146</v>
      </c>
      <c r="L1150" s="210">
        <v>78355.42</v>
      </c>
      <c r="N1150" s="209">
        <v>1146</v>
      </c>
      <c r="O1150" s="210">
        <v>32801</v>
      </c>
      <c r="Q1150" s="209"/>
      <c r="R1150" s="210"/>
    </row>
    <row r="1151" spans="8:18" ht="12.75" customHeight="1">
      <c r="H1151" s="209">
        <v>1147</v>
      </c>
      <c r="I1151" s="210">
        <v>29337.690000000319</v>
      </c>
      <c r="K1151" s="209">
        <v>1147</v>
      </c>
      <c r="L1151" s="210">
        <v>78423.92</v>
      </c>
      <c r="N1151" s="209">
        <v>1147</v>
      </c>
      <c r="O1151" s="210">
        <v>32829</v>
      </c>
      <c r="Q1151" s="209"/>
      <c r="R1151" s="210"/>
    </row>
    <row r="1152" spans="8:18" ht="12.75" customHeight="1">
      <c r="H1152" s="209">
        <v>1148</v>
      </c>
      <c r="I1152" s="210">
        <v>29363.39000000032</v>
      </c>
      <c r="K1152" s="209">
        <v>1148</v>
      </c>
      <c r="L1152" s="210">
        <v>78492.42</v>
      </c>
      <c r="N1152" s="209">
        <v>1148</v>
      </c>
      <c r="O1152" s="210">
        <v>32858</v>
      </c>
      <c r="Q1152" s="209"/>
      <c r="R1152" s="210"/>
    </row>
    <row r="1153" spans="8:18" ht="12.75" customHeight="1">
      <c r="H1153" s="209">
        <v>1149</v>
      </c>
      <c r="I1153" s="210">
        <v>29389.080000000322</v>
      </c>
      <c r="K1153" s="209">
        <v>1149</v>
      </c>
      <c r="L1153" s="210">
        <v>78560.929999999993</v>
      </c>
      <c r="N1153" s="209">
        <v>1149</v>
      </c>
      <c r="O1153" s="210">
        <v>32886</v>
      </c>
      <c r="Q1153" s="209"/>
      <c r="R1153" s="210"/>
    </row>
    <row r="1154" spans="8:18" ht="12.75" customHeight="1">
      <c r="H1154" s="209">
        <v>1150</v>
      </c>
      <c r="I1154" s="210">
        <v>29414.780000000319</v>
      </c>
      <c r="K1154" s="209">
        <v>1150</v>
      </c>
      <c r="L1154" s="210">
        <v>78629.429999999993</v>
      </c>
      <c r="N1154" s="209">
        <v>1150</v>
      </c>
      <c r="O1154" s="210">
        <v>32914</v>
      </c>
      <c r="Q1154" s="209"/>
      <c r="R1154" s="210"/>
    </row>
    <row r="1155" spans="8:18" ht="12.75" customHeight="1">
      <c r="H1155" s="209">
        <v>1151</v>
      </c>
      <c r="I1155" s="210">
        <v>29440.470000000321</v>
      </c>
      <c r="K1155" s="209">
        <v>1151</v>
      </c>
      <c r="L1155" s="210">
        <v>78697.94</v>
      </c>
      <c r="N1155" s="209">
        <v>1151</v>
      </c>
      <c r="O1155" s="210">
        <v>32943</v>
      </c>
      <c r="Q1155" s="209"/>
      <c r="R1155" s="210"/>
    </row>
    <row r="1156" spans="8:18" ht="12.75" customHeight="1">
      <c r="H1156" s="209">
        <v>1152</v>
      </c>
      <c r="I1156" s="210">
        <v>29466.170000000322</v>
      </c>
      <c r="K1156" s="209">
        <v>1152</v>
      </c>
      <c r="L1156" s="210">
        <v>78766.44</v>
      </c>
      <c r="N1156" s="209">
        <v>1152</v>
      </c>
      <c r="O1156" s="210">
        <v>32971</v>
      </c>
      <c r="Q1156" s="209"/>
      <c r="R1156" s="210"/>
    </row>
    <row r="1157" spans="8:18" ht="12.75" customHeight="1">
      <c r="H1157" s="209">
        <v>1153</v>
      </c>
      <c r="I1157" s="210">
        <v>29491.870000000323</v>
      </c>
      <c r="K1157" s="209">
        <v>1153</v>
      </c>
      <c r="L1157" s="210">
        <v>78834.94</v>
      </c>
      <c r="N1157" s="209">
        <v>1153</v>
      </c>
      <c r="O1157" s="210">
        <v>33000</v>
      </c>
      <c r="Q1157" s="209"/>
      <c r="R1157" s="210"/>
    </row>
    <row r="1158" spans="8:18" ht="12.75" customHeight="1">
      <c r="H1158" s="209">
        <v>1154</v>
      </c>
      <c r="I1158" s="210">
        <v>29517.560000000325</v>
      </c>
      <c r="K1158" s="209">
        <v>1154</v>
      </c>
      <c r="L1158" s="210">
        <v>78903.45</v>
      </c>
      <c r="N1158" s="209">
        <v>1154</v>
      </c>
      <c r="O1158" s="210">
        <v>33028</v>
      </c>
      <c r="Q1158" s="209"/>
      <c r="R1158" s="210"/>
    </row>
    <row r="1159" spans="8:18" ht="12.75" customHeight="1">
      <c r="H1159" s="209">
        <v>1155</v>
      </c>
      <c r="I1159" s="210">
        <v>29543.260000000322</v>
      </c>
      <c r="K1159" s="209">
        <v>1155</v>
      </c>
      <c r="L1159" s="210">
        <v>78971.95</v>
      </c>
      <c r="N1159" s="209">
        <v>1155</v>
      </c>
      <c r="O1159" s="210">
        <v>33056</v>
      </c>
      <c r="Q1159" s="209"/>
      <c r="R1159" s="210"/>
    </row>
    <row r="1160" spans="8:18" ht="12.75" customHeight="1">
      <c r="H1160" s="209">
        <v>1156</v>
      </c>
      <c r="I1160" s="210">
        <v>29568.950000000325</v>
      </c>
      <c r="K1160" s="209">
        <v>1156</v>
      </c>
      <c r="L1160" s="210">
        <v>79040.460000000006</v>
      </c>
      <c r="N1160" s="209">
        <v>1156</v>
      </c>
      <c r="O1160" s="210">
        <v>33085</v>
      </c>
      <c r="Q1160" s="209"/>
      <c r="R1160" s="210"/>
    </row>
    <row r="1161" spans="8:18" ht="12.75" customHeight="1">
      <c r="H1161" s="209">
        <v>1157</v>
      </c>
      <c r="I1161" s="210">
        <v>29594.650000000325</v>
      </c>
      <c r="K1161" s="209">
        <v>1157</v>
      </c>
      <c r="L1161" s="210">
        <v>79108.960000000006</v>
      </c>
      <c r="N1161" s="209">
        <v>1157</v>
      </c>
      <c r="O1161" s="210">
        <v>33113</v>
      </c>
      <c r="Q1161" s="209"/>
      <c r="R1161" s="210"/>
    </row>
    <row r="1162" spans="8:18" ht="12.75" customHeight="1">
      <c r="H1162" s="209">
        <v>1158</v>
      </c>
      <c r="I1162" s="210">
        <v>29620.350000000326</v>
      </c>
      <c r="K1162" s="209">
        <v>1158</v>
      </c>
      <c r="L1162" s="210">
        <v>79177.460000000006</v>
      </c>
      <c r="N1162" s="209">
        <v>1158</v>
      </c>
      <c r="O1162" s="210">
        <v>33141</v>
      </c>
      <c r="Q1162" s="209"/>
      <c r="R1162" s="210"/>
    </row>
    <row r="1163" spans="8:18" ht="12.75" customHeight="1">
      <c r="H1163" s="209">
        <v>1159</v>
      </c>
      <c r="I1163" s="210">
        <v>29646.040000000328</v>
      </c>
      <c r="K1163" s="209">
        <v>1159</v>
      </c>
      <c r="L1163" s="210">
        <v>79245.97</v>
      </c>
      <c r="N1163" s="209">
        <v>1159</v>
      </c>
      <c r="O1163" s="210">
        <v>33170</v>
      </c>
      <c r="Q1163" s="209"/>
      <c r="R1163" s="210"/>
    </row>
    <row r="1164" spans="8:18" ht="12.75" customHeight="1">
      <c r="H1164" s="209">
        <v>1160</v>
      </c>
      <c r="I1164" s="210">
        <v>29671.740000000325</v>
      </c>
      <c r="K1164" s="209">
        <v>1160</v>
      </c>
      <c r="L1164" s="210">
        <v>79314.47</v>
      </c>
      <c r="N1164" s="209">
        <v>1160</v>
      </c>
      <c r="O1164" s="210">
        <v>33198</v>
      </c>
      <c r="Q1164" s="209"/>
      <c r="R1164" s="210"/>
    </row>
    <row r="1165" spans="8:18" ht="12.75" customHeight="1">
      <c r="H1165" s="209">
        <v>1161</v>
      </c>
      <c r="I1165" s="210">
        <v>29697.430000000328</v>
      </c>
      <c r="K1165" s="209">
        <v>1161</v>
      </c>
      <c r="L1165" s="210">
        <v>79382.98</v>
      </c>
      <c r="N1165" s="209">
        <v>1161</v>
      </c>
      <c r="O1165" s="210">
        <v>33227</v>
      </c>
      <c r="Q1165" s="209"/>
      <c r="R1165" s="210"/>
    </row>
    <row r="1166" spans="8:18" ht="12.75" customHeight="1">
      <c r="H1166" s="209">
        <v>1162</v>
      </c>
      <c r="I1166" s="210">
        <v>29723.130000000328</v>
      </c>
      <c r="K1166" s="209">
        <v>1162</v>
      </c>
      <c r="L1166" s="210">
        <v>79451.48</v>
      </c>
      <c r="N1166" s="209">
        <v>1162</v>
      </c>
      <c r="O1166" s="210">
        <v>33255</v>
      </c>
      <c r="Q1166" s="209"/>
      <c r="R1166" s="210"/>
    </row>
    <row r="1167" spans="8:18" ht="12.75" customHeight="1">
      <c r="H1167" s="209">
        <v>1163</v>
      </c>
      <c r="I1167" s="210">
        <v>29748.830000000329</v>
      </c>
      <c r="K1167" s="209">
        <v>1163</v>
      </c>
      <c r="L1167" s="210">
        <v>79519.98</v>
      </c>
      <c r="N1167" s="209">
        <v>1163</v>
      </c>
      <c r="O1167" s="210">
        <v>33283</v>
      </c>
      <c r="Q1167" s="209"/>
      <c r="R1167" s="210"/>
    </row>
    <row r="1168" spans="8:18" ht="12.75" customHeight="1">
      <c r="H1168" s="209">
        <v>1164</v>
      </c>
      <c r="I1168" s="210">
        <v>29774.520000000331</v>
      </c>
      <c r="K1168" s="209">
        <v>1164</v>
      </c>
      <c r="L1168" s="210">
        <v>79588.490000000005</v>
      </c>
      <c r="N1168" s="209">
        <v>1164</v>
      </c>
      <c r="O1168" s="210">
        <v>33312</v>
      </c>
      <c r="Q1168" s="209"/>
      <c r="R1168" s="210"/>
    </row>
    <row r="1169" spans="8:18" ht="12.75" customHeight="1">
      <c r="H1169" s="209">
        <v>1165</v>
      </c>
      <c r="I1169" s="210">
        <v>29800.220000000329</v>
      </c>
      <c r="K1169" s="209">
        <v>1165</v>
      </c>
      <c r="L1169" s="210">
        <v>79656.990000000005</v>
      </c>
      <c r="N1169" s="209">
        <v>1165</v>
      </c>
      <c r="O1169" s="210">
        <v>33340</v>
      </c>
      <c r="Q1169" s="209"/>
      <c r="R1169" s="210"/>
    </row>
    <row r="1170" spans="8:18" ht="12.75" customHeight="1">
      <c r="H1170" s="209">
        <v>1166</v>
      </c>
      <c r="I1170" s="210">
        <v>29825.910000000331</v>
      </c>
      <c r="K1170" s="209">
        <v>1166</v>
      </c>
      <c r="L1170" s="210">
        <v>79725.5</v>
      </c>
      <c r="N1170" s="209">
        <v>1166</v>
      </c>
      <c r="O1170" s="210">
        <v>33368</v>
      </c>
      <c r="Q1170" s="209"/>
      <c r="R1170" s="210"/>
    </row>
    <row r="1171" spans="8:18" ht="12.75" customHeight="1">
      <c r="H1171" s="209">
        <v>1167</v>
      </c>
      <c r="I1171" s="210">
        <v>29851.610000000332</v>
      </c>
      <c r="K1171" s="209">
        <v>1167</v>
      </c>
      <c r="L1171" s="210">
        <v>79794</v>
      </c>
      <c r="N1171" s="209">
        <v>1167</v>
      </c>
      <c r="O1171" s="210">
        <v>33397</v>
      </c>
      <c r="Q1171" s="209"/>
      <c r="R1171" s="210"/>
    </row>
    <row r="1172" spans="8:18" ht="12.75" customHeight="1">
      <c r="H1172" s="209">
        <v>1168</v>
      </c>
      <c r="I1172" s="210">
        <v>29877.310000000332</v>
      </c>
      <c r="K1172" s="209">
        <v>1168</v>
      </c>
      <c r="L1172" s="210">
        <v>79862.5</v>
      </c>
      <c r="N1172" s="209">
        <v>1168</v>
      </c>
      <c r="O1172" s="210">
        <v>33425</v>
      </c>
      <c r="Q1172" s="209"/>
      <c r="R1172" s="210"/>
    </row>
    <row r="1173" spans="8:18" ht="12.75" customHeight="1">
      <c r="H1173" s="209">
        <v>1169</v>
      </c>
      <c r="I1173" s="210">
        <v>29903.000000000335</v>
      </c>
      <c r="K1173" s="209">
        <v>1169</v>
      </c>
      <c r="L1173" s="210">
        <v>79931.009999999995</v>
      </c>
      <c r="N1173" s="209">
        <v>1169</v>
      </c>
      <c r="O1173" s="210">
        <v>33454</v>
      </c>
      <c r="Q1173" s="209"/>
      <c r="R1173" s="210"/>
    </row>
    <row r="1174" spans="8:18" ht="12.75" customHeight="1">
      <c r="H1174" s="209">
        <v>1170</v>
      </c>
      <c r="I1174" s="210">
        <v>29928.700000000332</v>
      </c>
      <c r="K1174" s="209">
        <v>1170</v>
      </c>
      <c r="L1174" s="210">
        <v>79999.509999999995</v>
      </c>
      <c r="N1174" s="209">
        <v>1170</v>
      </c>
      <c r="O1174" s="210">
        <v>33482</v>
      </c>
      <c r="Q1174" s="209"/>
      <c r="R1174" s="210"/>
    </row>
    <row r="1175" spans="8:18" ht="12.75" customHeight="1">
      <c r="H1175" s="209">
        <v>1171</v>
      </c>
      <c r="I1175" s="210">
        <v>29954.390000000334</v>
      </c>
      <c r="K1175" s="209">
        <v>1171</v>
      </c>
      <c r="L1175" s="210">
        <v>80068.02</v>
      </c>
      <c r="N1175" s="209">
        <v>1171</v>
      </c>
      <c r="O1175" s="210">
        <v>33510</v>
      </c>
      <c r="Q1175" s="209"/>
      <c r="R1175" s="210"/>
    </row>
    <row r="1176" spans="8:18" ht="12.75" customHeight="1">
      <c r="H1176" s="209">
        <v>1172</v>
      </c>
      <c r="I1176" s="210">
        <v>29980.090000000335</v>
      </c>
      <c r="K1176" s="209">
        <v>1172</v>
      </c>
      <c r="L1176" s="210">
        <v>80136.52</v>
      </c>
      <c r="N1176" s="209">
        <v>1172</v>
      </c>
      <c r="O1176" s="210">
        <v>33539</v>
      </c>
      <c r="Q1176" s="209"/>
      <c r="R1176" s="210"/>
    </row>
    <row r="1177" spans="8:18" ht="12.75" customHeight="1">
      <c r="H1177" s="209">
        <v>1173</v>
      </c>
      <c r="I1177" s="210">
        <v>30005.790000000336</v>
      </c>
      <c r="K1177" s="209">
        <v>1173</v>
      </c>
      <c r="L1177" s="210">
        <v>80205.02</v>
      </c>
      <c r="N1177" s="209">
        <v>1173</v>
      </c>
      <c r="O1177" s="210">
        <v>33567</v>
      </c>
      <c r="Q1177" s="209"/>
      <c r="R1177" s="210"/>
    </row>
    <row r="1178" spans="8:18" ht="12.75" customHeight="1">
      <c r="H1178" s="209">
        <v>1174</v>
      </c>
      <c r="I1178" s="210">
        <v>30031.480000000338</v>
      </c>
      <c r="K1178" s="209">
        <v>1174</v>
      </c>
      <c r="L1178" s="210">
        <v>80273.53</v>
      </c>
      <c r="N1178" s="209">
        <v>1174</v>
      </c>
      <c r="O1178" s="210">
        <v>33596</v>
      </c>
      <c r="Q1178" s="209"/>
      <c r="R1178" s="210"/>
    </row>
    <row r="1179" spans="8:18" ht="12.75" customHeight="1">
      <c r="H1179" s="209">
        <v>1175</v>
      </c>
      <c r="I1179" s="210">
        <v>30057.180000000335</v>
      </c>
      <c r="K1179" s="209">
        <v>1175</v>
      </c>
      <c r="L1179" s="210">
        <v>80342.03</v>
      </c>
      <c r="N1179" s="209">
        <v>1175</v>
      </c>
      <c r="O1179" s="210">
        <v>33624</v>
      </c>
      <c r="Q1179" s="209"/>
      <c r="R1179" s="210"/>
    </row>
    <row r="1180" spans="8:18" ht="12.75" customHeight="1">
      <c r="H1180" s="209">
        <v>1176</v>
      </c>
      <c r="I1180" s="210">
        <v>30082.870000000337</v>
      </c>
      <c r="K1180" s="209">
        <v>1176</v>
      </c>
      <c r="L1180" s="210">
        <v>80410.539999999994</v>
      </c>
      <c r="N1180" s="209">
        <v>1176</v>
      </c>
      <c r="O1180" s="210">
        <v>33652</v>
      </c>
      <c r="Q1180" s="209"/>
      <c r="R1180" s="210"/>
    </row>
    <row r="1181" spans="8:18" ht="12.75" customHeight="1">
      <c r="H1181" s="209">
        <v>1177</v>
      </c>
      <c r="I1181" s="210">
        <v>30108.570000000338</v>
      </c>
      <c r="K1181" s="209">
        <v>1177</v>
      </c>
      <c r="L1181" s="210">
        <v>80479.039999999994</v>
      </c>
      <c r="N1181" s="209">
        <v>1177</v>
      </c>
      <c r="O1181" s="210">
        <v>33681</v>
      </c>
      <c r="Q1181" s="209"/>
      <c r="R1181" s="210"/>
    </row>
    <row r="1182" spans="8:18" ht="12.75" customHeight="1">
      <c r="H1182" s="209">
        <v>1178</v>
      </c>
      <c r="I1182" s="210">
        <v>30134.270000000339</v>
      </c>
      <c r="K1182" s="209">
        <v>1178</v>
      </c>
      <c r="L1182" s="210">
        <v>80547.539999999994</v>
      </c>
      <c r="N1182" s="209">
        <v>1178</v>
      </c>
      <c r="O1182" s="210">
        <v>33709</v>
      </c>
      <c r="Q1182" s="209"/>
      <c r="R1182" s="210"/>
    </row>
    <row r="1183" spans="8:18" ht="12.75" customHeight="1">
      <c r="H1183" s="209">
        <v>1179</v>
      </c>
      <c r="I1183" s="210">
        <v>30159.960000000341</v>
      </c>
      <c r="K1183" s="209">
        <v>1179</v>
      </c>
      <c r="L1183" s="210">
        <v>80616.05</v>
      </c>
      <c r="N1183" s="209">
        <v>1179</v>
      </c>
      <c r="O1183" s="210">
        <v>33737</v>
      </c>
      <c r="Q1183" s="209"/>
      <c r="R1183" s="210"/>
    </row>
    <row r="1184" spans="8:18" ht="12.75" customHeight="1">
      <c r="H1184" s="209">
        <v>1180</v>
      </c>
      <c r="I1184" s="210">
        <v>30185.660000000338</v>
      </c>
      <c r="K1184" s="209">
        <v>1180</v>
      </c>
      <c r="L1184" s="210">
        <v>80684.55</v>
      </c>
      <c r="N1184" s="209">
        <v>1180</v>
      </c>
      <c r="O1184" s="210">
        <v>33766</v>
      </c>
      <c r="Q1184" s="209"/>
      <c r="R1184" s="210"/>
    </row>
    <row r="1185" spans="8:18" ht="12.75" customHeight="1">
      <c r="H1185" s="209">
        <v>1181</v>
      </c>
      <c r="I1185" s="210">
        <v>30211.350000000341</v>
      </c>
      <c r="K1185" s="209">
        <v>1181</v>
      </c>
      <c r="L1185" s="210">
        <v>80753.06</v>
      </c>
      <c r="N1185" s="209">
        <v>1181</v>
      </c>
      <c r="O1185" s="210">
        <v>33794</v>
      </c>
      <c r="Q1185" s="209"/>
      <c r="R1185" s="210"/>
    </row>
    <row r="1186" spans="8:18" ht="12.75" customHeight="1">
      <c r="H1186" s="209">
        <v>1182</v>
      </c>
      <c r="I1186" s="210">
        <v>30237.050000000341</v>
      </c>
      <c r="K1186" s="209">
        <v>1182</v>
      </c>
      <c r="L1186" s="210">
        <v>80821.56</v>
      </c>
      <c r="N1186" s="209">
        <v>1182</v>
      </c>
      <c r="O1186" s="210">
        <v>33823</v>
      </c>
      <c r="Q1186" s="209"/>
      <c r="R1186" s="210"/>
    </row>
    <row r="1187" spans="8:18" ht="12.75" customHeight="1">
      <c r="H1187" s="209">
        <v>1183</v>
      </c>
      <c r="I1187" s="210">
        <v>30262.750000000342</v>
      </c>
      <c r="K1187" s="209">
        <v>1183</v>
      </c>
      <c r="L1187" s="210">
        <v>80890.06</v>
      </c>
      <c r="N1187" s="209">
        <v>1183</v>
      </c>
      <c r="O1187" s="210">
        <v>33851</v>
      </c>
      <c r="Q1187" s="209"/>
      <c r="R1187" s="210"/>
    </row>
    <row r="1188" spans="8:18" ht="12.75" customHeight="1">
      <c r="H1188" s="209">
        <v>1184</v>
      </c>
      <c r="I1188" s="210">
        <v>30288.440000000344</v>
      </c>
      <c r="K1188" s="209">
        <v>1184</v>
      </c>
      <c r="L1188" s="210">
        <v>80958.570000000007</v>
      </c>
      <c r="N1188" s="209">
        <v>1184</v>
      </c>
      <c r="O1188" s="210">
        <v>33879</v>
      </c>
      <c r="Q1188" s="209"/>
      <c r="R1188" s="210"/>
    </row>
    <row r="1189" spans="8:18" ht="12.75" customHeight="1">
      <c r="H1189" s="209">
        <v>1185</v>
      </c>
      <c r="I1189" s="210">
        <v>30314.140000000341</v>
      </c>
      <c r="K1189" s="209">
        <v>1185</v>
      </c>
      <c r="L1189" s="210">
        <v>81027.070000000007</v>
      </c>
      <c r="N1189" s="209">
        <v>1185</v>
      </c>
      <c r="O1189" s="210">
        <v>33908</v>
      </c>
      <c r="Q1189" s="209"/>
      <c r="R1189" s="210"/>
    </row>
    <row r="1190" spans="8:18" ht="12.75" customHeight="1">
      <c r="H1190" s="209">
        <v>1186</v>
      </c>
      <c r="I1190" s="210">
        <v>30339.830000000344</v>
      </c>
      <c r="K1190" s="209">
        <v>1186</v>
      </c>
      <c r="L1190" s="210">
        <v>81095.58</v>
      </c>
      <c r="N1190" s="209">
        <v>1186</v>
      </c>
      <c r="O1190" s="210">
        <v>33936</v>
      </c>
      <c r="Q1190" s="209"/>
      <c r="R1190" s="210"/>
    </row>
    <row r="1191" spans="8:18" ht="12.75" customHeight="1">
      <c r="H1191" s="209">
        <v>1187</v>
      </c>
      <c r="I1191" s="210">
        <v>30365.530000000344</v>
      </c>
      <c r="K1191" s="209">
        <v>1187</v>
      </c>
      <c r="L1191" s="210">
        <v>81164.08</v>
      </c>
      <c r="N1191" s="209">
        <v>1187</v>
      </c>
      <c r="O1191" s="210">
        <v>33965</v>
      </c>
      <c r="Q1191" s="209"/>
      <c r="R1191" s="210"/>
    </row>
    <row r="1192" spans="8:18" ht="12.75" customHeight="1">
      <c r="H1192" s="209">
        <v>1188</v>
      </c>
      <c r="I1192" s="210">
        <v>30391.230000000345</v>
      </c>
      <c r="K1192" s="209">
        <v>1188</v>
      </c>
      <c r="L1192" s="210">
        <v>81232.58</v>
      </c>
      <c r="N1192" s="209">
        <v>1188</v>
      </c>
      <c r="O1192" s="210">
        <v>33993</v>
      </c>
      <c r="Q1192" s="209"/>
      <c r="R1192" s="210"/>
    </row>
    <row r="1193" spans="8:18" ht="12.75" customHeight="1">
      <c r="H1193" s="209">
        <v>1189</v>
      </c>
      <c r="I1193" s="210">
        <v>30416.920000000347</v>
      </c>
      <c r="K1193" s="209">
        <v>1189</v>
      </c>
      <c r="L1193" s="210">
        <v>81301.09</v>
      </c>
      <c r="N1193" s="209">
        <v>1189</v>
      </c>
      <c r="O1193" s="210">
        <v>34021</v>
      </c>
      <c r="Q1193" s="209"/>
      <c r="R1193" s="210"/>
    </row>
    <row r="1194" spans="8:18" ht="12.75" customHeight="1">
      <c r="H1194" s="209">
        <v>1190</v>
      </c>
      <c r="I1194" s="210">
        <v>30442.620000000345</v>
      </c>
      <c r="K1194" s="209">
        <v>1190</v>
      </c>
      <c r="L1194" s="210">
        <v>81369.59</v>
      </c>
      <c r="N1194" s="209">
        <v>1190</v>
      </c>
      <c r="O1194" s="210">
        <v>34050</v>
      </c>
      <c r="Q1194" s="209"/>
      <c r="R1194" s="210"/>
    </row>
    <row r="1195" spans="8:18" ht="12.75" customHeight="1">
      <c r="H1195" s="209">
        <v>1191</v>
      </c>
      <c r="I1195" s="210">
        <v>30468.310000000347</v>
      </c>
      <c r="K1195" s="209">
        <v>1191</v>
      </c>
      <c r="L1195" s="210">
        <v>81438.100000000006</v>
      </c>
      <c r="N1195" s="209">
        <v>1191</v>
      </c>
      <c r="O1195" s="210">
        <v>34078</v>
      </c>
      <c r="Q1195" s="209"/>
      <c r="R1195" s="210"/>
    </row>
    <row r="1196" spans="8:18" ht="12.75" customHeight="1">
      <c r="K1196" s="209">
        <v>1192</v>
      </c>
      <c r="L1196" s="210">
        <v>81506.600000000006</v>
      </c>
      <c r="N1196" s="209">
        <v>1192</v>
      </c>
      <c r="O1196" s="210">
        <v>34106</v>
      </c>
      <c r="Q1196" s="209"/>
      <c r="R1196" s="210"/>
    </row>
    <row r="1197" spans="8:18" ht="12.75" customHeight="1">
      <c r="K1197" s="209">
        <v>1193</v>
      </c>
      <c r="L1197" s="210">
        <v>81575.100000000006</v>
      </c>
      <c r="N1197" s="209">
        <v>1193</v>
      </c>
      <c r="O1197" s="210">
        <v>34135</v>
      </c>
      <c r="Q1197" s="209"/>
      <c r="R1197" s="210"/>
    </row>
    <row r="1198" spans="8:18" ht="12.75" customHeight="1">
      <c r="K1198" s="209">
        <v>1194</v>
      </c>
      <c r="L1198" s="210">
        <v>81643.61</v>
      </c>
      <c r="N1198" s="209">
        <v>1194</v>
      </c>
      <c r="O1198" s="210">
        <v>34163</v>
      </c>
      <c r="Q1198" s="209"/>
      <c r="R1198" s="210"/>
    </row>
    <row r="1199" spans="8:18" ht="12.75" customHeight="1">
      <c r="K1199" s="209">
        <v>1195</v>
      </c>
      <c r="L1199" s="210">
        <v>81712.11</v>
      </c>
      <c r="N1199" s="209">
        <v>1195</v>
      </c>
      <c r="O1199" s="210">
        <v>34192</v>
      </c>
      <c r="Q1199" s="209"/>
      <c r="R1199" s="210"/>
    </row>
    <row r="1200" spans="8:18" ht="12.75" customHeight="1">
      <c r="K1200" s="209">
        <v>1196</v>
      </c>
      <c r="L1200" s="210">
        <v>81780.62</v>
      </c>
      <c r="N1200" s="209">
        <v>1196</v>
      </c>
      <c r="O1200" s="210">
        <v>34220</v>
      </c>
      <c r="Q1200" s="209"/>
      <c r="R1200" s="210"/>
    </row>
    <row r="1201" spans="11:18" ht="12.75" customHeight="1">
      <c r="K1201" s="209">
        <v>1197</v>
      </c>
      <c r="L1201" s="210">
        <v>81849.119999999995</v>
      </c>
      <c r="N1201" s="209">
        <v>1197</v>
      </c>
      <c r="O1201" s="210">
        <v>34248</v>
      </c>
      <c r="Q1201" s="209"/>
      <c r="R1201" s="210"/>
    </row>
    <row r="1202" spans="11:18" ht="12.75" customHeight="1">
      <c r="K1202" s="209">
        <v>1198</v>
      </c>
      <c r="L1202" s="210">
        <v>81917.62</v>
      </c>
    </row>
    <row r="1203" spans="11:18" ht="12.75" customHeight="1">
      <c r="K1203" s="209">
        <v>1199</v>
      </c>
      <c r="L1203" s="210">
        <v>81986.13</v>
      </c>
    </row>
    <row r="1204" spans="11:18" ht="12.75" customHeight="1">
      <c r="K1204" s="209">
        <v>1200</v>
      </c>
      <c r="L1204" s="210">
        <v>82054.63</v>
      </c>
    </row>
    <row r="1205" spans="11:18" ht="12.75" customHeight="1">
      <c r="K1205" s="209">
        <v>1201</v>
      </c>
      <c r="L1205" s="210">
        <v>82123.14</v>
      </c>
    </row>
    <row r="1206" spans="11:18" ht="12.75" customHeight="1">
      <c r="K1206" s="209">
        <v>1202</v>
      </c>
      <c r="L1206" s="210">
        <v>82191.64</v>
      </c>
    </row>
    <row r="1207" spans="11:18" ht="12.75" customHeight="1">
      <c r="K1207" s="209">
        <v>1203</v>
      </c>
      <c r="L1207" s="210">
        <v>82260.14</v>
      </c>
    </row>
    <row r="1208" spans="11:18" ht="12.75" customHeight="1">
      <c r="K1208" s="209">
        <v>1204</v>
      </c>
      <c r="L1208" s="210">
        <v>82328.649999999994</v>
      </c>
    </row>
    <row r="1209" spans="11:18" ht="12.75" customHeight="1">
      <c r="K1209" s="209">
        <v>1205</v>
      </c>
      <c r="L1209" s="210">
        <v>82397.149999999994</v>
      </c>
    </row>
    <row r="1210" spans="11:18" ht="12.75" customHeight="1">
      <c r="K1210" s="209">
        <v>1206</v>
      </c>
      <c r="L1210" s="210">
        <v>82465.66</v>
      </c>
    </row>
    <row r="1211" spans="11:18" ht="12.75" customHeight="1">
      <c r="K1211" s="209">
        <v>1207</v>
      </c>
      <c r="L1211" s="210">
        <v>82534.16</v>
      </c>
    </row>
    <row r="1212" spans="11:18" ht="12.75" customHeight="1">
      <c r="K1212" s="209">
        <v>1208</v>
      </c>
      <c r="L1212" s="210">
        <v>82602.66</v>
      </c>
    </row>
    <row r="1213" spans="11:18" ht="12.75" customHeight="1">
      <c r="K1213" s="209">
        <v>1209</v>
      </c>
      <c r="L1213" s="210">
        <v>82671.17</v>
      </c>
    </row>
    <row r="1214" spans="11:18" ht="12.75" customHeight="1">
      <c r="K1214" s="209">
        <v>1210</v>
      </c>
      <c r="L1214" s="210">
        <v>82729.710000000006</v>
      </c>
    </row>
    <row r="1215" spans="11:18" ht="12.75" customHeight="1">
      <c r="K1215" s="209">
        <v>1211</v>
      </c>
      <c r="L1215" s="210">
        <v>82788.25</v>
      </c>
    </row>
    <row r="1216" spans="11:18" ht="12.75" customHeight="1">
      <c r="K1216" s="209">
        <v>1212</v>
      </c>
      <c r="L1216" s="210">
        <v>82846.78</v>
      </c>
    </row>
    <row r="1217" spans="11:12" ht="12.75" customHeight="1">
      <c r="K1217" s="209">
        <v>1213</v>
      </c>
      <c r="L1217" s="210">
        <v>82905.320000000007</v>
      </c>
    </row>
    <row r="1218" spans="11:12" ht="12.75" customHeight="1">
      <c r="K1218" s="209">
        <v>1214</v>
      </c>
      <c r="L1218" s="210">
        <v>82963.86</v>
      </c>
    </row>
    <row r="1219" spans="11:12" ht="12.75" customHeight="1">
      <c r="K1219" s="209">
        <v>1215</v>
      </c>
      <c r="L1219" s="210">
        <v>83022.399999999994</v>
      </c>
    </row>
    <row r="1220" spans="11:12" ht="12.75" customHeight="1">
      <c r="K1220" s="209">
        <v>1216</v>
      </c>
      <c r="L1220" s="210">
        <v>83080.94</v>
      </c>
    </row>
    <row r="1221" spans="11:12" ht="12.75" customHeight="1">
      <c r="K1221" s="209">
        <v>1217</v>
      </c>
      <c r="L1221" s="210">
        <v>83139.48</v>
      </c>
    </row>
    <row r="1222" spans="11:12" ht="12.75" customHeight="1">
      <c r="K1222" s="209">
        <v>1218</v>
      </c>
      <c r="L1222" s="210">
        <v>83198.02</v>
      </c>
    </row>
    <row r="1223" spans="11:12" ht="12.75" customHeight="1">
      <c r="K1223" s="209">
        <v>1219</v>
      </c>
      <c r="L1223" s="210">
        <v>83256.56</v>
      </c>
    </row>
    <row r="1224" spans="11:12" ht="12.75" customHeight="1">
      <c r="K1224" s="209">
        <v>1220</v>
      </c>
      <c r="L1224" s="210">
        <v>83315.100000000006</v>
      </c>
    </row>
    <row r="1225" spans="11:12" ht="12.75" customHeight="1">
      <c r="K1225" s="209">
        <v>1221</v>
      </c>
      <c r="L1225" s="210">
        <v>83373.64</v>
      </c>
    </row>
    <row r="1226" spans="11:12" ht="12.75" customHeight="1">
      <c r="K1226" s="209">
        <v>1222</v>
      </c>
      <c r="L1226" s="210">
        <v>83432.17</v>
      </c>
    </row>
    <row r="1227" spans="11:12" ht="12.75" customHeight="1">
      <c r="K1227" s="209">
        <v>1223</v>
      </c>
      <c r="L1227" s="210">
        <v>83490.710000000006</v>
      </c>
    </row>
    <row r="1228" spans="11:12" ht="12.75" customHeight="1">
      <c r="K1228" s="209">
        <v>1224</v>
      </c>
      <c r="L1228" s="210">
        <v>83549.25</v>
      </c>
    </row>
    <row r="1229" spans="11:12" ht="12.75" customHeight="1">
      <c r="K1229" s="209">
        <v>1225</v>
      </c>
      <c r="L1229" s="210">
        <v>83607.789999999994</v>
      </c>
    </row>
    <row r="1230" spans="11:12" ht="12.75" customHeight="1">
      <c r="K1230" s="209">
        <v>1226</v>
      </c>
      <c r="L1230" s="210">
        <v>83666.33</v>
      </c>
    </row>
    <row r="1231" spans="11:12" ht="12.75" customHeight="1">
      <c r="K1231" s="209">
        <v>1227</v>
      </c>
      <c r="L1231" s="210">
        <v>83724.87</v>
      </c>
    </row>
    <row r="1232" spans="11:12" ht="12.75" customHeight="1">
      <c r="K1232" s="209">
        <v>1228</v>
      </c>
      <c r="L1232" s="210">
        <v>83783.41</v>
      </c>
    </row>
    <row r="1233" spans="11:12" ht="12.75" customHeight="1">
      <c r="K1233" s="209">
        <v>1229</v>
      </c>
      <c r="L1233" s="210">
        <v>83841.95</v>
      </c>
    </row>
    <row r="1234" spans="11:12" ht="12.75" customHeight="1">
      <c r="K1234" s="209">
        <v>1230</v>
      </c>
      <c r="L1234" s="210">
        <v>83900.49</v>
      </c>
    </row>
    <row r="1235" spans="11:12" ht="12.75" customHeight="1">
      <c r="K1235" s="209">
        <v>1231</v>
      </c>
      <c r="L1235" s="210">
        <v>83959.03</v>
      </c>
    </row>
    <row r="1236" spans="11:12" ht="12.75" customHeight="1">
      <c r="K1236" s="209">
        <v>1232</v>
      </c>
      <c r="L1236" s="210">
        <v>84017.56</v>
      </c>
    </row>
    <row r="1237" spans="11:12" ht="12.75" customHeight="1">
      <c r="K1237" s="209">
        <v>1233</v>
      </c>
      <c r="L1237" s="210">
        <v>84076.1</v>
      </c>
    </row>
    <row r="1238" spans="11:12" ht="12.75" customHeight="1">
      <c r="K1238" s="209">
        <v>1234</v>
      </c>
      <c r="L1238" s="210">
        <v>84134.64</v>
      </c>
    </row>
    <row r="1239" spans="11:12" ht="12.75" customHeight="1">
      <c r="K1239" s="209">
        <v>1235</v>
      </c>
      <c r="L1239" s="210">
        <v>84193.18</v>
      </c>
    </row>
    <row r="1240" spans="11:12" ht="12.75" customHeight="1">
      <c r="K1240" s="209">
        <v>1236</v>
      </c>
      <c r="L1240" s="210">
        <v>84251.72</v>
      </c>
    </row>
    <row r="1241" spans="11:12" ht="12.75" customHeight="1">
      <c r="K1241" s="209">
        <v>1237</v>
      </c>
      <c r="L1241" s="210">
        <v>84310.26</v>
      </c>
    </row>
    <row r="1242" spans="11:12" ht="12.75" customHeight="1">
      <c r="K1242" s="209">
        <v>1238</v>
      </c>
      <c r="L1242" s="210">
        <v>84368.8</v>
      </c>
    </row>
    <row r="1243" spans="11:12" ht="12.75" customHeight="1">
      <c r="K1243" s="209">
        <v>1239</v>
      </c>
      <c r="L1243" s="210">
        <v>84427.34</v>
      </c>
    </row>
    <row r="1244" spans="11:12" ht="12.75" customHeight="1">
      <c r="K1244" s="209">
        <v>1240</v>
      </c>
      <c r="L1244" s="210">
        <v>84485.88</v>
      </c>
    </row>
    <row r="1245" spans="11:12" ht="12.75" customHeight="1">
      <c r="K1245" s="209">
        <v>1241</v>
      </c>
      <c r="L1245" s="210">
        <v>84544.42</v>
      </c>
    </row>
    <row r="1246" spans="11:12" ht="12.75" customHeight="1">
      <c r="K1246" s="209">
        <v>1242</v>
      </c>
      <c r="L1246" s="210">
        <v>84602.95</v>
      </c>
    </row>
    <row r="1247" spans="11:12" ht="12.75" customHeight="1">
      <c r="K1247" s="209">
        <v>1243</v>
      </c>
      <c r="L1247" s="210">
        <v>84661.49</v>
      </c>
    </row>
    <row r="1248" spans="11:12" ht="12.75" customHeight="1">
      <c r="K1248" s="209">
        <v>1244</v>
      </c>
      <c r="L1248" s="210">
        <v>84720.03</v>
      </c>
    </row>
    <row r="1249" spans="11:12" ht="12.75" customHeight="1">
      <c r="K1249" s="209">
        <v>1245</v>
      </c>
      <c r="L1249" s="210">
        <v>84778.57</v>
      </c>
    </row>
    <row r="1250" spans="11:12" ht="12.75" customHeight="1">
      <c r="K1250" s="209">
        <v>1246</v>
      </c>
      <c r="L1250" s="210">
        <v>84837.11</v>
      </c>
    </row>
    <row r="1251" spans="11:12" ht="12.75" customHeight="1">
      <c r="K1251" s="209">
        <v>1247</v>
      </c>
      <c r="L1251" s="210">
        <v>84895.649999999951</v>
      </c>
    </row>
    <row r="1252" spans="11:12" ht="12.75" customHeight="1">
      <c r="K1252" s="209">
        <v>1248</v>
      </c>
      <c r="L1252" s="210">
        <v>84954.19</v>
      </c>
    </row>
    <row r="1253" spans="11:12" ht="12.75" customHeight="1">
      <c r="K1253" s="209">
        <v>1249</v>
      </c>
      <c r="L1253" s="210">
        <v>85012.73</v>
      </c>
    </row>
    <row r="1254" spans="11:12" ht="12.75" customHeight="1">
      <c r="K1254" s="209">
        <v>1250</v>
      </c>
      <c r="L1254" s="210">
        <v>85071.27</v>
      </c>
    </row>
    <row r="1255" spans="11:12" ht="12.75" customHeight="1">
      <c r="K1255" s="209">
        <v>1251</v>
      </c>
      <c r="L1255" s="210">
        <v>85129.81</v>
      </c>
    </row>
    <row r="1256" spans="11:12" ht="12.75" customHeight="1">
      <c r="K1256" s="209">
        <v>1252</v>
      </c>
      <c r="L1256" s="210">
        <v>85188.34</v>
      </c>
    </row>
    <row r="1257" spans="11:12" ht="12.75" customHeight="1">
      <c r="K1257" s="209">
        <v>1253</v>
      </c>
      <c r="L1257" s="210">
        <v>85246.88</v>
      </c>
    </row>
    <row r="1258" spans="11:12" ht="12.75" customHeight="1">
      <c r="K1258" s="209">
        <v>1254</v>
      </c>
      <c r="L1258" s="210">
        <v>85305.42</v>
      </c>
    </row>
    <row r="1259" spans="11:12" ht="12.75" customHeight="1">
      <c r="K1259" s="209">
        <v>1255</v>
      </c>
      <c r="L1259" s="210">
        <v>85363.96</v>
      </c>
    </row>
    <row r="1260" spans="11:12" ht="12.75" customHeight="1">
      <c r="K1260" s="209">
        <v>1256</v>
      </c>
      <c r="L1260" s="210">
        <v>85422.5</v>
      </c>
    </row>
    <row r="1261" spans="11:12" ht="12.75" customHeight="1">
      <c r="K1261" s="209">
        <v>1257</v>
      </c>
      <c r="L1261" s="210">
        <v>85481.04</v>
      </c>
    </row>
    <row r="1262" spans="11:12" ht="12.75" customHeight="1">
      <c r="K1262" s="209">
        <v>1258</v>
      </c>
      <c r="L1262" s="210">
        <v>85539.58</v>
      </c>
    </row>
    <row r="1263" spans="11:12" ht="12.75" customHeight="1">
      <c r="K1263" s="209">
        <v>1259</v>
      </c>
      <c r="L1263" s="210">
        <v>85598.119999999952</v>
      </c>
    </row>
    <row r="1264" spans="11:12" ht="12.75" customHeight="1">
      <c r="K1264" s="209">
        <v>1260</v>
      </c>
      <c r="L1264" s="210">
        <v>85656.66</v>
      </c>
    </row>
    <row r="1265" spans="11:12" ht="12.75" customHeight="1">
      <c r="K1265" s="209">
        <v>1261</v>
      </c>
      <c r="L1265" s="210">
        <v>85715.199999999997</v>
      </c>
    </row>
    <row r="1266" spans="11:12" ht="12.75" customHeight="1">
      <c r="K1266" s="209">
        <v>1262</v>
      </c>
      <c r="L1266" s="210">
        <v>85773.73</v>
      </c>
    </row>
    <row r="1267" spans="11:12" ht="12.75" customHeight="1">
      <c r="K1267" s="209">
        <v>1263</v>
      </c>
      <c r="L1267" s="210">
        <v>85832.27</v>
      </c>
    </row>
    <row r="1268" spans="11:12" ht="12.75" customHeight="1">
      <c r="K1268" s="209">
        <v>1264</v>
      </c>
      <c r="L1268" s="210">
        <v>85890.81</v>
      </c>
    </row>
    <row r="1269" spans="11:12" ht="12.75" customHeight="1">
      <c r="K1269" s="209">
        <v>1265</v>
      </c>
      <c r="L1269" s="210">
        <v>85949.35</v>
      </c>
    </row>
    <row r="1270" spans="11:12" ht="12.75" customHeight="1">
      <c r="K1270" s="209">
        <v>1266</v>
      </c>
      <c r="L1270" s="210">
        <v>86007.89</v>
      </c>
    </row>
    <row r="1271" spans="11:12" ht="12.75" customHeight="1">
      <c r="K1271" s="209">
        <v>1267</v>
      </c>
      <c r="L1271" s="210">
        <v>86066.43</v>
      </c>
    </row>
    <row r="1272" spans="11:12" ht="12.75" customHeight="1">
      <c r="K1272" s="209">
        <v>1268</v>
      </c>
      <c r="L1272" s="210">
        <v>86124.97</v>
      </c>
    </row>
    <row r="1273" spans="11:12" ht="12.75" customHeight="1">
      <c r="K1273" s="209">
        <v>1269</v>
      </c>
      <c r="L1273" s="210">
        <v>86183.509999999951</v>
      </c>
    </row>
    <row r="1274" spans="11:12" ht="12.75" customHeight="1">
      <c r="K1274" s="209">
        <v>1270</v>
      </c>
      <c r="L1274" s="210">
        <v>86242.05</v>
      </c>
    </row>
    <row r="1275" spans="11:12" ht="12.75" customHeight="1">
      <c r="K1275" s="209">
        <v>1271</v>
      </c>
      <c r="L1275" s="210">
        <v>86300.59</v>
      </c>
    </row>
    <row r="1276" spans="11:12" ht="12.75" customHeight="1">
      <c r="K1276" s="209">
        <v>1272</v>
      </c>
      <c r="L1276" s="210">
        <v>86359.12</v>
      </c>
    </row>
    <row r="1277" spans="11:12" ht="12.75" customHeight="1">
      <c r="K1277" s="209">
        <v>1273</v>
      </c>
      <c r="L1277" s="210">
        <v>86417.66</v>
      </c>
    </row>
    <row r="1278" spans="11:12" ht="12.75" customHeight="1">
      <c r="K1278" s="209">
        <v>1274</v>
      </c>
      <c r="L1278" s="210">
        <v>86476.2</v>
      </c>
    </row>
    <row r="1279" spans="11:12" ht="12.75" customHeight="1">
      <c r="K1279" s="209">
        <v>1275</v>
      </c>
      <c r="L1279" s="210">
        <v>86534.74</v>
      </c>
    </row>
    <row r="1280" spans="11:12" ht="12.75" customHeight="1">
      <c r="K1280" s="209">
        <v>1276</v>
      </c>
      <c r="L1280" s="210">
        <v>86593.279999999999</v>
      </c>
    </row>
    <row r="1281" spans="11:12" ht="12.75" customHeight="1">
      <c r="K1281" s="209">
        <v>1277</v>
      </c>
      <c r="L1281" s="210">
        <v>86651.82</v>
      </c>
    </row>
    <row r="1282" spans="11:12" ht="12.75" customHeight="1">
      <c r="K1282" s="209">
        <v>1278</v>
      </c>
      <c r="L1282" s="210">
        <v>86710.36</v>
      </c>
    </row>
    <row r="1283" spans="11:12" ht="12.75" customHeight="1">
      <c r="K1283" s="209">
        <v>1279</v>
      </c>
      <c r="L1283" s="210">
        <v>86768.899999999951</v>
      </c>
    </row>
    <row r="1284" spans="11:12" ht="12.75" customHeight="1">
      <c r="K1284" s="209">
        <v>1280</v>
      </c>
      <c r="L1284" s="210">
        <v>86827.44</v>
      </c>
    </row>
    <row r="1285" spans="11:12" ht="12.75" customHeight="1">
      <c r="K1285" s="209">
        <v>1281</v>
      </c>
      <c r="L1285" s="210">
        <v>86885.98</v>
      </c>
    </row>
    <row r="1286" spans="11:12" ht="12.75" customHeight="1">
      <c r="K1286" s="209">
        <v>1282</v>
      </c>
      <c r="L1286" s="210">
        <v>86944.51</v>
      </c>
    </row>
    <row r="1287" spans="11:12" ht="12.75" customHeight="1">
      <c r="K1287" s="209">
        <v>1283</v>
      </c>
      <c r="L1287" s="210">
        <v>87003.05</v>
      </c>
    </row>
    <row r="1288" spans="11:12" ht="12.75" customHeight="1">
      <c r="K1288" s="209">
        <v>1284</v>
      </c>
      <c r="L1288" s="210">
        <v>87061.59</v>
      </c>
    </row>
    <row r="1289" spans="11:12" ht="12.75" customHeight="1">
      <c r="K1289" s="209">
        <v>1285</v>
      </c>
      <c r="L1289" s="210">
        <v>87120.13</v>
      </c>
    </row>
    <row r="1290" spans="11:12" ht="12.75" customHeight="1">
      <c r="K1290" s="209">
        <v>1286</v>
      </c>
      <c r="L1290" s="210">
        <v>87178.67</v>
      </c>
    </row>
    <row r="1291" spans="11:12" ht="12.75" customHeight="1">
      <c r="K1291" s="209">
        <v>1287</v>
      </c>
      <c r="L1291" s="210">
        <v>87237.21</v>
      </c>
    </row>
    <row r="1292" spans="11:12" ht="12.75" customHeight="1">
      <c r="K1292" s="209">
        <v>1288</v>
      </c>
      <c r="L1292" s="210">
        <v>87295.75</v>
      </c>
    </row>
    <row r="1293" spans="11:12" ht="12.75" customHeight="1">
      <c r="K1293" s="209">
        <v>1289</v>
      </c>
      <c r="L1293" s="210">
        <v>87354.29</v>
      </c>
    </row>
    <row r="1294" spans="11:12" ht="12.75" customHeight="1">
      <c r="K1294" s="209">
        <v>1290</v>
      </c>
      <c r="L1294" s="210">
        <v>87412.83</v>
      </c>
    </row>
    <row r="1295" spans="11:12" ht="12.75" customHeight="1">
      <c r="K1295" s="209">
        <v>1291</v>
      </c>
      <c r="L1295" s="210">
        <v>87471.37</v>
      </c>
    </row>
    <row r="1296" spans="11:12" ht="12.75" customHeight="1">
      <c r="K1296" s="209">
        <v>1292</v>
      </c>
      <c r="L1296" s="210">
        <v>87529.9</v>
      </c>
    </row>
    <row r="1297" spans="11:12" ht="12.75" customHeight="1">
      <c r="K1297" s="209">
        <v>1293</v>
      </c>
      <c r="L1297" s="210">
        <v>87588.44</v>
      </c>
    </row>
    <row r="1298" spans="11:12" ht="12.75" customHeight="1">
      <c r="K1298" s="209">
        <v>1294</v>
      </c>
      <c r="L1298" s="210">
        <v>87646.98</v>
      </c>
    </row>
    <row r="1299" spans="11:12" ht="12.75" customHeight="1">
      <c r="K1299" s="209">
        <v>1295</v>
      </c>
      <c r="L1299" s="210">
        <v>87705.52</v>
      </c>
    </row>
    <row r="1300" spans="11:12" ht="12.75" customHeight="1">
      <c r="K1300" s="209">
        <v>1296</v>
      </c>
      <c r="L1300" s="210">
        <v>87764.06</v>
      </c>
    </row>
    <row r="1301" spans="11:12" ht="12.75" customHeight="1">
      <c r="K1301" s="209">
        <v>1297</v>
      </c>
      <c r="L1301" s="210">
        <v>87822.6</v>
      </c>
    </row>
    <row r="1302" spans="11:12" ht="12.75" customHeight="1">
      <c r="K1302" s="209">
        <v>1298</v>
      </c>
      <c r="L1302" s="210">
        <v>87881.14</v>
      </c>
    </row>
    <row r="1303" spans="11:12" ht="12.75" customHeight="1">
      <c r="K1303" s="209">
        <v>1299</v>
      </c>
      <c r="L1303" s="210">
        <v>87939.68</v>
      </c>
    </row>
    <row r="1304" spans="11:12" ht="12.75" customHeight="1">
      <c r="K1304" s="209">
        <v>1300</v>
      </c>
      <c r="L1304" s="210">
        <v>87998.22</v>
      </c>
    </row>
    <row r="1305" spans="11:12" ht="12.75" customHeight="1">
      <c r="K1305" s="209">
        <v>1301</v>
      </c>
      <c r="L1305" s="210">
        <v>88056.76</v>
      </c>
    </row>
    <row r="1306" spans="11:12" ht="12.75" customHeight="1">
      <c r="K1306" s="209">
        <v>1302</v>
      </c>
      <c r="L1306" s="210">
        <v>88115.29</v>
      </c>
    </row>
    <row r="1307" spans="11:12" ht="12.75" customHeight="1">
      <c r="K1307" s="209">
        <v>1303</v>
      </c>
      <c r="L1307" s="210">
        <v>88173.83</v>
      </c>
    </row>
    <row r="1308" spans="11:12" ht="12.75" customHeight="1">
      <c r="K1308" s="209">
        <v>1304</v>
      </c>
      <c r="L1308" s="210">
        <v>88232.37</v>
      </c>
    </row>
    <row r="1309" spans="11:12" ht="12.75" customHeight="1">
      <c r="K1309" s="209">
        <v>1305</v>
      </c>
      <c r="L1309" s="210">
        <v>88290.91</v>
      </c>
    </row>
    <row r="1310" spans="11:12" ht="12.75" customHeight="1">
      <c r="K1310" s="209">
        <v>1306</v>
      </c>
      <c r="L1310" s="210">
        <v>88349.45</v>
      </c>
    </row>
    <row r="1311" spans="11:12" ht="12.75" customHeight="1">
      <c r="K1311" s="209">
        <v>1307</v>
      </c>
      <c r="L1311" s="210">
        <v>88407.99</v>
      </c>
    </row>
    <row r="1312" spans="11:12" ht="12.75" customHeight="1">
      <c r="K1312" s="209">
        <v>1308</v>
      </c>
      <c r="L1312" s="210">
        <v>88466.53</v>
      </c>
    </row>
    <row r="1313" spans="11:12" ht="12.75" customHeight="1">
      <c r="K1313" s="209">
        <v>1309</v>
      </c>
      <c r="L1313" s="210">
        <v>88525.07</v>
      </c>
    </row>
    <row r="1314" spans="11:12" ht="12.75" customHeight="1">
      <c r="K1314" s="209">
        <v>1310</v>
      </c>
      <c r="L1314" s="210">
        <v>88583.61</v>
      </c>
    </row>
    <row r="1315" spans="11:12" ht="12.75" customHeight="1">
      <c r="K1315" s="209">
        <v>1311</v>
      </c>
      <c r="L1315" s="210">
        <v>88642.15</v>
      </c>
    </row>
    <row r="1316" spans="11:12" ht="12.75" customHeight="1">
      <c r="K1316" s="209">
        <v>1312</v>
      </c>
      <c r="L1316" s="210">
        <v>88700.68</v>
      </c>
    </row>
    <row r="1317" spans="11:12" ht="12.75" customHeight="1">
      <c r="K1317" s="209">
        <v>1313</v>
      </c>
      <c r="L1317" s="210">
        <v>88759.22</v>
      </c>
    </row>
    <row r="1318" spans="11:12" ht="12.75" customHeight="1">
      <c r="K1318" s="209">
        <v>1314</v>
      </c>
      <c r="L1318" s="210">
        <v>88817.76</v>
      </c>
    </row>
    <row r="1319" spans="11:12" ht="12.75" customHeight="1">
      <c r="K1319" s="209">
        <v>1315</v>
      </c>
      <c r="L1319" s="210">
        <v>88876.3</v>
      </c>
    </row>
    <row r="1320" spans="11:12" ht="12.75" customHeight="1">
      <c r="K1320" s="209">
        <v>1316</v>
      </c>
      <c r="L1320" s="210">
        <v>88934.84</v>
      </c>
    </row>
    <row r="1321" spans="11:12" ht="12.75" customHeight="1">
      <c r="K1321" s="209">
        <v>1317</v>
      </c>
      <c r="L1321" s="210">
        <v>88993.38</v>
      </c>
    </row>
    <row r="1322" spans="11:12" ht="12.75" customHeight="1">
      <c r="K1322" s="209">
        <v>1318</v>
      </c>
      <c r="L1322" s="210">
        <v>89051.92</v>
      </c>
    </row>
    <row r="1323" spans="11:12" ht="12.75" customHeight="1">
      <c r="K1323" s="209">
        <v>1319</v>
      </c>
      <c r="L1323" s="210">
        <v>89110.46</v>
      </c>
    </row>
    <row r="1324" spans="11:12" ht="12.75" customHeight="1">
      <c r="K1324" s="209">
        <v>1320</v>
      </c>
      <c r="L1324" s="210">
        <v>89169</v>
      </c>
    </row>
    <row r="1325" spans="11:12" ht="12.75" customHeight="1">
      <c r="K1325" s="209">
        <v>1321</v>
      </c>
      <c r="L1325" s="210">
        <v>89227.54</v>
      </c>
    </row>
    <row r="1326" spans="11:12" ht="12.75" customHeight="1">
      <c r="K1326" s="209">
        <v>1322</v>
      </c>
      <c r="L1326" s="210">
        <v>89286.07</v>
      </c>
    </row>
    <row r="1327" spans="11:12" ht="12.75" customHeight="1">
      <c r="K1327" s="209">
        <v>1323</v>
      </c>
      <c r="L1327" s="210">
        <v>89344.61</v>
      </c>
    </row>
    <row r="1328" spans="11:12" ht="12.75" customHeight="1">
      <c r="K1328" s="209">
        <v>1324</v>
      </c>
      <c r="L1328" s="210">
        <v>89403.15</v>
      </c>
    </row>
    <row r="1329" spans="11:12" ht="12.75" customHeight="1">
      <c r="K1329" s="209">
        <v>1325</v>
      </c>
      <c r="L1329" s="210">
        <v>89461.69</v>
      </c>
    </row>
    <row r="1330" spans="11:12" ht="12.75" customHeight="1">
      <c r="K1330" s="209">
        <v>1326</v>
      </c>
      <c r="L1330" s="210">
        <v>89520.23</v>
      </c>
    </row>
    <row r="1331" spans="11:12" ht="12.75" customHeight="1">
      <c r="K1331" s="209">
        <v>1327</v>
      </c>
      <c r="L1331" s="210">
        <v>89578.77</v>
      </c>
    </row>
    <row r="1332" spans="11:12" ht="12.75" customHeight="1">
      <c r="K1332" s="209">
        <v>1328</v>
      </c>
      <c r="L1332" s="210">
        <v>89637.31</v>
      </c>
    </row>
    <row r="1333" spans="11:12" ht="12.75" customHeight="1">
      <c r="K1333" s="209">
        <v>1329</v>
      </c>
      <c r="L1333" s="210">
        <v>89695.85</v>
      </c>
    </row>
    <row r="1334" spans="11:12" ht="12.75" customHeight="1">
      <c r="K1334" s="209">
        <v>1330</v>
      </c>
      <c r="L1334" s="210">
        <v>89754.39</v>
      </c>
    </row>
    <row r="1335" spans="11:12" ht="12.75" customHeight="1">
      <c r="K1335" s="209">
        <v>1331</v>
      </c>
      <c r="L1335" s="210">
        <v>89812.93</v>
      </c>
    </row>
    <row r="1336" spans="11:12" ht="12.75" customHeight="1">
      <c r="K1336" s="209">
        <v>1332</v>
      </c>
      <c r="L1336" s="210">
        <v>89871.46</v>
      </c>
    </row>
    <row r="1337" spans="11:12" ht="12.75" customHeight="1">
      <c r="K1337" s="209">
        <v>1333</v>
      </c>
      <c r="L1337" s="210">
        <v>89930</v>
      </c>
    </row>
    <row r="1338" spans="11:12" ht="12.75" customHeight="1">
      <c r="K1338" s="209">
        <v>1334</v>
      </c>
      <c r="L1338" s="210">
        <v>89988.54</v>
      </c>
    </row>
    <row r="1339" spans="11:12" ht="12.75" customHeight="1">
      <c r="K1339" s="209">
        <v>1335</v>
      </c>
      <c r="L1339" s="210">
        <v>90047.08</v>
      </c>
    </row>
    <row r="1340" spans="11:12" ht="12.75" customHeight="1">
      <c r="K1340" s="209">
        <v>1336</v>
      </c>
      <c r="L1340" s="210">
        <v>90105.62</v>
      </c>
    </row>
    <row r="1341" spans="11:12" ht="12.75" customHeight="1">
      <c r="K1341" s="209">
        <v>1337</v>
      </c>
      <c r="L1341" s="210">
        <v>90164.160000000003</v>
      </c>
    </row>
    <row r="1342" spans="11:12" ht="12.75" customHeight="1">
      <c r="K1342" s="209">
        <v>1338</v>
      </c>
      <c r="L1342" s="210">
        <v>90222.7</v>
      </c>
    </row>
    <row r="1343" spans="11:12" ht="12.75" customHeight="1">
      <c r="K1343" s="209">
        <v>1339</v>
      </c>
      <c r="L1343" s="210">
        <v>90281.24</v>
      </c>
    </row>
    <row r="1344" spans="11:12" ht="12.75" customHeight="1">
      <c r="K1344" s="209">
        <v>1340</v>
      </c>
      <c r="L1344" s="210">
        <v>90339.78</v>
      </c>
    </row>
    <row r="1345" spans="11:12" ht="12.75" customHeight="1">
      <c r="K1345" s="209">
        <v>1341</v>
      </c>
      <c r="L1345" s="210">
        <v>90398.32</v>
      </c>
    </row>
    <row r="1346" spans="11:12" ht="12.75" customHeight="1">
      <c r="K1346" s="209">
        <v>1342</v>
      </c>
      <c r="L1346" s="210">
        <v>90456.85</v>
      </c>
    </row>
    <row r="1347" spans="11:12" ht="12.75" customHeight="1">
      <c r="K1347" s="209">
        <v>1343</v>
      </c>
      <c r="L1347" s="210">
        <v>90515.39</v>
      </c>
    </row>
    <row r="1348" spans="11:12" ht="12.75" customHeight="1">
      <c r="K1348" s="209">
        <v>1344</v>
      </c>
      <c r="L1348" s="210">
        <v>90573.93</v>
      </c>
    </row>
    <row r="1349" spans="11:12" ht="12.75" customHeight="1">
      <c r="K1349" s="209">
        <v>1345</v>
      </c>
      <c r="L1349" s="210">
        <v>90632.47</v>
      </c>
    </row>
    <row r="1350" spans="11:12" ht="12.75" customHeight="1">
      <c r="K1350" s="209">
        <v>1346</v>
      </c>
      <c r="L1350" s="210">
        <v>90691.01</v>
      </c>
    </row>
    <row r="1351" spans="11:12" ht="12.75" customHeight="1">
      <c r="K1351" s="209">
        <v>1347</v>
      </c>
      <c r="L1351" s="210">
        <v>90749.55</v>
      </c>
    </row>
    <row r="1352" spans="11:12" ht="12.75" customHeight="1">
      <c r="K1352" s="209">
        <v>1348</v>
      </c>
      <c r="L1352" s="210">
        <v>90808.09</v>
      </c>
    </row>
    <row r="1353" spans="11:12" ht="12.75" customHeight="1">
      <c r="K1353" s="209">
        <v>1349</v>
      </c>
      <c r="L1353" s="210">
        <v>90866.63</v>
      </c>
    </row>
    <row r="1354" spans="11:12" ht="12.75" customHeight="1">
      <c r="K1354" s="209">
        <v>1350</v>
      </c>
      <c r="L1354" s="210">
        <v>90925.17</v>
      </c>
    </row>
    <row r="1355" spans="11:12" ht="12.75" customHeight="1">
      <c r="K1355" s="209">
        <v>1351</v>
      </c>
      <c r="L1355" s="210">
        <v>90983.71</v>
      </c>
    </row>
    <row r="1356" spans="11:12" ht="12.75" customHeight="1">
      <c r="K1356" s="209">
        <v>1352</v>
      </c>
      <c r="L1356" s="210">
        <v>91042.240000000005</v>
      </c>
    </row>
    <row r="1357" spans="11:12" ht="12.75" customHeight="1">
      <c r="K1357" s="209">
        <v>1353</v>
      </c>
      <c r="L1357" s="210">
        <v>91100.78</v>
      </c>
    </row>
    <row r="1358" spans="11:12" ht="12.75" customHeight="1">
      <c r="K1358" s="209">
        <v>1354</v>
      </c>
      <c r="L1358" s="210">
        <v>91159.32</v>
      </c>
    </row>
    <row r="1359" spans="11:12" ht="12.75" customHeight="1">
      <c r="K1359" s="209">
        <v>1355</v>
      </c>
      <c r="L1359" s="210">
        <v>91217.86</v>
      </c>
    </row>
    <row r="1360" spans="11:12" ht="12.75" customHeight="1">
      <c r="K1360" s="209">
        <v>1356</v>
      </c>
      <c r="L1360" s="210">
        <v>91276.4</v>
      </c>
    </row>
    <row r="1361" spans="11:12" ht="12.75" customHeight="1">
      <c r="K1361" s="209">
        <v>1357</v>
      </c>
      <c r="L1361" s="210">
        <v>91334.94</v>
      </c>
    </row>
    <row r="1362" spans="11:12" ht="12.75" customHeight="1">
      <c r="K1362" s="209">
        <v>1358</v>
      </c>
      <c r="L1362" s="210">
        <v>91393.48</v>
      </c>
    </row>
    <row r="1363" spans="11:12" ht="12.75" customHeight="1">
      <c r="K1363" s="209">
        <v>1359</v>
      </c>
      <c r="L1363" s="210">
        <v>91452.02</v>
      </c>
    </row>
    <row r="1364" spans="11:12" ht="12.75" customHeight="1">
      <c r="K1364" s="209">
        <v>1360</v>
      </c>
      <c r="L1364" s="210">
        <v>91510.56</v>
      </c>
    </row>
    <row r="1365" spans="11:12" ht="12.75" customHeight="1">
      <c r="K1365" s="209">
        <v>1361</v>
      </c>
      <c r="L1365" s="210">
        <v>91569.1</v>
      </c>
    </row>
    <row r="1366" spans="11:12" ht="12.75" customHeight="1">
      <c r="K1366" s="209">
        <v>1362</v>
      </c>
      <c r="L1366" s="210">
        <v>91627.63</v>
      </c>
    </row>
    <row r="1367" spans="11:12" ht="12.75" customHeight="1">
      <c r="K1367" s="209">
        <v>1363</v>
      </c>
      <c r="L1367" s="210">
        <v>91686.17</v>
      </c>
    </row>
    <row r="1368" spans="11:12" ht="12.75" customHeight="1">
      <c r="K1368" s="209">
        <v>1364</v>
      </c>
      <c r="L1368" s="210">
        <v>91744.71</v>
      </c>
    </row>
    <row r="1369" spans="11:12" ht="12.75" customHeight="1">
      <c r="K1369" s="209">
        <v>1365</v>
      </c>
      <c r="L1369" s="210">
        <v>91803.25</v>
      </c>
    </row>
    <row r="1370" spans="11:12" ht="12.75" customHeight="1">
      <c r="K1370" s="209">
        <v>1366</v>
      </c>
      <c r="L1370" s="210">
        <v>91861.79</v>
      </c>
    </row>
    <row r="1371" spans="11:12" ht="12.75" customHeight="1">
      <c r="K1371" s="209">
        <v>1367</v>
      </c>
      <c r="L1371" s="210">
        <v>91920.33</v>
      </c>
    </row>
    <row r="1372" spans="11:12" ht="12.75" customHeight="1">
      <c r="K1372" s="209">
        <v>1368</v>
      </c>
      <c r="L1372" s="210">
        <v>91978.87</v>
      </c>
    </row>
    <row r="1373" spans="11:12" ht="12.75" customHeight="1">
      <c r="K1373" s="209">
        <v>1369</v>
      </c>
      <c r="L1373" s="210">
        <v>92037.41</v>
      </c>
    </row>
    <row r="1374" spans="11:12" ht="12.75" customHeight="1">
      <c r="K1374" s="209">
        <v>1370</v>
      </c>
      <c r="L1374" s="210">
        <v>92095.95</v>
      </c>
    </row>
    <row r="1375" spans="11:12" ht="12.75" customHeight="1">
      <c r="K1375" s="209">
        <v>1371</v>
      </c>
      <c r="L1375" s="210">
        <v>92154.49</v>
      </c>
    </row>
    <row r="1376" spans="11:12" ht="12.75" customHeight="1">
      <c r="K1376" s="209">
        <v>1372</v>
      </c>
      <c r="L1376" s="210">
        <v>92213.02</v>
      </c>
    </row>
    <row r="1377" spans="11:12" ht="12.75" customHeight="1">
      <c r="K1377" s="209">
        <v>1373</v>
      </c>
      <c r="L1377" s="210">
        <v>92271.56</v>
      </c>
    </row>
    <row r="1378" spans="11:12" ht="12.75" customHeight="1">
      <c r="K1378" s="209">
        <v>1374</v>
      </c>
      <c r="L1378" s="210">
        <v>92330.1</v>
      </c>
    </row>
    <row r="1379" spans="11:12" ht="12.75" customHeight="1">
      <c r="K1379" s="209">
        <v>1375</v>
      </c>
      <c r="L1379" s="210">
        <v>92388.64</v>
      </c>
    </row>
    <row r="1380" spans="11:12" ht="12.75" customHeight="1">
      <c r="K1380" s="209">
        <v>1376</v>
      </c>
      <c r="L1380" s="210">
        <v>92447.18</v>
      </c>
    </row>
    <row r="1381" spans="11:12" ht="12.75" customHeight="1">
      <c r="K1381" s="209">
        <v>1377</v>
      </c>
      <c r="L1381" s="210">
        <v>92505.72</v>
      </c>
    </row>
    <row r="1382" spans="11:12" ht="12.75" customHeight="1">
      <c r="K1382" s="209">
        <v>1378</v>
      </c>
      <c r="L1382" s="210">
        <v>92564.26</v>
      </c>
    </row>
    <row r="1383" spans="11:12" ht="12.75" customHeight="1">
      <c r="K1383" s="209">
        <v>1379</v>
      </c>
      <c r="L1383" s="210">
        <v>92622.8</v>
      </c>
    </row>
    <row r="1384" spans="11:12" ht="12.75" customHeight="1">
      <c r="K1384" s="209">
        <v>1380</v>
      </c>
      <c r="L1384" s="210">
        <v>92681.339999999953</v>
      </c>
    </row>
    <row r="1385" spans="11:12" ht="12.75" customHeight="1">
      <c r="K1385" s="209">
        <v>1381</v>
      </c>
      <c r="L1385" s="210">
        <v>92739.88</v>
      </c>
    </row>
    <row r="1386" spans="11:12" ht="12.75" customHeight="1">
      <c r="K1386" s="209">
        <v>1382</v>
      </c>
      <c r="L1386" s="210">
        <v>92798.41</v>
      </c>
    </row>
    <row r="1387" spans="11:12" ht="12.75" customHeight="1">
      <c r="K1387" s="209">
        <v>1383</v>
      </c>
      <c r="L1387" s="210">
        <v>92856.95</v>
      </c>
    </row>
    <row r="1388" spans="11:12" ht="12.75" customHeight="1">
      <c r="K1388" s="209">
        <v>1384</v>
      </c>
      <c r="L1388" s="210">
        <v>92915.49</v>
      </c>
    </row>
    <row r="1389" spans="11:12" ht="12.75" customHeight="1">
      <c r="K1389" s="209">
        <v>1385</v>
      </c>
      <c r="L1389" s="210">
        <v>92974.03</v>
      </c>
    </row>
    <row r="1390" spans="11:12" ht="12.75" customHeight="1">
      <c r="K1390" s="209">
        <v>1386</v>
      </c>
      <c r="L1390" s="210">
        <v>93032.57</v>
      </c>
    </row>
    <row r="1391" spans="11:12" ht="12.75" customHeight="1">
      <c r="K1391" s="209">
        <v>1387</v>
      </c>
      <c r="L1391" s="210">
        <v>93091.11</v>
      </c>
    </row>
    <row r="1392" spans="11:12" ht="12.75" customHeight="1">
      <c r="K1392" s="209">
        <v>1388</v>
      </c>
      <c r="L1392" s="210">
        <v>93149.65</v>
      </c>
    </row>
    <row r="1393" spans="11:12" ht="12.75" customHeight="1">
      <c r="K1393" s="209">
        <v>1389</v>
      </c>
      <c r="L1393" s="210">
        <v>93208.19</v>
      </c>
    </row>
    <row r="1394" spans="11:12" ht="12.75" customHeight="1">
      <c r="K1394" s="209">
        <v>1390</v>
      </c>
      <c r="L1394" s="210">
        <v>93266.729999999952</v>
      </c>
    </row>
    <row r="1395" spans="11:12" ht="12.75" customHeight="1">
      <c r="K1395" s="209">
        <v>1391</v>
      </c>
      <c r="L1395" s="210">
        <v>93325.27</v>
      </c>
    </row>
    <row r="1396" spans="11:12" ht="12.75" customHeight="1">
      <c r="K1396" s="209">
        <v>1392</v>
      </c>
      <c r="L1396" s="210">
        <v>93383.8</v>
      </c>
    </row>
    <row r="1397" spans="11:12" ht="12.75" customHeight="1">
      <c r="K1397" s="209">
        <v>1393</v>
      </c>
      <c r="L1397" s="210">
        <v>93442.34</v>
      </c>
    </row>
    <row r="1398" spans="11:12" ht="12.75" customHeight="1">
      <c r="K1398" s="209">
        <v>1394</v>
      </c>
      <c r="L1398" s="210">
        <v>93500.88</v>
      </c>
    </row>
    <row r="1399" spans="11:12" ht="12.75" customHeight="1">
      <c r="K1399" s="209">
        <v>1395</v>
      </c>
      <c r="L1399" s="210">
        <v>93559.42</v>
      </c>
    </row>
    <row r="1400" spans="11:12" ht="12.75" customHeight="1">
      <c r="K1400" s="209">
        <v>1396</v>
      </c>
      <c r="L1400" s="210">
        <v>93617.96</v>
      </c>
    </row>
    <row r="1401" spans="11:12" ht="12.75" customHeight="1">
      <c r="K1401" s="209">
        <v>1397</v>
      </c>
      <c r="L1401" s="210">
        <v>93676.5</v>
      </c>
    </row>
    <row r="1402" spans="11:12" ht="12.75" customHeight="1">
      <c r="K1402" s="209">
        <v>1398</v>
      </c>
      <c r="L1402" s="210">
        <v>93735.039999999994</v>
      </c>
    </row>
    <row r="1403" spans="11:12" ht="12.75" customHeight="1">
      <c r="K1403" s="209">
        <v>1399</v>
      </c>
      <c r="L1403" s="210">
        <v>93793.58</v>
      </c>
    </row>
    <row r="1404" spans="11:12" ht="12.75" customHeight="1">
      <c r="K1404" s="209">
        <v>1400</v>
      </c>
      <c r="L1404" s="210">
        <v>93852.119999999952</v>
      </c>
    </row>
    <row r="1405" spans="11:12" ht="12.75" customHeight="1">
      <c r="K1405" s="209">
        <v>1401</v>
      </c>
      <c r="L1405" s="210">
        <v>93910.66</v>
      </c>
    </row>
    <row r="1406" spans="11:12" ht="12.75" customHeight="1">
      <c r="K1406" s="209">
        <v>1402</v>
      </c>
      <c r="L1406" s="210">
        <v>93969.19</v>
      </c>
    </row>
    <row r="1407" spans="11:12" ht="12.75" customHeight="1">
      <c r="K1407" s="209">
        <v>1403</v>
      </c>
      <c r="L1407" s="210">
        <v>94027.73</v>
      </c>
    </row>
    <row r="1408" spans="11:12" ht="12.75" customHeight="1">
      <c r="K1408" s="209">
        <v>1404</v>
      </c>
      <c r="L1408" s="210">
        <v>94086.27</v>
      </c>
    </row>
    <row r="1409" spans="11:12" ht="12.75" customHeight="1">
      <c r="K1409" s="209">
        <v>1405</v>
      </c>
      <c r="L1409" s="210">
        <v>94144.81</v>
      </c>
    </row>
    <row r="1410" spans="11:12" ht="12.75" customHeight="1">
      <c r="K1410" s="209">
        <v>1406</v>
      </c>
      <c r="L1410" s="210">
        <v>94203.35</v>
      </c>
    </row>
    <row r="1411" spans="11:12" ht="12.75" customHeight="1">
      <c r="K1411" s="209">
        <v>1407</v>
      </c>
      <c r="L1411" s="210">
        <v>94261.89</v>
      </c>
    </row>
    <row r="1412" spans="11:12" ht="12.75" customHeight="1">
      <c r="K1412" s="209">
        <v>1408</v>
      </c>
      <c r="L1412" s="210">
        <v>94320.43</v>
      </c>
    </row>
    <row r="1413" spans="11:12" ht="12.75" customHeight="1">
      <c r="K1413" s="209">
        <v>1409</v>
      </c>
      <c r="L1413" s="210">
        <v>94378.97</v>
      </c>
    </row>
    <row r="1414" spans="11:12" ht="12.75" customHeight="1">
      <c r="K1414" s="209">
        <v>1410</v>
      </c>
      <c r="L1414" s="210">
        <v>94437.51</v>
      </c>
    </row>
    <row r="1415" spans="11:12" ht="12.75" customHeight="1">
      <c r="K1415" s="209">
        <v>1411</v>
      </c>
      <c r="L1415" s="210">
        <v>94496.05</v>
      </c>
    </row>
    <row r="1416" spans="11:12" ht="12.75" customHeight="1">
      <c r="K1416" s="209">
        <v>1412</v>
      </c>
      <c r="L1416" s="210">
        <v>94554.58</v>
      </c>
    </row>
    <row r="1417" spans="11:12" ht="12.75" customHeight="1">
      <c r="K1417" s="209">
        <v>1413</v>
      </c>
      <c r="L1417" s="210">
        <v>94613.119999999995</v>
      </c>
    </row>
    <row r="1418" spans="11:12" ht="12.75" customHeight="1">
      <c r="K1418" s="209">
        <v>1414</v>
      </c>
      <c r="L1418" s="210">
        <v>94671.66</v>
      </c>
    </row>
    <row r="1419" spans="11:12" ht="12.75" customHeight="1">
      <c r="K1419" s="209">
        <v>1415</v>
      </c>
      <c r="L1419" s="210">
        <v>94730.2</v>
      </c>
    </row>
    <row r="1420" spans="11:12" ht="12.75" customHeight="1">
      <c r="K1420" s="209">
        <v>1416</v>
      </c>
      <c r="L1420" s="210">
        <v>94788.74</v>
      </c>
    </row>
    <row r="1421" spans="11:12" ht="12.75" customHeight="1">
      <c r="K1421" s="209">
        <v>1417</v>
      </c>
      <c r="L1421" s="210">
        <v>94847.28</v>
      </c>
    </row>
    <row r="1422" spans="11:12" ht="12.75" customHeight="1">
      <c r="K1422" s="209">
        <v>1418</v>
      </c>
      <c r="L1422" s="210">
        <v>94905.82</v>
      </c>
    </row>
    <row r="1423" spans="11:12" ht="12.75" customHeight="1">
      <c r="K1423" s="209">
        <v>1419</v>
      </c>
      <c r="L1423" s="210">
        <v>94964.36</v>
      </c>
    </row>
    <row r="1424" spans="11:12" ht="12.75" customHeight="1">
      <c r="K1424" s="209">
        <v>1420</v>
      </c>
      <c r="L1424" s="210">
        <v>95022.899999999951</v>
      </c>
    </row>
    <row r="1425" spans="11:12" ht="12.75" customHeight="1">
      <c r="K1425" s="209">
        <v>1421</v>
      </c>
      <c r="L1425" s="210">
        <v>95081.44</v>
      </c>
    </row>
    <row r="1426" spans="11:12" ht="12.75" customHeight="1">
      <c r="K1426" s="209">
        <v>1422</v>
      </c>
      <c r="L1426" s="210">
        <v>95139.97</v>
      </c>
    </row>
    <row r="1427" spans="11:12" ht="12.75" customHeight="1">
      <c r="K1427" s="209">
        <v>1423</v>
      </c>
      <c r="L1427" s="210">
        <v>95198.51</v>
      </c>
    </row>
    <row r="1428" spans="11:12" ht="12.75" customHeight="1">
      <c r="K1428" s="209">
        <v>1424</v>
      </c>
      <c r="L1428" s="210">
        <v>95257.05</v>
      </c>
    </row>
    <row r="1429" spans="11:12" ht="12.75" customHeight="1">
      <c r="K1429" s="209">
        <v>1425</v>
      </c>
      <c r="L1429" s="210">
        <v>95315.59</v>
      </c>
    </row>
    <row r="1430" spans="11:12" ht="12.75" customHeight="1">
      <c r="K1430" s="209">
        <v>1426</v>
      </c>
      <c r="L1430" s="210">
        <v>95374.13</v>
      </c>
    </row>
    <row r="1431" spans="11:12" ht="12.75" customHeight="1">
      <c r="K1431" s="209">
        <v>1427</v>
      </c>
      <c r="L1431" s="210">
        <v>95432.67</v>
      </c>
    </row>
    <row r="1432" spans="11:12" ht="12.75" customHeight="1">
      <c r="K1432" s="209">
        <v>1428</v>
      </c>
      <c r="L1432" s="210">
        <v>95491.21</v>
      </c>
    </row>
    <row r="1433" spans="11:12" ht="12.75" customHeight="1">
      <c r="K1433" s="209">
        <v>1429</v>
      </c>
      <c r="L1433" s="210">
        <v>95549.75</v>
      </c>
    </row>
    <row r="1434" spans="11:12" ht="12.75" customHeight="1">
      <c r="K1434" s="209">
        <v>1430</v>
      </c>
      <c r="L1434" s="210">
        <v>95608.29</v>
      </c>
    </row>
    <row r="1435" spans="11:12" ht="12.75" customHeight="1">
      <c r="K1435" s="209">
        <v>1431</v>
      </c>
      <c r="L1435" s="210">
        <v>95666.83</v>
      </c>
    </row>
    <row r="1436" spans="11:12" ht="12.75" customHeight="1">
      <c r="K1436" s="209">
        <v>1432</v>
      </c>
      <c r="L1436" s="210">
        <v>95725.36</v>
      </c>
    </row>
    <row r="1437" spans="11:12" ht="12.75" customHeight="1">
      <c r="K1437" s="209">
        <v>1433</v>
      </c>
      <c r="L1437" s="210">
        <v>95783.9</v>
      </c>
    </row>
    <row r="1438" spans="11:12" ht="12.75" customHeight="1">
      <c r="K1438" s="209">
        <v>1434</v>
      </c>
      <c r="L1438" s="210">
        <v>95842.44</v>
      </c>
    </row>
    <row r="1439" spans="11:12" ht="12.75" customHeight="1">
      <c r="K1439" s="209">
        <v>1435</v>
      </c>
      <c r="L1439" s="210">
        <v>95900.98</v>
      </c>
    </row>
    <row r="1440" spans="11:12" ht="12.75" customHeight="1">
      <c r="K1440" s="209">
        <v>1436</v>
      </c>
      <c r="L1440" s="210">
        <v>95959.52</v>
      </c>
    </row>
    <row r="1441" spans="11:12" ht="12.75" customHeight="1">
      <c r="K1441" s="209">
        <v>1437</v>
      </c>
      <c r="L1441" s="210">
        <v>96018.06</v>
      </c>
    </row>
    <row r="1442" spans="11:12" ht="12.75" customHeight="1">
      <c r="K1442" s="209">
        <v>1438</v>
      </c>
      <c r="L1442" s="210">
        <v>96076.6</v>
      </c>
    </row>
    <row r="1443" spans="11:12" ht="12.75" customHeight="1">
      <c r="K1443" s="209">
        <v>1439</v>
      </c>
      <c r="L1443" s="210">
        <v>96135.14</v>
      </c>
    </row>
    <row r="1444" spans="11:12" ht="12.75" customHeight="1">
      <c r="K1444" s="209">
        <v>1440</v>
      </c>
      <c r="L1444" s="210">
        <v>96193.68</v>
      </c>
    </row>
    <row r="1445" spans="11:12" ht="12.75" customHeight="1">
      <c r="K1445" s="209">
        <v>1441</v>
      </c>
      <c r="L1445" s="210">
        <v>96252.22</v>
      </c>
    </row>
    <row r="1446" spans="11:12" ht="12.75" customHeight="1">
      <c r="K1446" s="209">
        <v>1442</v>
      </c>
      <c r="L1446" s="210">
        <v>96310.75</v>
      </c>
    </row>
    <row r="1447" spans="11:12" ht="12.75" customHeight="1">
      <c r="K1447" s="209">
        <v>1443</v>
      </c>
      <c r="L1447" s="210">
        <v>96369.29</v>
      </c>
    </row>
    <row r="1448" spans="11:12" ht="12.75" customHeight="1">
      <c r="K1448" s="209">
        <v>1444</v>
      </c>
      <c r="L1448" s="210">
        <v>96427.83</v>
      </c>
    </row>
    <row r="1449" spans="11:12" ht="12.75" customHeight="1">
      <c r="K1449" s="209">
        <v>1445</v>
      </c>
      <c r="L1449" s="210">
        <v>96486.37</v>
      </c>
    </row>
    <row r="1450" spans="11:12" ht="12.75" customHeight="1">
      <c r="K1450" s="209">
        <v>1446</v>
      </c>
      <c r="L1450" s="210">
        <v>96544.91</v>
      </c>
    </row>
    <row r="1451" spans="11:12" ht="12.75" customHeight="1">
      <c r="K1451" s="209">
        <v>1447</v>
      </c>
      <c r="L1451" s="210">
        <v>96603.45</v>
      </c>
    </row>
    <row r="1452" spans="11:12" ht="12.75" customHeight="1">
      <c r="K1452" s="209">
        <v>1448</v>
      </c>
      <c r="L1452" s="210">
        <v>96661.99</v>
      </c>
    </row>
    <row r="1453" spans="11:12" ht="12.75" customHeight="1">
      <c r="K1453" s="209">
        <v>1449</v>
      </c>
      <c r="L1453" s="210">
        <v>96720.53</v>
      </c>
    </row>
    <row r="1454" spans="11:12" ht="12.75" customHeight="1">
      <c r="K1454" s="209">
        <v>1450</v>
      </c>
      <c r="L1454" s="210">
        <v>96779.07</v>
      </c>
    </row>
    <row r="1455" spans="11:12" ht="12.75" customHeight="1">
      <c r="K1455" s="209">
        <v>1451</v>
      </c>
      <c r="L1455" s="210">
        <v>96837.61</v>
      </c>
    </row>
    <row r="1456" spans="11:12" ht="12.75" customHeight="1">
      <c r="K1456" s="209">
        <v>1452</v>
      </c>
      <c r="L1456" s="210">
        <v>96896.14</v>
      </c>
    </row>
    <row r="1457" spans="11:12" ht="12.75" customHeight="1">
      <c r="K1457" s="209">
        <v>1453</v>
      </c>
      <c r="L1457" s="210">
        <v>96954.68</v>
      </c>
    </row>
    <row r="1458" spans="11:12" ht="12.75" customHeight="1">
      <c r="K1458" s="209">
        <v>1454</v>
      </c>
      <c r="L1458" s="210">
        <v>97013.22</v>
      </c>
    </row>
  </sheetData>
  <mergeCells count="7">
    <mergeCell ref="B2:C2"/>
    <mergeCell ref="E2:F2"/>
    <mergeCell ref="T2:U2"/>
    <mergeCell ref="H2:I2"/>
    <mergeCell ref="K2:L2"/>
    <mergeCell ref="N2:O2"/>
    <mergeCell ref="Q2:R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C221"/>
  <sheetViews>
    <sheetView workbookViewId="0"/>
  </sheetViews>
  <sheetFormatPr defaultRowHeight="16.350000000000001" customHeight="1"/>
  <cols>
    <col min="1" max="1" width="3.42578125" customWidth="1"/>
    <col min="3" max="3" width="9.5703125" customWidth="1"/>
    <col min="4" max="19" width="10.42578125" bestFit="1" customWidth="1"/>
    <col min="20" max="53" width="9.5703125" bestFit="1" customWidth="1"/>
  </cols>
  <sheetData>
    <row r="1" spans="1:55" s="7" customFormat="1" ht="30.6" customHeight="1">
      <c r="A1" s="54"/>
      <c r="B1" s="4" t="s">
        <v>198</v>
      </c>
      <c r="C1" s="44"/>
      <c r="D1" s="51"/>
      <c r="E1" s="51"/>
      <c r="F1" s="51"/>
      <c r="H1" s="51"/>
      <c r="I1" s="51"/>
      <c r="J1" s="51"/>
      <c r="AL1" s="51"/>
      <c r="AM1" s="51"/>
      <c r="BA1" s="79"/>
      <c r="BB1" s="191"/>
      <c r="BC1" s="79"/>
    </row>
    <row r="2" spans="1:55" s="192" customFormat="1" ht="21.75" customHeight="1">
      <c r="B2" s="193"/>
      <c r="C2" s="194">
        <v>20</v>
      </c>
      <c r="D2" s="194">
        <v>20.5</v>
      </c>
      <c r="E2" s="194">
        <v>21</v>
      </c>
      <c r="F2" s="194">
        <v>21.5</v>
      </c>
      <c r="G2" s="194">
        <v>22</v>
      </c>
      <c r="H2" s="194">
        <v>22.5</v>
      </c>
      <c r="I2" s="194">
        <v>23</v>
      </c>
      <c r="J2" s="194">
        <v>23.5</v>
      </c>
      <c r="K2" s="194">
        <v>24</v>
      </c>
      <c r="L2" s="194">
        <v>24.5</v>
      </c>
      <c r="M2" s="194">
        <v>25</v>
      </c>
      <c r="N2" s="194">
        <v>25.5</v>
      </c>
      <c r="O2" s="194">
        <v>26</v>
      </c>
      <c r="P2" s="194">
        <v>26.5</v>
      </c>
      <c r="Q2" s="194">
        <v>27</v>
      </c>
      <c r="R2" s="194">
        <v>27.5</v>
      </c>
      <c r="S2" s="194">
        <v>28</v>
      </c>
      <c r="T2" s="194">
        <v>28.5</v>
      </c>
      <c r="U2" s="194">
        <v>29</v>
      </c>
      <c r="V2" s="194">
        <v>29.5</v>
      </c>
      <c r="W2" s="194">
        <v>30</v>
      </c>
      <c r="X2" s="194">
        <v>30.5</v>
      </c>
      <c r="Y2" s="194">
        <v>31</v>
      </c>
      <c r="Z2" s="194">
        <v>31.5</v>
      </c>
      <c r="AA2" s="194">
        <v>32</v>
      </c>
      <c r="AB2" s="194">
        <v>32.5</v>
      </c>
      <c r="AC2" s="194">
        <v>33</v>
      </c>
      <c r="AD2" s="194">
        <v>33.5</v>
      </c>
      <c r="AE2" s="194">
        <v>34</v>
      </c>
      <c r="AF2" s="194">
        <v>34.5</v>
      </c>
      <c r="AG2" s="194">
        <v>35</v>
      </c>
      <c r="AH2" s="194">
        <v>35.5</v>
      </c>
      <c r="AI2" s="194">
        <v>36</v>
      </c>
      <c r="AJ2" s="194">
        <v>36.5</v>
      </c>
      <c r="AK2" s="194">
        <v>37</v>
      </c>
      <c r="AL2" s="194">
        <v>37.5</v>
      </c>
      <c r="AM2" s="194">
        <v>38</v>
      </c>
      <c r="AN2" s="194">
        <v>38.5</v>
      </c>
      <c r="AO2" s="194">
        <v>39</v>
      </c>
      <c r="AP2" s="194">
        <v>39.5</v>
      </c>
      <c r="AQ2" s="194">
        <v>40</v>
      </c>
      <c r="AR2" s="194">
        <v>40.5</v>
      </c>
      <c r="AS2" s="194">
        <v>41</v>
      </c>
      <c r="AT2" s="194">
        <v>41.5</v>
      </c>
      <c r="AU2" s="194">
        <v>42</v>
      </c>
      <c r="AV2" s="194">
        <v>42.5</v>
      </c>
      <c r="AW2" s="194">
        <v>43</v>
      </c>
      <c r="AX2" s="194">
        <v>43.5</v>
      </c>
      <c r="AY2" s="194">
        <v>44</v>
      </c>
      <c r="AZ2" s="194">
        <v>44.5</v>
      </c>
      <c r="BA2" s="195">
        <v>45</v>
      </c>
    </row>
    <row r="3" spans="1:55" s="192" customFormat="1" ht="16.350000000000001" customHeight="1">
      <c r="B3" s="196">
        <v>45</v>
      </c>
      <c r="C3" s="197">
        <v>1.0059</v>
      </c>
      <c r="D3" s="197">
        <v>1.0059</v>
      </c>
      <c r="E3" s="197">
        <v>1.0059</v>
      </c>
      <c r="F3" s="197">
        <v>1.006</v>
      </c>
      <c r="G3" s="197">
        <v>1.006</v>
      </c>
      <c r="H3" s="197">
        <v>1.0061</v>
      </c>
      <c r="I3" s="197">
        <v>1.0061</v>
      </c>
      <c r="J3" s="197">
        <v>1.0061</v>
      </c>
      <c r="K3" s="197">
        <v>1.0062</v>
      </c>
      <c r="L3" s="197">
        <v>1.0062</v>
      </c>
      <c r="M3" s="197">
        <v>1.0063</v>
      </c>
      <c r="N3" s="198">
        <v>1.0063</v>
      </c>
      <c r="O3" s="198">
        <v>1.0063</v>
      </c>
      <c r="P3" s="198">
        <v>1.0064</v>
      </c>
      <c r="Q3" s="198">
        <v>1.0064</v>
      </c>
      <c r="R3" s="198">
        <v>1.0065</v>
      </c>
      <c r="S3" s="198">
        <v>1.0065</v>
      </c>
      <c r="T3" s="198">
        <v>1.0065</v>
      </c>
      <c r="U3" s="198">
        <v>1.0065999999999999</v>
      </c>
      <c r="V3" s="198">
        <v>1.0065999999999999</v>
      </c>
      <c r="W3" s="198">
        <v>1.0066999999999999</v>
      </c>
      <c r="X3" s="197">
        <v>1.0066999999999999</v>
      </c>
      <c r="Y3" s="197">
        <v>1.0066999999999999</v>
      </c>
      <c r="Z3" s="197">
        <v>1.0067999999999999</v>
      </c>
      <c r="AA3" s="197">
        <v>1.0067999999999999</v>
      </c>
      <c r="AB3" s="197">
        <v>1.0068999999999999</v>
      </c>
      <c r="AC3" s="197">
        <v>1.0068999999999999</v>
      </c>
      <c r="AD3" s="197">
        <v>1.0069999999999999</v>
      </c>
      <c r="AE3" s="197">
        <v>1.0069999999999999</v>
      </c>
      <c r="AF3" s="197">
        <v>1.0069999999999999</v>
      </c>
      <c r="AG3" s="197">
        <v>1.0071000000000001</v>
      </c>
      <c r="AH3" s="197">
        <v>1.0071000000000001</v>
      </c>
      <c r="AI3" s="197">
        <v>1.0072000000000001</v>
      </c>
      <c r="AJ3" s="197">
        <v>1.0072000000000001</v>
      </c>
      <c r="AK3" s="197">
        <v>1.0073000000000001</v>
      </c>
      <c r="AL3" s="197">
        <v>1.0073000000000001</v>
      </c>
      <c r="AM3" s="197">
        <v>1.0073000000000001</v>
      </c>
      <c r="AN3" s="197">
        <v>1.0074000000000001</v>
      </c>
      <c r="AO3" s="197">
        <v>1.0074000000000001</v>
      </c>
      <c r="AP3" s="197">
        <v>1.0075000000000001</v>
      </c>
      <c r="AQ3" s="197">
        <v>1.0075000000000001</v>
      </c>
      <c r="AR3" s="197">
        <v>1.0076000000000001</v>
      </c>
      <c r="AS3" s="197">
        <v>1.0076000000000001</v>
      </c>
      <c r="AT3" s="197">
        <v>1.0077</v>
      </c>
      <c r="AU3" s="197">
        <v>1.0077</v>
      </c>
      <c r="AV3" s="197">
        <v>1.0077</v>
      </c>
      <c r="AW3" s="197">
        <v>1.0078</v>
      </c>
      <c r="AX3" s="197">
        <v>1.0078</v>
      </c>
      <c r="AY3" s="197">
        <v>1.0079</v>
      </c>
      <c r="AZ3" s="197">
        <v>1.0079</v>
      </c>
      <c r="BA3" s="199">
        <v>1.008</v>
      </c>
    </row>
    <row r="4" spans="1:55" s="192" customFormat="1" ht="16.350000000000001" customHeight="1">
      <c r="B4" s="196">
        <v>45.5</v>
      </c>
      <c r="C4" s="197">
        <v>1.0057</v>
      </c>
      <c r="D4" s="197">
        <v>1.0057</v>
      </c>
      <c r="E4" s="197">
        <v>1.0057</v>
      </c>
      <c r="F4" s="197">
        <v>1.0058</v>
      </c>
      <c r="G4" s="197">
        <v>1.0058</v>
      </c>
      <c r="H4" s="197">
        <v>1.0059</v>
      </c>
      <c r="I4" s="197">
        <v>1.0059</v>
      </c>
      <c r="J4" s="197">
        <v>1.0059</v>
      </c>
      <c r="K4" s="197">
        <v>1.006</v>
      </c>
      <c r="L4" s="197">
        <v>1.006</v>
      </c>
      <c r="M4" s="197">
        <v>1.0061</v>
      </c>
      <c r="N4" s="198">
        <v>1.0061</v>
      </c>
      <c r="O4" s="198">
        <v>1.0061</v>
      </c>
      <c r="P4" s="198">
        <v>1.0062</v>
      </c>
      <c r="Q4" s="198">
        <v>1.0062</v>
      </c>
      <c r="R4" s="198">
        <v>1.0062</v>
      </c>
      <c r="S4" s="198">
        <v>1.0063</v>
      </c>
      <c r="T4" s="198">
        <v>1.0063</v>
      </c>
      <c r="U4" s="198">
        <v>1.0064</v>
      </c>
      <c r="V4" s="198">
        <v>1.0064</v>
      </c>
      <c r="W4" s="198">
        <v>1.0064</v>
      </c>
      <c r="X4" s="197">
        <v>1.0065</v>
      </c>
      <c r="Y4" s="197">
        <v>1.0065</v>
      </c>
      <c r="Z4" s="197">
        <v>1.0065999999999999</v>
      </c>
      <c r="AA4" s="197">
        <v>1.0065999999999999</v>
      </c>
      <c r="AB4" s="197">
        <v>1.0065999999999999</v>
      </c>
      <c r="AC4" s="197">
        <v>1.0066999999999999</v>
      </c>
      <c r="AD4" s="197">
        <v>1.0066999999999999</v>
      </c>
      <c r="AE4" s="197">
        <v>1.0067999999999999</v>
      </c>
      <c r="AF4" s="197">
        <v>1.0067999999999999</v>
      </c>
      <c r="AG4" s="197">
        <v>1.0067999999999999</v>
      </c>
      <c r="AH4" s="197">
        <v>1.0068999999999999</v>
      </c>
      <c r="AI4" s="197">
        <v>1.0068999999999999</v>
      </c>
      <c r="AJ4" s="197">
        <v>1.0069999999999999</v>
      </c>
      <c r="AK4" s="197">
        <v>1.0069999999999999</v>
      </c>
      <c r="AL4" s="197">
        <v>1.0071000000000001</v>
      </c>
      <c r="AM4" s="197">
        <v>1.0071000000000001</v>
      </c>
      <c r="AN4" s="197">
        <v>1.0071000000000001</v>
      </c>
      <c r="AO4" s="197">
        <v>1.0072000000000001</v>
      </c>
      <c r="AP4" s="197">
        <v>1.0072000000000001</v>
      </c>
      <c r="AQ4" s="197">
        <v>1.0073000000000001</v>
      </c>
      <c r="AR4" s="197">
        <v>1.0073000000000001</v>
      </c>
      <c r="AS4" s="197">
        <v>1.0073000000000001</v>
      </c>
      <c r="AT4" s="197">
        <v>1.0074000000000001</v>
      </c>
      <c r="AU4" s="197">
        <v>1.0074000000000001</v>
      </c>
      <c r="AV4" s="197">
        <v>1.0075000000000001</v>
      </c>
      <c r="AW4" s="197">
        <v>1.0075000000000001</v>
      </c>
      <c r="AX4" s="197">
        <v>1.0076000000000001</v>
      </c>
      <c r="AY4" s="197">
        <v>1.0076000000000001</v>
      </c>
      <c r="AZ4" s="197">
        <v>1.0076000000000001</v>
      </c>
      <c r="BA4" s="199">
        <v>1.0077</v>
      </c>
    </row>
    <row r="5" spans="1:55" s="192" customFormat="1" ht="16.350000000000001" customHeight="1">
      <c r="B5" s="196">
        <v>46</v>
      </c>
      <c r="C5" s="197">
        <v>1.0055000000000001</v>
      </c>
      <c r="D5" s="197">
        <v>1.0055000000000001</v>
      </c>
      <c r="E5" s="197">
        <v>1.0055000000000001</v>
      </c>
      <c r="F5" s="197">
        <v>1.0056</v>
      </c>
      <c r="G5" s="197">
        <v>1.0056</v>
      </c>
      <c r="H5" s="197">
        <v>1.0057</v>
      </c>
      <c r="I5" s="197">
        <v>1.0057</v>
      </c>
      <c r="J5" s="197">
        <v>1.0057</v>
      </c>
      <c r="K5" s="197">
        <v>1.0058</v>
      </c>
      <c r="L5" s="197">
        <v>1.0058</v>
      </c>
      <c r="M5" s="197">
        <v>1.0058</v>
      </c>
      <c r="N5" s="198">
        <v>1.0059</v>
      </c>
      <c r="O5" s="198">
        <v>1.0059</v>
      </c>
      <c r="P5" s="198">
        <v>1.006</v>
      </c>
      <c r="Q5" s="198">
        <v>1.006</v>
      </c>
      <c r="R5" s="198">
        <v>1.006</v>
      </c>
      <c r="S5" s="198">
        <v>1.0061</v>
      </c>
      <c r="T5" s="198">
        <v>1.0061</v>
      </c>
      <c r="U5" s="198">
        <v>1.0061</v>
      </c>
      <c r="V5" s="198">
        <v>1.0062</v>
      </c>
      <c r="W5" s="198">
        <v>1.0062</v>
      </c>
      <c r="X5" s="197">
        <v>1.0063</v>
      </c>
      <c r="Y5" s="197">
        <v>1.0063</v>
      </c>
      <c r="Z5" s="197">
        <v>1.0063</v>
      </c>
      <c r="AA5" s="197">
        <v>1.0064</v>
      </c>
      <c r="AB5" s="197">
        <v>1.0064</v>
      </c>
      <c r="AC5" s="197">
        <v>1.0065</v>
      </c>
      <c r="AD5" s="197">
        <v>1.0065</v>
      </c>
      <c r="AE5" s="197">
        <v>1.0065</v>
      </c>
      <c r="AF5" s="197">
        <v>1.0065999999999999</v>
      </c>
      <c r="AG5" s="197">
        <v>1.0065999999999999</v>
      </c>
      <c r="AH5" s="197">
        <v>1.0066999999999999</v>
      </c>
      <c r="AI5" s="197">
        <v>1.0066999999999999</v>
      </c>
      <c r="AJ5" s="197">
        <v>1.0066999999999999</v>
      </c>
      <c r="AK5" s="197">
        <v>1.0067999999999999</v>
      </c>
      <c r="AL5" s="197">
        <v>1.0067999999999999</v>
      </c>
      <c r="AM5" s="197">
        <v>1.0068999999999999</v>
      </c>
      <c r="AN5" s="197">
        <v>1.0068999999999999</v>
      </c>
      <c r="AO5" s="197">
        <v>1.0068999999999999</v>
      </c>
      <c r="AP5" s="197">
        <v>1.0069999999999999</v>
      </c>
      <c r="AQ5" s="197">
        <v>1.0069999999999999</v>
      </c>
      <c r="AR5" s="197">
        <v>1.0071000000000001</v>
      </c>
      <c r="AS5" s="197">
        <v>1.0071000000000001</v>
      </c>
      <c r="AT5" s="197">
        <v>1.0072000000000001</v>
      </c>
      <c r="AU5" s="197">
        <v>1.0072000000000001</v>
      </c>
      <c r="AV5" s="197">
        <v>1.0072000000000001</v>
      </c>
      <c r="AW5" s="197">
        <v>1.0073000000000001</v>
      </c>
      <c r="AX5" s="197">
        <v>1.0073000000000001</v>
      </c>
      <c r="AY5" s="197">
        <v>1.0073000000000001</v>
      </c>
      <c r="AZ5" s="197">
        <v>1.0074000000000001</v>
      </c>
      <c r="BA5" s="199">
        <v>1.0074000000000001</v>
      </c>
    </row>
    <row r="6" spans="1:55" s="192" customFormat="1" ht="16.350000000000001" customHeight="1">
      <c r="B6" s="196">
        <v>46.5</v>
      </c>
      <c r="C6" s="197">
        <v>1.0053000000000001</v>
      </c>
      <c r="D6" s="197">
        <v>1.0053000000000001</v>
      </c>
      <c r="E6" s="197">
        <v>1.0054000000000001</v>
      </c>
      <c r="F6" s="197">
        <v>1.0054000000000001</v>
      </c>
      <c r="G6" s="197">
        <v>1.0054000000000001</v>
      </c>
      <c r="H6" s="197">
        <v>1.0055000000000001</v>
      </c>
      <c r="I6" s="197">
        <v>1.0055000000000001</v>
      </c>
      <c r="J6" s="197">
        <v>1.0055000000000001</v>
      </c>
      <c r="K6" s="197">
        <v>1.0056</v>
      </c>
      <c r="L6" s="197">
        <v>1.0056</v>
      </c>
      <c r="M6" s="197">
        <v>1.0056</v>
      </c>
      <c r="N6" s="198">
        <v>1.0057</v>
      </c>
      <c r="O6" s="198">
        <v>1.0057</v>
      </c>
      <c r="P6" s="198">
        <v>1.0057</v>
      </c>
      <c r="Q6" s="198">
        <v>1.0058</v>
      </c>
      <c r="R6" s="198">
        <v>1.0058</v>
      </c>
      <c r="S6" s="198">
        <v>1.0059</v>
      </c>
      <c r="T6" s="198">
        <v>1.0059</v>
      </c>
      <c r="U6" s="198">
        <v>1.0059</v>
      </c>
      <c r="V6" s="198">
        <v>1.006</v>
      </c>
      <c r="W6" s="198">
        <v>1.006</v>
      </c>
      <c r="X6" s="197">
        <v>1.006</v>
      </c>
      <c r="Y6" s="197">
        <v>1.0061</v>
      </c>
      <c r="Z6" s="197">
        <v>1.0061</v>
      </c>
      <c r="AA6" s="197">
        <v>1.0061</v>
      </c>
      <c r="AB6" s="197">
        <v>1.0062</v>
      </c>
      <c r="AC6" s="197">
        <v>1.0062</v>
      </c>
      <c r="AD6" s="197">
        <v>1.0063</v>
      </c>
      <c r="AE6" s="197">
        <v>1.0063</v>
      </c>
      <c r="AF6" s="197">
        <v>1.0063</v>
      </c>
      <c r="AG6" s="197">
        <v>1.0064</v>
      </c>
      <c r="AH6" s="197">
        <v>1.0064</v>
      </c>
      <c r="AI6" s="197">
        <v>1.0065</v>
      </c>
      <c r="AJ6" s="197">
        <v>1.0065</v>
      </c>
      <c r="AK6" s="197">
        <v>1.0065</v>
      </c>
      <c r="AL6" s="197">
        <v>1.0065999999999999</v>
      </c>
      <c r="AM6" s="197">
        <v>1.0065999999999999</v>
      </c>
      <c r="AN6" s="197">
        <v>1.0065999999999999</v>
      </c>
      <c r="AO6" s="197">
        <v>1.0066999999999999</v>
      </c>
      <c r="AP6" s="197">
        <v>1.0066999999999999</v>
      </c>
      <c r="AQ6" s="197">
        <v>1.0067999999999999</v>
      </c>
      <c r="AR6" s="197">
        <v>1.0067999999999999</v>
      </c>
      <c r="AS6" s="197">
        <v>1.0067999999999999</v>
      </c>
      <c r="AT6" s="197">
        <v>1.0068999999999999</v>
      </c>
      <c r="AU6" s="197">
        <v>1.0068999999999999</v>
      </c>
      <c r="AV6" s="197">
        <v>1.0069999999999999</v>
      </c>
      <c r="AW6" s="197">
        <v>1.0069999999999999</v>
      </c>
      <c r="AX6" s="197">
        <v>1.0069999999999999</v>
      </c>
      <c r="AY6" s="197">
        <v>1.0071000000000001</v>
      </c>
      <c r="AZ6" s="197">
        <v>1.0071000000000001</v>
      </c>
      <c r="BA6" s="199">
        <v>1.0072000000000001</v>
      </c>
    </row>
    <row r="7" spans="1:55" s="192" customFormat="1" ht="16.350000000000001" customHeight="1">
      <c r="B7" s="196">
        <v>47</v>
      </c>
      <c r="C7" s="197">
        <v>1.0051000000000001</v>
      </c>
      <c r="D7" s="197">
        <v>1.0051000000000001</v>
      </c>
      <c r="E7" s="197">
        <v>1.0052000000000001</v>
      </c>
      <c r="F7" s="197">
        <v>1.0052000000000001</v>
      </c>
      <c r="G7" s="197">
        <v>1.0052000000000001</v>
      </c>
      <c r="H7" s="197">
        <v>1.0053000000000001</v>
      </c>
      <c r="I7" s="197">
        <v>1.0053000000000001</v>
      </c>
      <c r="J7" s="197">
        <v>1.0053000000000001</v>
      </c>
      <c r="K7" s="197">
        <v>1.0054000000000001</v>
      </c>
      <c r="L7" s="197">
        <v>1.0054000000000001</v>
      </c>
      <c r="M7" s="197">
        <v>1.0054000000000001</v>
      </c>
      <c r="N7" s="198">
        <v>1.0055000000000001</v>
      </c>
      <c r="O7" s="198">
        <v>1.0055000000000001</v>
      </c>
      <c r="P7" s="198">
        <v>1.0055000000000001</v>
      </c>
      <c r="Q7" s="198">
        <v>1.0056</v>
      </c>
      <c r="R7" s="198">
        <v>1.0056</v>
      </c>
      <c r="S7" s="198">
        <v>1.0056</v>
      </c>
      <c r="T7" s="198">
        <v>1.0057</v>
      </c>
      <c r="U7" s="198">
        <v>1.0057</v>
      </c>
      <c r="V7" s="198">
        <v>1.0057</v>
      </c>
      <c r="W7" s="198">
        <v>1.0058</v>
      </c>
      <c r="X7" s="197">
        <v>1.0058</v>
      </c>
      <c r="Y7" s="197">
        <v>1.0058</v>
      </c>
      <c r="Z7" s="197">
        <v>1.0059</v>
      </c>
      <c r="AA7" s="197">
        <v>1.0059</v>
      </c>
      <c r="AB7" s="197">
        <v>1.006</v>
      </c>
      <c r="AC7" s="197">
        <v>1.006</v>
      </c>
      <c r="AD7" s="197">
        <v>1.006</v>
      </c>
      <c r="AE7" s="197">
        <v>1.0061</v>
      </c>
      <c r="AF7" s="197">
        <v>1.0061</v>
      </c>
      <c r="AG7" s="197">
        <v>1.0061</v>
      </c>
      <c r="AH7" s="197">
        <v>1.0062</v>
      </c>
      <c r="AI7" s="197">
        <v>1.0062</v>
      </c>
      <c r="AJ7" s="197">
        <v>1.0063</v>
      </c>
      <c r="AK7" s="197">
        <v>1.0063</v>
      </c>
      <c r="AL7" s="197">
        <v>1.0063</v>
      </c>
      <c r="AM7" s="197">
        <v>1.0064</v>
      </c>
      <c r="AN7" s="197">
        <v>1.0064</v>
      </c>
      <c r="AO7" s="197">
        <v>1.0064</v>
      </c>
      <c r="AP7" s="197">
        <v>1.0065</v>
      </c>
      <c r="AQ7" s="197">
        <v>1.0065</v>
      </c>
      <c r="AR7" s="197">
        <v>1.0065999999999999</v>
      </c>
      <c r="AS7" s="197">
        <v>1.0065999999999999</v>
      </c>
      <c r="AT7" s="197">
        <v>1.0066999999999999</v>
      </c>
      <c r="AU7" s="197">
        <v>1.0066999999999999</v>
      </c>
      <c r="AV7" s="197">
        <v>1.0066999999999999</v>
      </c>
      <c r="AW7" s="197">
        <v>1.0066999999999999</v>
      </c>
      <c r="AX7" s="197">
        <v>1.0067999999999999</v>
      </c>
      <c r="AY7" s="197">
        <v>1.0067999999999999</v>
      </c>
      <c r="AZ7" s="197">
        <v>1.0068999999999999</v>
      </c>
      <c r="BA7" s="199">
        <v>1.0068999999999999</v>
      </c>
    </row>
    <row r="8" spans="1:55" s="192" customFormat="1" ht="16.350000000000001" customHeight="1">
      <c r="B8" s="196">
        <v>47.5</v>
      </c>
      <c r="C8" s="197">
        <v>1.0048999999999999</v>
      </c>
      <c r="D8" s="197">
        <v>1.0048999999999999</v>
      </c>
      <c r="E8" s="197">
        <v>1.0049999999999999</v>
      </c>
      <c r="F8" s="197">
        <v>1.0049999999999999</v>
      </c>
      <c r="G8" s="197">
        <v>1.0049999999999999</v>
      </c>
      <c r="H8" s="197">
        <v>1.0051000000000001</v>
      </c>
      <c r="I8" s="197">
        <v>1.0051000000000001</v>
      </c>
      <c r="J8" s="197">
        <v>1.0051000000000001</v>
      </c>
      <c r="K8" s="197">
        <v>1.0052000000000001</v>
      </c>
      <c r="L8" s="197">
        <v>1.0052000000000001</v>
      </c>
      <c r="M8" s="197">
        <v>1.0052000000000001</v>
      </c>
      <c r="N8" s="198">
        <v>1.0053000000000001</v>
      </c>
      <c r="O8" s="198">
        <v>1.0053000000000001</v>
      </c>
      <c r="P8" s="198">
        <v>1.0053000000000001</v>
      </c>
      <c r="Q8" s="198">
        <v>1.0054000000000001</v>
      </c>
      <c r="R8" s="198">
        <v>1.0054000000000001</v>
      </c>
      <c r="S8" s="198">
        <v>1.0054000000000001</v>
      </c>
      <c r="T8" s="198">
        <v>1.0055000000000001</v>
      </c>
      <c r="U8" s="198">
        <v>1.0055000000000001</v>
      </c>
      <c r="V8" s="198">
        <v>1.0055000000000001</v>
      </c>
      <c r="W8" s="198">
        <v>1.0056</v>
      </c>
      <c r="X8" s="197">
        <v>1.0056</v>
      </c>
      <c r="Y8" s="197">
        <v>1.0056</v>
      </c>
      <c r="Z8" s="197">
        <v>1.0057</v>
      </c>
      <c r="AA8" s="197">
        <v>1.0057</v>
      </c>
      <c r="AB8" s="197">
        <v>1.0057</v>
      </c>
      <c r="AC8" s="197">
        <v>1.0058</v>
      </c>
      <c r="AD8" s="197">
        <v>1.0058</v>
      </c>
      <c r="AE8" s="197">
        <v>1.0058</v>
      </c>
      <c r="AF8" s="197">
        <v>1.0059</v>
      </c>
      <c r="AG8" s="197">
        <v>1.0059</v>
      </c>
      <c r="AH8" s="197">
        <v>1.0059</v>
      </c>
      <c r="AI8" s="197">
        <v>1.006</v>
      </c>
      <c r="AJ8" s="197">
        <v>1.006</v>
      </c>
      <c r="AK8" s="197">
        <v>1.006</v>
      </c>
      <c r="AL8" s="197">
        <v>1.0061</v>
      </c>
      <c r="AM8" s="197">
        <v>1.0061</v>
      </c>
      <c r="AN8" s="197">
        <v>1.0062</v>
      </c>
      <c r="AO8" s="197">
        <v>1.0062</v>
      </c>
      <c r="AP8" s="197">
        <v>1.0062</v>
      </c>
      <c r="AQ8" s="197">
        <v>1.0063</v>
      </c>
      <c r="AR8" s="197">
        <v>1.0063</v>
      </c>
      <c r="AS8" s="197">
        <v>1.0063</v>
      </c>
      <c r="AT8" s="197">
        <v>1.0064</v>
      </c>
      <c r="AU8" s="197">
        <v>1.0064</v>
      </c>
      <c r="AV8" s="197">
        <v>1.0064</v>
      </c>
      <c r="AW8" s="197">
        <v>1.0065</v>
      </c>
      <c r="AX8" s="197">
        <v>1.0065</v>
      </c>
      <c r="AY8" s="197">
        <v>1.0065999999999999</v>
      </c>
      <c r="AZ8" s="197">
        <v>1.0065999999999999</v>
      </c>
      <c r="BA8" s="199">
        <v>1.0065999999999999</v>
      </c>
    </row>
    <row r="9" spans="1:55" s="192" customFormat="1" ht="16.350000000000001" customHeight="1">
      <c r="B9" s="196">
        <v>48</v>
      </c>
      <c r="C9" s="197">
        <v>1.0046999999999999</v>
      </c>
      <c r="D9" s="197">
        <v>1.0046999999999999</v>
      </c>
      <c r="E9" s="197">
        <v>1.0047999999999999</v>
      </c>
      <c r="F9" s="197">
        <v>1.0047999999999999</v>
      </c>
      <c r="G9" s="197">
        <v>1.0047999999999999</v>
      </c>
      <c r="H9" s="197">
        <v>1.0048999999999999</v>
      </c>
      <c r="I9" s="197">
        <v>1.0048999999999999</v>
      </c>
      <c r="J9" s="197">
        <v>1.0048999999999999</v>
      </c>
      <c r="K9" s="197">
        <v>1.0048999999999999</v>
      </c>
      <c r="L9" s="197">
        <v>1.0049999999999999</v>
      </c>
      <c r="M9" s="197">
        <v>1.0049999999999999</v>
      </c>
      <c r="N9" s="198">
        <v>1.0049999999999999</v>
      </c>
      <c r="O9" s="198">
        <v>1.0051000000000001</v>
      </c>
      <c r="P9" s="198">
        <v>1.0051000000000001</v>
      </c>
      <c r="Q9" s="198">
        <v>1.0051000000000001</v>
      </c>
      <c r="R9" s="198">
        <v>1.0052000000000001</v>
      </c>
      <c r="S9" s="198">
        <v>1.0052000000000001</v>
      </c>
      <c r="T9" s="198">
        <v>1.0052000000000001</v>
      </c>
      <c r="U9" s="198">
        <v>1.0053000000000001</v>
      </c>
      <c r="V9" s="198">
        <v>1.0053000000000001</v>
      </c>
      <c r="W9" s="198">
        <v>1.0053000000000001</v>
      </c>
      <c r="X9" s="197">
        <v>1.0054000000000001</v>
      </c>
      <c r="Y9" s="197">
        <v>1.0054000000000001</v>
      </c>
      <c r="Z9" s="197">
        <v>1.0054000000000001</v>
      </c>
      <c r="AA9" s="197">
        <v>1.0055000000000001</v>
      </c>
      <c r="AB9" s="197">
        <v>1.0055000000000001</v>
      </c>
      <c r="AC9" s="197">
        <v>1.0055000000000001</v>
      </c>
      <c r="AD9" s="197">
        <v>1.0056</v>
      </c>
      <c r="AE9" s="197">
        <v>1.0056</v>
      </c>
      <c r="AF9" s="197">
        <v>1.0056</v>
      </c>
      <c r="AG9" s="197">
        <v>1.0057</v>
      </c>
      <c r="AH9" s="197">
        <v>1.0057</v>
      </c>
      <c r="AI9" s="197">
        <v>1.0057</v>
      </c>
      <c r="AJ9" s="197">
        <v>1.0058</v>
      </c>
      <c r="AK9" s="197">
        <v>1.0058</v>
      </c>
      <c r="AL9" s="197">
        <v>1.0058</v>
      </c>
      <c r="AM9" s="197">
        <v>1.0059</v>
      </c>
      <c r="AN9" s="197">
        <v>1.0059</v>
      </c>
      <c r="AO9" s="197">
        <v>1.0059</v>
      </c>
      <c r="AP9" s="197">
        <v>1.006</v>
      </c>
      <c r="AQ9" s="197">
        <v>1.006</v>
      </c>
      <c r="AR9" s="197">
        <v>1.006</v>
      </c>
      <c r="AS9" s="197">
        <v>1.0061</v>
      </c>
      <c r="AT9" s="197">
        <v>1.0062</v>
      </c>
      <c r="AU9" s="197">
        <v>1.0062</v>
      </c>
      <c r="AV9" s="197">
        <v>1.0062</v>
      </c>
      <c r="AW9" s="197">
        <v>1.0062</v>
      </c>
      <c r="AX9" s="197">
        <v>1.0063</v>
      </c>
      <c r="AY9" s="197">
        <v>1.0063</v>
      </c>
      <c r="AZ9" s="197">
        <v>1.0063</v>
      </c>
      <c r="BA9" s="199">
        <v>1.0064</v>
      </c>
    </row>
    <row r="10" spans="1:55" s="192" customFormat="1" ht="16.350000000000001" customHeight="1">
      <c r="B10" s="196">
        <v>48.5</v>
      </c>
      <c r="C10" s="197">
        <v>1.0044999999999999</v>
      </c>
      <c r="D10" s="197">
        <v>1.0044999999999999</v>
      </c>
      <c r="E10" s="197">
        <v>1.0045999999999999</v>
      </c>
      <c r="F10" s="197">
        <v>1.0045999999999999</v>
      </c>
      <c r="G10" s="197">
        <v>1.0045999999999999</v>
      </c>
      <c r="H10" s="197">
        <v>1.0045999999999999</v>
      </c>
      <c r="I10" s="197">
        <v>1.0046999999999999</v>
      </c>
      <c r="J10" s="197">
        <v>1.0046999999999999</v>
      </c>
      <c r="K10" s="197">
        <v>1.0046999999999999</v>
      </c>
      <c r="L10" s="197">
        <v>1.0047999999999999</v>
      </c>
      <c r="M10" s="197">
        <v>1.0047999999999999</v>
      </c>
      <c r="N10" s="198">
        <v>1.0047999999999999</v>
      </c>
      <c r="O10" s="198">
        <v>1.0048999999999999</v>
      </c>
      <c r="P10" s="198">
        <v>1.0048999999999999</v>
      </c>
      <c r="Q10" s="198">
        <v>1.0048999999999999</v>
      </c>
      <c r="R10" s="198">
        <v>1.0049999999999999</v>
      </c>
      <c r="S10" s="198">
        <v>1.0049999999999999</v>
      </c>
      <c r="T10" s="198">
        <v>1.0049999999999999</v>
      </c>
      <c r="U10" s="198">
        <v>1.0049999999999999</v>
      </c>
      <c r="V10" s="198">
        <v>1.0051000000000001</v>
      </c>
      <c r="W10" s="198">
        <v>1.0051000000000001</v>
      </c>
      <c r="X10" s="197">
        <v>1.0051000000000001</v>
      </c>
      <c r="Y10" s="197">
        <v>1.0052000000000001</v>
      </c>
      <c r="Z10" s="197">
        <v>1.0052000000000001</v>
      </c>
      <c r="AA10" s="197">
        <v>1.0052000000000001</v>
      </c>
      <c r="AB10" s="197">
        <v>1.0053000000000001</v>
      </c>
      <c r="AC10" s="197">
        <v>1.0053000000000001</v>
      </c>
      <c r="AD10" s="197">
        <v>1.0053000000000001</v>
      </c>
      <c r="AE10" s="197">
        <v>1.0054000000000001</v>
      </c>
      <c r="AF10" s="197">
        <v>1.0054000000000001</v>
      </c>
      <c r="AG10" s="197">
        <v>1.0054000000000001</v>
      </c>
      <c r="AH10" s="197">
        <v>1.0055000000000001</v>
      </c>
      <c r="AI10" s="197">
        <v>1.0055000000000001</v>
      </c>
      <c r="AJ10" s="197">
        <v>1.0055000000000001</v>
      </c>
      <c r="AK10" s="197">
        <v>1.0056</v>
      </c>
      <c r="AL10" s="197">
        <v>1.0056</v>
      </c>
      <c r="AM10" s="197">
        <v>1.0056</v>
      </c>
      <c r="AN10" s="197">
        <v>1.0057</v>
      </c>
      <c r="AO10" s="197">
        <v>1.0057</v>
      </c>
      <c r="AP10" s="197">
        <v>1.0057</v>
      </c>
      <c r="AQ10" s="197">
        <v>1.0058</v>
      </c>
      <c r="AR10" s="197">
        <v>1.0058</v>
      </c>
      <c r="AS10" s="197">
        <v>1.0058</v>
      </c>
      <c r="AT10" s="197">
        <v>1.0059</v>
      </c>
      <c r="AU10" s="197">
        <v>1.0059</v>
      </c>
      <c r="AV10" s="197">
        <v>1.0059</v>
      </c>
      <c r="AW10" s="197">
        <v>1.006</v>
      </c>
      <c r="AX10" s="197">
        <v>1.006</v>
      </c>
      <c r="AY10" s="197">
        <v>1.006</v>
      </c>
      <c r="AZ10" s="197">
        <v>1.0061</v>
      </c>
      <c r="BA10" s="199">
        <v>1.0061</v>
      </c>
    </row>
    <row r="11" spans="1:55" s="192" customFormat="1" ht="16.350000000000001" customHeight="1">
      <c r="B11" s="196">
        <v>49</v>
      </c>
      <c r="C11" s="197">
        <v>1.0043</v>
      </c>
      <c r="D11" s="197">
        <v>1.0043</v>
      </c>
      <c r="E11" s="197">
        <v>1.0044</v>
      </c>
      <c r="F11" s="197">
        <v>1.0044</v>
      </c>
      <c r="G11" s="197">
        <v>1.0044</v>
      </c>
      <c r="H11" s="197">
        <v>1.0044</v>
      </c>
      <c r="I11" s="197">
        <v>1.0044999999999999</v>
      </c>
      <c r="J11" s="197">
        <v>1.0044999999999999</v>
      </c>
      <c r="K11" s="197">
        <v>1.0044999999999999</v>
      </c>
      <c r="L11" s="197">
        <v>1.0045999999999999</v>
      </c>
      <c r="M11" s="197">
        <v>1.0045999999999999</v>
      </c>
      <c r="N11" s="198">
        <v>1.0045999999999999</v>
      </c>
      <c r="O11" s="198">
        <v>1.0046999999999999</v>
      </c>
      <c r="P11" s="198">
        <v>1.0046999999999999</v>
      </c>
      <c r="Q11" s="198">
        <v>1.0046999999999999</v>
      </c>
      <c r="R11" s="198">
        <v>1.0046999999999999</v>
      </c>
      <c r="S11" s="198">
        <v>1.0047999999999999</v>
      </c>
      <c r="T11" s="198">
        <v>1.0047999999999999</v>
      </c>
      <c r="U11" s="198">
        <v>1.0047999999999999</v>
      </c>
      <c r="V11" s="198">
        <v>1.0048999999999999</v>
      </c>
      <c r="W11" s="198">
        <v>1.0048999999999999</v>
      </c>
      <c r="X11" s="197">
        <v>1.0048999999999999</v>
      </c>
      <c r="Y11" s="197">
        <v>1.0049999999999999</v>
      </c>
      <c r="Z11" s="197">
        <v>1.0049999999999999</v>
      </c>
      <c r="AA11" s="197">
        <v>1.0049999999999999</v>
      </c>
      <c r="AB11" s="197">
        <v>1.0049999999999999</v>
      </c>
      <c r="AC11" s="197">
        <v>1.0051000000000001</v>
      </c>
      <c r="AD11" s="197">
        <v>1.0051000000000001</v>
      </c>
      <c r="AE11" s="197">
        <v>1.0051000000000001</v>
      </c>
      <c r="AF11" s="197">
        <v>1.0052000000000001</v>
      </c>
      <c r="AG11" s="197">
        <v>1.0052000000000001</v>
      </c>
      <c r="AH11" s="197">
        <v>1.0052000000000001</v>
      </c>
      <c r="AI11" s="197">
        <v>1.0053000000000001</v>
      </c>
      <c r="AJ11" s="197">
        <v>1.0053000000000001</v>
      </c>
      <c r="AK11" s="197">
        <v>1.0053000000000001</v>
      </c>
      <c r="AL11" s="197">
        <v>1.0054000000000001</v>
      </c>
      <c r="AM11" s="197">
        <v>1.0054000000000001</v>
      </c>
      <c r="AN11" s="197">
        <v>1.0054000000000001</v>
      </c>
      <c r="AO11" s="197">
        <v>1.0054000000000001</v>
      </c>
      <c r="AP11" s="197">
        <v>1.0055000000000001</v>
      </c>
      <c r="AQ11" s="197">
        <v>1.0055000000000001</v>
      </c>
      <c r="AR11" s="197">
        <v>1.0055000000000001</v>
      </c>
      <c r="AS11" s="197">
        <v>1.0056</v>
      </c>
      <c r="AT11" s="197">
        <v>1.0056</v>
      </c>
      <c r="AU11" s="197">
        <v>1.0056</v>
      </c>
      <c r="AV11" s="197">
        <v>1.0057</v>
      </c>
      <c r="AW11" s="197">
        <v>1.0057</v>
      </c>
      <c r="AX11" s="197">
        <v>1.0057</v>
      </c>
      <c r="AY11" s="197">
        <v>1.0058</v>
      </c>
      <c r="AZ11" s="197">
        <v>1.0058</v>
      </c>
      <c r="BA11" s="199">
        <v>1.0058</v>
      </c>
    </row>
    <row r="12" spans="1:55" s="192" customFormat="1" ht="16.350000000000001" customHeight="1">
      <c r="B12" s="196">
        <v>49.5</v>
      </c>
      <c r="C12" s="197">
        <v>1.0041</v>
      </c>
      <c r="D12" s="197">
        <v>1.0041</v>
      </c>
      <c r="E12" s="197">
        <v>1.0042</v>
      </c>
      <c r="F12" s="197">
        <v>1.0042</v>
      </c>
      <c r="G12" s="197">
        <v>1.0042</v>
      </c>
      <c r="H12" s="197">
        <v>1.0042</v>
      </c>
      <c r="I12" s="197">
        <v>1.0043</v>
      </c>
      <c r="J12" s="197">
        <v>1.0043</v>
      </c>
      <c r="K12" s="197">
        <v>1.0043</v>
      </c>
      <c r="L12" s="197">
        <v>1.0044</v>
      </c>
      <c r="M12" s="197">
        <v>1.0044</v>
      </c>
      <c r="N12" s="198">
        <v>1.0044</v>
      </c>
      <c r="O12" s="198">
        <v>1.0044</v>
      </c>
      <c r="P12" s="198">
        <v>1.0044999999999999</v>
      </c>
      <c r="Q12" s="198">
        <v>1.0044999999999999</v>
      </c>
      <c r="R12" s="198">
        <v>1.0044999999999999</v>
      </c>
      <c r="S12" s="198">
        <v>1.0045999999999999</v>
      </c>
      <c r="T12" s="198">
        <v>1.0045999999999999</v>
      </c>
      <c r="U12" s="198">
        <v>1.0045999999999999</v>
      </c>
      <c r="V12" s="198">
        <v>1.0045999999999999</v>
      </c>
      <c r="W12" s="198">
        <v>1.0046999999999999</v>
      </c>
      <c r="X12" s="197">
        <v>1.0046999999999999</v>
      </c>
      <c r="Y12" s="197">
        <v>1.0046999999999999</v>
      </c>
      <c r="Z12" s="197">
        <v>1.0047999999999999</v>
      </c>
      <c r="AA12" s="197">
        <v>1.0047999999999999</v>
      </c>
      <c r="AB12" s="197">
        <v>1.0047999999999999</v>
      </c>
      <c r="AC12" s="197">
        <v>1.0047999999999999</v>
      </c>
      <c r="AD12" s="197">
        <v>1.0048999999999999</v>
      </c>
      <c r="AE12" s="197">
        <v>1.0048999999999999</v>
      </c>
      <c r="AF12" s="197">
        <v>1.0048999999999999</v>
      </c>
      <c r="AG12" s="197">
        <v>1.0049999999999999</v>
      </c>
      <c r="AH12" s="197">
        <v>1.0049999999999999</v>
      </c>
      <c r="AI12" s="197">
        <v>1.0049999999999999</v>
      </c>
      <c r="AJ12" s="197">
        <v>1.0051000000000001</v>
      </c>
      <c r="AK12" s="197">
        <v>1.0051000000000001</v>
      </c>
      <c r="AL12" s="197">
        <v>1.0051000000000001</v>
      </c>
      <c r="AM12" s="197">
        <v>1.0051000000000001</v>
      </c>
      <c r="AN12" s="197">
        <v>1.0052000000000001</v>
      </c>
      <c r="AO12" s="197">
        <v>1.0052000000000001</v>
      </c>
      <c r="AP12" s="197">
        <v>1.0052000000000001</v>
      </c>
      <c r="AQ12" s="197">
        <v>1.0053000000000001</v>
      </c>
      <c r="AR12" s="197">
        <v>1.0053000000000001</v>
      </c>
      <c r="AS12" s="197">
        <v>1.0053000000000001</v>
      </c>
      <c r="AT12" s="197">
        <v>1.0054000000000001</v>
      </c>
      <c r="AU12" s="197">
        <v>1.0054000000000001</v>
      </c>
      <c r="AV12" s="197">
        <v>1.0054000000000001</v>
      </c>
      <c r="AW12" s="197">
        <v>1.0054000000000001</v>
      </c>
      <c r="AX12" s="197">
        <v>1.0055000000000001</v>
      </c>
      <c r="AY12" s="197">
        <v>1.0055000000000001</v>
      </c>
      <c r="AZ12" s="197">
        <v>1.0055000000000001</v>
      </c>
      <c r="BA12" s="199">
        <v>1.0056</v>
      </c>
    </row>
    <row r="13" spans="1:55" s="192" customFormat="1" ht="16.350000000000001" customHeight="1">
      <c r="B13" s="196">
        <v>50</v>
      </c>
      <c r="C13" s="197">
        <v>1.0039</v>
      </c>
      <c r="D13" s="197">
        <v>1.0039</v>
      </c>
      <c r="E13" s="197">
        <v>1.004</v>
      </c>
      <c r="F13" s="197">
        <v>1.004</v>
      </c>
      <c r="G13" s="197">
        <v>1.004</v>
      </c>
      <c r="H13" s="197">
        <v>1.004</v>
      </c>
      <c r="I13" s="197">
        <v>1.0041</v>
      </c>
      <c r="J13" s="197">
        <v>1.0041</v>
      </c>
      <c r="K13" s="197">
        <v>1.0041</v>
      </c>
      <c r="L13" s="197">
        <v>1.0041</v>
      </c>
      <c r="M13" s="197">
        <v>1.0042</v>
      </c>
      <c r="N13" s="198">
        <v>1.0042</v>
      </c>
      <c r="O13" s="198">
        <v>1.0042</v>
      </c>
      <c r="P13" s="198">
        <v>1.0043</v>
      </c>
      <c r="Q13" s="198">
        <v>1.0043</v>
      </c>
      <c r="R13" s="198">
        <v>1.0043</v>
      </c>
      <c r="S13" s="198">
        <v>1.0043</v>
      </c>
      <c r="T13" s="198">
        <v>1.0044</v>
      </c>
      <c r="U13" s="198">
        <v>1.0044</v>
      </c>
      <c r="V13" s="198">
        <v>1.0044</v>
      </c>
      <c r="W13" s="198">
        <v>1.0044</v>
      </c>
      <c r="X13" s="197">
        <v>1.0044999999999999</v>
      </c>
      <c r="Y13" s="197">
        <v>1.0044999999999999</v>
      </c>
      <c r="Z13" s="197">
        <v>1.0044999999999999</v>
      </c>
      <c r="AA13" s="197">
        <v>1.0045999999999999</v>
      </c>
      <c r="AB13" s="197">
        <v>1.0045999999999999</v>
      </c>
      <c r="AC13" s="197">
        <v>1.0045999999999999</v>
      </c>
      <c r="AD13" s="197">
        <v>1.0045999999999999</v>
      </c>
      <c r="AE13" s="197">
        <v>1.0046999999999999</v>
      </c>
      <c r="AF13" s="197">
        <v>1.0046999999999999</v>
      </c>
      <c r="AG13" s="197">
        <v>1.0046999999999999</v>
      </c>
      <c r="AH13" s="197">
        <v>1.0047999999999999</v>
      </c>
      <c r="AI13" s="197">
        <v>1.0047999999999999</v>
      </c>
      <c r="AJ13" s="197">
        <v>1.0047999999999999</v>
      </c>
      <c r="AK13" s="197">
        <v>1.0047999999999999</v>
      </c>
      <c r="AL13" s="197">
        <v>1.0048999999999999</v>
      </c>
      <c r="AM13" s="197">
        <v>1.0048999999999999</v>
      </c>
      <c r="AN13" s="197">
        <v>1.0048999999999999</v>
      </c>
      <c r="AO13" s="197">
        <v>1.0049999999999999</v>
      </c>
      <c r="AP13" s="197">
        <v>1.0049999999999999</v>
      </c>
      <c r="AQ13" s="197">
        <v>1.0049999999999999</v>
      </c>
      <c r="AR13" s="197">
        <v>1.0049999999999999</v>
      </c>
      <c r="AS13" s="197">
        <v>1.0051000000000001</v>
      </c>
      <c r="AT13" s="197">
        <v>1.0051000000000001</v>
      </c>
      <c r="AU13" s="197">
        <v>1.0051000000000001</v>
      </c>
      <c r="AV13" s="197">
        <v>1.0052000000000001</v>
      </c>
      <c r="AW13" s="197">
        <v>1.0052000000000001</v>
      </c>
      <c r="AX13" s="197">
        <v>1.0052000000000001</v>
      </c>
      <c r="AY13" s="197">
        <v>1.0052000000000001</v>
      </c>
      <c r="AZ13" s="197">
        <v>1.0053000000000001</v>
      </c>
      <c r="BA13" s="199">
        <v>1.0053000000000001</v>
      </c>
    </row>
    <row r="14" spans="1:55" s="192" customFormat="1" ht="16.350000000000001" customHeight="1">
      <c r="B14" s="196">
        <v>50.5</v>
      </c>
      <c r="C14" s="197">
        <v>1.0037</v>
      </c>
      <c r="D14" s="197">
        <v>1.0037</v>
      </c>
      <c r="E14" s="197">
        <v>1.0038</v>
      </c>
      <c r="F14" s="197">
        <v>1.0038</v>
      </c>
      <c r="G14" s="197">
        <v>1.0038</v>
      </c>
      <c r="H14" s="197">
        <v>1.0038</v>
      </c>
      <c r="I14" s="197">
        <v>1.0039</v>
      </c>
      <c r="J14" s="197">
        <v>1.0039</v>
      </c>
      <c r="K14" s="197">
        <v>1.0039</v>
      </c>
      <c r="L14" s="197">
        <v>1.0039</v>
      </c>
      <c r="M14" s="197">
        <v>1.004</v>
      </c>
      <c r="N14" s="198">
        <v>1.004</v>
      </c>
      <c r="O14" s="198">
        <v>1.004</v>
      </c>
      <c r="P14" s="198">
        <v>1.004</v>
      </c>
      <c r="Q14" s="198">
        <v>1.0041</v>
      </c>
      <c r="R14" s="198">
        <v>1.0041</v>
      </c>
      <c r="S14" s="198">
        <v>1.0041</v>
      </c>
      <c r="T14" s="198">
        <v>1.0041</v>
      </c>
      <c r="U14" s="198">
        <v>1.0042</v>
      </c>
      <c r="V14" s="198">
        <v>1.0042</v>
      </c>
      <c r="W14" s="198">
        <v>1.0042</v>
      </c>
      <c r="X14" s="197">
        <v>1.0043</v>
      </c>
      <c r="Y14" s="197">
        <v>1.0043</v>
      </c>
      <c r="Z14" s="197">
        <v>1.0043</v>
      </c>
      <c r="AA14" s="197">
        <v>1.0043</v>
      </c>
      <c r="AB14" s="197">
        <v>1.0044</v>
      </c>
      <c r="AC14" s="197">
        <v>1.0044</v>
      </c>
      <c r="AD14" s="197">
        <v>1.0044</v>
      </c>
      <c r="AE14" s="197">
        <v>1.0044</v>
      </c>
      <c r="AF14" s="197">
        <v>1.0044999999999999</v>
      </c>
      <c r="AG14" s="197">
        <v>1.0044999999999999</v>
      </c>
      <c r="AH14" s="197">
        <v>1.0044999999999999</v>
      </c>
      <c r="AI14" s="197">
        <v>1.0044999999999999</v>
      </c>
      <c r="AJ14" s="197">
        <v>1.0045999999999999</v>
      </c>
      <c r="AK14" s="197">
        <v>1.0045999999999999</v>
      </c>
      <c r="AL14" s="197">
        <v>1.0045999999999999</v>
      </c>
      <c r="AM14" s="197">
        <v>1.0046999999999999</v>
      </c>
      <c r="AN14" s="197">
        <v>1.0046999999999999</v>
      </c>
      <c r="AO14" s="197">
        <v>1.0046999999999999</v>
      </c>
      <c r="AP14" s="197">
        <v>1.0046999999999999</v>
      </c>
      <c r="AQ14" s="197">
        <v>1.0047999999999999</v>
      </c>
      <c r="AR14" s="197">
        <v>1.0047999999999999</v>
      </c>
      <c r="AS14" s="197">
        <v>1.0047999999999999</v>
      </c>
      <c r="AT14" s="197">
        <v>1.0047999999999999</v>
      </c>
      <c r="AU14" s="197">
        <v>1.0048999999999999</v>
      </c>
      <c r="AV14" s="197">
        <v>1.0048999999999999</v>
      </c>
      <c r="AW14" s="197">
        <v>1.0048999999999999</v>
      </c>
      <c r="AX14" s="197">
        <v>1.0049999999999999</v>
      </c>
      <c r="AY14" s="197">
        <v>1.0049999999999999</v>
      </c>
      <c r="AZ14" s="197">
        <v>1.0049999999999999</v>
      </c>
      <c r="BA14" s="199">
        <v>1.0049999999999999</v>
      </c>
    </row>
    <row r="15" spans="1:55" s="192" customFormat="1" ht="16.350000000000001" customHeight="1">
      <c r="B15" s="196">
        <v>51</v>
      </c>
      <c r="C15" s="197">
        <v>1.0035000000000001</v>
      </c>
      <c r="D15" s="197">
        <v>1.0035000000000001</v>
      </c>
      <c r="E15" s="197">
        <v>1.0036</v>
      </c>
      <c r="F15" s="197">
        <v>1.0036</v>
      </c>
      <c r="G15" s="197">
        <v>1.0036</v>
      </c>
      <c r="H15" s="197">
        <v>1.0036</v>
      </c>
      <c r="I15" s="197">
        <v>1.0037</v>
      </c>
      <c r="J15" s="197">
        <v>1.0037</v>
      </c>
      <c r="K15" s="197">
        <v>1.0037</v>
      </c>
      <c r="L15" s="197">
        <v>1.0037</v>
      </c>
      <c r="M15" s="197">
        <v>1.0038</v>
      </c>
      <c r="N15" s="198">
        <v>1.0038</v>
      </c>
      <c r="O15" s="198">
        <v>1.0038</v>
      </c>
      <c r="P15" s="198">
        <v>1.0038</v>
      </c>
      <c r="Q15" s="198">
        <v>1.0039</v>
      </c>
      <c r="R15" s="198">
        <v>1.0039</v>
      </c>
      <c r="S15" s="198">
        <v>1.0039</v>
      </c>
      <c r="T15" s="198">
        <v>1.0039</v>
      </c>
      <c r="U15" s="198">
        <v>1.004</v>
      </c>
      <c r="V15" s="198">
        <v>1.004</v>
      </c>
      <c r="W15" s="198">
        <v>1.004</v>
      </c>
      <c r="X15" s="197">
        <v>1.004</v>
      </c>
      <c r="Y15" s="197">
        <v>1.0041</v>
      </c>
      <c r="Z15" s="197">
        <v>1.0041</v>
      </c>
      <c r="AA15" s="197">
        <v>1.0041</v>
      </c>
      <c r="AB15" s="197">
        <v>1.0041</v>
      </c>
      <c r="AC15" s="197">
        <v>1.0042</v>
      </c>
      <c r="AD15" s="197">
        <v>1.0042</v>
      </c>
      <c r="AE15" s="197">
        <v>1.0042</v>
      </c>
      <c r="AF15" s="197">
        <v>1.0042</v>
      </c>
      <c r="AG15" s="197">
        <v>1.0043</v>
      </c>
      <c r="AH15" s="197">
        <v>1.0043</v>
      </c>
      <c r="AI15" s="197">
        <v>1.0043</v>
      </c>
      <c r="AJ15" s="197">
        <v>1.0043</v>
      </c>
      <c r="AK15" s="197">
        <v>1.0044</v>
      </c>
      <c r="AL15" s="197">
        <v>1.0044</v>
      </c>
      <c r="AM15" s="197">
        <v>1.0044</v>
      </c>
      <c r="AN15" s="197">
        <v>1.0044</v>
      </c>
      <c r="AO15" s="197">
        <v>1.0044999999999999</v>
      </c>
      <c r="AP15" s="197">
        <v>1.0044999999999999</v>
      </c>
      <c r="AQ15" s="197">
        <v>1.0044999999999999</v>
      </c>
      <c r="AR15" s="197">
        <v>1.0044999999999999</v>
      </c>
      <c r="AS15" s="197">
        <v>1.0045999999999999</v>
      </c>
      <c r="AT15" s="197">
        <v>1.0045999999999999</v>
      </c>
      <c r="AU15" s="197">
        <v>1.0045999999999999</v>
      </c>
      <c r="AV15" s="197">
        <v>1.0045999999999999</v>
      </c>
      <c r="AW15" s="197">
        <v>1.0046999999999999</v>
      </c>
      <c r="AX15" s="197">
        <v>1.0046999999999999</v>
      </c>
      <c r="AY15" s="197">
        <v>1.0046999999999999</v>
      </c>
      <c r="AZ15" s="197">
        <v>1.0047999999999999</v>
      </c>
      <c r="BA15" s="199">
        <v>1.0047999999999999</v>
      </c>
    </row>
    <row r="16" spans="1:55" s="192" customFormat="1" ht="16.350000000000001" customHeight="1">
      <c r="B16" s="196">
        <v>51.5</v>
      </c>
      <c r="C16" s="197">
        <v>1.0033000000000001</v>
      </c>
      <c r="D16" s="197">
        <v>1.0033000000000001</v>
      </c>
      <c r="E16" s="197">
        <v>1.0034000000000001</v>
      </c>
      <c r="F16" s="197">
        <v>1.0034000000000001</v>
      </c>
      <c r="G16" s="197">
        <v>1.0034000000000001</v>
      </c>
      <c r="H16" s="197">
        <v>1.0034000000000001</v>
      </c>
      <c r="I16" s="197">
        <v>1.0035000000000001</v>
      </c>
      <c r="J16" s="197">
        <v>1.0035000000000001</v>
      </c>
      <c r="K16" s="197">
        <v>1.0035000000000001</v>
      </c>
      <c r="L16" s="197">
        <v>1.0035000000000001</v>
      </c>
      <c r="M16" s="197">
        <v>1.0036</v>
      </c>
      <c r="N16" s="198">
        <v>1.0036</v>
      </c>
      <c r="O16" s="198">
        <v>1.0036</v>
      </c>
      <c r="P16" s="198">
        <v>1.0036</v>
      </c>
      <c r="Q16" s="198">
        <v>1.0036</v>
      </c>
      <c r="R16" s="198">
        <v>1.0037</v>
      </c>
      <c r="S16" s="198">
        <v>1.0037</v>
      </c>
      <c r="T16" s="198">
        <v>1.0037</v>
      </c>
      <c r="U16" s="198">
        <v>1.0037</v>
      </c>
      <c r="V16" s="198">
        <v>1.0038</v>
      </c>
      <c r="W16" s="198">
        <v>1.0038</v>
      </c>
      <c r="X16" s="197">
        <v>1.0038</v>
      </c>
      <c r="Y16" s="197">
        <v>1.0038</v>
      </c>
      <c r="Z16" s="197">
        <v>1.0039</v>
      </c>
      <c r="AA16" s="197">
        <v>1.0039</v>
      </c>
      <c r="AB16" s="197">
        <v>1.0039</v>
      </c>
      <c r="AC16" s="197">
        <v>1.0039</v>
      </c>
      <c r="AD16" s="197">
        <v>1.0039</v>
      </c>
      <c r="AE16" s="197">
        <v>1.004</v>
      </c>
      <c r="AF16" s="197">
        <v>1.004</v>
      </c>
      <c r="AG16" s="197">
        <v>1.004</v>
      </c>
      <c r="AH16" s="197">
        <v>1.004</v>
      </c>
      <c r="AI16" s="197">
        <v>1.0041</v>
      </c>
      <c r="AJ16" s="197">
        <v>1.0041</v>
      </c>
      <c r="AK16" s="197">
        <v>1.0041</v>
      </c>
      <c r="AL16" s="197">
        <v>1.0041</v>
      </c>
      <c r="AM16" s="197">
        <v>1.0042</v>
      </c>
      <c r="AN16" s="197">
        <v>1.0042</v>
      </c>
      <c r="AO16" s="197">
        <v>1.0042</v>
      </c>
      <c r="AP16" s="197">
        <v>1.0042</v>
      </c>
      <c r="AQ16" s="197">
        <v>1.0043</v>
      </c>
      <c r="AR16" s="197">
        <v>1.0043</v>
      </c>
      <c r="AS16" s="197">
        <v>1.0043</v>
      </c>
      <c r="AT16" s="197">
        <v>1.0043</v>
      </c>
      <c r="AU16" s="197">
        <v>1.0044</v>
      </c>
      <c r="AV16" s="197">
        <v>1.0044</v>
      </c>
      <c r="AW16" s="197">
        <v>1.0044</v>
      </c>
      <c r="AX16" s="197">
        <v>1.0044</v>
      </c>
      <c r="AY16" s="197">
        <v>1.0044999999999999</v>
      </c>
      <c r="AZ16" s="197">
        <v>1.0044999999999999</v>
      </c>
      <c r="BA16" s="199">
        <v>1.0044999999999999</v>
      </c>
    </row>
    <row r="17" spans="2:53" s="192" customFormat="1" ht="16.350000000000001" customHeight="1">
      <c r="B17" s="196">
        <v>52</v>
      </c>
      <c r="C17" s="197">
        <v>1.0031000000000001</v>
      </c>
      <c r="D17" s="197">
        <v>1.0032000000000001</v>
      </c>
      <c r="E17" s="197">
        <v>1.0032000000000001</v>
      </c>
      <c r="F17" s="197">
        <v>1.0032000000000001</v>
      </c>
      <c r="G17" s="197">
        <v>1.0032000000000001</v>
      </c>
      <c r="H17" s="197">
        <v>1.0032000000000001</v>
      </c>
      <c r="I17" s="197">
        <v>1.0033000000000001</v>
      </c>
      <c r="J17" s="197">
        <v>1.0033000000000001</v>
      </c>
      <c r="K17" s="197">
        <v>1.0033000000000001</v>
      </c>
      <c r="L17" s="197">
        <v>1.0033000000000001</v>
      </c>
      <c r="M17" s="197">
        <v>1.0033000000000001</v>
      </c>
      <c r="N17" s="198">
        <v>1.0034000000000001</v>
      </c>
      <c r="O17" s="198">
        <v>1.0034000000000001</v>
      </c>
      <c r="P17" s="198">
        <v>1.0034000000000001</v>
      </c>
      <c r="Q17" s="198">
        <v>1.0034000000000001</v>
      </c>
      <c r="R17" s="198">
        <v>1.0034000000000001</v>
      </c>
      <c r="S17" s="198">
        <v>1.0035000000000001</v>
      </c>
      <c r="T17" s="198">
        <v>1.0035000000000001</v>
      </c>
      <c r="U17" s="198">
        <v>1.0035000000000001</v>
      </c>
      <c r="V17" s="198">
        <v>1.0035000000000001</v>
      </c>
      <c r="W17" s="198">
        <v>1.0036</v>
      </c>
      <c r="X17" s="197">
        <v>1.0036</v>
      </c>
      <c r="Y17" s="197">
        <v>1.0036</v>
      </c>
      <c r="Z17" s="197">
        <v>1.0036</v>
      </c>
      <c r="AA17" s="197">
        <v>1.0036</v>
      </c>
      <c r="AB17" s="197">
        <v>1.0037</v>
      </c>
      <c r="AC17" s="197">
        <v>1.0037</v>
      </c>
      <c r="AD17" s="197">
        <v>1.0037</v>
      </c>
      <c r="AE17" s="197">
        <v>1.0037</v>
      </c>
      <c r="AF17" s="197">
        <v>1.0038</v>
      </c>
      <c r="AG17" s="197">
        <v>1.0038</v>
      </c>
      <c r="AH17" s="197">
        <v>1.0038</v>
      </c>
      <c r="AI17" s="197">
        <v>1.0038</v>
      </c>
      <c r="AJ17" s="197">
        <v>1.0038</v>
      </c>
      <c r="AK17" s="197">
        <v>1.0039</v>
      </c>
      <c r="AL17" s="197">
        <v>1.0039</v>
      </c>
      <c r="AM17" s="197">
        <v>1.0039</v>
      </c>
      <c r="AN17" s="197">
        <v>1.0039</v>
      </c>
      <c r="AO17" s="197">
        <v>1.004</v>
      </c>
      <c r="AP17" s="197">
        <v>1.004</v>
      </c>
      <c r="AQ17" s="197">
        <v>1.004</v>
      </c>
      <c r="AR17" s="197">
        <v>1.004</v>
      </c>
      <c r="AS17" s="197">
        <v>1.0041</v>
      </c>
      <c r="AT17" s="197">
        <v>1.0041</v>
      </c>
      <c r="AU17" s="197">
        <v>1.0041</v>
      </c>
      <c r="AV17" s="197">
        <v>1.0041</v>
      </c>
      <c r="AW17" s="197">
        <v>1.0042</v>
      </c>
      <c r="AX17" s="197">
        <v>1.0042</v>
      </c>
      <c r="AY17" s="197">
        <v>1.0042</v>
      </c>
      <c r="AZ17" s="197">
        <v>1.0042</v>
      </c>
      <c r="BA17" s="199">
        <v>1.0042</v>
      </c>
    </row>
    <row r="18" spans="2:53" s="192" customFormat="1" ht="16.350000000000001" customHeight="1">
      <c r="B18" s="196">
        <v>52.5</v>
      </c>
      <c r="C18" s="197">
        <v>1.0028999999999999</v>
      </c>
      <c r="D18" s="197">
        <v>1.0029999999999999</v>
      </c>
      <c r="E18" s="197">
        <v>1.0029999999999999</v>
      </c>
      <c r="F18" s="197">
        <v>1.0029999999999999</v>
      </c>
      <c r="G18" s="197">
        <v>1.0029999999999999</v>
      </c>
      <c r="H18" s="197">
        <v>1.0029999999999999</v>
      </c>
      <c r="I18" s="197">
        <v>1.0031000000000001</v>
      </c>
      <c r="J18" s="197">
        <v>1.0031000000000001</v>
      </c>
      <c r="K18" s="197">
        <v>1.0031000000000001</v>
      </c>
      <c r="L18" s="197">
        <v>1.0031000000000001</v>
      </c>
      <c r="M18" s="197">
        <v>1.0031000000000001</v>
      </c>
      <c r="N18" s="198">
        <v>1.0032000000000001</v>
      </c>
      <c r="O18" s="198">
        <v>1.0032000000000001</v>
      </c>
      <c r="P18" s="198">
        <v>1.0032000000000001</v>
      </c>
      <c r="Q18" s="198">
        <v>1.0032000000000001</v>
      </c>
      <c r="R18" s="198">
        <v>1.0032000000000001</v>
      </c>
      <c r="S18" s="198">
        <v>1.0033000000000001</v>
      </c>
      <c r="T18" s="198">
        <v>1.0033000000000001</v>
      </c>
      <c r="U18" s="198">
        <v>1.0033000000000001</v>
      </c>
      <c r="V18" s="198">
        <v>1.0033000000000001</v>
      </c>
      <c r="W18" s="198">
        <v>1.0033000000000001</v>
      </c>
      <c r="X18" s="197">
        <v>1.0034000000000001</v>
      </c>
      <c r="Y18" s="197">
        <v>1.0034000000000001</v>
      </c>
      <c r="Z18" s="197">
        <v>1.0034000000000001</v>
      </c>
      <c r="AA18" s="197">
        <v>1.0034000000000001</v>
      </c>
      <c r="AB18" s="197">
        <v>1.0034000000000001</v>
      </c>
      <c r="AC18" s="197">
        <v>1.0035000000000001</v>
      </c>
      <c r="AD18" s="197">
        <v>1.0035000000000001</v>
      </c>
      <c r="AE18" s="197">
        <v>1.0035000000000001</v>
      </c>
      <c r="AF18" s="197">
        <v>1.0035000000000001</v>
      </c>
      <c r="AG18" s="197">
        <v>1.0035000000000001</v>
      </c>
      <c r="AH18" s="197">
        <v>1.0036</v>
      </c>
      <c r="AI18" s="197">
        <v>1.0036</v>
      </c>
      <c r="AJ18" s="197">
        <v>1.0036</v>
      </c>
      <c r="AK18" s="197">
        <v>1.0036</v>
      </c>
      <c r="AL18" s="197">
        <v>1.0037</v>
      </c>
      <c r="AM18" s="197">
        <v>1.0037</v>
      </c>
      <c r="AN18" s="197">
        <v>1.0037</v>
      </c>
      <c r="AO18" s="197">
        <v>1.0037</v>
      </c>
      <c r="AP18" s="197">
        <v>1.0037</v>
      </c>
      <c r="AQ18" s="197">
        <v>1.0038</v>
      </c>
      <c r="AR18" s="197">
        <v>1.0038</v>
      </c>
      <c r="AS18" s="197">
        <v>1.0038</v>
      </c>
      <c r="AT18" s="197">
        <v>1.0038</v>
      </c>
      <c r="AU18" s="197">
        <v>1.0038</v>
      </c>
      <c r="AV18" s="197">
        <v>1.0039</v>
      </c>
      <c r="AW18" s="197">
        <v>1.0039</v>
      </c>
      <c r="AX18" s="197">
        <v>1.0039</v>
      </c>
      <c r="AY18" s="197">
        <v>1.0039</v>
      </c>
      <c r="AZ18" s="197">
        <v>1.004</v>
      </c>
      <c r="BA18" s="199">
        <v>1.004</v>
      </c>
    </row>
    <row r="19" spans="2:53" s="192" customFormat="1" ht="16.350000000000001" customHeight="1">
      <c r="B19" s="196">
        <v>53</v>
      </c>
      <c r="C19" s="197">
        <v>1.0026999999999999</v>
      </c>
      <c r="D19" s="197">
        <v>1.0027999999999999</v>
      </c>
      <c r="E19" s="197">
        <v>1.0027999999999999</v>
      </c>
      <c r="F19" s="197">
        <v>1.0027999999999999</v>
      </c>
      <c r="G19" s="197">
        <v>1.0027999999999999</v>
      </c>
      <c r="H19" s="197">
        <v>1.0027999999999999</v>
      </c>
      <c r="I19" s="197">
        <v>1.0028999999999999</v>
      </c>
      <c r="J19" s="197">
        <v>1.0028999999999999</v>
      </c>
      <c r="K19" s="197">
        <v>1.0028999999999999</v>
      </c>
      <c r="L19" s="197">
        <v>1.0028999999999999</v>
      </c>
      <c r="M19" s="197">
        <v>1.0028999999999999</v>
      </c>
      <c r="N19" s="198">
        <v>1.0028999999999999</v>
      </c>
      <c r="O19" s="198">
        <v>1.0029999999999999</v>
      </c>
      <c r="P19" s="198">
        <v>1.0029999999999999</v>
      </c>
      <c r="Q19" s="198">
        <v>1.0029999999999999</v>
      </c>
      <c r="R19" s="198">
        <v>1.0029999999999999</v>
      </c>
      <c r="S19" s="198">
        <v>1.0029999999999999</v>
      </c>
      <c r="T19" s="198">
        <v>1.0031000000000001</v>
      </c>
      <c r="U19" s="198">
        <v>1.0031000000000001</v>
      </c>
      <c r="V19" s="198">
        <v>1.0031000000000001</v>
      </c>
      <c r="W19" s="198">
        <v>1.0031000000000001</v>
      </c>
      <c r="X19" s="197">
        <v>1.0031000000000001</v>
      </c>
      <c r="Y19" s="197">
        <v>1.0032000000000001</v>
      </c>
      <c r="Z19" s="197">
        <v>1.0032000000000001</v>
      </c>
      <c r="AA19" s="197">
        <v>1.0032000000000001</v>
      </c>
      <c r="AB19" s="197">
        <v>1.0032000000000001</v>
      </c>
      <c r="AC19" s="197">
        <v>1.0032000000000001</v>
      </c>
      <c r="AD19" s="197">
        <v>1.0032000000000001</v>
      </c>
      <c r="AE19" s="197">
        <v>1.0033000000000001</v>
      </c>
      <c r="AF19" s="197">
        <v>1.0033000000000001</v>
      </c>
      <c r="AG19" s="197">
        <v>1.0033000000000001</v>
      </c>
      <c r="AH19" s="197">
        <v>1.0033000000000001</v>
      </c>
      <c r="AI19" s="197">
        <v>1.0033000000000001</v>
      </c>
      <c r="AJ19" s="197">
        <v>1.0034000000000001</v>
      </c>
      <c r="AK19" s="197">
        <v>1.0034000000000001</v>
      </c>
      <c r="AL19" s="197">
        <v>1.0034000000000001</v>
      </c>
      <c r="AM19" s="197">
        <v>1.0034000000000001</v>
      </c>
      <c r="AN19" s="197">
        <v>1.0034000000000001</v>
      </c>
      <c r="AO19" s="197">
        <v>1.0035000000000001</v>
      </c>
      <c r="AP19" s="197">
        <v>1.0035000000000001</v>
      </c>
      <c r="AQ19" s="197">
        <v>1.0035000000000001</v>
      </c>
      <c r="AR19" s="197">
        <v>1.0035000000000001</v>
      </c>
      <c r="AS19" s="197">
        <v>1.0036</v>
      </c>
      <c r="AT19" s="197">
        <v>1.0036</v>
      </c>
      <c r="AU19" s="197">
        <v>1.0036</v>
      </c>
      <c r="AV19" s="197">
        <v>1.0036</v>
      </c>
      <c r="AW19" s="197">
        <v>1.0036</v>
      </c>
      <c r="AX19" s="197">
        <v>1.0037</v>
      </c>
      <c r="AY19" s="197">
        <v>1.0037</v>
      </c>
      <c r="AZ19" s="197">
        <v>1.0037</v>
      </c>
      <c r="BA19" s="199">
        <v>1.0037</v>
      </c>
    </row>
    <row r="20" spans="2:53" s="192" customFormat="1" ht="16.350000000000001" customHeight="1">
      <c r="B20" s="196">
        <v>53.5</v>
      </c>
      <c r="C20" s="197">
        <v>1.0024999999999999</v>
      </c>
      <c r="D20" s="197">
        <v>1.0025999999999999</v>
      </c>
      <c r="E20" s="197">
        <v>1.0025999999999999</v>
      </c>
      <c r="F20" s="197">
        <v>1.0025999999999999</v>
      </c>
      <c r="G20" s="197">
        <v>1.0025999999999999</v>
      </c>
      <c r="H20" s="197">
        <v>1.0025999999999999</v>
      </c>
      <c r="I20" s="197">
        <v>1.0025999999999999</v>
      </c>
      <c r="J20" s="197">
        <v>1.0026999999999999</v>
      </c>
      <c r="K20" s="197">
        <v>1.0026999999999999</v>
      </c>
      <c r="L20" s="197">
        <v>1.0026999999999999</v>
      </c>
      <c r="M20" s="197">
        <v>1.0026999999999999</v>
      </c>
      <c r="N20" s="198">
        <v>1.0026999999999999</v>
      </c>
      <c r="O20" s="198">
        <v>1.0026999999999999</v>
      </c>
      <c r="P20" s="198">
        <v>1.0027999999999999</v>
      </c>
      <c r="Q20" s="198">
        <v>1.0027999999999999</v>
      </c>
      <c r="R20" s="198">
        <v>1.0027999999999999</v>
      </c>
      <c r="S20" s="198">
        <v>1.0027999999999999</v>
      </c>
      <c r="T20" s="198">
        <v>1.0027999999999999</v>
      </c>
      <c r="U20" s="198">
        <v>1.0028999999999999</v>
      </c>
      <c r="V20" s="198">
        <v>1.0028999999999999</v>
      </c>
      <c r="W20" s="198">
        <v>1.0028999999999999</v>
      </c>
      <c r="X20" s="197">
        <v>1.0028999999999999</v>
      </c>
      <c r="Y20" s="197">
        <v>1.0028999999999999</v>
      </c>
      <c r="Z20" s="197">
        <v>1.0028999999999999</v>
      </c>
      <c r="AA20" s="197">
        <v>1.0029999999999999</v>
      </c>
      <c r="AB20" s="197">
        <v>1.0029999999999999</v>
      </c>
      <c r="AC20" s="197">
        <v>1.0029999999999999</v>
      </c>
      <c r="AD20" s="197">
        <v>1.0029999999999999</v>
      </c>
      <c r="AE20" s="197">
        <v>1.0029999999999999</v>
      </c>
      <c r="AF20" s="197">
        <v>1.0031000000000001</v>
      </c>
      <c r="AG20" s="197">
        <v>1.0031000000000001</v>
      </c>
      <c r="AH20" s="197">
        <v>1.0031000000000001</v>
      </c>
      <c r="AI20" s="197">
        <v>1.0031000000000001</v>
      </c>
      <c r="AJ20" s="197">
        <v>1.0031000000000001</v>
      </c>
      <c r="AK20" s="197">
        <v>1.0031000000000001</v>
      </c>
      <c r="AL20" s="197">
        <v>1.0032000000000001</v>
      </c>
      <c r="AM20" s="197">
        <v>1.0032000000000001</v>
      </c>
      <c r="AN20" s="197">
        <v>1.0032000000000001</v>
      </c>
      <c r="AO20" s="197">
        <v>1.0032000000000001</v>
      </c>
      <c r="AP20" s="197">
        <v>1.0032000000000001</v>
      </c>
      <c r="AQ20" s="197">
        <v>1.0033000000000001</v>
      </c>
      <c r="AR20" s="197">
        <v>1.0033000000000001</v>
      </c>
      <c r="AS20" s="197">
        <v>1.0033000000000001</v>
      </c>
      <c r="AT20" s="197">
        <v>1.0033000000000001</v>
      </c>
      <c r="AU20" s="197">
        <v>1.0033000000000001</v>
      </c>
      <c r="AV20" s="197">
        <v>1.0034000000000001</v>
      </c>
      <c r="AW20" s="197">
        <v>1.0034000000000001</v>
      </c>
      <c r="AX20" s="197">
        <v>1.0034000000000001</v>
      </c>
      <c r="AY20" s="197">
        <v>1.0034000000000001</v>
      </c>
      <c r="AZ20" s="197">
        <v>1.0034000000000001</v>
      </c>
      <c r="BA20" s="199">
        <v>1.0035000000000001</v>
      </c>
    </row>
    <row r="21" spans="2:53" s="192" customFormat="1" ht="16.350000000000001" customHeight="1">
      <c r="B21" s="196">
        <v>54</v>
      </c>
      <c r="C21" s="197">
        <v>1.0023</v>
      </c>
      <c r="D21" s="197">
        <v>1.0024</v>
      </c>
      <c r="E21" s="197">
        <v>1.0024</v>
      </c>
      <c r="F21" s="197">
        <v>1.0024</v>
      </c>
      <c r="G21" s="197">
        <v>1.0024</v>
      </c>
      <c r="H21" s="197">
        <v>1.0024</v>
      </c>
      <c r="I21" s="197">
        <v>1.0024</v>
      </c>
      <c r="J21" s="197">
        <v>1.0024999999999999</v>
      </c>
      <c r="K21" s="197">
        <v>1.0024999999999999</v>
      </c>
      <c r="L21" s="197">
        <v>1.0024999999999999</v>
      </c>
      <c r="M21" s="197">
        <v>1.0024999999999999</v>
      </c>
      <c r="N21" s="198">
        <v>1.0024999999999999</v>
      </c>
      <c r="O21" s="198">
        <v>1.0024999999999999</v>
      </c>
      <c r="P21" s="198">
        <v>1.0025999999999999</v>
      </c>
      <c r="Q21" s="198">
        <v>1.0025999999999999</v>
      </c>
      <c r="R21" s="198">
        <v>1.0025999999999999</v>
      </c>
      <c r="S21" s="198">
        <v>1.0025999999999999</v>
      </c>
      <c r="T21" s="198">
        <v>1.0025999999999999</v>
      </c>
      <c r="U21" s="198">
        <v>1.0025999999999999</v>
      </c>
      <c r="V21" s="198">
        <v>1.0026999999999999</v>
      </c>
      <c r="W21" s="198">
        <v>1.0026999999999999</v>
      </c>
      <c r="X21" s="197">
        <v>1.0026999999999999</v>
      </c>
      <c r="Y21" s="197">
        <v>1.0026999999999999</v>
      </c>
      <c r="Z21" s="197">
        <v>1.0026999999999999</v>
      </c>
      <c r="AA21" s="197">
        <v>1.0026999999999999</v>
      </c>
      <c r="AB21" s="197">
        <v>1.0027999999999999</v>
      </c>
      <c r="AC21" s="197">
        <v>1.0027999999999999</v>
      </c>
      <c r="AD21" s="197">
        <v>1.0027999999999999</v>
      </c>
      <c r="AE21" s="197">
        <v>1.0027999999999999</v>
      </c>
      <c r="AF21" s="197">
        <v>1.0027999999999999</v>
      </c>
      <c r="AG21" s="197">
        <v>1.0027999999999999</v>
      </c>
      <c r="AH21" s="197">
        <v>1.0028999999999999</v>
      </c>
      <c r="AI21" s="197">
        <v>1.0028999999999999</v>
      </c>
      <c r="AJ21" s="197">
        <v>1.0028999999999999</v>
      </c>
      <c r="AK21" s="197">
        <v>1.0028999999999999</v>
      </c>
      <c r="AL21" s="197">
        <v>1.0028999999999999</v>
      </c>
      <c r="AM21" s="197">
        <v>1.0028999999999999</v>
      </c>
      <c r="AN21" s="197">
        <v>1.0029999999999999</v>
      </c>
      <c r="AO21" s="197">
        <v>1.0029999999999999</v>
      </c>
      <c r="AP21" s="197">
        <v>1.0029999999999999</v>
      </c>
      <c r="AQ21" s="197">
        <v>1.0029999999999999</v>
      </c>
      <c r="AR21" s="197">
        <v>1.0029999999999999</v>
      </c>
      <c r="AS21" s="197">
        <v>1.0029999999999999</v>
      </c>
      <c r="AT21" s="197">
        <v>1.0031000000000001</v>
      </c>
      <c r="AU21" s="197">
        <v>1.0031000000000001</v>
      </c>
      <c r="AV21" s="197">
        <v>1.0031000000000001</v>
      </c>
      <c r="AW21" s="197">
        <v>1.0031000000000001</v>
      </c>
      <c r="AX21" s="197">
        <v>1.0031000000000001</v>
      </c>
      <c r="AY21" s="197">
        <v>1.0032000000000001</v>
      </c>
      <c r="AZ21" s="197">
        <v>1.0032000000000001</v>
      </c>
      <c r="BA21" s="199">
        <v>1.0032000000000001</v>
      </c>
    </row>
    <row r="22" spans="2:53" s="192" customFormat="1" ht="16.350000000000001" customHeight="1">
      <c r="B22" s="196">
        <v>54.5</v>
      </c>
      <c r="C22" s="197">
        <v>1.0022</v>
      </c>
      <c r="D22" s="197">
        <v>1.0022</v>
      </c>
      <c r="E22" s="197">
        <v>1.0022</v>
      </c>
      <c r="F22" s="197">
        <v>1.0022</v>
      </c>
      <c r="G22" s="197">
        <v>1.0022</v>
      </c>
      <c r="H22" s="197">
        <v>1.0022</v>
      </c>
      <c r="I22" s="197">
        <v>1.0022</v>
      </c>
      <c r="J22" s="197">
        <v>1.0023</v>
      </c>
      <c r="K22" s="197">
        <v>1.0023</v>
      </c>
      <c r="L22" s="197">
        <v>1.0023</v>
      </c>
      <c r="M22" s="197">
        <v>1.0023</v>
      </c>
      <c r="N22" s="198">
        <v>1.0023</v>
      </c>
      <c r="O22" s="198">
        <v>1.0023</v>
      </c>
      <c r="P22" s="198">
        <v>1.0023</v>
      </c>
      <c r="Q22" s="198">
        <v>1.0024</v>
      </c>
      <c r="R22" s="198">
        <v>1.0024</v>
      </c>
      <c r="S22" s="198">
        <v>1.0024</v>
      </c>
      <c r="T22" s="198">
        <v>1.0024</v>
      </c>
      <c r="U22" s="198">
        <v>1.0024</v>
      </c>
      <c r="V22" s="198">
        <v>1.0024</v>
      </c>
      <c r="W22" s="198">
        <v>1.0024</v>
      </c>
      <c r="X22" s="197">
        <v>1.0024999999999999</v>
      </c>
      <c r="Y22" s="197">
        <v>1.0024999999999999</v>
      </c>
      <c r="Z22" s="197">
        <v>1.0024999999999999</v>
      </c>
      <c r="AA22" s="197">
        <v>1.0024999999999999</v>
      </c>
      <c r="AB22" s="197">
        <v>1.0024999999999999</v>
      </c>
      <c r="AC22" s="197">
        <v>1.0024999999999999</v>
      </c>
      <c r="AD22" s="197">
        <v>1.0025999999999999</v>
      </c>
      <c r="AE22" s="197">
        <v>1.0025999999999999</v>
      </c>
      <c r="AF22" s="197">
        <v>1.0025999999999999</v>
      </c>
      <c r="AG22" s="197">
        <v>1.0025999999999999</v>
      </c>
      <c r="AH22" s="197">
        <v>1.0025999999999999</v>
      </c>
      <c r="AI22" s="197">
        <v>1.0025999999999999</v>
      </c>
      <c r="AJ22" s="197">
        <v>1.0025999999999999</v>
      </c>
      <c r="AK22" s="197">
        <v>1.0026999999999999</v>
      </c>
      <c r="AL22" s="197">
        <v>1.0026999999999999</v>
      </c>
      <c r="AM22" s="197">
        <v>1.0026999999999999</v>
      </c>
      <c r="AN22" s="197">
        <v>1.0026999999999999</v>
      </c>
      <c r="AO22" s="197">
        <v>1.0026999999999999</v>
      </c>
      <c r="AP22" s="197">
        <v>1.0026999999999999</v>
      </c>
      <c r="AQ22" s="197">
        <v>1.0027999999999999</v>
      </c>
      <c r="AR22" s="197">
        <v>1.0027999999999999</v>
      </c>
      <c r="AS22" s="197">
        <v>1.0027999999999999</v>
      </c>
      <c r="AT22" s="197">
        <v>1.0027999999999999</v>
      </c>
      <c r="AU22" s="197">
        <v>1.0027999999999999</v>
      </c>
      <c r="AV22" s="197">
        <v>1.0027999999999999</v>
      </c>
      <c r="AW22" s="197">
        <v>1.0028999999999999</v>
      </c>
      <c r="AX22" s="197">
        <v>1.0028999999999999</v>
      </c>
      <c r="AY22" s="197">
        <v>1.0028999999999999</v>
      </c>
      <c r="AZ22" s="197">
        <v>1.0028999999999999</v>
      </c>
      <c r="BA22" s="199">
        <v>1.0028999999999999</v>
      </c>
    </row>
    <row r="23" spans="2:53" s="192" customFormat="1" ht="16.350000000000001" customHeight="1">
      <c r="B23" s="196">
        <v>55</v>
      </c>
      <c r="C23" s="197">
        <v>1.002</v>
      </c>
      <c r="D23" s="197">
        <v>1.002</v>
      </c>
      <c r="E23" s="197">
        <v>1.002</v>
      </c>
      <c r="F23" s="197">
        <v>1.002</v>
      </c>
      <c r="G23" s="197">
        <v>1.002</v>
      </c>
      <c r="H23" s="197">
        <v>1.002</v>
      </c>
      <c r="I23" s="197">
        <v>1.002</v>
      </c>
      <c r="J23" s="197">
        <v>1.002</v>
      </c>
      <c r="K23" s="197">
        <v>1.0021</v>
      </c>
      <c r="L23" s="197">
        <v>1.0021</v>
      </c>
      <c r="M23" s="197">
        <v>1.0021</v>
      </c>
      <c r="N23" s="198">
        <v>1.0021</v>
      </c>
      <c r="O23" s="198">
        <v>1.0021</v>
      </c>
      <c r="P23" s="198">
        <v>1.0021</v>
      </c>
      <c r="Q23" s="198">
        <v>1.0021</v>
      </c>
      <c r="R23" s="198">
        <v>1.0022</v>
      </c>
      <c r="S23" s="198">
        <v>1.0022</v>
      </c>
      <c r="T23" s="198">
        <v>1.0022</v>
      </c>
      <c r="U23" s="198">
        <v>1.0022</v>
      </c>
      <c r="V23" s="198">
        <v>1.0022</v>
      </c>
      <c r="W23" s="198">
        <v>1.0022</v>
      </c>
      <c r="X23" s="197">
        <v>1.0022</v>
      </c>
      <c r="Y23" s="197">
        <v>1.0023</v>
      </c>
      <c r="Z23" s="197">
        <v>1.0023</v>
      </c>
      <c r="AA23" s="197">
        <v>1.0023</v>
      </c>
      <c r="AB23" s="197">
        <v>1.0023</v>
      </c>
      <c r="AC23" s="197">
        <v>1.0023</v>
      </c>
      <c r="AD23" s="197">
        <v>1.0023</v>
      </c>
      <c r="AE23" s="197">
        <v>1.0023</v>
      </c>
      <c r="AF23" s="197">
        <v>1.0024</v>
      </c>
      <c r="AG23" s="197">
        <v>1.0024</v>
      </c>
      <c r="AH23" s="197">
        <v>1.0024</v>
      </c>
      <c r="AI23" s="197">
        <v>1.0024</v>
      </c>
      <c r="AJ23" s="197">
        <v>1.0024</v>
      </c>
      <c r="AK23" s="197">
        <v>1.0024</v>
      </c>
      <c r="AL23" s="197">
        <v>1.0024</v>
      </c>
      <c r="AM23" s="197">
        <v>1.0024999999999999</v>
      </c>
      <c r="AN23" s="197">
        <v>1.0024999999999999</v>
      </c>
      <c r="AO23" s="197">
        <v>1.0024999999999999</v>
      </c>
      <c r="AP23" s="197">
        <v>1.0024999999999999</v>
      </c>
      <c r="AQ23" s="197">
        <v>1.0024999999999999</v>
      </c>
      <c r="AR23" s="197">
        <v>1.0024999999999999</v>
      </c>
      <c r="AS23" s="197">
        <v>1.0024999999999999</v>
      </c>
      <c r="AT23" s="197">
        <v>1.0025999999999999</v>
      </c>
      <c r="AU23" s="197">
        <v>1.0025999999999999</v>
      </c>
      <c r="AV23" s="197">
        <v>1.0025999999999999</v>
      </c>
      <c r="AW23" s="197">
        <v>1.0025999999999999</v>
      </c>
      <c r="AX23" s="197">
        <v>1.0025999999999999</v>
      </c>
      <c r="AY23" s="197">
        <v>1.0025999999999999</v>
      </c>
      <c r="AZ23" s="197">
        <v>1.0025999999999999</v>
      </c>
      <c r="BA23" s="199">
        <v>1.0026999999999999</v>
      </c>
    </row>
    <row r="24" spans="2:53" s="192" customFormat="1" ht="16.350000000000001" customHeight="1">
      <c r="B24" s="196">
        <v>55.5</v>
      </c>
      <c r="C24" s="197">
        <v>1.0018</v>
      </c>
      <c r="D24" s="197">
        <v>1.0018</v>
      </c>
      <c r="E24" s="197">
        <v>1.0018</v>
      </c>
      <c r="F24" s="197">
        <v>1.0018</v>
      </c>
      <c r="G24" s="197">
        <v>1.0018</v>
      </c>
      <c r="H24" s="197">
        <v>1.0018</v>
      </c>
      <c r="I24" s="197">
        <v>1.0018</v>
      </c>
      <c r="J24" s="197">
        <v>1.0018</v>
      </c>
      <c r="K24" s="197">
        <v>1.0019</v>
      </c>
      <c r="L24" s="197">
        <v>1.0019</v>
      </c>
      <c r="M24" s="197">
        <v>1.0019</v>
      </c>
      <c r="N24" s="198">
        <v>1.0019</v>
      </c>
      <c r="O24" s="198">
        <v>1.0019</v>
      </c>
      <c r="P24" s="198">
        <v>1.0019</v>
      </c>
      <c r="Q24" s="198">
        <v>1.0019</v>
      </c>
      <c r="R24" s="198">
        <v>1.0019</v>
      </c>
      <c r="S24" s="198">
        <v>1.002</v>
      </c>
      <c r="T24" s="198">
        <v>1.002</v>
      </c>
      <c r="U24" s="198">
        <v>1.002</v>
      </c>
      <c r="V24" s="198">
        <v>1.002</v>
      </c>
      <c r="W24" s="198">
        <v>1.002</v>
      </c>
      <c r="X24" s="197">
        <v>1.002</v>
      </c>
      <c r="Y24" s="197">
        <v>1.002</v>
      </c>
      <c r="Z24" s="197">
        <v>1.002</v>
      </c>
      <c r="AA24" s="197">
        <v>1.0021</v>
      </c>
      <c r="AB24" s="197">
        <v>1.0021</v>
      </c>
      <c r="AC24" s="197">
        <v>1.0021</v>
      </c>
      <c r="AD24" s="197">
        <v>1.0021</v>
      </c>
      <c r="AE24" s="197">
        <v>1.0021</v>
      </c>
      <c r="AF24" s="197">
        <v>1.0021</v>
      </c>
      <c r="AG24" s="197">
        <v>1.0021</v>
      </c>
      <c r="AH24" s="197">
        <v>1.0021</v>
      </c>
      <c r="AI24" s="197">
        <v>1.0022</v>
      </c>
      <c r="AJ24" s="197">
        <v>1.0022</v>
      </c>
      <c r="AK24" s="197">
        <v>1.0022</v>
      </c>
      <c r="AL24" s="197">
        <v>1.0022</v>
      </c>
      <c r="AM24" s="197">
        <v>1.0022</v>
      </c>
      <c r="AN24" s="197">
        <v>1.0022</v>
      </c>
      <c r="AO24" s="197">
        <v>1.0022</v>
      </c>
      <c r="AP24" s="197">
        <v>1.0022</v>
      </c>
      <c r="AQ24" s="197">
        <v>1.0023</v>
      </c>
      <c r="AR24" s="197">
        <v>1.0023</v>
      </c>
      <c r="AS24" s="197">
        <v>1.0023</v>
      </c>
      <c r="AT24" s="197">
        <v>1.0023</v>
      </c>
      <c r="AU24" s="197">
        <v>1.0023</v>
      </c>
      <c r="AV24" s="197">
        <v>1.0023</v>
      </c>
      <c r="AW24" s="197">
        <v>1.0023</v>
      </c>
      <c r="AX24" s="197">
        <v>1.0024</v>
      </c>
      <c r="AY24" s="197">
        <v>1.0024</v>
      </c>
      <c r="AZ24" s="197">
        <v>1.0024</v>
      </c>
      <c r="BA24" s="199">
        <v>1.0024</v>
      </c>
    </row>
    <row r="25" spans="2:53" s="192" customFormat="1" ht="16.350000000000001" customHeight="1">
      <c r="B25" s="196">
        <v>56</v>
      </c>
      <c r="C25" s="197">
        <v>1.0016</v>
      </c>
      <c r="D25" s="197">
        <v>1.0016</v>
      </c>
      <c r="E25" s="197">
        <v>1.0016</v>
      </c>
      <c r="F25" s="197">
        <v>1.0016</v>
      </c>
      <c r="G25" s="197">
        <v>1.0016</v>
      </c>
      <c r="H25" s="197">
        <v>1.0016</v>
      </c>
      <c r="I25" s="197">
        <v>1.0016</v>
      </c>
      <c r="J25" s="197">
        <v>1.0016</v>
      </c>
      <c r="K25" s="197">
        <v>1.0016</v>
      </c>
      <c r="L25" s="197">
        <v>1.0017</v>
      </c>
      <c r="M25" s="197">
        <v>1.0017</v>
      </c>
      <c r="N25" s="198">
        <v>1.0017</v>
      </c>
      <c r="O25" s="198">
        <v>1.0017</v>
      </c>
      <c r="P25" s="198">
        <v>1.0017</v>
      </c>
      <c r="Q25" s="198">
        <v>1.0017</v>
      </c>
      <c r="R25" s="198">
        <v>1.0017</v>
      </c>
      <c r="S25" s="198">
        <v>1.0017</v>
      </c>
      <c r="T25" s="198">
        <v>1.0017</v>
      </c>
      <c r="U25" s="198">
        <v>1.0018</v>
      </c>
      <c r="V25" s="198">
        <v>1.0018</v>
      </c>
      <c r="W25" s="198">
        <v>1.0018</v>
      </c>
      <c r="X25" s="197">
        <v>1.0018</v>
      </c>
      <c r="Y25" s="197">
        <v>1.0018</v>
      </c>
      <c r="Z25" s="197">
        <v>1.0018</v>
      </c>
      <c r="AA25" s="197">
        <v>1.0018</v>
      </c>
      <c r="AB25" s="197">
        <v>1.0018</v>
      </c>
      <c r="AC25" s="197">
        <v>1.0018</v>
      </c>
      <c r="AD25" s="197">
        <v>1.0019</v>
      </c>
      <c r="AE25" s="197">
        <v>1.0019</v>
      </c>
      <c r="AF25" s="197">
        <v>1.0019</v>
      </c>
      <c r="AG25" s="197">
        <v>1.0019</v>
      </c>
      <c r="AH25" s="197">
        <v>1.0019</v>
      </c>
      <c r="AI25" s="197">
        <v>1.0019</v>
      </c>
      <c r="AJ25" s="197">
        <v>1.0019</v>
      </c>
      <c r="AK25" s="197">
        <v>1.0019</v>
      </c>
      <c r="AL25" s="197">
        <v>1.0019</v>
      </c>
      <c r="AM25" s="197">
        <v>1.002</v>
      </c>
      <c r="AN25" s="197">
        <v>1.002</v>
      </c>
      <c r="AO25" s="197">
        <v>1.002</v>
      </c>
      <c r="AP25" s="197">
        <v>1.002</v>
      </c>
      <c r="AQ25" s="197">
        <v>1.002</v>
      </c>
      <c r="AR25" s="197">
        <v>1.002</v>
      </c>
      <c r="AS25" s="197">
        <v>1.002</v>
      </c>
      <c r="AT25" s="197">
        <v>1.002</v>
      </c>
      <c r="AU25" s="197">
        <v>1.0021</v>
      </c>
      <c r="AV25" s="197">
        <v>1.0021</v>
      </c>
      <c r="AW25" s="197">
        <v>1.0021</v>
      </c>
      <c r="AX25" s="197">
        <v>1.0021</v>
      </c>
      <c r="AY25" s="197">
        <v>1.0021</v>
      </c>
      <c r="AZ25" s="197">
        <v>1.0021</v>
      </c>
      <c r="BA25" s="199">
        <v>1.0021</v>
      </c>
    </row>
    <row r="26" spans="2:53" s="192" customFormat="1" ht="16.350000000000001" customHeight="1">
      <c r="B26" s="196">
        <v>56.5</v>
      </c>
      <c r="C26" s="197">
        <v>1.0014000000000001</v>
      </c>
      <c r="D26" s="197">
        <v>1.0014000000000001</v>
      </c>
      <c r="E26" s="197">
        <v>1.0014000000000001</v>
      </c>
      <c r="F26" s="197">
        <v>1.0014000000000001</v>
      </c>
      <c r="G26" s="197">
        <v>1.0014000000000001</v>
      </c>
      <c r="H26" s="197">
        <v>1.0014000000000001</v>
      </c>
      <c r="I26" s="197">
        <v>1.0014000000000001</v>
      </c>
      <c r="J26" s="197">
        <v>1.0014000000000001</v>
      </c>
      <c r="K26" s="197">
        <v>1.0014000000000001</v>
      </c>
      <c r="L26" s="197">
        <v>1.0015000000000001</v>
      </c>
      <c r="M26" s="197">
        <v>1.0015000000000001</v>
      </c>
      <c r="N26" s="198">
        <v>1.0015000000000001</v>
      </c>
      <c r="O26" s="198">
        <v>1.0015000000000001</v>
      </c>
      <c r="P26" s="198">
        <v>1.0015000000000001</v>
      </c>
      <c r="Q26" s="198">
        <v>1.0015000000000001</v>
      </c>
      <c r="R26" s="198">
        <v>1.0015000000000001</v>
      </c>
      <c r="S26" s="198">
        <v>1.0015000000000001</v>
      </c>
      <c r="T26" s="198">
        <v>1.0015000000000001</v>
      </c>
      <c r="U26" s="198">
        <v>1.0015000000000001</v>
      </c>
      <c r="V26" s="198">
        <v>1.0015000000000001</v>
      </c>
      <c r="W26" s="198">
        <v>1.0016</v>
      </c>
      <c r="X26" s="197">
        <v>1.0016</v>
      </c>
      <c r="Y26" s="197">
        <v>1.0016</v>
      </c>
      <c r="Z26" s="197">
        <v>1.0016</v>
      </c>
      <c r="AA26" s="197">
        <v>1.0016</v>
      </c>
      <c r="AB26" s="197">
        <v>1.0016</v>
      </c>
      <c r="AC26" s="197">
        <v>1.0016</v>
      </c>
      <c r="AD26" s="197">
        <v>1.0016</v>
      </c>
      <c r="AE26" s="197">
        <v>1.0016</v>
      </c>
      <c r="AF26" s="197">
        <v>1.0016</v>
      </c>
      <c r="AG26" s="197">
        <v>1.0017</v>
      </c>
      <c r="AH26" s="197">
        <v>1.0017</v>
      </c>
      <c r="AI26" s="197">
        <v>1.0017</v>
      </c>
      <c r="AJ26" s="197">
        <v>1.0017</v>
      </c>
      <c r="AK26" s="197">
        <v>1.0017</v>
      </c>
      <c r="AL26" s="197">
        <v>1.0017</v>
      </c>
      <c r="AM26" s="197">
        <v>1.0017</v>
      </c>
      <c r="AN26" s="197">
        <v>1.0017</v>
      </c>
      <c r="AO26" s="197">
        <v>1.0017</v>
      </c>
      <c r="AP26" s="197">
        <v>1.0017</v>
      </c>
      <c r="AQ26" s="197">
        <v>1.0018</v>
      </c>
      <c r="AR26" s="197">
        <v>1.0018</v>
      </c>
      <c r="AS26" s="197">
        <v>1.0018</v>
      </c>
      <c r="AT26" s="197">
        <v>1.0018</v>
      </c>
      <c r="AU26" s="197">
        <v>1.0018</v>
      </c>
      <c r="AV26" s="197">
        <v>1.0018</v>
      </c>
      <c r="AW26" s="197">
        <v>1.0018</v>
      </c>
      <c r="AX26" s="197">
        <v>1.0018</v>
      </c>
      <c r="AY26" s="197">
        <v>1.0018</v>
      </c>
      <c r="AZ26" s="197">
        <v>1.0018</v>
      </c>
      <c r="BA26" s="199">
        <v>1.0019</v>
      </c>
    </row>
    <row r="27" spans="2:53" s="192" customFormat="1" ht="16.350000000000001" customHeight="1">
      <c r="B27" s="196">
        <v>57</v>
      </c>
      <c r="C27" s="197">
        <v>1.0012000000000001</v>
      </c>
      <c r="D27" s="197">
        <v>1.0012000000000001</v>
      </c>
      <c r="E27" s="197">
        <v>1.0012000000000001</v>
      </c>
      <c r="F27" s="197">
        <v>1.0012000000000001</v>
      </c>
      <c r="G27" s="197">
        <v>1.0012000000000001</v>
      </c>
      <c r="H27" s="197">
        <v>1.0012000000000001</v>
      </c>
      <c r="I27" s="197">
        <v>1.0012000000000001</v>
      </c>
      <c r="J27" s="197">
        <v>1.0012000000000001</v>
      </c>
      <c r="K27" s="197">
        <v>1.0012000000000001</v>
      </c>
      <c r="L27" s="197">
        <v>1.0012000000000001</v>
      </c>
      <c r="M27" s="197">
        <v>1.0013000000000001</v>
      </c>
      <c r="N27" s="198">
        <v>1.0013000000000001</v>
      </c>
      <c r="O27" s="198">
        <v>1.0013000000000001</v>
      </c>
      <c r="P27" s="198">
        <v>1.0013000000000001</v>
      </c>
      <c r="Q27" s="198">
        <v>1.0013000000000001</v>
      </c>
      <c r="R27" s="198">
        <v>1.0013000000000001</v>
      </c>
      <c r="S27" s="198">
        <v>1.0013000000000001</v>
      </c>
      <c r="T27" s="198">
        <v>1.0013000000000001</v>
      </c>
      <c r="U27" s="198">
        <v>1.0013000000000001</v>
      </c>
      <c r="V27" s="198">
        <v>1.0013000000000001</v>
      </c>
      <c r="W27" s="198">
        <v>1.0013000000000001</v>
      </c>
      <c r="X27" s="197">
        <v>1.0013000000000001</v>
      </c>
      <c r="Y27" s="197">
        <v>1.0014000000000001</v>
      </c>
      <c r="Z27" s="197">
        <v>1.0014000000000001</v>
      </c>
      <c r="AA27" s="197">
        <v>1.0014000000000001</v>
      </c>
      <c r="AB27" s="197">
        <v>1.0014000000000001</v>
      </c>
      <c r="AC27" s="197">
        <v>1.0014000000000001</v>
      </c>
      <c r="AD27" s="197">
        <v>1.0014000000000001</v>
      </c>
      <c r="AE27" s="197">
        <v>1.0014000000000001</v>
      </c>
      <c r="AF27" s="197">
        <v>1.0014000000000001</v>
      </c>
      <c r="AG27" s="197">
        <v>1.0014000000000001</v>
      </c>
      <c r="AH27" s="197">
        <v>1.0014000000000001</v>
      </c>
      <c r="AI27" s="197">
        <v>1.0014000000000001</v>
      </c>
      <c r="AJ27" s="197">
        <v>1.0014000000000001</v>
      </c>
      <c r="AK27" s="197">
        <v>1.0015000000000001</v>
      </c>
      <c r="AL27" s="197">
        <v>1.0015000000000001</v>
      </c>
      <c r="AM27" s="197">
        <v>1.0015000000000001</v>
      </c>
      <c r="AN27" s="197">
        <v>1.0015000000000001</v>
      </c>
      <c r="AO27" s="197">
        <v>1.0015000000000001</v>
      </c>
      <c r="AP27" s="197">
        <v>1.0015000000000001</v>
      </c>
      <c r="AQ27" s="197">
        <v>1.0015000000000001</v>
      </c>
      <c r="AR27" s="197">
        <v>1.0015000000000001</v>
      </c>
      <c r="AS27" s="197">
        <v>1.0015000000000001</v>
      </c>
      <c r="AT27" s="197">
        <v>1.0015000000000001</v>
      </c>
      <c r="AU27" s="197">
        <v>1.0015000000000001</v>
      </c>
      <c r="AV27" s="197">
        <v>1.0015000000000001</v>
      </c>
      <c r="AW27" s="197">
        <v>1.0016</v>
      </c>
      <c r="AX27" s="197">
        <v>1.0016</v>
      </c>
      <c r="AY27" s="197">
        <v>1.0016</v>
      </c>
      <c r="AZ27" s="197">
        <v>1.0016</v>
      </c>
      <c r="BA27" s="199">
        <v>1.0016</v>
      </c>
    </row>
    <row r="28" spans="2:53" s="192" customFormat="1" ht="16.350000000000001" customHeight="1">
      <c r="B28" s="196">
        <v>57.5</v>
      </c>
      <c r="C28" s="197">
        <v>1.0009999999999999</v>
      </c>
      <c r="D28" s="197">
        <v>1.0009999999999999</v>
      </c>
      <c r="E28" s="197">
        <v>1.0009999999999999</v>
      </c>
      <c r="F28" s="197">
        <v>1.0009999999999999</v>
      </c>
      <c r="G28" s="197">
        <v>1.0009999999999999</v>
      </c>
      <c r="H28" s="197">
        <v>1.0009999999999999</v>
      </c>
      <c r="I28" s="197">
        <v>1.0009999999999999</v>
      </c>
      <c r="J28" s="197">
        <v>1.0009999999999999</v>
      </c>
      <c r="K28" s="197">
        <v>1.0009999999999999</v>
      </c>
      <c r="L28" s="197">
        <v>1.0009999999999999</v>
      </c>
      <c r="M28" s="197">
        <v>1.0009999999999999</v>
      </c>
      <c r="N28" s="198">
        <v>1.0011000000000001</v>
      </c>
      <c r="O28" s="198">
        <v>1.0011000000000001</v>
      </c>
      <c r="P28" s="198">
        <v>1.0011000000000001</v>
      </c>
      <c r="Q28" s="198">
        <v>1.0011000000000001</v>
      </c>
      <c r="R28" s="198">
        <v>1.0011000000000001</v>
      </c>
      <c r="S28" s="198">
        <v>1.0011000000000001</v>
      </c>
      <c r="T28" s="198">
        <v>1.0011000000000001</v>
      </c>
      <c r="U28" s="198">
        <v>1.0011000000000001</v>
      </c>
      <c r="V28" s="198">
        <v>1.0011000000000001</v>
      </c>
      <c r="W28" s="198">
        <v>1.0011000000000001</v>
      </c>
      <c r="X28" s="197">
        <v>1.0011000000000001</v>
      </c>
      <c r="Y28" s="197">
        <v>1.0011000000000001</v>
      </c>
      <c r="Z28" s="197">
        <v>1.0011000000000001</v>
      </c>
      <c r="AA28" s="197">
        <v>1.0011000000000001</v>
      </c>
      <c r="AB28" s="197">
        <v>1.0011000000000001</v>
      </c>
      <c r="AC28" s="197">
        <v>1.0012000000000001</v>
      </c>
      <c r="AD28" s="197">
        <v>1.0012000000000001</v>
      </c>
      <c r="AE28" s="197">
        <v>1.0012000000000001</v>
      </c>
      <c r="AF28" s="197">
        <v>1.0012000000000001</v>
      </c>
      <c r="AG28" s="197">
        <v>1.0012000000000001</v>
      </c>
      <c r="AH28" s="197">
        <v>1.0012000000000001</v>
      </c>
      <c r="AI28" s="197">
        <v>1.0012000000000001</v>
      </c>
      <c r="AJ28" s="197">
        <v>1.0012000000000001</v>
      </c>
      <c r="AK28" s="197">
        <v>1.0012000000000001</v>
      </c>
      <c r="AL28" s="197">
        <v>1.0012000000000001</v>
      </c>
      <c r="AM28" s="197">
        <v>1.0012000000000001</v>
      </c>
      <c r="AN28" s="197">
        <v>1.0012000000000001</v>
      </c>
      <c r="AO28" s="197">
        <v>1.0012000000000001</v>
      </c>
      <c r="AP28" s="197">
        <v>1.0012000000000001</v>
      </c>
      <c r="AQ28" s="197">
        <v>1.0013000000000001</v>
      </c>
      <c r="AR28" s="197">
        <v>1.0013000000000001</v>
      </c>
      <c r="AS28" s="197">
        <v>1.0013000000000001</v>
      </c>
      <c r="AT28" s="197">
        <v>1.0013000000000001</v>
      </c>
      <c r="AU28" s="197">
        <v>1.0013000000000001</v>
      </c>
      <c r="AV28" s="197">
        <v>1.0013000000000001</v>
      </c>
      <c r="AW28" s="197">
        <v>1.0013000000000001</v>
      </c>
      <c r="AX28" s="197">
        <v>1.0013000000000001</v>
      </c>
      <c r="AY28" s="197">
        <v>1.0013000000000001</v>
      </c>
      <c r="AZ28" s="197">
        <v>1.0013000000000001</v>
      </c>
      <c r="BA28" s="199">
        <v>1.0013000000000001</v>
      </c>
    </row>
    <row r="29" spans="2:53" s="192" customFormat="1" ht="16.350000000000001" customHeight="1">
      <c r="B29" s="196">
        <v>58</v>
      </c>
      <c r="C29" s="197">
        <v>1.0007999999999999</v>
      </c>
      <c r="D29" s="197">
        <v>1.0007999999999999</v>
      </c>
      <c r="E29" s="197">
        <v>1.0007999999999999</v>
      </c>
      <c r="F29" s="197">
        <v>1.0007999999999999</v>
      </c>
      <c r="G29" s="197">
        <v>1.0007999999999999</v>
      </c>
      <c r="H29" s="197">
        <v>1.0007999999999999</v>
      </c>
      <c r="I29" s="197">
        <v>1.0007999999999999</v>
      </c>
      <c r="J29" s="197">
        <v>1.0007999999999999</v>
      </c>
      <c r="K29" s="197">
        <v>1.0007999999999999</v>
      </c>
      <c r="L29" s="197">
        <v>1.0007999999999999</v>
      </c>
      <c r="M29" s="197">
        <v>1.0007999999999999</v>
      </c>
      <c r="N29" s="198">
        <v>1.0007999999999999</v>
      </c>
      <c r="O29" s="198">
        <v>1.0007999999999999</v>
      </c>
      <c r="P29" s="198">
        <v>1.0008999999999999</v>
      </c>
      <c r="Q29" s="198">
        <v>1.0008999999999999</v>
      </c>
      <c r="R29" s="198">
        <v>1.0008999999999999</v>
      </c>
      <c r="S29" s="198">
        <v>1.0008999999999999</v>
      </c>
      <c r="T29" s="198">
        <v>1.0008999999999999</v>
      </c>
      <c r="U29" s="198">
        <v>1.0008999999999999</v>
      </c>
      <c r="V29" s="198">
        <v>1.0008999999999999</v>
      </c>
      <c r="W29" s="198">
        <v>1.0008999999999999</v>
      </c>
      <c r="X29" s="197">
        <v>1.0008999999999999</v>
      </c>
      <c r="Y29" s="197">
        <v>1.0008999999999999</v>
      </c>
      <c r="Z29" s="197">
        <v>1.0008999999999999</v>
      </c>
      <c r="AA29" s="197">
        <v>1.0008999999999999</v>
      </c>
      <c r="AB29" s="197">
        <v>1.0008999999999999</v>
      </c>
      <c r="AC29" s="197">
        <v>1.0008999999999999</v>
      </c>
      <c r="AD29" s="197">
        <v>1.0008999999999999</v>
      </c>
      <c r="AE29" s="197">
        <v>1.0008999999999999</v>
      </c>
      <c r="AF29" s="197">
        <v>1.0008999999999999</v>
      </c>
      <c r="AG29" s="197">
        <v>1.0008999999999999</v>
      </c>
      <c r="AH29" s="197">
        <v>1.0009999999999999</v>
      </c>
      <c r="AI29" s="197">
        <v>1.0009999999999999</v>
      </c>
      <c r="AJ29" s="197">
        <v>1.0009999999999999</v>
      </c>
      <c r="AK29" s="197">
        <v>1.0009999999999999</v>
      </c>
      <c r="AL29" s="197">
        <v>1.0009999999999999</v>
      </c>
      <c r="AM29" s="197">
        <v>1.0009999999999999</v>
      </c>
      <c r="AN29" s="197">
        <v>1.0009999999999999</v>
      </c>
      <c r="AO29" s="197">
        <v>1.0009999999999999</v>
      </c>
      <c r="AP29" s="197">
        <v>1.0009999999999999</v>
      </c>
      <c r="AQ29" s="197">
        <v>1.0009999999999999</v>
      </c>
      <c r="AR29" s="197">
        <v>1.0009999999999999</v>
      </c>
      <c r="AS29" s="197">
        <v>1.0009999999999999</v>
      </c>
      <c r="AT29" s="197">
        <v>1.0009999999999999</v>
      </c>
      <c r="AU29" s="197">
        <v>1.0009999999999999</v>
      </c>
      <c r="AV29" s="197">
        <v>1.0009999999999999</v>
      </c>
      <c r="AW29" s="197">
        <v>1.0009999999999999</v>
      </c>
      <c r="AX29" s="197">
        <v>1.0009999999999999</v>
      </c>
      <c r="AY29" s="197">
        <v>1.0011000000000001</v>
      </c>
      <c r="AZ29" s="197">
        <v>1.0011000000000001</v>
      </c>
      <c r="BA29" s="199">
        <v>1.0011000000000001</v>
      </c>
    </row>
    <row r="30" spans="2:53" s="192" customFormat="1" ht="16.350000000000001" customHeight="1">
      <c r="B30" s="196">
        <v>58.5</v>
      </c>
      <c r="C30" s="197">
        <v>1.0005999999999999</v>
      </c>
      <c r="D30" s="197">
        <v>1.0005999999999999</v>
      </c>
      <c r="E30" s="197">
        <v>1.0005999999999999</v>
      </c>
      <c r="F30" s="197">
        <v>1.0005999999999999</v>
      </c>
      <c r="G30" s="197">
        <v>1.0005999999999999</v>
      </c>
      <c r="H30" s="197">
        <v>1.0005999999999999</v>
      </c>
      <c r="I30" s="197">
        <v>1.0005999999999999</v>
      </c>
      <c r="J30" s="197">
        <v>1.0005999999999999</v>
      </c>
      <c r="K30" s="197">
        <v>1.0005999999999999</v>
      </c>
      <c r="L30" s="197">
        <v>1.0005999999999999</v>
      </c>
      <c r="M30" s="197">
        <v>1.0005999999999999</v>
      </c>
      <c r="N30" s="198">
        <v>1.0005999999999999</v>
      </c>
      <c r="O30" s="198">
        <v>1.0005999999999999</v>
      </c>
      <c r="P30" s="198">
        <v>1.0005999999999999</v>
      </c>
      <c r="Q30" s="198">
        <v>1.0005999999999999</v>
      </c>
      <c r="R30" s="198">
        <v>1.0005999999999999</v>
      </c>
      <c r="S30" s="198">
        <v>1.0006999999999999</v>
      </c>
      <c r="T30" s="198">
        <v>1.0006999999999999</v>
      </c>
      <c r="U30" s="198">
        <v>1.0006999999999999</v>
      </c>
      <c r="V30" s="198">
        <v>1.0006999999999999</v>
      </c>
      <c r="W30" s="198">
        <v>1.0006999999999999</v>
      </c>
      <c r="X30" s="197">
        <v>1.0006999999999999</v>
      </c>
      <c r="Y30" s="197">
        <v>1.0006999999999999</v>
      </c>
      <c r="Z30" s="197">
        <v>1.0006999999999999</v>
      </c>
      <c r="AA30" s="197">
        <v>1.0006999999999999</v>
      </c>
      <c r="AB30" s="197">
        <v>1.0006999999999999</v>
      </c>
      <c r="AC30" s="197">
        <v>1.0006999999999999</v>
      </c>
      <c r="AD30" s="197">
        <v>1.0006999999999999</v>
      </c>
      <c r="AE30" s="197">
        <v>1.0006999999999999</v>
      </c>
      <c r="AF30" s="197">
        <v>1.0006999999999999</v>
      </c>
      <c r="AG30" s="197">
        <v>1.0006999999999999</v>
      </c>
      <c r="AH30" s="197">
        <v>1.0006999999999999</v>
      </c>
      <c r="AI30" s="197">
        <v>1.0006999999999999</v>
      </c>
      <c r="AJ30" s="197">
        <v>1.0006999999999999</v>
      </c>
      <c r="AK30" s="197">
        <v>1.0006999999999999</v>
      </c>
      <c r="AL30" s="197">
        <v>1.0006999999999999</v>
      </c>
      <c r="AM30" s="197">
        <v>1.0006999999999999</v>
      </c>
      <c r="AN30" s="197">
        <v>1.0006999999999999</v>
      </c>
      <c r="AO30" s="197">
        <v>1.0006999999999999</v>
      </c>
      <c r="AP30" s="197">
        <v>1.0006999999999999</v>
      </c>
      <c r="AQ30" s="197">
        <v>1.0007999999999999</v>
      </c>
      <c r="AR30" s="197">
        <v>1.0007999999999999</v>
      </c>
      <c r="AS30" s="197">
        <v>1.0007999999999999</v>
      </c>
      <c r="AT30" s="197">
        <v>1.0007999999999999</v>
      </c>
      <c r="AU30" s="197">
        <v>1.0007999999999999</v>
      </c>
      <c r="AV30" s="197">
        <v>1.0007999999999999</v>
      </c>
      <c r="AW30" s="197">
        <v>1.0007999999999999</v>
      </c>
      <c r="AX30" s="197">
        <v>1.0007999999999999</v>
      </c>
      <c r="AY30" s="197">
        <v>1.0007999999999999</v>
      </c>
      <c r="AZ30" s="197">
        <v>1.0007999999999999</v>
      </c>
      <c r="BA30" s="199">
        <v>1.0007999999999999</v>
      </c>
    </row>
    <row r="31" spans="2:53" s="192" customFormat="1" ht="16.350000000000001" customHeight="1">
      <c r="B31" s="196">
        <v>59</v>
      </c>
      <c r="C31" s="197">
        <v>1.0004</v>
      </c>
      <c r="D31" s="197">
        <v>1.0004</v>
      </c>
      <c r="E31" s="197">
        <v>1.0004</v>
      </c>
      <c r="F31" s="197">
        <v>1.0004</v>
      </c>
      <c r="G31" s="197">
        <v>1.0004</v>
      </c>
      <c r="H31" s="197">
        <v>1.0004</v>
      </c>
      <c r="I31" s="197">
        <v>1.0004</v>
      </c>
      <c r="J31" s="197">
        <v>1.0004</v>
      </c>
      <c r="K31" s="197">
        <v>1.0004</v>
      </c>
      <c r="L31" s="197">
        <v>1.0004</v>
      </c>
      <c r="M31" s="197">
        <v>1.0004</v>
      </c>
      <c r="N31" s="198">
        <v>1.0004</v>
      </c>
      <c r="O31" s="198">
        <v>1.0004</v>
      </c>
      <c r="P31" s="198">
        <v>1.0004</v>
      </c>
      <c r="Q31" s="198">
        <v>1.0004</v>
      </c>
      <c r="R31" s="198">
        <v>1.0004</v>
      </c>
      <c r="S31" s="198">
        <v>1.0004</v>
      </c>
      <c r="T31" s="198">
        <v>1.0004</v>
      </c>
      <c r="U31" s="198">
        <v>1.0004</v>
      </c>
      <c r="V31" s="198">
        <v>1.0004</v>
      </c>
      <c r="W31" s="198">
        <v>1.0004</v>
      </c>
      <c r="X31" s="197">
        <v>1.0004</v>
      </c>
      <c r="Y31" s="197">
        <v>1.0004999999999999</v>
      </c>
      <c r="Z31" s="197">
        <v>1.0004999999999999</v>
      </c>
      <c r="AA31" s="197">
        <v>1.0004999999999999</v>
      </c>
      <c r="AB31" s="197">
        <v>1.0004999999999999</v>
      </c>
      <c r="AC31" s="197">
        <v>1.0004999999999999</v>
      </c>
      <c r="AD31" s="197">
        <v>1.0004999999999999</v>
      </c>
      <c r="AE31" s="197">
        <v>1.0004999999999999</v>
      </c>
      <c r="AF31" s="197">
        <v>1.0004999999999999</v>
      </c>
      <c r="AG31" s="197">
        <v>1.0004999999999999</v>
      </c>
      <c r="AH31" s="197">
        <v>1.0004999999999999</v>
      </c>
      <c r="AI31" s="197">
        <v>1.0004999999999999</v>
      </c>
      <c r="AJ31" s="197">
        <v>1.0004999999999999</v>
      </c>
      <c r="AK31" s="197">
        <v>1.0004999999999999</v>
      </c>
      <c r="AL31" s="197">
        <v>1.0004999999999999</v>
      </c>
      <c r="AM31" s="197">
        <v>1.0004999999999999</v>
      </c>
      <c r="AN31" s="197">
        <v>1.0004999999999999</v>
      </c>
      <c r="AO31" s="197">
        <v>1.0004999999999999</v>
      </c>
      <c r="AP31" s="197">
        <v>1.0004999999999999</v>
      </c>
      <c r="AQ31" s="197">
        <v>1.0004999999999999</v>
      </c>
      <c r="AR31" s="197">
        <v>1.0004999999999999</v>
      </c>
      <c r="AS31" s="197">
        <v>1.0004999999999999</v>
      </c>
      <c r="AT31" s="197">
        <v>1.0004999999999999</v>
      </c>
      <c r="AU31" s="197">
        <v>1.0004999999999999</v>
      </c>
      <c r="AV31" s="197">
        <v>1.0004999999999999</v>
      </c>
      <c r="AW31" s="197">
        <v>1.0004999999999999</v>
      </c>
      <c r="AX31" s="197">
        <v>1.0004999999999999</v>
      </c>
      <c r="AY31" s="197">
        <v>1.0004999999999999</v>
      </c>
      <c r="AZ31" s="197">
        <v>1.0004999999999999</v>
      </c>
      <c r="BA31" s="199">
        <v>1.0004999999999999</v>
      </c>
    </row>
    <row r="32" spans="2:53" s="192" customFormat="1" ht="16.350000000000001" customHeight="1">
      <c r="B32" s="196">
        <v>59.5</v>
      </c>
      <c r="C32" s="197">
        <v>1.0002</v>
      </c>
      <c r="D32" s="197">
        <v>1.0002</v>
      </c>
      <c r="E32" s="197">
        <v>1.0002</v>
      </c>
      <c r="F32" s="197">
        <v>1.0002</v>
      </c>
      <c r="G32" s="197">
        <v>1.0002</v>
      </c>
      <c r="H32" s="197">
        <v>1.0002</v>
      </c>
      <c r="I32" s="197">
        <v>1.0002</v>
      </c>
      <c r="J32" s="197">
        <v>1.0002</v>
      </c>
      <c r="K32" s="197">
        <v>1.0002</v>
      </c>
      <c r="L32" s="197">
        <v>1.0002</v>
      </c>
      <c r="M32" s="197">
        <v>1.0002</v>
      </c>
      <c r="N32" s="198">
        <v>1.0002</v>
      </c>
      <c r="O32" s="198">
        <v>1.0002</v>
      </c>
      <c r="P32" s="198">
        <v>1.0002</v>
      </c>
      <c r="Q32" s="198">
        <v>1.0002</v>
      </c>
      <c r="R32" s="198">
        <v>1.0002</v>
      </c>
      <c r="S32" s="198">
        <v>1.0002</v>
      </c>
      <c r="T32" s="198">
        <v>1.0002</v>
      </c>
      <c r="U32" s="198">
        <v>1.0002</v>
      </c>
      <c r="V32" s="198">
        <v>1.0002</v>
      </c>
      <c r="W32" s="198">
        <v>1.0002</v>
      </c>
      <c r="X32" s="197">
        <v>1.0002</v>
      </c>
      <c r="Y32" s="197">
        <v>1.0002</v>
      </c>
      <c r="Z32" s="197">
        <v>1.0002</v>
      </c>
      <c r="AA32" s="197">
        <v>1.0002</v>
      </c>
      <c r="AB32" s="197">
        <v>1.0002</v>
      </c>
      <c r="AC32" s="197">
        <v>1.0002</v>
      </c>
      <c r="AD32" s="197">
        <v>1.0002</v>
      </c>
      <c r="AE32" s="197">
        <v>1.0002</v>
      </c>
      <c r="AF32" s="197">
        <v>1.0002</v>
      </c>
      <c r="AG32" s="197">
        <v>1.0002</v>
      </c>
      <c r="AH32" s="197">
        <v>1.0002</v>
      </c>
      <c r="AI32" s="197">
        <v>1.0002</v>
      </c>
      <c r="AJ32" s="197">
        <v>1.0002</v>
      </c>
      <c r="AK32" s="197">
        <v>1.0002</v>
      </c>
      <c r="AL32" s="197">
        <v>1.0002</v>
      </c>
      <c r="AM32" s="197">
        <v>1.0002</v>
      </c>
      <c r="AN32" s="197">
        <v>1.0002</v>
      </c>
      <c r="AO32" s="197">
        <v>1.0002</v>
      </c>
      <c r="AP32" s="197">
        <v>1.0002</v>
      </c>
      <c r="AQ32" s="197">
        <v>1.0003</v>
      </c>
      <c r="AR32" s="197">
        <v>1.0003</v>
      </c>
      <c r="AS32" s="197">
        <v>1.0003</v>
      </c>
      <c r="AT32" s="197">
        <v>1.0003</v>
      </c>
      <c r="AU32" s="197">
        <v>1.0003</v>
      </c>
      <c r="AV32" s="197">
        <v>1.0003</v>
      </c>
      <c r="AW32" s="197">
        <v>1.0003</v>
      </c>
      <c r="AX32" s="197">
        <v>1.0003</v>
      </c>
      <c r="AY32" s="197">
        <v>1.0003</v>
      </c>
      <c r="AZ32" s="197">
        <v>1.0003</v>
      </c>
      <c r="BA32" s="199">
        <v>1.0003</v>
      </c>
    </row>
    <row r="33" spans="2:53" s="192" customFormat="1" ht="16.350000000000001" customHeight="1">
      <c r="B33" s="196">
        <v>60</v>
      </c>
      <c r="C33" s="200">
        <v>1</v>
      </c>
      <c r="D33" s="200">
        <v>1</v>
      </c>
      <c r="E33" s="200">
        <v>1</v>
      </c>
      <c r="F33" s="200">
        <v>1</v>
      </c>
      <c r="G33" s="200">
        <v>1</v>
      </c>
      <c r="H33" s="200">
        <v>1</v>
      </c>
      <c r="I33" s="200">
        <v>1</v>
      </c>
      <c r="J33" s="200">
        <v>1</v>
      </c>
      <c r="K33" s="200">
        <v>1</v>
      </c>
      <c r="L33" s="200">
        <v>1</v>
      </c>
      <c r="M33" s="200">
        <v>1</v>
      </c>
      <c r="N33" s="201">
        <v>1</v>
      </c>
      <c r="O33" s="201">
        <v>1</v>
      </c>
      <c r="P33" s="201">
        <v>1</v>
      </c>
      <c r="Q33" s="201">
        <v>1</v>
      </c>
      <c r="R33" s="201">
        <v>1</v>
      </c>
      <c r="S33" s="201">
        <v>1</v>
      </c>
      <c r="T33" s="201">
        <v>1</v>
      </c>
      <c r="U33" s="201">
        <v>1</v>
      </c>
      <c r="V33" s="201">
        <v>1</v>
      </c>
      <c r="W33" s="201">
        <v>1</v>
      </c>
      <c r="X33" s="200">
        <v>1</v>
      </c>
      <c r="Y33" s="200">
        <v>1</v>
      </c>
      <c r="Z33" s="200">
        <v>1</v>
      </c>
      <c r="AA33" s="200">
        <v>1</v>
      </c>
      <c r="AB33" s="200">
        <v>1</v>
      </c>
      <c r="AC33" s="200">
        <v>1</v>
      </c>
      <c r="AD33" s="200">
        <v>1</v>
      </c>
      <c r="AE33" s="200">
        <v>1</v>
      </c>
      <c r="AF33" s="200">
        <v>1</v>
      </c>
      <c r="AG33" s="200">
        <v>1</v>
      </c>
      <c r="AH33" s="200">
        <v>1</v>
      </c>
      <c r="AI33" s="200">
        <v>1</v>
      </c>
      <c r="AJ33" s="200">
        <v>1</v>
      </c>
      <c r="AK33" s="200">
        <v>1</v>
      </c>
      <c r="AL33" s="200">
        <v>1</v>
      </c>
      <c r="AM33" s="200">
        <v>1</v>
      </c>
      <c r="AN33" s="200">
        <v>1</v>
      </c>
      <c r="AO33" s="200">
        <v>1</v>
      </c>
      <c r="AP33" s="200">
        <v>1</v>
      </c>
      <c r="AQ33" s="200">
        <v>1</v>
      </c>
      <c r="AR33" s="200">
        <v>1</v>
      </c>
      <c r="AS33" s="200">
        <v>1</v>
      </c>
      <c r="AT33" s="200">
        <v>1</v>
      </c>
      <c r="AU33" s="200">
        <v>1</v>
      </c>
      <c r="AV33" s="200">
        <v>1</v>
      </c>
      <c r="AW33" s="200">
        <v>1</v>
      </c>
      <c r="AX33" s="200">
        <v>1</v>
      </c>
      <c r="AY33" s="200">
        <v>1</v>
      </c>
      <c r="AZ33" s="200">
        <v>1</v>
      </c>
      <c r="BA33" s="202">
        <v>1</v>
      </c>
    </row>
    <row r="34" spans="2:53" s="192" customFormat="1" ht="16.350000000000001" customHeight="1">
      <c r="B34" s="196">
        <v>60.5</v>
      </c>
      <c r="C34" s="197">
        <v>0.99980000000000002</v>
      </c>
      <c r="D34" s="197">
        <v>0.99980000000000002</v>
      </c>
      <c r="E34" s="197">
        <v>0.99980000000000002</v>
      </c>
      <c r="F34" s="197">
        <v>0.99980000000000002</v>
      </c>
      <c r="G34" s="197">
        <v>0.99980000000000002</v>
      </c>
      <c r="H34" s="197">
        <v>0.99980000000000002</v>
      </c>
      <c r="I34" s="197">
        <v>0.99980000000000002</v>
      </c>
      <c r="J34" s="197">
        <v>0.99980000000000002</v>
      </c>
      <c r="K34" s="197">
        <v>0.99980000000000002</v>
      </c>
      <c r="L34" s="197">
        <v>0.99980000000000002</v>
      </c>
      <c r="M34" s="197">
        <v>0.99980000000000002</v>
      </c>
      <c r="N34" s="197">
        <v>0.99980000000000002</v>
      </c>
      <c r="O34" s="197">
        <v>0.99980000000000002</v>
      </c>
      <c r="P34" s="197">
        <v>0.99980000000000002</v>
      </c>
      <c r="Q34" s="197">
        <v>0.99980000000000002</v>
      </c>
      <c r="R34" s="197">
        <v>0.99980000000000002</v>
      </c>
      <c r="S34" s="197">
        <v>0.99980000000000002</v>
      </c>
      <c r="T34" s="197">
        <v>0.99980000000000002</v>
      </c>
      <c r="U34" s="197">
        <v>0.99980000000000002</v>
      </c>
      <c r="V34" s="197">
        <v>0.99980000000000002</v>
      </c>
      <c r="W34" s="197">
        <v>0.99980000000000002</v>
      </c>
      <c r="X34" s="197">
        <v>0.99980000000000002</v>
      </c>
      <c r="Y34" s="197">
        <v>0.99980000000000002</v>
      </c>
      <c r="Z34" s="197">
        <v>0.99980000000000002</v>
      </c>
      <c r="AA34" s="197">
        <v>0.99980000000000002</v>
      </c>
      <c r="AB34" s="197">
        <v>0.99980000000000002</v>
      </c>
      <c r="AC34" s="197">
        <v>0.99980000000000002</v>
      </c>
      <c r="AD34" s="197">
        <v>0.99980000000000002</v>
      </c>
      <c r="AE34" s="197">
        <v>0.99980000000000002</v>
      </c>
      <c r="AF34" s="197">
        <v>0.99980000000000002</v>
      </c>
      <c r="AG34" s="197">
        <v>0.99980000000000002</v>
      </c>
      <c r="AH34" s="197">
        <v>0.99980000000000002</v>
      </c>
      <c r="AI34" s="197">
        <v>0.99980000000000002</v>
      </c>
      <c r="AJ34" s="197">
        <v>0.99980000000000002</v>
      </c>
      <c r="AK34" s="197">
        <v>0.99980000000000002</v>
      </c>
      <c r="AL34" s="197">
        <v>0.99980000000000002</v>
      </c>
      <c r="AM34" s="197">
        <v>0.99980000000000002</v>
      </c>
      <c r="AN34" s="197">
        <v>0.99980000000000002</v>
      </c>
      <c r="AO34" s="197">
        <v>0.99980000000000002</v>
      </c>
      <c r="AP34" s="197">
        <v>0.99980000000000002</v>
      </c>
      <c r="AQ34" s="197">
        <v>0.99970000000000003</v>
      </c>
      <c r="AR34" s="197">
        <v>0.99970000000000003</v>
      </c>
      <c r="AS34" s="197">
        <v>0.99970000000000003</v>
      </c>
      <c r="AT34" s="197">
        <v>0.99970000000000003</v>
      </c>
      <c r="AU34" s="197">
        <v>0.99970000000000003</v>
      </c>
      <c r="AV34" s="197">
        <v>0.99970000000000003</v>
      </c>
      <c r="AW34" s="197">
        <v>0.99970000000000003</v>
      </c>
      <c r="AX34" s="197">
        <v>0.99970000000000003</v>
      </c>
      <c r="AY34" s="197">
        <v>0.99970000000000003</v>
      </c>
      <c r="AZ34" s="197">
        <v>0.99970000000000003</v>
      </c>
      <c r="BA34" s="199">
        <v>0.99970000000000003</v>
      </c>
    </row>
    <row r="35" spans="2:53" s="192" customFormat="1" ht="16.350000000000001" customHeight="1">
      <c r="B35" s="196">
        <v>61</v>
      </c>
      <c r="C35" s="197">
        <v>0.99960000000000004</v>
      </c>
      <c r="D35" s="197">
        <v>0.99960000000000004</v>
      </c>
      <c r="E35" s="197">
        <v>0.99960000000000004</v>
      </c>
      <c r="F35" s="197">
        <v>0.99960000000000004</v>
      </c>
      <c r="G35" s="197">
        <v>0.99960000000000004</v>
      </c>
      <c r="H35" s="197">
        <v>0.99960000000000004</v>
      </c>
      <c r="I35" s="197">
        <v>0.99960000000000004</v>
      </c>
      <c r="J35" s="197">
        <v>0.99960000000000004</v>
      </c>
      <c r="K35" s="197">
        <v>0.99960000000000004</v>
      </c>
      <c r="L35" s="197">
        <v>0.99960000000000004</v>
      </c>
      <c r="M35" s="197">
        <v>0.99960000000000004</v>
      </c>
      <c r="N35" s="197">
        <v>0.99960000000000004</v>
      </c>
      <c r="O35" s="197">
        <v>0.99960000000000004</v>
      </c>
      <c r="P35" s="197">
        <v>0.99960000000000004</v>
      </c>
      <c r="Q35" s="197">
        <v>0.99960000000000004</v>
      </c>
      <c r="R35" s="197">
        <v>0.99960000000000004</v>
      </c>
      <c r="S35" s="197">
        <v>0.99960000000000004</v>
      </c>
      <c r="T35" s="197">
        <v>0.99960000000000004</v>
      </c>
      <c r="U35" s="197">
        <v>0.99960000000000004</v>
      </c>
      <c r="V35" s="197">
        <v>0.99960000000000004</v>
      </c>
      <c r="W35" s="197">
        <v>0.99960000000000004</v>
      </c>
      <c r="X35" s="197">
        <v>0.99960000000000004</v>
      </c>
      <c r="Y35" s="197">
        <v>0.99950000000000006</v>
      </c>
      <c r="Z35" s="197">
        <v>0.99950000000000006</v>
      </c>
      <c r="AA35" s="197">
        <v>0.99950000000000006</v>
      </c>
      <c r="AB35" s="197">
        <v>0.99950000000000006</v>
      </c>
      <c r="AC35" s="197">
        <v>0.99950000000000006</v>
      </c>
      <c r="AD35" s="197">
        <v>0.99950000000000006</v>
      </c>
      <c r="AE35" s="197">
        <v>0.99950000000000006</v>
      </c>
      <c r="AF35" s="197">
        <v>0.99950000000000006</v>
      </c>
      <c r="AG35" s="197">
        <v>0.99950000000000006</v>
      </c>
      <c r="AH35" s="197">
        <v>0.99950000000000006</v>
      </c>
      <c r="AI35" s="197">
        <v>0.99950000000000006</v>
      </c>
      <c r="AJ35" s="197">
        <v>0.99950000000000006</v>
      </c>
      <c r="AK35" s="197">
        <v>0.99950000000000006</v>
      </c>
      <c r="AL35" s="197">
        <v>0.99950000000000006</v>
      </c>
      <c r="AM35" s="197">
        <v>0.99950000000000006</v>
      </c>
      <c r="AN35" s="197">
        <v>0.99950000000000006</v>
      </c>
      <c r="AO35" s="197">
        <v>0.99950000000000006</v>
      </c>
      <c r="AP35" s="197">
        <v>0.99950000000000006</v>
      </c>
      <c r="AQ35" s="197">
        <v>0.99950000000000006</v>
      </c>
      <c r="AR35" s="197">
        <v>0.99950000000000006</v>
      </c>
      <c r="AS35" s="197">
        <v>0.99950000000000006</v>
      </c>
      <c r="AT35" s="197">
        <v>0.99950000000000006</v>
      </c>
      <c r="AU35" s="197">
        <v>0.99950000000000006</v>
      </c>
      <c r="AV35" s="197">
        <v>0.99950000000000006</v>
      </c>
      <c r="AW35" s="197">
        <v>0.99950000000000006</v>
      </c>
      <c r="AX35" s="197">
        <v>0.99950000000000006</v>
      </c>
      <c r="AY35" s="197">
        <v>0.99950000000000006</v>
      </c>
      <c r="AZ35" s="197">
        <v>0.99950000000000006</v>
      </c>
      <c r="BA35" s="199">
        <v>0.99950000000000006</v>
      </c>
    </row>
    <row r="36" spans="2:53" s="192" customFormat="1" ht="16.350000000000001" customHeight="1">
      <c r="B36" s="196">
        <v>61.5</v>
      </c>
      <c r="C36" s="197">
        <v>0.99939999999999996</v>
      </c>
      <c r="D36" s="197">
        <v>0.99939999999999996</v>
      </c>
      <c r="E36" s="197">
        <v>0.99939999999999996</v>
      </c>
      <c r="F36" s="197">
        <v>0.99939999999999996</v>
      </c>
      <c r="G36" s="197">
        <v>0.99939999999999996</v>
      </c>
      <c r="H36" s="197">
        <v>0.99939999999999996</v>
      </c>
      <c r="I36" s="197">
        <v>0.99939999999999996</v>
      </c>
      <c r="J36" s="197">
        <v>0.99939999999999996</v>
      </c>
      <c r="K36" s="197">
        <v>0.99939999999999996</v>
      </c>
      <c r="L36" s="197">
        <v>0.99939999999999996</v>
      </c>
      <c r="M36" s="197">
        <v>0.99939999999999996</v>
      </c>
      <c r="N36" s="197">
        <v>0.99939999999999996</v>
      </c>
      <c r="O36" s="197">
        <v>0.99939999999999996</v>
      </c>
      <c r="P36" s="197">
        <v>0.99939999999999996</v>
      </c>
      <c r="Q36" s="197">
        <v>0.99939999999999996</v>
      </c>
      <c r="R36" s="197">
        <v>0.99939999999999996</v>
      </c>
      <c r="S36" s="197">
        <v>0.99929999999999997</v>
      </c>
      <c r="T36" s="197">
        <v>0.99929999999999997</v>
      </c>
      <c r="U36" s="197">
        <v>0.99929999999999997</v>
      </c>
      <c r="V36" s="197">
        <v>0.99929999999999997</v>
      </c>
      <c r="W36" s="197">
        <v>0.99929999999999997</v>
      </c>
      <c r="X36" s="197">
        <v>0.99929999999999997</v>
      </c>
      <c r="Y36" s="197">
        <v>0.99929999999999997</v>
      </c>
      <c r="Z36" s="197">
        <v>0.99929999999999997</v>
      </c>
      <c r="AA36" s="197">
        <v>0.99929999999999997</v>
      </c>
      <c r="AB36" s="197">
        <v>0.99929999999999997</v>
      </c>
      <c r="AC36" s="197">
        <v>0.99929999999999997</v>
      </c>
      <c r="AD36" s="197">
        <v>0.99929999999999997</v>
      </c>
      <c r="AE36" s="197">
        <v>0.99929999999999997</v>
      </c>
      <c r="AF36" s="197">
        <v>0.99929999999999997</v>
      </c>
      <c r="AG36" s="197">
        <v>0.99929999999999997</v>
      </c>
      <c r="AH36" s="197">
        <v>0.99929999999999997</v>
      </c>
      <c r="AI36" s="197">
        <v>0.99929999999999997</v>
      </c>
      <c r="AJ36" s="197">
        <v>0.99929999999999997</v>
      </c>
      <c r="AK36" s="197">
        <v>0.99929999999999997</v>
      </c>
      <c r="AL36" s="197">
        <v>0.99929999999999997</v>
      </c>
      <c r="AM36" s="197">
        <v>0.99929999999999997</v>
      </c>
      <c r="AN36" s="197">
        <v>0.99929999999999997</v>
      </c>
      <c r="AO36" s="197">
        <v>0.99929999999999997</v>
      </c>
      <c r="AP36" s="197">
        <v>0.99929999999999997</v>
      </c>
      <c r="AQ36" s="197">
        <v>0.99919999999999998</v>
      </c>
      <c r="AR36" s="197">
        <v>0.99919999999999998</v>
      </c>
      <c r="AS36" s="197">
        <v>0.99919999999999998</v>
      </c>
      <c r="AT36" s="197">
        <v>0.99919999999999998</v>
      </c>
      <c r="AU36" s="197">
        <v>0.99919999999999998</v>
      </c>
      <c r="AV36" s="197">
        <v>0.99919999999999998</v>
      </c>
      <c r="AW36" s="197">
        <v>0.99919999999999998</v>
      </c>
      <c r="AX36" s="197">
        <v>0.99919999999999998</v>
      </c>
      <c r="AY36" s="197">
        <v>0.99919999999999998</v>
      </c>
      <c r="AZ36" s="197">
        <v>0.99919999999999998</v>
      </c>
      <c r="BA36" s="199">
        <v>0.99919999999999998</v>
      </c>
    </row>
    <row r="37" spans="2:53" s="192" customFormat="1" ht="16.350000000000001" customHeight="1">
      <c r="B37" s="196">
        <v>62</v>
      </c>
      <c r="C37" s="197">
        <v>0.99919999999999998</v>
      </c>
      <c r="D37" s="197">
        <v>0.99919999999999998</v>
      </c>
      <c r="E37" s="197">
        <v>0.99919999999999998</v>
      </c>
      <c r="F37" s="197">
        <v>0.99919999999999998</v>
      </c>
      <c r="G37" s="197">
        <v>0.99919999999999998</v>
      </c>
      <c r="H37" s="197">
        <v>0.99919999999999998</v>
      </c>
      <c r="I37" s="197">
        <v>0.99919999999999998</v>
      </c>
      <c r="J37" s="197">
        <v>0.99919999999999998</v>
      </c>
      <c r="K37" s="197">
        <v>0.99919999999999998</v>
      </c>
      <c r="L37" s="197">
        <v>0.99919999999999998</v>
      </c>
      <c r="M37" s="197">
        <v>0.99919999999999998</v>
      </c>
      <c r="N37" s="197">
        <v>0.99919999999999998</v>
      </c>
      <c r="O37" s="197">
        <v>0.99919999999999998</v>
      </c>
      <c r="P37" s="197">
        <v>0.99909999999999999</v>
      </c>
      <c r="Q37" s="197">
        <v>0.99909999999999999</v>
      </c>
      <c r="R37" s="197">
        <v>0.99909999999999999</v>
      </c>
      <c r="S37" s="197">
        <v>0.99909999999999999</v>
      </c>
      <c r="T37" s="197">
        <v>0.99909999999999999</v>
      </c>
      <c r="U37" s="197">
        <v>0.99909999999999999</v>
      </c>
      <c r="V37" s="197">
        <v>0.99909999999999999</v>
      </c>
      <c r="W37" s="197">
        <v>0.99909999999999999</v>
      </c>
      <c r="X37" s="197">
        <v>0.99909999999999999</v>
      </c>
      <c r="Y37" s="197">
        <v>0.99909999999999999</v>
      </c>
      <c r="Z37" s="197">
        <v>0.99909999999999999</v>
      </c>
      <c r="AA37" s="197">
        <v>0.99909999999999999</v>
      </c>
      <c r="AB37" s="197">
        <v>0.99909999999999999</v>
      </c>
      <c r="AC37" s="197">
        <v>0.99909999999999999</v>
      </c>
      <c r="AD37" s="197">
        <v>0.99909999999999999</v>
      </c>
      <c r="AE37" s="197">
        <v>0.99909999999999999</v>
      </c>
      <c r="AF37" s="197">
        <v>0.99909999999999999</v>
      </c>
      <c r="AG37" s="197">
        <v>0.99909999999999999</v>
      </c>
      <c r="AH37" s="197">
        <v>0.999</v>
      </c>
      <c r="AI37" s="197">
        <v>0.999</v>
      </c>
      <c r="AJ37" s="197">
        <v>0.999</v>
      </c>
      <c r="AK37" s="197">
        <v>0.999</v>
      </c>
      <c r="AL37" s="197">
        <v>0.999</v>
      </c>
      <c r="AM37" s="197">
        <v>0.999</v>
      </c>
      <c r="AN37" s="197">
        <v>0.999</v>
      </c>
      <c r="AO37" s="197">
        <v>0.999</v>
      </c>
      <c r="AP37" s="197">
        <v>0.999</v>
      </c>
      <c r="AQ37" s="197">
        <v>0.999</v>
      </c>
      <c r="AR37" s="197">
        <v>0.999</v>
      </c>
      <c r="AS37" s="197">
        <v>0.999</v>
      </c>
      <c r="AT37" s="197">
        <v>0.999</v>
      </c>
      <c r="AU37" s="197">
        <v>0.999</v>
      </c>
      <c r="AV37" s="197">
        <v>0.999</v>
      </c>
      <c r="AW37" s="197">
        <v>0.999</v>
      </c>
      <c r="AX37" s="197">
        <v>0.999</v>
      </c>
      <c r="AY37" s="197">
        <v>0.99890000000000001</v>
      </c>
      <c r="AZ37" s="197">
        <v>0.99890000000000001</v>
      </c>
      <c r="BA37" s="199">
        <v>0.99890000000000001</v>
      </c>
    </row>
    <row r="38" spans="2:53" s="192" customFormat="1" ht="16.350000000000001" customHeight="1">
      <c r="B38" s="196">
        <v>62.5</v>
      </c>
      <c r="C38" s="197">
        <v>0.999</v>
      </c>
      <c r="D38" s="197">
        <v>0.999</v>
      </c>
      <c r="E38" s="197">
        <v>0.999</v>
      </c>
      <c r="F38" s="197">
        <v>0.999</v>
      </c>
      <c r="G38" s="197">
        <v>0.999</v>
      </c>
      <c r="H38" s="197">
        <v>0.999</v>
      </c>
      <c r="I38" s="197">
        <v>0.999</v>
      </c>
      <c r="J38" s="197">
        <v>0.999</v>
      </c>
      <c r="K38" s="197">
        <v>0.999</v>
      </c>
      <c r="L38" s="197">
        <v>0.999</v>
      </c>
      <c r="M38" s="197">
        <v>0.999</v>
      </c>
      <c r="N38" s="197">
        <v>0.99890000000000001</v>
      </c>
      <c r="O38" s="197">
        <v>0.99890000000000001</v>
      </c>
      <c r="P38" s="197">
        <v>0.99890000000000001</v>
      </c>
      <c r="Q38" s="197">
        <v>0.99890000000000001</v>
      </c>
      <c r="R38" s="197">
        <v>0.99890000000000001</v>
      </c>
      <c r="S38" s="197">
        <v>0.99890000000000001</v>
      </c>
      <c r="T38" s="197">
        <v>0.99890000000000001</v>
      </c>
      <c r="U38" s="197">
        <v>0.99890000000000001</v>
      </c>
      <c r="V38" s="197">
        <v>0.99890000000000001</v>
      </c>
      <c r="W38" s="197">
        <v>0.99890000000000001</v>
      </c>
      <c r="X38" s="197">
        <v>0.99890000000000001</v>
      </c>
      <c r="Y38" s="197">
        <v>0.99890000000000001</v>
      </c>
      <c r="Z38" s="197">
        <v>0.99890000000000001</v>
      </c>
      <c r="AA38" s="197">
        <v>0.99890000000000001</v>
      </c>
      <c r="AB38" s="197">
        <v>0.99890000000000001</v>
      </c>
      <c r="AC38" s="197">
        <v>0.99880000000000002</v>
      </c>
      <c r="AD38" s="197">
        <v>0.99880000000000002</v>
      </c>
      <c r="AE38" s="197">
        <v>0.99880000000000002</v>
      </c>
      <c r="AF38" s="197">
        <v>0.99880000000000002</v>
      </c>
      <c r="AG38" s="197">
        <v>0.99880000000000002</v>
      </c>
      <c r="AH38" s="197">
        <v>0.99880000000000002</v>
      </c>
      <c r="AI38" s="197">
        <v>0.99880000000000002</v>
      </c>
      <c r="AJ38" s="197">
        <v>0.99880000000000002</v>
      </c>
      <c r="AK38" s="197">
        <v>0.99880000000000002</v>
      </c>
      <c r="AL38" s="197">
        <v>0.99880000000000002</v>
      </c>
      <c r="AM38" s="197">
        <v>0.99880000000000002</v>
      </c>
      <c r="AN38" s="197">
        <v>0.99880000000000002</v>
      </c>
      <c r="AO38" s="197">
        <v>0.99880000000000002</v>
      </c>
      <c r="AP38" s="197">
        <v>0.99880000000000002</v>
      </c>
      <c r="AQ38" s="197">
        <v>0.99870000000000003</v>
      </c>
      <c r="AR38" s="197">
        <v>0.99870000000000003</v>
      </c>
      <c r="AS38" s="197">
        <v>0.99870000000000003</v>
      </c>
      <c r="AT38" s="197">
        <v>0.99870000000000003</v>
      </c>
      <c r="AU38" s="197">
        <v>0.99870000000000003</v>
      </c>
      <c r="AV38" s="197">
        <v>0.99870000000000003</v>
      </c>
      <c r="AW38" s="197">
        <v>0.99870000000000003</v>
      </c>
      <c r="AX38" s="197">
        <v>0.99870000000000003</v>
      </c>
      <c r="AY38" s="197">
        <v>0.99870000000000003</v>
      </c>
      <c r="AZ38" s="197">
        <v>0.99870000000000003</v>
      </c>
      <c r="BA38" s="199">
        <v>0.99870000000000003</v>
      </c>
    </row>
    <row r="39" spans="2:53" s="192" customFormat="1" ht="16.350000000000001" customHeight="1">
      <c r="B39" s="196">
        <v>63</v>
      </c>
      <c r="C39" s="197">
        <v>0.99880000000000002</v>
      </c>
      <c r="D39" s="197">
        <v>0.99880000000000002</v>
      </c>
      <c r="E39" s="197">
        <v>0.99880000000000002</v>
      </c>
      <c r="F39" s="197">
        <v>0.99880000000000002</v>
      </c>
      <c r="G39" s="197">
        <v>0.99880000000000002</v>
      </c>
      <c r="H39" s="197">
        <v>0.99880000000000002</v>
      </c>
      <c r="I39" s="197">
        <v>0.99880000000000002</v>
      </c>
      <c r="J39" s="197">
        <v>0.99880000000000002</v>
      </c>
      <c r="K39" s="197">
        <v>0.99880000000000002</v>
      </c>
      <c r="L39" s="197">
        <v>0.99880000000000002</v>
      </c>
      <c r="M39" s="197">
        <v>0.99870000000000003</v>
      </c>
      <c r="N39" s="197">
        <v>0.99870000000000003</v>
      </c>
      <c r="O39" s="197">
        <v>0.99870000000000003</v>
      </c>
      <c r="P39" s="197">
        <v>0.99870000000000003</v>
      </c>
      <c r="Q39" s="197">
        <v>0.99870000000000003</v>
      </c>
      <c r="R39" s="197">
        <v>0.99870000000000003</v>
      </c>
      <c r="S39" s="197">
        <v>0.99870000000000003</v>
      </c>
      <c r="T39" s="197">
        <v>0.99870000000000003</v>
      </c>
      <c r="U39" s="197">
        <v>0.99870000000000003</v>
      </c>
      <c r="V39" s="197">
        <v>0.99870000000000003</v>
      </c>
      <c r="W39" s="197">
        <v>0.99870000000000003</v>
      </c>
      <c r="X39" s="197">
        <v>0.99870000000000003</v>
      </c>
      <c r="Y39" s="197">
        <v>0.99860000000000004</v>
      </c>
      <c r="Z39" s="197">
        <v>0.99860000000000004</v>
      </c>
      <c r="AA39" s="197">
        <v>0.99860000000000004</v>
      </c>
      <c r="AB39" s="197">
        <v>0.99860000000000004</v>
      </c>
      <c r="AC39" s="197">
        <v>0.99860000000000004</v>
      </c>
      <c r="AD39" s="197">
        <v>0.99860000000000004</v>
      </c>
      <c r="AE39" s="197">
        <v>0.99860000000000004</v>
      </c>
      <c r="AF39" s="197">
        <v>0.99860000000000004</v>
      </c>
      <c r="AG39" s="197">
        <v>0.99860000000000004</v>
      </c>
      <c r="AH39" s="197">
        <v>0.99860000000000004</v>
      </c>
      <c r="AI39" s="197">
        <v>0.99860000000000004</v>
      </c>
      <c r="AJ39" s="197">
        <v>0.99860000000000004</v>
      </c>
      <c r="AK39" s="197">
        <v>0.99850000000000005</v>
      </c>
      <c r="AL39" s="197">
        <v>0.99850000000000005</v>
      </c>
      <c r="AM39" s="197">
        <v>0.99850000000000005</v>
      </c>
      <c r="AN39" s="197">
        <v>0.99850000000000005</v>
      </c>
      <c r="AO39" s="197">
        <v>0.99850000000000005</v>
      </c>
      <c r="AP39" s="197">
        <v>0.99850000000000005</v>
      </c>
      <c r="AQ39" s="197">
        <v>0.99850000000000005</v>
      </c>
      <c r="AR39" s="197">
        <v>0.99850000000000005</v>
      </c>
      <c r="AS39" s="197">
        <v>0.99850000000000005</v>
      </c>
      <c r="AT39" s="197">
        <v>0.99850000000000005</v>
      </c>
      <c r="AU39" s="197">
        <v>0.99850000000000005</v>
      </c>
      <c r="AV39" s="197">
        <v>0.99839999999999995</v>
      </c>
      <c r="AW39" s="197">
        <v>0.99839999999999995</v>
      </c>
      <c r="AX39" s="197">
        <v>0.99839999999999995</v>
      </c>
      <c r="AY39" s="197">
        <v>0.99839999999999995</v>
      </c>
      <c r="AZ39" s="197">
        <v>0.99839999999999995</v>
      </c>
      <c r="BA39" s="199">
        <v>0.99839999999999995</v>
      </c>
    </row>
    <row r="40" spans="2:53" s="192" customFormat="1" ht="16.350000000000001" customHeight="1">
      <c r="B40" s="196">
        <v>63.5</v>
      </c>
      <c r="C40" s="197">
        <v>0.99860000000000004</v>
      </c>
      <c r="D40" s="197">
        <v>0.99860000000000004</v>
      </c>
      <c r="E40" s="197">
        <v>0.99860000000000004</v>
      </c>
      <c r="F40" s="197">
        <v>0.99860000000000004</v>
      </c>
      <c r="G40" s="197">
        <v>0.99860000000000004</v>
      </c>
      <c r="H40" s="197">
        <v>0.99860000000000004</v>
      </c>
      <c r="I40" s="197">
        <v>0.99860000000000004</v>
      </c>
      <c r="J40" s="197">
        <v>0.99860000000000004</v>
      </c>
      <c r="K40" s="197">
        <v>0.99860000000000004</v>
      </c>
      <c r="L40" s="197">
        <v>0.99850000000000005</v>
      </c>
      <c r="M40" s="197">
        <v>0.99850000000000005</v>
      </c>
      <c r="N40" s="197">
        <v>0.99850000000000005</v>
      </c>
      <c r="O40" s="197">
        <v>0.99850000000000005</v>
      </c>
      <c r="P40" s="197">
        <v>0.99850000000000005</v>
      </c>
      <c r="Q40" s="197">
        <v>0.99850000000000005</v>
      </c>
      <c r="R40" s="197">
        <v>0.99850000000000005</v>
      </c>
      <c r="S40" s="197">
        <v>0.99850000000000005</v>
      </c>
      <c r="T40" s="197">
        <v>0.99850000000000005</v>
      </c>
      <c r="U40" s="197">
        <v>0.99850000000000005</v>
      </c>
      <c r="V40" s="197">
        <v>0.99850000000000005</v>
      </c>
      <c r="W40" s="197">
        <v>0.99839999999999995</v>
      </c>
      <c r="X40" s="197">
        <v>0.99839999999999995</v>
      </c>
      <c r="Y40" s="197">
        <v>0.99839999999999995</v>
      </c>
      <c r="Z40" s="197">
        <v>0.99839999999999995</v>
      </c>
      <c r="AA40" s="197">
        <v>0.99839999999999995</v>
      </c>
      <c r="AB40" s="197">
        <v>0.99839999999999995</v>
      </c>
      <c r="AC40" s="197">
        <v>0.99839999999999995</v>
      </c>
      <c r="AD40" s="197">
        <v>0.99839999999999995</v>
      </c>
      <c r="AE40" s="197">
        <v>0.99839999999999995</v>
      </c>
      <c r="AF40" s="197">
        <v>0.99839999999999995</v>
      </c>
      <c r="AG40" s="197">
        <v>0.99829999999999997</v>
      </c>
      <c r="AH40" s="197">
        <v>0.99829999999999997</v>
      </c>
      <c r="AI40" s="197">
        <v>0.99829999999999997</v>
      </c>
      <c r="AJ40" s="197">
        <v>0.99829999999999997</v>
      </c>
      <c r="AK40" s="197">
        <v>0.99829999999999997</v>
      </c>
      <c r="AL40" s="197">
        <v>0.99829999999999997</v>
      </c>
      <c r="AM40" s="197">
        <v>0.99829999999999997</v>
      </c>
      <c r="AN40" s="197">
        <v>0.99829999999999997</v>
      </c>
      <c r="AO40" s="197">
        <v>0.99829999999999997</v>
      </c>
      <c r="AP40" s="197">
        <v>0.99829999999999997</v>
      </c>
      <c r="AQ40" s="197">
        <v>0.99819999999999998</v>
      </c>
      <c r="AR40" s="197">
        <v>0.99819999999999998</v>
      </c>
      <c r="AS40" s="197">
        <v>0.99819999999999998</v>
      </c>
      <c r="AT40" s="197">
        <v>0.99819999999999998</v>
      </c>
      <c r="AU40" s="197">
        <v>0.99819999999999998</v>
      </c>
      <c r="AV40" s="197">
        <v>0.99819999999999998</v>
      </c>
      <c r="AW40" s="197">
        <v>0.99819999999999998</v>
      </c>
      <c r="AX40" s="197">
        <v>0.99819999999999998</v>
      </c>
      <c r="AY40" s="197">
        <v>0.99819999999999998</v>
      </c>
      <c r="AZ40" s="197">
        <v>0.99809999999999999</v>
      </c>
      <c r="BA40" s="199">
        <v>0.99809999999999999</v>
      </c>
    </row>
    <row r="41" spans="2:53" s="192" customFormat="1" ht="16.350000000000001" customHeight="1">
      <c r="B41" s="196">
        <v>64</v>
      </c>
      <c r="C41" s="197">
        <v>0.99839999999999995</v>
      </c>
      <c r="D41" s="197">
        <v>0.99839999999999995</v>
      </c>
      <c r="E41" s="197">
        <v>0.99839999999999995</v>
      </c>
      <c r="F41" s="197">
        <v>0.99839999999999995</v>
      </c>
      <c r="G41" s="197">
        <v>0.99839999999999995</v>
      </c>
      <c r="H41" s="197">
        <v>0.99839999999999995</v>
      </c>
      <c r="I41" s="197">
        <v>0.99839999999999995</v>
      </c>
      <c r="J41" s="197">
        <v>0.99839999999999995</v>
      </c>
      <c r="K41" s="197">
        <v>0.99829999999999997</v>
      </c>
      <c r="L41" s="197">
        <v>0.99829999999999997</v>
      </c>
      <c r="M41" s="197">
        <v>0.99829999999999997</v>
      </c>
      <c r="N41" s="197">
        <v>0.99829999999999997</v>
      </c>
      <c r="O41" s="197">
        <v>0.99829999999999997</v>
      </c>
      <c r="P41" s="197">
        <v>0.99829999999999997</v>
      </c>
      <c r="Q41" s="197">
        <v>0.99829999999999997</v>
      </c>
      <c r="R41" s="197">
        <v>0.99829999999999997</v>
      </c>
      <c r="S41" s="197">
        <v>0.99829999999999997</v>
      </c>
      <c r="T41" s="197">
        <v>0.99829999999999997</v>
      </c>
      <c r="U41" s="197">
        <v>0.99819999999999998</v>
      </c>
      <c r="V41" s="197">
        <v>0.99819999999999998</v>
      </c>
      <c r="W41" s="197">
        <v>0.99819999999999998</v>
      </c>
      <c r="X41" s="197">
        <v>0.99819999999999998</v>
      </c>
      <c r="Y41" s="197">
        <v>0.99819999999999998</v>
      </c>
      <c r="Z41" s="197">
        <v>0.99819999999999998</v>
      </c>
      <c r="AA41" s="197">
        <v>0.99819999999999998</v>
      </c>
      <c r="AB41" s="197">
        <v>0.99819999999999998</v>
      </c>
      <c r="AC41" s="197">
        <v>0.99819999999999998</v>
      </c>
      <c r="AD41" s="197">
        <v>0.99809999999999999</v>
      </c>
      <c r="AE41" s="197">
        <v>0.99809999999999999</v>
      </c>
      <c r="AF41" s="197">
        <v>0.99809999999999999</v>
      </c>
      <c r="AG41" s="197">
        <v>0.99809999999999999</v>
      </c>
      <c r="AH41" s="197">
        <v>0.99809999999999999</v>
      </c>
      <c r="AI41" s="197">
        <v>0.99809999999999999</v>
      </c>
      <c r="AJ41" s="197">
        <v>0.99809999999999999</v>
      </c>
      <c r="AK41" s="197">
        <v>0.99809999999999999</v>
      </c>
      <c r="AL41" s="197">
        <v>0.998</v>
      </c>
      <c r="AM41" s="197">
        <v>0.998</v>
      </c>
      <c r="AN41" s="197">
        <v>0.998</v>
      </c>
      <c r="AO41" s="197">
        <v>0.998</v>
      </c>
      <c r="AP41" s="197">
        <v>0.998</v>
      </c>
      <c r="AQ41" s="197">
        <v>0.998</v>
      </c>
      <c r="AR41" s="197">
        <v>0.998</v>
      </c>
      <c r="AS41" s="197">
        <v>0.998</v>
      </c>
      <c r="AT41" s="197">
        <v>0.998</v>
      </c>
      <c r="AU41" s="197">
        <v>0.99790000000000001</v>
      </c>
      <c r="AV41" s="197">
        <v>0.99790000000000001</v>
      </c>
      <c r="AW41" s="197">
        <v>0.99790000000000001</v>
      </c>
      <c r="AX41" s="197">
        <v>0.99790000000000001</v>
      </c>
      <c r="AY41" s="197">
        <v>0.99790000000000001</v>
      </c>
      <c r="AZ41" s="197">
        <v>0.99790000000000001</v>
      </c>
      <c r="BA41" s="199">
        <v>0.99790000000000001</v>
      </c>
    </row>
    <row r="42" spans="2:53" s="192" customFormat="1" ht="16.350000000000001" customHeight="1">
      <c r="B42" s="196">
        <v>64.5</v>
      </c>
      <c r="C42" s="197">
        <v>0.99819999999999998</v>
      </c>
      <c r="D42" s="197">
        <v>0.99819999999999998</v>
      </c>
      <c r="E42" s="197">
        <v>0.99819999999999998</v>
      </c>
      <c r="F42" s="197">
        <v>0.99819999999999998</v>
      </c>
      <c r="G42" s="197">
        <v>0.99819999999999998</v>
      </c>
      <c r="H42" s="197">
        <v>0.99819999999999998</v>
      </c>
      <c r="I42" s="197">
        <v>0.99819999999999998</v>
      </c>
      <c r="J42" s="197">
        <v>0.99819999999999998</v>
      </c>
      <c r="K42" s="197">
        <v>0.99809999999999999</v>
      </c>
      <c r="L42" s="197">
        <v>0.99809999999999999</v>
      </c>
      <c r="M42" s="197">
        <v>0.99809999999999999</v>
      </c>
      <c r="N42" s="197">
        <v>0.99809999999999999</v>
      </c>
      <c r="O42" s="197">
        <v>0.99809999999999999</v>
      </c>
      <c r="P42" s="197">
        <v>0.99809999999999999</v>
      </c>
      <c r="Q42" s="197">
        <v>0.99809999999999999</v>
      </c>
      <c r="R42" s="197">
        <v>0.99809999999999999</v>
      </c>
      <c r="S42" s="197">
        <v>0.998</v>
      </c>
      <c r="T42" s="197">
        <v>0.998</v>
      </c>
      <c r="U42" s="197">
        <v>0.998</v>
      </c>
      <c r="V42" s="197">
        <v>0.998</v>
      </c>
      <c r="W42" s="197">
        <v>0.998</v>
      </c>
      <c r="X42" s="197">
        <v>0.998</v>
      </c>
      <c r="Y42" s="197">
        <v>0.998</v>
      </c>
      <c r="Z42" s="197">
        <v>0.998</v>
      </c>
      <c r="AA42" s="197">
        <v>0.99790000000000001</v>
      </c>
      <c r="AB42" s="197">
        <v>0.99790000000000001</v>
      </c>
      <c r="AC42" s="197">
        <v>0.99790000000000001</v>
      </c>
      <c r="AD42" s="197">
        <v>0.99790000000000001</v>
      </c>
      <c r="AE42" s="197">
        <v>0.99790000000000001</v>
      </c>
      <c r="AF42" s="197">
        <v>0.99790000000000001</v>
      </c>
      <c r="AG42" s="197">
        <v>0.99790000000000001</v>
      </c>
      <c r="AH42" s="197">
        <v>0.99790000000000001</v>
      </c>
      <c r="AI42" s="197">
        <v>0.99780000000000002</v>
      </c>
      <c r="AJ42" s="197">
        <v>0.99780000000000002</v>
      </c>
      <c r="AK42" s="197">
        <v>0.99780000000000002</v>
      </c>
      <c r="AL42" s="197">
        <v>0.99780000000000002</v>
      </c>
      <c r="AM42" s="197">
        <v>0.99780000000000002</v>
      </c>
      <c r="AN42" s="197">
        <v>0.99780000000000002</v>
      </c>
      <c r="AO42" s="197">
        <v>0.99780000000000002</v>
      </c>
      <c r="AP42" s="197">
        <v>0.99780000000000002</v>
      </c>
      <c r="AQ42" s="197">
        <v>0.99770000000000003</v>
      </c>
      <c r="AR42" s="197">
        <v>0.99770000000000003</v>
      </c>
      <c r="AS42" s="197">
        <v>0.99770000000000003</v>
      </c>
      <c r="AT42" s="197">
        <v>0.99770000000000003</v>
      </c>
      <c r="AU42" s="197">
        <v>0.99770000000000003</v>
      </c>
      <c r="AV42" s="197">
        <v>0.99770000000000003</v>
      </c>
      <c r="AW42" s="197">
        <v>0.99770000000000003</v>
      </c>
      <c r="AX42" s="197">
        <v>0.99760000000000004</v>
      </c>
      <c r="AY42" s="197">
        <v>0.99760000000000004</v>
      </c>
      <c r="AZ42" s="197">
        <v>0.99760000000000004</v>
      </c>
      <c r="BA42" s="199">
        <v>0.99760000000000004</v>
      </c>
    </row>
    <row r="43" spans="2:53" s="192" customFormat="1" ht="16.350000000000001" customHeight="1">
      <c r="B43" s="196">
        <v>65</v>
      </c>
      <c r="C43" s="197">
        <v>0.998</v>
      </c>
      <c r="D43" s="197">
        <v>0.998</v>
      </c>
      <c r="E43" s="197">
        <v>0.998</v>
      </c>
      <c r="F43" s="197">
        <v>0.998</v>
      </c>
      <c r="G43" s="197">
        <v>0.998</v>
      </c>
      <c r="H43" s="197">
        <v>0.998</v>
      </c>
      <c r="I43" s="197">
        <v>0.998</v>
      </c>
      <c r="J43" s="197">
        <v>0.99790000000000001</v>
      </c>
      <c r="K43" s="197">
        <v>0.99790000000000001</v>
      </c>
      <c r="L43" s="197">
        <v>0.99790000000000001</v>
      </c>
      <c r="M43" s="197">
        <v>0.99790000000000001</v>
      </c>
      <c r="N43" s="197">
        <v>0.99790000000000001</v>
      </c>
      <c r="O43" s="197">
        <v>0.99790000000000001</v>
      </c>
      <c r="P43" s="197">
        <v>0.99790000000000001</v>
      </c>
      <c r="Q43" s="197">
        <v>0.99790000000000001</v>
      </c>
      <c r="R43" s="197">
        <v>0.99780000000000002</v>
      </c>
      <c r="S43" s="197">
        <v>0.99780000000000002</v>
      </c>
      <c r="T43" s="197">
        <v>0.99780000000000002</v>
      </c>
      <c r="U43" s="197">
        <v>0.99780000000000002</v>
      </c>
      <c r="V43" s="197">
        <v>0.99780000000000002</v>
      </c>
      <c r="W43" s="197">
        <v>0.99780000000000002</v>
      </c>
      <c r="X43" s="197">
        <v>0.99780000000000002</v>
      </c>
      <c r="Y43" s="197">
        <v>0.99770000000000003</v>
      </c>
      <c r="Z43" s="197">
        <v>0.99770000000000003</v>
      </c>
      <c r="AA43" s="197">
        <v>0.99770000000000003</v>
      </c>
      <c r="AB43" s="197">
        <v>0.99770000000000003</v>
      </c>
      <c r="AC43" s="197">
        <v>0.99770000000000003</v>
      </c>
      <c r="AD43" s="197">
        <v>0.99770000000000003</v>
      </c>
      <c r="AE43" s="197">
        <v>0.99770000000000003</v>
      </c>
      <c r="AF43" s="197">
        <v>0.99760000000000004</v>
      </c>
      <c r="AG43" s="197">
        <v>0.99760000000000004</v>
      </c>
      <c r="AH43" s="197">
        <v>0.99760000000000004</v>
      </c>
      <c r="AI43" s="197">
        <v>0.99760000000000004</v>
      </c>
      <c r="AJ43" s="197">
        <v>0.99760000000000004</v>
      </c>
      <c r="AK43" s="197">
        <v>0.99760000000000004</v>
      </c>
      <c r="AL43" s="197">
        <v>0.99760000000000004</v>
      </c>
      <c r="AM43" s="197">
        <v>0.99750000000000005</v>
      </c>
      <c r="AN43" s="197">
        <v>0.99750000000000005</v>
      </c>
      <c r="AO43" s="197">
        <v>0.99750000000000005</v>
      </c>
      <c r="AP43" s="197">
        <v>0.99750000000000005</v>
      </c>
      <c r="AQ43" s="197">
        <v>0.99750000000000005</v>
      </c>
      <c r="AR43" s="197">
        <v>0.99750000000000005</v>
      </c>
      <c r="AS43" s="197">
        <v>0.99750000000000005</v>
      </c>
      <c r="AT43" s="197">
        <v>0.99739999999999995</v>
      </c>
      <c r="AU43" s="197">
        <v>0.99739999999999995</v>
      </c>
      <c r="AV43" s="197">
        <v>0.99739999999999995</v>
      </c>
      <c r="AW43" s="197">
        <v>0.99739999999999995</v>
      </c>
      <c r="AX43" s="197">
        <v>0.99739999999999995</v>
      </c>
      <c r="AY43" s="197">
        <v>0.99739999999999995</v>
      </c>
      <c r="AZ43" s="197">
        <v>0.99739999999999995</v>
      </c>
      <c r="BA43" s="199">
        <v>0.99729999999999996</v>
      </c>
    </row>
    <row r="44" spans="2:53" s="192" customFormat="1" ht="16.350000000000001" customHeight="1">
      <c r="B44" s="196">
        <v>65.5</v>
      </c>
      <c r="C44" s="197">
        <v>0.99780000000000002</v>
      </c>
      <c r="D44" s="197">
        <v>0.99780000000000002</v>
      </c>
      <c r="E44" s="197">
        <v>0.99780000000000002</v>
      </c>
      <c r="F44" s="197">
        <v>0.99780000000000002</v>
      </c>
      <c r="G44" s="197">
        <v>0.99780000000000002</v>
      </c>
      <c r="H44" s="197">
        <v>0.99780000000000002</v>
      </c>
      <c r="I44" s="197">
        <v>0.99780000000000002</v>
      </c>
      <c r="J44" s="197">
        <v>0.99770000000000003</v>
      </c>
      <c r="K44" s="197">
        <v>0.99770000000000003</v>
      </c>
      <c r="L44" s="197">
        <v>0.99770000000000003</v>
      </c>
      <c r="M44" s="197">
        <v>0.99770000000000003</v>
      </c>
      <c r="N44" s="197">
        <v>0.99770000000000003</v>
      </c>
      <c r="O44" s="197">
        <v>0.99770000000000003</v>
      </c>
      <c r="P44" s="197">
        <v>0.99770000000000003</v>
      </c>
      <c r="Q44" s="197">
        <v>0.99760000000000004</v>
      </c>
      <c r="R44" s="197">
        <v>0.99760000000000004</v>
      </c>
      <c r="S44" s="197">
        <v>0.99760000000000004</v>
      </c>
      <c r="T44" s="197">
        <v>0.99760000000000004</v>
      </c>
      <c r="U44" s="197">
        <v>0.99760000000000004</v>
      </c>
      <c r="V44" s="197">
        <v>0.99760000000000004</v>
      </c>
      <c r="W44" s="197">
        <v>0.99750000000000005</v>
      </c>
      <c r="X44" s="197">
        <v>0.99750000000000005</v>
      </c>
      <c r="Y44" s="197">
        <v>0.99750000000000005</v>
      </c>
      <c r="Z44" s="197">
        <v>0.99750000000000005</v>
      </c>
      <c r="AA44" s="197">
        <v>0.99750000000000005</v>
      </c>
      <c r="AB44" s="197">
        <v>0.99750000000000005</v>
      </c>
      <c r="AC44" s="197">
        <v>0.99750000000000005</v>
      </c>
      <c r="AD44" s="197">
        <v>0.99739999999999995</v>
      </c>
      <c r="AE44" s="197">
        <v>0.99739999999999995</v>
      </c>
      <c r="AF44" s="197">
        <v>0.99739999999999995</v>
      </c>
      <c r="AG44" s="197">
        <v>0.99739999999999995</v>
      </c>
      <c r="AH44" s="197">
        <v>0.99739999999999995</v>
      </c>
      <c r="AI44" s="197">
        <v>0.99739999999999995</v>
      </c>
      <c r="AJ44" s="197">
        <v>0.99729999999999996</v>
      </c>
      <c r="AK44" s="197">
        <v>0.99729999999999996</v>
      </c>
      <c r="AL44" s="197">
        <v>0.99729999999999996</v>
      </c>
      <c r="AM44" s="197">
        <v>0.99729999999999996</v>
      </c>
      <c r="AN44" s="197">
        <v>0.99729999999999996</v>
      </c>
      <c r="AO44" s="197">
        <v>0.99729999999999996</v>
      </c>
      <c r="AP44" s="197">
        <v>0.99729999999999996</v>
      </c>
      <c r="AQ44" s="197">
        <v>0.99719999999999998</v>
      </c>
      <c r="AR44" s="197">
        <v>0.99719999999999998</v>
      </c>
      <c r="AS44" s="197">
        <v>0.99719999999999998</v>
      </c>
      <c r="AT44" s="197">
        <v>0.99719999999999998</v>
      </c>
      <c r="AU44" s="197">
        <v>0.99719999999999998</v>
      </c>
      <c r="AV44" s="197">
        <v>0.99719999999999998</v>
      </c>
      <c r="AW44" s="197">
        <v>0.99709999999999999</v>
      </c>
      <c r="AX44" s="197">
        <v>0.99709999999999999</v>
      </c>
      <c r="AY44" s="197">
        <v>0.99709999999999999</v>
      </c>
      <c r="AZ44" s="197">
        <v>0.99709999999999999</v>
      </c>
      <c r="BA44" s="199">
        <v>0.99709999999999999</v>
      </c>
    </row>
    <row r="45" spans="2:53" s="192" customFormat="1" ht="16.350000000000001" customHeight="1">
      <c r="B45" s="196">
        <v>66</v>
      </c>
      <c r="C45" s="197">
        <v>0.99760000000000004</v>
      </c>
      <c r="D45" s="197">
        <v>0.99760000000000004</v>
      </c>
      <c r="E45" s="197">
        <v>0.99760000000000004</v>
      </c>
      <c r="F45" s="197">
        <v>0.99760000000000004</v>
      </c>
      <c r="G45" s="197">
        <v>0.99760000000000004</v>
      </c>
      <c r="H45" s="197">
        <v>0.99760000000000004</v>
      </c>
      <c r="I45" s="197">
        <v>0.99760000000000004</v>
      </c>
      <c r="J45" s="197">
        <v>0.99750000000000005</v>
      </c>
      <c r="K45" s="197">
        <v>0.99750000000000005</v>
      </c>
      <c r="L45" s="197">
        <v>0.99750000000000005</v>
      </c>
      <c r="M45" s="197">
        <v>0.99750000000000005</v>
      </c>
      <c r="N45" s="197">
        <v>0.99750000000000005</v>
      </c>
      <c r="O45" s="197">
        <v>0.99750000000000005</v>
      </c>
      <c r="P45" s="197">
        <v>0.99739999999999995</v>
      </c>
      <c r="Q45" s="197">
        <v>0.99739999999999995</v>
      </c>
      <c r="R45" s="197">
        <v>0.99739999999999995</v>
      </c>
      <c r="S45" s="197">
        <v>0.99739999999999995</v>
      </c>
      <c r="T45" s="197">
        <v>0.99739999999999995</v>
      </c>
      <c r="U45" s="197">
        <v>0.99739999999999995</v>
      </c>
      <c r="V45" s="197">
        <v>0.99729999999999996</v>
      </c>
      <c r="W45" s="197">
        <v>0.99729999999999996</v>
      </c>
      <c r="X45" s="197">
        <v>0.99729999999999996</v>
      </c>
      <c r="Y45" s="197">
        <v>0.99729999999999996</v>
      </c>
      <c r="Z45" s="197">
        <v>0.99729999999999996</v>
      </c>
      <c r="AA45" s="197">
        <v>0.99729999999999996</v>
      </c>
      <c r="AB45" s="197">
        <v>0.99719999999999998</v>
      </c>
      <c r="AC45" s="197">
        <v>0.99719999999999998</v>
      </c>
      <c r="AD45" s="197">
        <v>0.99719999999999998</v>
      </c>
      <c r="AE45" s="197">
        <v>0.99719999999999998</v>
      </c>
      <c r="AF45" s="197">
        <v>0.99719999999999998</v>
      </c>
      <c r="AG45" s="197">
        <v>0.99719999999999998</v>
      </c>
      <c r="AH45" s="197">
        <v>0.99709999999999999</v>
      </c>
      <c r="AI45" s="197">
        <v>0.99709999999999999</v>
      </c>
      <c r="AJ45" s="197">
        <v>0.99709999999999999</v>
      </c>
      <c r="AK45" s="197">
        <v>0.99709999999999999</v>
      </c>
      <c r="AL45" s="197">
        <v>0.99709999999999999</v>
      </c>
      <c r="AM45" s="197">
        <v>0.99709999999999999</v>
      </c>
      <c r="AN45" s="197">
        <v>0.997</v>
      </c>
      <c r="AO45" s="197">
        <v>0.997</v>
      </c>
      <c r="AP45" s="197">
        <v>0.997</v>
      </c>
      <c r="AQ45" s="197">
        <v>0.997</v>
      </c>
      <c r="AR45" s="197">
        <v>0.997</v>
      </c>
      <c r="AS45" s="197">
        <v>0.99690000000000001</v>
      </c>
      <c r="AT45" s="197">
        <v>0.99690000000000001</v>
      </c>
      <c r="AU45" s="197">
        <v>0.99690000000000001</v>
      </c>
      <c r="AV45" s="197">
        <v>0.99690000000000001</v>
      </c>
      <c r="AW45" s="197">
        <v>0.99690000000000001</v>
      </c>
      <c r="AX45" s="197">
        <v>0.99690000000000001</v>
      </c>
      <c r="AY45" s="197">
        <v>0.99680000000000002</v>
      </c>
      <c r="AZ45" s="197">
        <v>0.99680000000000002</v>
      </c>
      <c r="BA45" s="199">
        <v>0.99680000000000002</v>
      </c>
    </row>
    <row r="46" spans="2:53" s="192" customFormat="1" ht="16.350000000000001" customHeight="1">
      <c r="B46" s="196">
        <v>66.5</v>
      </c>
      <c r="C46" s="197">
        <v>0.99750000000000005</v>
      </c>
      <c r="D46" s="197">
        <v>0.99739999999999995</v>
      </c>
      <c r="E46" s="197">
        <v>0.99739999999999995</v>
      </c>
      <c r="F46" s="197">
        <v>0.99739999999999995</v>
      </c>
      <c r="G46" s="197">
        <v>0.99739999999999995</v>
      </c>
      <c r="H46" s="197">
        <v>0.99739999999999995</v>
      </c>
      <c r="I46" s="197">
        <v>0.99729999999999996</v>
      </c>
      <c r="J46" s="197">
        <v>0.99729999999999996</v>
      </c>
      <c r="K46" s="197">
        <v>0.99729999999999996</v>
      </c>
      <c r="L46" s="197">
        <v>0.99729999999999996</v>
      </c>
      <c r="M46" s="197">
        <v>0.99729999999999996</v>
      </c>
      <c r="N46" s="197">
        <v>0.99729999999999996</v>
      </c>
      <c r="O46" s="197">
        <v>0.99719999999999998</v>
      </c>
      <c r="P46" s="197">
        <v>0.99719999999999998</v>
      </c>
      <c r="Q46" s="197">
        <v>0.99719999999999998</v>
      </c>
      <c r="R46" s="197">
        <v>0.99719999999999998</v>
      </c>
      <c r="S46" s="197">
        <v>0.99719999999999998</v>
      </c>
      <c r="T46" s="197">
        <v>0.99719999999999998</v>
      </c>
      <c r="U46" s="197">
        <v>0.99709999999999999</v>
      </c>
      <c r="V46" s="197">
        <v>0.99709999999999999</v>
      </c>
      <c r="W46" s="197">
        <v>0.99709999999999999</v>
      </c>
      <c r="X46" s="197">
        <v>0.99709999999999999</v>
      </c>
      <c r="Y46" s="197">
        <v>0.99709999999999999</v>
      </c>
      <c r="Z46" s="197">
        <v>0.997</v>
      </c>
      <c r="AA46" s="197">
        <v>0.997</v>
      </c>
      <c r="AB46" s="197">
        <v>0.997</v>
      </c>
      <c r="AC46" s="197">
        <v>0.997</v>
      </c>
      <c r="AD46" s="197">
        <v>0.997</v>
      </c>
      <c r="AE46" s="197">
        <v>0.997</v>
      </c>
      <c r="AF46" s="197">
        <v>0.99690000000000001</v>
      </c>
      <c r="AG46" s="197">
        <v>0.99690000000000001</v>
      </c>
      <c r="AH46" s="197">
        <v>0.99690000000000001</v>
      </c>
      <c r="AI46" s="197">
        <v>0.99690000000000001</v>
      </c>
      <c r="AJ46" s="197">
        <v>0.99690000000000001</v>
      </c>
      <c r="AK46" s="197">
        <v>0.99680000000000002</v>
      </c>
      <c r="AL46" s="197">
        <v>0.99680000000000002</v>
      </c>
      <c r="AM46" s="197">
        <v>0.99680000000000002</v>
      </c>
      <c r="AN46" s="197">
        <v>0.99680000000000002</v>
      </c>
      <c r="AO46" s="197">
        <v>0.99680000000000002</v>
      </c>
      <c r="AP46" s="197">
        <v>0.99680000000000002</v>
      </c>
      <c r="AQ46" s="197">
        <v>0.99670000000000003</v>
      </c>
      <c r="AR46" s="197">
        <v>0.99670000000000003</v>
      </c>
      <c r="AS46" s="197">
        <v>0.99670000000000003</v>
      </c>
      <c r="AT46" s="197">
        <v>0.99670000000000003</v>
      </c>
      <c r="AU46" s="197">
        <v>0.99670000000000003</v>
      </c>
      <c r="AV46" s="197">
        <v>0.99660000000000004</v>
      </c>
      <c r="AW46" s="197">
        <v>0.99660000000000004</v>
      </c>
      <c r="AX46" s="197">
        <v>0.99660000000000004</v>
      </c>
      <c r="AY46" s="197">
        <v>0.99660000000000004</v>
      </c>
      <c r="AZ46" s="197">
        <v>0.99660000000000004</v>
      </c>
      <c r="BA46" s="199">
        <v>0.99650000000000005</v>
      </c>
    </row>
    <row r="47" spans="2:53" s="192" customFormat="1" ht="16.350000000000001" customHeight="1">
      <c r="B47" s="196">
        <v>67</v>
      </c>
      <c r="C47" s="197">
        <v>0.99729999999999996</v>
      </c>
      <c r="D47" s="197">
        <v>0.99719999999999998</v>
      </c>
      <c r="E47" s="197">
        <v>0.99719999999999998</v>
      </c>
      <c r="F47" s="197">
        <v>0.99719999999999998</v>
      </c>
      <c r="G47" s="197">
        <v>0.99719999999999998</v>
      </c>
      <c r="H47" s="197">
        <v>0.99719999999999998</v>
      </c>
      <c r="I47" s="197">
        <v>0.99709999999999999</v>
      </c>
      <c r="J47" s="197">
        <v>0.99709999999999999</v>
      </c>
      <c r="K47" s="197">
        <v>0.99709999999999999</v>
      </c>
      <c r="L47" s="197">
        <v>0.99709999999999999</v>
      </c>
      <c r="M47" s="197">
        <v>0.99709999999999999</v>
      </c>
      <c r="N47" s="197">
        <v>0.99709999999999999</v>
      </c>
      <c r="O47" s="197">
        <v>0.997</v>
      </c>
      <c r="P47" s="197">
        <v>0.997</v>
      </c>
      <c r="Q47" s="197">
        <v>0.997</v>
      </c>
      <c r="R47" s="197">
        <v>0.997</v>
      </c>
      <c r="S47" s="197">
        <v>0.997</v>
      </c>
      <c r="T47" s="197">
        <v>0.99690000000000001</v>
      </c>
      <c r="U47" s="197">
        <v>0.99690000000000001</v>
      </c>
      <c r="V47" s="197">
        <v>0.99690000000000001</v>
      </c>
      <c r="W47" s="197">
        <v>0.99690000000000001</v>
      </c>
      <c r="X47" s="197">
        <v>0.99690000000000001</v>
      </c>
      <c r="Y47" s="197">
        <v>0.99680000000000002</v>
      </c>
      <c r="Z47" s="197">
        <v>0.99680000000000002</v>
      </c>
      <c r="AA47" s="197">
        <v>0.99680000000000002</v>
      </c>
      <c r="AB47" s="197">
        <v>0.99680000000000002</v>
      </c>
      <c r="AC47" s="197">
        <v>0.99680000000000002</v>
      </c>
      <c r="AD47" s="197">
        <v>0.99670000000000003</v>
      </c>
      <c r="AE47" s="197">
        <v>0.99670000000000003</v>
      </c>
      <c r="AF47" s="197">
        <v>0.99670000000000003</v>
      </c>
      <c r="AG47" s="197">
        <v>0.99670000000000003</v>
      </c>
      <c r="AH47" s="197">
        <v>0.99670000000000003</v>
      </c>
      <c r="AI47" s="197">
        <v>0.99660000000000004</v>
      </c>
      <c r="AJ47" s="197">
        <v>0.99660000000000004</v>
      </c>
      <c r="AK47" s="197">
        <v>0.99660000000000004</v>
      </c>
      <c r="AL47" s="197">
        <v>0.99660000000000004</v>
      </c>
      <c r="AM47" s="197">
        <v>0.99660000000000004</v>
      </c>
      <c r="AN47" s="197">
        <v>0.99650000000000005</v>
      </c>
      <c r="AO47" s="197">
        <v>0.99650000000000005</v>
      </c>
      <c r="AP47" s="197">
        <v>0.99650000000000005</v>
      </c>
      <c r="AQ47" s="197">
        <v>0.99650000000000005</v>
      </c>
      <c r="AR47" s="197">
        <v>0.99650000000000005</v>
      </c>
      <c r="AS47" s="197">
        <v>0.99639999999999995</v>
      </c>
      <c r="AT47" s="197">
        <v>0.99639999999999995</v>
      </c>
      <c r="AU47" s="197">
        <v>0.99639999999999995</v>
      </c>
      <c r="AV47" s="197">
        <v>0.99639999999999995</v>
      </c>
      <c r="AW47" s="197">
        <v>0.99639999999999995</v>
      </c>
      <c r="AX47" s="197">
        <v>0.99629999999999996</v>
      </c>
      <c r="AY47" s="197">
        <v>0.99629999999999996</v>
      </c>
      <c r="AZ47" s="197">
        <v>0.99629999999999996</v>
      </c>
      <c r="BA47" s="199">
        <v>0.99629999999999996</v>
      </c>
    </row>
    <row r="48" spans="2:53" s="192" customFormat="1" ht="16.350000000000001" customHeight="1">
      <c r="B48" s="196">
        <v>67.5</v>
      </c>
      <c r="C48" s="197">
        <v>0.99709999999999999</v>
      </c>
      <c r="D48" s="197">
        <v>0.997</v>
      </c>
      <c r="E48" s="197">
        <v>0.997</v>
      </c>
      <c r="F48" s="197">
        <v>0.997</v>
      </c>
      <c r="G48" s="197">
        <v>0.997</v>
      </c>
      <c r="H48" s="197">
        <v>0.997</v>
      </c>
      <c r="I48" s="197">
        <v>0.99690000000000001</v>
      </c>
      <c r="J48" s="197">
        <v>0.99690000000000001</v>
      </c>
      <c r="K48" s="197">
        <v>0.99690000000000001</v>
      </c>
      <c r="L48" s="197">
        <v>0.99690000000000001</v>
      </c>
      <c r="M48" s="197">
        <v>0.99690000000000001</v>
      </c>
      <c r="N48" s="197">
        <v>0.99680000000000002</v>
      </c>
      <c r="O48" s="197">
        <v>0.99680000000000002</v>
      </c>
      <c r="P48" s="197">
        <v>0.99680000000000002</v>
      </c>
      <c r="Q48" s="197">
        <v>0.99680000000000002</v>
      </c>
      <c r="R48" s="197">
        <v>0.99680000000000002</v>
      </c>
      <c r="S48" s="197">
        <v>0.99670000000000003</v>
      </c>
      <c r="T48" s="197">
        <v>0.99670000000000003</v>
      </c>
      <c r="U48" s="197">
        <v>0.99670000000000003</v>
      </c>
      <c r="V48" s="197">
        <v>0.99670000000000003</v>
      </c>
      <c r="W48" s="197">
        <v>0.99670000000000003</v>
      </c>
      <c r="X48" s="197">
        <v>0.99660000000000004</v>
      </c>
      <c r="Y48" s="197">
        <v>0.99660000000000004</v>
      </c>
      <c r="Z48" s="197">
        <v>0.99660000000000004</v>
      </c>
      <c r="AA48" s="197">
        <v>0.99660000000000004</v>
      </c>
      <c r="AB48" s="197">
        <v>0.99660000000000004</v>
      </c>
      <c r="AC48" s="197">
        <v>0.99650000000000005</v>
      </c>
      <c r="AD48" s="197">
        <v>0.99650000000000005</v>
      </c>
      <c r="AE48" s="197">
        <v>0.99650000000000005</v>
      </c>
      <c r="AF48" s="197">
        <v>0.99650000000000005</v>
      </c>
      <c r="AG48" s="197">
        <v>0.99639999999999995</v>
      </c>
      <c r="AH48" s="197">
        <v>0.99639999999999995</v>
      </c>
      <c r="AI48" s="197">
        <v>0.99639999999999995</v>
      </c>
      <c r="AJ48" s="197">
        <v>0.99639999999999995</v>
      </c>
      <c r="AK48" s="197">
        <v>0.99639999999999995</v>
      </c>
      <c r="AL48" s="197">
        <v>0.99629999999999996</v>
      </c>
      <c r="AM48" s="197">
        <v>0.99629999999999996</v>
      </c>
      <c r="AN48" s="197">
        <v>0.99629999999999996</v>
      </c>
      <c r="AO48" s="197">
        <v>0.99629999999999996</v>
      </c>
      <c r="AP48" s="197">
        <v>0.99629999999999996</v>
      </c>
      <c r="AQ48" s="197">
        <v>0.99619999999999997</v>
      </c>
      <c r="AR48" s="197">
        <v>0.99619999999999997</v>
      </c>
      <c r="AS48" s="197">
        <v>0.99619999999999997</v>
      </c>
      <c r="AT48" s="197">
        <v>0.99619999999999997</v>
      </c>
      <c r="AU48" s="197">
        <v>0.99609999999999999</v>
      </c>
      <c r="AV48" s="197">
        <v>0.99609999999999999</v>
      </c>
      <c r="AW48" s="197">
        <v>0.99609999999999999</v>
      </c>
      <c r="AX48" s="197">
        <v>0.99609999999999999</v>
      </c>
      <c r="AY48" s="197">
        <v>0.99609999999999999</v>
      </c>
      <c r="AZ48" s="197">
        <v>0.996</v>
      </c>
      <c r="BA48" s="199">
        <v>0.996</v>
      </c>
    </row>
    <row r="49" spans="2:53" s="192" customFormat="1" ht="16.350000000000001" customHeight="1">
      <c r="B49" s="196">
        <v>68</v>
      </c>
      <c r="C49" s="197">
        <v>0.99690000000000001</v>
      </c>
      <c r="D49" s="197">
        <v>0.99680000000000002</v>
      </c>
      <c r="E49" s="197">
        <v>0.99680000000000002</v>
      </c>
      <c r="F49" s="197">
        <v>0.99680000000000002</v>
      </c>
      <c r="G49" s="197">
        <v>0.99680000000000002</v>
      </c>
      <c r="H49" s="197">
        <v>0.99680000000000002</v>
      </c>
      <c r="I49" s="197">
        <v>0.99670000000000003</v>
      </c>
      <c r="J49" s="197">
        <v>0.99670000000000003</v>
      </c>
      <c r="K49" s="197">
        <v>0.99670000000000003</v>
      </c>
      <c r="L49" s="197">
        <v>0.99670000000000003</v>
      </c>
      <c r="M49" s="197">
        <v>0.99670000000000003</v>
      </c>
      <c r="N49" s="197">
        <v>0.99660000000000004</v>
      </c>
      <c r="O49" s="197">
        <v>0.99660000000000004</v>
      </c>
      <c r="P49" s="197">
        <v>0.99660000000000004</v>
      </c>
      <c r="Q49" s="197">
        <v>0.99660000000000004</v>
      </c>
      <c r="R49" s="197">
        <v>0.99650000000000005</v>
      </c>
      <c r="S49" s="197">
        <v>0.99650000000000005</v>
      </c>
      <c r="T49" s="197">
        <v>0.99650000000000005</v>
      </c>
      <c r="U49" s="197">
        <v>0.99650000000000005</v>
      </c>
      <c r="V49" s="197">
        <v>0.99650000000000005</v>
      </c>
      <c r="W49" s="197">
        <v>0.99639999999999995</v>
      </c>
      <c r="X49" s="197">
        <v>0.99639999999999995</v>
      </c>
      <c r="Y49" s="197">
        <v>0.99639999999999995</v>
      </c>
      <c r="Z49" s="197">
        <v>0.99639999999999995</v>
      </c>
      <c r="AA49" s="197">
        <v>0.99629999999999996</v>
      </c>
      <c r="AB49" s="197">
        <v>0.99629999999999996</v>
      </c>
      <c r="AC49" s="197">
        <v>0.99629999999999996</v>
      </c>
      <c r="AD49" s="197">
        <v>0.99629999999999996</v>
      </c>
      <c r="AE49" s="197">
        <v>0.99629999999999996</v>
      </c>
      <c r="AF49" s="197">
        <v>0.99619999999999997</v>
      </c>
      <c r="AG49" s="197">
        <v>0.99619999999999997</v>
      </c>
      <c r="AH49" s="197">
        <v>0.99619999999999997</v>
      </c>
      <c r="AI49" s="197">
        <v>0.99619999999999997</v>
      </c>
      <c r="AJ49" s="197">
        <v>0.99609999999999999</v>
      </c>
      <c r="AK49" s="197">
        <v>0.99609999999999999</v>
      </c>
      <c r="AL49" s="197">
        <v>0.99609999999999999</v>
      </c>
      <c r="AM49" s="197">
        <v>0.99609999999999999</v>
      </c>
      <c r="AN49" s="197">
        <v>0.996</v>
      </c>
      <c r="AO49" s="197">
        <v>0.996</v>
      </c>
      <c r="AP49" s="197">
        <v>0.996</v>
      </c>
      <c r="AQ49" s="197">
        <v>0.996</v>
      </c>
      <c r="AR49" s="197">
        <v>0.996</v>
      </c>
      <c r="AS49" s="197">
        <v>0.99590000000000001</v>
      </c>
      <c r="AT49" s="197">
        <v>0.99590000000000001</v>
      </c>
      <c r="AU49" s="197">
        <v>0.99590000000000001</v>
      </c>
      <c r="AV49" s="197">
        <v>0.99590000000000001</v>
      </c>
      <c r="AW49" s="197">
        <v>0.99580000000000002</v>
      </c>
      <c r="AX49" s="197">
        <v>0.99580000000000002</v>
      </c>
      <c r="AY49" s="197">
        <v>0.99580000000000002</v>
      </c>
      <c r="AZ49" s="197">
        <v>0.99580000000000002</v>
      </c>
      <c r="BA49" s="199">
        <v>0.99570000000000003</v>
      </c>
    </row>
    <row r="50" spans="2:53" s="192" customFormat="1" ht="16.350000000000001" customHeight="1">
      <c r="B50" s="196">
        <v>68.5</v>
      </c>
      <c r="C50" s="197">
        <v>0.99670000000000003</v>
      </c>
      <c r="D50" s="197">
        <v>0.99660000000000004</v>
      </c>
      <c r="E50" s="197">
        <v>0.99660000000000004</v>
      </c>
      <c r="F50" s="197">
        <v>0.99660000000000004</v>
      </c>
      <c r="G50" s="197">
        <v>0.99660000000000004</v>
      </c>
      <c r="H50" s="197">
        <v>0.99660000000000004</v>
      </c>
      <c r="I50" s="197">
        <v>0.99650000000000005</v>
      </c>
      <c r="J50" s="197">
        <v>0.99650000000000005</v>
      </c>
      <c r="K50" s="197">
        <v>0.99650000000000005</v>
      </c>
      <c r="L50" s="197">
        <v>0.99650000000000005</v>
      </c>
      <c r="M50" s="197">
        <v>0.99639999999999995</v>
      </c>
      <c r="N50" s="197">
        <v>0.99639999999999995</v>
      </c>
      <c r="O50" s="197">
        <v>0.99639999999999995</v>
      </c>
      <c r="P50" s="197">
        <v>0.99639999999999995</v>
      </c>
      <c r="Q50" s="197">
        <v>0.99639999999999995</v>
      </c>
      <c r="R50" s="197">
        <v>0.99629999999999996</v>
      </c>
      <c r="S50" s="197">
        <v>0.99629999999999996</v>
      </c>
      <c r="T50" s="197">
        <v>0.99629999999999996</v>
      </c>
      <c r="U50" s="197">
        <v>0.99629999999999996</v>
      </c>
      <c r="V50" s="197">
        <v>0.99619999999999997</v>
      </c>
      <c r="W50" s="197">
        <v>0.99619999999999997</v>
      </c>
      <c r="X50" s="197">
        <v>0.99619999999999997</v>
      </c>
      <c r="Y50" s="197">
        <v>0.99619999999999997</v>
      </c>
      <c r="Z50" s="197">
        <v>0.99609999999999999</v>
      </c>
      <c r="AA50" s="197">
        <v>0.99609999999999999</v>
      </c>
      <c r="AB50" s="197">
        <v>0.99609999999999999</v>
      </c>
      <c r="AC50" s="197">
        <v>0.99609999999999999</v>
      </c>
      <c r="AD50" s="197">
        <v>0.996</v>
      </c>
      <c r="AE50" s="197">
        <v>0.996</v>
      </c>
      <c r="AF50" s="197">
        <v>0.996</v>
      </c>
      <c r="AG50" s="197">
        <v>0.996</v>
      </c>
      <c r="AH50" s="197">
        <v>0.99590000000000001</v>
      </c>
      <c r="AI50" s="197">
        <v>0.99590000000000001</v>
      </c>
      <c r="AJ50" s="197">
        <v>0.99590000000000001</v>
      </c>
      <c r="AK50" s="197">
        <v>0.99590000000000001</v>
      </c>
      <c r="AL50" s="197">
        <v>0.99590000000000001</v>
      </c>
      <c r="AM50" s="197">
        <v>0.99580000000000002</v>
      </c>
      <c r="AN50" s="197">
        <v>0.99580000000000002</v>
      </c>
      <c r="AO50" s="197">
        <v>0.99580000000000002</v>
      </c>
      <c r="AP50" s="197">
        <v>0.99580000000000002</v>
      </c>
      <c r="AQ50" s="197">
        <v>0.99570000000000003</v>
      </c>
      <c r="AR50" s="197">
        <v>0.99570000000000003</v>
      </c>
      <c r="AS50" s="197">
        <v>0.99570000000000003</v>
      </c>
      <c r="AT50" s="197">
        <v>0.99570000000000003</v>
      </c>
      <c r="AU50" s="197">
        <v>0.99560000000000004</v>
      </c>
      <c r="AV50" s="197">
        <v>0.99560000000000004</v>
      </c>
      <c r="AW50" s="197">
        <v>0.99560000000000004</v>
      </c>
      <c r="AX50" s="197">
        <v>0.99560000000000004</v>
      </c>
      <c r="AY50" s="197">
        <v>0.99550000000000005</v>
      </c>
      <c r="AZ50" s="197">
        <v>0.99550000000000005</v>
      </c>
      <c r="BA50" s="199">
        <v>0.99550000000000005</v>
      </c>
    </row>
    <row r="51" spans="2:53" s="192" customFormat="1" ht="16.350000000000001" customHeight="1">
      <c r="B51" s="196">
        <v>69</v>
      </c>
      <c r="C51" s="197">
        <v>0.99650000000000005</v>
      </c>
      <c r="D51" s="197">
        <v>0.99639999999999995</v>
      </c>
      <c r="E51" s="197">
        <v>0.99639999999999995</v>
      </c>
      <c r="F51" s="197">
        <v>0.99639999999999995</v>
      </c>
      <c r="G51" s="197">
        <v>0.99639999999999995</v>
      </c>
      <c r="H51" s="197">
        <v>0.99639999999999995</v>
      </c>
      <c r="I51" s="197">
        <v>0.99629999999999996</v>
      </c>
      <c r="J51" s="197">
        <v>0.99629999999999996</v>
      </c>
      <c r="K51" s="197">
        <v>0.99629999999999996</v>
      </c>
      <c r="L51" s="197">
        <v>0.99629999999999996</v>
      </c>
      <c r="M51" s="197">
        <v>0.99619999999999997</v>
      </c>
      <c r="N51" s="197">
        <v>0.99619999999999997</v>
      </c>
      <c r="O51" s="197">
        <v>0.99619999999999997</v>
      </c>
      <c r="P51" s="197">
        <v>0.99619999999999997</v>
      </c>
      <c r="Q51" s="197">
        <v>0.99609999999999999</v>
      </c>
      <c r="R51" s="197">
        <v>0.99609999999999999</v>
      </c>
      <c r="S51" s="197">
        <v>0.99609999999999999</v>
      </c>
      <c r="T51" s="197">
        <v>0.99609999999999999</v>
      </c>
      <c r="U51" s="197">
        <v>0.996</v>
      </c>
      <c r="V51" s="197">
        <v>0.996</v>
      </c>
      <c r="W51" s="197">
        <v>0.996</v>
      </c>
      <c r="X51" s="197">
        <v>0.996</v>
      </c>
      <c r="Y51" s="197">
        <v>0.99590000000000001</v>
      </c>
      <c r="Z51" s="197">
        <v>0.99590000000000001</v>
      </c>
      <c r="AA51" s="197">
        <v>0.99590000000000001</v>
      </c>
      <c r="AB51" s="197">
        <v>0.99590000000000001</v>
      </c>
      <c r="AC51" s="197">
        <v>0.99580000000000002</v>
      </c>
      <c r="AD51" s="197">
        <v>0.99580000000000002</v>
      </c>
      <c r="AE51" s="197">
        <v>0.99580000000000002</v>
      </c>
      <c r="AF51" s="197">
        <v>0.99580000000000002</v>
      </c>
      <c r="AG51" s="197">
        <v>0.99570000000000003</v>
      </c>
      <c r="AH51" s="197">
        <v>0.99570000000000003</v>
      </c>
      <c r="AI51" s="197">
        <v>0.99570000000000003</v>
      </c>
      <c r="AJ51" s="197">
        <v>0.99570000000000003</v>
      </c>
      <c r="AK51" s="197">
        <v>0.99560000000000004</v>
      </c>
      <c r="AL51" s="197">
        <v>0.99560000000000004</v>
      </c>
      <c r="AM51" s="197">
        <v>0.99560000000000004</v>
      </c>
      <c r="AN51" s="197">
        <v>0.99560000000000004</v>
      </c>
      <c r="AO51" s="197">
        <v>0.99550000000000005</v>
      </c>
      <c r="AP51" s="197">
        <v>0.99550000000000005</v>
      </c>
      <c r="AQ51" s="197">
        <v>0.99550000000000005</v>
      </c>
      <c r="AR51" s="197">
        <v>0.99539999999999995</v>
      </c>
      <c r="AS51" s="197">
        <v>0.99539999999999995</v>
      </c>
      <c r="AT51" s="197">
        <v>0.99539999999999995</v>
      </c>
      <c r="AU51" s="197">
        <v>0.99539999999999995</v>
      </c>
      <c r="AV51" s="197">
        <v>0.99529999999999996</v>
      </c>
      <c r="AW51" s="197">
        <v>0.99529999999999996</v>
      </c>
      <c r="AX51" s="197">
        <v>0.99529999999999996</v>
      </c>
      <c r="AY51" s="197">
        <v>0.99529999999999996</v>
      </c>
      <c r="AZ51" s="197">
        <v>0.99519999999999997</v>
      </c>
      <c r="BA51" s="199">
        <v>0.99519999999999997</v>
      </c>
    </row>
    <row r="52" spans="2:53" s="192" customFormat="1" ht="16.350000000000001" customHeight="1">
      <c r="B52" s="196">
        <v>69.5</v>
      </c>
      <c r="C52" s="197">
        <v>0.99629999999999996</v>
      </c>
      <c r="D52" s="197">
        <v>0.99619999999999997</v>
      </c>
      <c r="E52" s="197">
        <v>0.99619999999999997</v>
      </c>
      <c r="F52" s="197">
        <v>0.99619999999999997</v>
      </c>
      <c r="G52" s="197">
        <v>0.99619999999999997</v>
      </c>
      <c r="H52" s="197">
        <v>0.99619999999999997</v>
      </c>
      <c r="I52" s="197">
        <v>0.99609999999999999</v>
      </c>
      <c r="J52" s="197">
        <v>0.99609999999999999</v>
      </c>
      <c r="K52" s="197">
        <v>0.99609999999999999</v>
      </c>
      <c r="L52" s="197">
        <v>0.996</v>
      </c>
      <c r="M52" s="197">
        <v>0.996</v>
      </c>
      <c r="N52" s="197">
        <v>0.996</v>
      </c>
      <c r="O52" s="197">
        <v>0.996</v>
      </c>
      <c r="P52" s="197">
        <v>0.99590000000000001</v>
      </c>
      <c r="Q52" s="197">
        <v>0.99590000000000001</v>
      </c>
      <c r="R52" s="197">
        <v>0.99590000000000001</v>
      </c>
      <c r="S52" s="197">
        <v>0.99590000000000001</v>
      </c>
      <c r="T52" s="197">
        <v>0.99580000000000002</v>
      </c>
      <c r="U52" s="197">
        <v>0.99580000000000002</v>
      </c>
      <c r="V52" s="197">
        <v>0.99580000000000002</v>
      </c>
      <c r="W52" s="197">
        <v>0.99580000000000002</v>
      </c>
      <c r="X52" s="197">
        <v>0.99570000000000003</v>
      </c>
      <c r="Y52" s="197">
        <v>0.99570000000000003</v>
      </c>
      <c r="Z52" s="197">
        <v>0.99570000000000003</v>
      </c>
      <c r="AA52" s="197">
        <v>0.99570000000000003</v>
      </c>
      <c r="AB52" s="197">
        <v>0.99560000000000004</v>
      </c>
      <c r="AC52" s="197">
        <v>0.99560000000000004</v>
      </c>
      <c r="AD52" s="197">
        <v>0.99560000000000004</v>
      </c>
      <c r="AE52" s="197">
        <v>0.99560000000000004</v>
      </c>
      <c r="AF52" s="197">
        <v>0.99550000000000005</v>
      </c>
      <c r="AG52" s="197">
        <v>0.99550000000000005</v>
      </c>
      <c r="AH52" s="197">
        <v>0.99550000000000005</v>
      </c>
      <c r="AI52" s="197">
        <v>0.99539999999999995</v>
      </c>
      <c r="AJ52" s="197">
        <v>0.99539999999999995</v>
      </c>
      <c r="AK52" s="197">
        <v>0.99539999999999995</v>
      </c>
      <c r="AL52" s="197">
        <v>0.99539999999999995</v>
      </c>
      <c r="AM52" s="197">
        <v>0.99529999999999996</v>
      </c>
      <c r="AN52" s="197">
        <v>0.99529999999999996</v>
      </c>
      <c r="AO52" s="197">
        <v>0.99529999999999996</v>
      </c>
      <c r="AP52" s="197">
        <v>0.99529999999999996</v>
      </c>
      <c r="AQ52" s="197">
        <v>0.99519999999999997</v>
      </c>
      <c r="AR52" s="197">
        <v>0.99519999999999997</v>
      </c>
      <c r="AS52" s="197">
        <v>0.99519999999999997</v>
      </c>
      <c r="AT52" s="197">
        <v>0.99509999999999998</v>
      </c>
      <c r="AU52" s="197">
        <v>0.99509999999999998</v>
      </c>
      <c r="AV52" s="197">
        <v>0.99509999999999998</v>
      </c>
      <c r="AW52" s="197">
        <v>0.99509999999999998</v>
      </c>
      <c r="AX52" s="197">
        <v>0.995</v>
      </c>
      <c r="AY52" s="197">
        <v>0.995</v>
      </c>
      <c r="AZ52" s="197">
        <v>0.995</v>
      </c>
      <c r="BA52" s="199">
        <v>0.99490000000000001</v>
      </c>
    </row>
    <row r="53" spans="2:53" s="192" customFormat="1" ht="16.350000000000001" customHeight="1">
      <c r="B53" s="196">
        <v>70</v>
      </c>
      <c r="C53" s="197">
        <v>0.99609999999999999</v>
      </c>
      <c r="D53" s="197">
        <v>0.99609999999999999</v>
      </c>
      <c r="E53" s="197">
        <v>0.99609999999999999</v>
      </c>
      <c r="F53" s="197">
        <v>0.99609999999999999</v>
      </c>
      <c r="G53" s="197">
        <v>0.99609999999999999</v>
      </c>
      <c r="H53" s="197">
        <v>0.99590000000000001</v>
      </c>
      <c r="I53" s="197">
        <v>0.99590000000000001</v>
      </c>
      <c r="J53" s="197">
        <v>0.99590000000000001</v>
      </c>
      <c r="K53" s="197">
        <v>0.99590000000000001</v>
      </c>
      <c r="L53" s="197">
        <v>0.99580000000000002</v>
      </c>
      <c r="M53" s="197">
        <v>0.99580000000000002</v>
      </c>
      <c r="N53" s="197">
        <v>0.99580000000000002</v>
      </c>
      <c r="O53" s="197">
        <v>0.99580000000000002</v>
      </c>
      <c r="P53" s="197">
        <v>0.99570000000000003</v>
      </c>
      <c r="Q53" s="197">
        <v>0.99570000000000003</v>
      </c>
      <c r="R53" s="197">
        <v>0.99570000000000003</v>
      </c>
      <c r="S53" s="197">
        <v>0.99570000000000003</v>
      </c>
      <c r="T53" s="197">
        <v>0.99560000000000004</v>
      </c>
      <c r="U53" s="197">
        <v>0.99560000000000004</v>
      </c>
      <c r="V53" s="197">
        <v>0.99560000000000004</v>
      </c>
      <c r="W53" s="197">
        <v>0.99550000000000005</v>
      </c>
      <c r="X53" s="197">
        <v>0.99550000000000005</v>
      </c>
      <c r="Y53" s="197">
        <v>0.99550000000000005</v>
      </c>
      <c r="Z53" s="197">
        <v>0.99550000000000005</v>
      </c>
      <c r="AA53" s="197">
        <v>0.99539999999999995</v>
      </c>
      <c r="AB53" s="197">
        <v>0.99539999999999995</v>
      </c>
      <c r="AC53" s="197">
        <v>0.99539999999999995</v>
      </c>
      <c r="AD53" s="197">
        <v>0.99529999999999996</v>
      </c>
      <c r="AE53" s="197">
        <v>0.99529999999999996</v>
      </c>
      <c r="AF53" s="197">
        <v>0.99529999999999996</v>
      </c>
      <c r="AG53" s="197">
        <v>0.99529999999999996</v>
      </c>
      <c r="AH53" s="197">
        <v>0.99519999999999997</v>
      </c>
      <c r="AI53" s="197">
        <v>0.99519999999999997</v>
      </c>
      <c r="AJ53" s="197">
        <v>0.99519999999999997</v>
      </c>
      <c r="AK53" s="197">
        <v>0.99509999999999998</v>
      </c>
      <c r="AL53" s="197">
        <v>0.99509999999999998</v>
      </c>
      <c r="AM53" s="197">
        <v>0.99509999999999998</v>
      </c>
      <c r="AN53" s="197">
        <v>0.99509999999999998</v>
      </c>
      <c r="AO53" s="197">
        <v>0.995</v>
      </c>
      <c r="AP53" s="197">
        <v>0.995</v>
      </c>
      <c r="AQ53" s="197">
        <v>0.995</v>
      </c>
      <c r="AR53" s="197">
        <v>0.99490000000000001</v>
      </c>
      <c r="AS53" s="197">
        <v>0.99490000000000001</v>
      </c>
      <c r="AT53" s="197">
        <v>0.99490000000000001</v>
      </c>
      <c r="AU53" s="197">
        <v>0.99490000000000001</v>
      </c>
      <c r="AV53" s="197">
        <v>0.99480000000000002</v>
      </c>
      <c r="AW53" s="197">
        <v>0.99480000000000002</v>
      </c>
      <c r="AX53" s="197">
        <v>0.99480000000000002</v>
      </c>
      <c r="AY53" s="197">
        <v>0.99470000000000003</v>
      </c>
      <c r="AZ53" s="197">
        <v>0.99470000000000003</v>
      </c>
      <c r="BA53" s="199">
        <v>0.99470000000000003</v>
      </c>
    </row>
    <row r="54" spans="2:53" s="192" customFormat="1" ht="16.350000000000001" customHeight="1">
      <c r="B54" s="196">
        <v>70.5</v>
      </c>
      <c r="C54" s="197">
        <v>0.99590000000000001</v>
      </c>
      <c r="D54" s="197">
        <v>0.99590000000000001</v>
      </c>
      <c r="E54" s="197">
        <v>0.99590000000000001</v>
      </c>
      <c r="F54" s="197">
        <v>0.99590000000000001</v>
      </c>
      <c r="G54" s="197">
        <v>0.99590000000000001</v>
      </c>
      <c r="H54" s="197">
        <v>0.99570000000000003</v>
      </c>
      <c r="I54" s="197">
        <v>0.99570000000000003</v>
      </c>
      <c r="J54" s="197">
        <v>0.99570000000000003</v>
      </c>
      <c r="K54" s="197">
        <v>0.99570000000000003</v>
      </c>
      <c r="L54" s="197">
        <v>0.99560000000000004</v>
      </c>
      <c r="M54" s="197">
        <v>0.99560000000000004</v>
      </c>
      <c r="N54" s="197">
        <v>0.99560000000000004</v>
      </c>
      <c r="O54" s="197">
        <v>0.99550000000000005</v>
      </c>
      <c r="P54" s="197">
        <v>0.99550000000000005</v>
      </c>
      <c r="Q54" s="197">
        <v>0.99550000000000005</v>
      </c>
      <c r="R54" s="197">
        <v>0.99550000000000005</v>
      </c>
      <c r="S54" s="197">
        <v>0.99539999999999995</v>
      </c>
      <c r="T54" s="197">
        <v>0.99539999999999995</v>
      </c>
      <c r="U54" s="197">
        <v>0.99539999999999995</v>
      </c>
      <c r="V54" s="197">
        <v>0.99529999999999996</v>
      </c>
      <c r="W54" s="197">
        <v>0.99529999999999996</v>
      </c>
      <c r="X54" s="197">
        <v>0.99529999999999996</v>
      </c>
      <c r="Y54" s="197">
        <v>0.99529999999999996</v>
      </c>
      <c r="Z54" s="197">
        <v>0.99519999999999997</v>
      </c>
      <c r="AA54" s="197">
        <v>0.99519999999999997</v>
      </c>
      <c r="AB54" s="197">
        <v>0.99519999999999997</v>
      </c>
      <c r="AC54" s="197">
        <v>0.99509999999999998</v>
      </c>
      <c r="AD54" s="197">
        <v>0.99509999999999998</v>
      </c>
      <c r="AE54" s="197">
        <v>0.99509999999999998</v>
      </c>
      <c r="AF54" s="197">
        <v>0.99509999999999998</v>
      </c>
      <c r="AG54" s="197">
        <v>0.995</v>
      </c>
      <c r="AH54" s="197">
        <v>0.995</v>
      </c>
      <c r="AI54" s="197">
        <v>0.995</v>
      </c>
      <c r="AJ54" s="197">
        <v>0.99490000000000001</v>
      </c>
      <c r="AK54" s="197">
        <v>0.99490000000000001</v>
      </c>
      <c r="AL54" s="197">
        <v>0.99490000000000001</v>
      </c>
      <c r="AM54" s="197">
        <v>0.99480000000000002</v>
      </c>
      <c r="AN54" s="197">
        <v>0.99480000000000002</v>
      </c>
      <c r="AO54" s="197">
        <v>0.99480000000000002</v>
      </c>
      <c r="AP54" s="197">
        <v>0.99480000000000002</v>
      </c>
      <c r="AQ54" s="197">
        <v>0.99470000000000003</v>
      </c>
      <c r="AR54" s="197">
        <v>0.99470000000000003</v>
      </c>
      <c r="AS54" s="197">
        <v>0.99470000000000003</v>
      </c>
      <c r="AT54" s="197">
        <v>0.99460000000000004</v>
      </c>
      <c r="AU54" s="197">
        <v>0.99460000000000004</v>
      </c>
      <c r="AV54" s="197">
        <v>0.99460000000000004</v>
      </c>
      <c r="AW54" s="197">
        <v>0.99450000000000005</v>
      </c>
      <c r="AX54" s="197">
        <v>0.99450000000000005</v>
      </c>
      <c r="AY54" s="197">
        <v>0.99450000000000005</v>
      </c>
      <c r="AZ54" s="197">
        <v>0.99439999999999995</v>
      </c>
      <c r="BA54" s="199">
        <v>0.99439999999999995</v>
      </c>
    </row>
    <row r="55" spans="2:53" s="192" customFormat="1" ht="16.350000000000001" customHeight="1">
      <c r="B55" s="196">
        <v>71</v>
      </c>
      <c r="C55" s="197">
        <v>0.99570000000000003</v>
      </c>
      <c r="D55" s="197">
        <v>0.99570000000000003</v>
      </c>
      <c r="E55" s="197">
        <v>0.99570000000000003</v>
      </c>
      <c r="F55" s="197">
        <v>0.99570000000000003</v>
      </c>
      <c r="G55" s="197">
        <v>0.99570000000000003</v>
      </c>
      <c r="H55" s="197">
        <v>0.99550000000000005</v>
      </c>
      <c r="I55" s="197">
        <v>0.99550000000000005</v>
      </c>
      <c r="J55" s="197">
        <v>0.99550000000000005</v>
      </c>
      <c r="K55" s="197">
        <v>0.99550000000000005</v>
      </c>
      <c r="L55" s="197">
        <v>0.99539999999999995</v>
      </c>
      <c r="M55" s="197">
        <v>0.99539999999999995</v>
      </c>
      <c r="N55" s="197">
        <v>0.99539999999999995</v>
      </c>
      <c r="O55" s="197">
        <v>0.99529999999999996</v>
      </c>
      <c r="P55" s="197">
        <v>0.99529999999999996</v>
      </c>
      <c r="Q55" s="197">
        <v>0.99529999999999996</v>
      </c>
      <c r="R55" s="197">
        <v>0.99519999999999997</v>
      </c>
      <c r="S55" s="197">
        <v>0.99519999999999997</v>
      </c>
      <c r="T55" s="197">
        <v>0.99519999999999997</v>
      </c>
      <c r="U55" s="197">
        <v>0.99519999999999997</v>
      </c>
      <c r="V55" s="197">
        <v>0.99509999999999998</v>
      </c>
      <c r="W55" s="197">
        <v>0.99509999999999998</v>
      </c>
      <c r="X55" s="197">
        <v>0.99509999999999998</v>
      </c>
      <c r="Y55" s="197">
        <v>0.995</v>
      </c>
      <c r="Z55" s="197">
        <v>0.995</v>
      </c>
      <c r="AA55" s="197">
        <v>0.995</v>
      </c>
      <c r="AB55" s="197">
        <v>0.99490000000000001</v>
      </c>
      <c r="AC55" s="197">
        <v>0.99490000000000001</v>
      </c>
      <c r="AD55" s="197">
        <v>0.99490000000000001</v>
      </c>
      <c r="AE55" s="197">
        <v>0.99480000000000002</v>
      </c>
      <c r="AF55" s="197">
        <v>0.99480000000000002</v>
      </c>
      <c r="AG55" s="197">
        <v>0.99480000000000002</v>
      </c>
      <c r="AH55" s="197">
        <v>0.99480000000000002</v>
      </c>
      <c r="AI55" s="197">
        <v>0.99470000000000003</v>
      </c>
      <c r="AJ55" s="197">
        <v>0.99470000000000003</v>
      </c>
      <c r="AK55" s="197">
        <v>0.99470000000000003</v>
      </c>
      <c r="AL55" s="197">
        <v>0.99460000000000004</v>
      </c>
      <c r="AM55" s="197">
        <v>0.99460000000000004</v>
      </c>
      <c r="AN55" s="197">
        <v>0.99460000000000004</v>
      </c>
      <c r="AO55" s="197">
        <v>0.99450000000000005</v>
      </c>
      <c r="AP55" s="197">
        <v>0.99450000000000005</v>
      </c>
      <c r="AQ55" s="197">
        <v>0.99450000000000005</v>
      </c>
      <c r="AR55" s="197">
        <v>0.99439999999999995</v>
      </c>
      <c r="AS55" s="197">
        <v>0.99439999999999995</v>
      </c>
      <c r="AT55" s="197">
        <v>0.99439999999999995</v>
      </c>
      <c r="AU55" s="197">
        <v>0.99429999999999996</v>
      </c>
      <c r="AV55" s="197">
        <v>0.99429999999999996</v>
      </c>
      <c r="AW55" s="197">
        <v>0.99429999999999996</v>
      </c>
      <c r="AX55" s="197">
        <v>0.99419999999999997</v>
      </c>
      <c r="AY55" s="197">
        <v>0.99419999999999997</v>
      </c>
      <c r="AZ55" s="197">
        <v>0.99419999999999997</v>
      </c>
      <c r="BA55" s="199">
        <v>0.99409999999999998</v>
      </c>
    </row>
    <row r="56" spans="2:53" s="192" customFormat="1" ht="16.350000000000001" customHeight="1">
      <c r="B56" s="196">
        <v>71.5</v>
      </c>
      <c r="C56" s="197">
        <v>0.99550000000000005</v>
      </c>
      <c r="D56" s="197">
        <v>0.99550000000000005</v>
      </c>
      <c r="E56" s="197">
        <v>0.99550000000000005</v>
      </c>
      <c r="F56" s="197">
        <v>0.99550000000000005</v>
      </c>
      <c r="G56" s="197">
        <v>0.99550000000000005</v>
      </c>
      <c r="H56" s="197">
        <v>0.99529999999999996</v>
      </c>
      <c r="I56" s="197">
        <v>0.99529999999999996</v>
      </c>
      <c r="J56" s="197">
        <v>0.99529999999999996</v>
      </c>
      <c r="K56" s="197">
        <v>0.99519999999999997</v>
      </c>
      <c r="L56" s="197">
        <v>0.99519999999999997</v>
      </c>
      <c r="M56" s="197">
        <v>0.99519999999999997</v>
      </c>
      <c r="N56" s="197">
        <v>0.99519999999999997</v>
      </c>
      <c r="O56" s="197">
        <v>0.99509999999999998</v>
      </c>
      <c r="P56" s="197">
        <v>0.99509999999999998</v>
      </c>
      <c r="Q56" s="197">
        <v>0.99509999999999998</v>
      </c>
      <c r="R56" s="197">
        <v>0.995</v>
      </c>
      <c r="S56" s="197">
        <v>0.995</v>
      </c>
      <c r="T56" s="197">
        <v>0.995</v>
      </c>
      <c r="U56" s="197">
        <v>0.99490000000000001</v>
      </c>
      <c r="V56" s="197">
        <v>0.99490000000000001</v>
      </c>
      <c r="W56" s="197">
        <v>0.99490000000000001</v>
      </c>
      <c r="X56" s="197">
        <v>0.99480000000000002</v>
      </c>
      <c r="Y56" s="197">
        <v>0.99480000000000002</v>
      </c>
      <c r="Z56" s="197">
        <v>0.99480000000000002</v>
      </c>
      <c r="AA56" s="197">
        <v>0.99470000000000003</v>
      </c>
      <c r="AB56" s="197">
        <v>0.99470000000000003</v>
      </c>
      <c r="AC56" s="197">
        <v>0.99470000000000003</v>
      </c>
      <c r="AD56" s="197">
        <v>0.99460000000000004</v>
      </c>
      <c r="AE56" s="197">
        <v>0.99460000000000004</v>
      </c>
      <c r="AF56" s="197">
        <v>0.99460000000000004</v>
      </c>
      <c r="AG56" s="197">
        <v>0.99450000000000005</v>
      </c>
      <c r="AH56" s="197">
        <v>0.99450000000000005</v>
      </c>
      <c r="AI56" s="197">
        <v>0.99450000000000005</v>
      </c>
      <c r="AJ56" s="197">
        <v>0.99450000000000005</v>
      </c>
      <c r="AK56" s="197">
        <v>0.99439999999999995</v>
      </c>
      <c r="AL56" s="197">
        <v>0.99439999999999995</v>
      </c>
      <c r="AM56" s="197">
        <v>0.99439999999999995</v>
      </c>
      <c r="AN56" s="197">
        <v>0.99429999999999996</v>
      </c>
      <c r="AO56" s="197">
        <v>0.99429999999999996</v>
      </c>
      <c r="AP56" s="197">
        <v>0.99429999999999996</v>
      </c>
      <c r="AQ56" s="197">
        <v>0.99419999999999997</v>
      </c>
      <c r="AR56" s="197">
        <v>0.99419999999999997</v>
      </c>
      <c r="AS56" s="197">
        <v>0.99409999999999998</v>
      </c>
      <c r="AT56" s="197">
        <v>0.99409999999999998</v>
      </c>
      <c r="AU56" s="197">
        <v>0.99409999999999998</v>
      </c>
      <c r="AV56" s="197">
        <v>0.99399999999999999</v>
      </c>
      <c r="AW56" s="197">
        <v>0.99399999999999999</v>
      </c>
      <c r="AX56" s="197">
        <v>0.99399999999999999</v>
      </c>
      <c r="AY56" s="197">
        <v>0.99390000000000001</v>
      </c>
      <c r="AZ56" s="197">
        <v>0.99390000000000001</v>
      </c>
      <c r="BA56" s="199">
        <v>0.99390000000000001</v>
      </c>
    </row>
    <row r="57" spans="2:53" s="192" customFormat="1" ht="16.350000000000001" customHeight="1">
      <c r="B57" s="196">
        <v>72</v>
      </c>
      <c r="C57" s="197">
        <v>0.99529999999999996</v>
      </c>
      <c r="D57" s="197">
        <v>0.99529999999999996</v>
      </c>
      <c r="E57" s="197">
        <v>0.99519999999999997</v>
      </c>
      <c r="F57" s="197">
        <v>0.99519999999999997</v>
      </c>
      <c r="G57" s="197">
        <v>0.99519999999999997</v>
      </c>
      <c r="H57" s="197">
        <v>0.99509999999999998</v>
      </c>
      <c r="I57" s="197">
        <v>0.99509999999999998</v>
      </c>
      <c r="J57" s="197">
        <v>0.99509999999999998</v>
      </c>
      <c r="K57" s="197">
        <v>0.995</v>
      </c>
      <c r="L57" s="197">
        <v>0.995</v>
      </c>
      <c r="M57" s="197">
        <v>0.995</v>
      </c>
      <c r="N57" s="197">
        <v>0.99490000000000001</v>
      </c>
      <c r="O57" s="197">
        <v>0.99490000000000001</v>
      </c>
      <c r="P57" s="197">
        <v>0.99490000000000001</v>
      </c>
      <c r="Q57" s="197">
        <v>0.99480000000000002</v>
      </c>
      <c r="R57" s="197">
        <v>0.99480000000000002</v>
      </c>
      <c r="S57" s="197">
        <v>0.99480000000000002</v>
      </c>
      <c r="T57" s="197">
        <v>0.99470000000000003</v>
      </c>
      <c r="U57" s="197">
        <v>0.99470000000000003</v>
      </c>
      <c r="V57" s="197">
        <v>0.99470000000000003</v>
      </c>
      <c r="W57" s="197">
        <v>0.99460000000000004</v>
      </c>
      <c r="X57" s="197">
        <v>0.99460000000000004</v>
      </c>
      <c r="Y57" s="197">
        <v>0.99460000000000004</v>
      </c>
      <c r="Z57" s="197">
        <v>0.99450000000000005</v>
      </c>
      <c r="AA57" s="197">
        <v>0.99450000000000005</v>
      </c>
      <c r="AB57" s="197">
        <v>0.99450000000000005</v>
      </c>
      <c r="AC57" s="197">
        <v>0.99439999999999995</v>
      </c>
      <c r="AD57" s="197">
        <v>0.99439999999999995</v>
      </c>
      <c r="AE57" s="197">
        <v>0.99439999999999995</v>
      </c>
      <c r="AF57" s="197">
        <v>0.99429999999999996</v>
      </c>
      <c r="AG57" s="197">
        <v>0.99429999999999996</v>
      </c>
      <c r="AH57" s="197">
        <v>0.99429999999999996</v>
      </c>
      <c r="AI57" s="197">
        <v>0.99419999999999997</v>
      </c>
      <c r="AJ57" s="197">
        <v>0.99419999999999997</v>
      </c>
      <c r="AK57" s="197">
        <v>0.99419999999999997</v>
      </c>
      <c r="AL57" s="197">
        <v>0.99409999999999998</v>
      </c>
      <c r="AM57" s="197">
        <v>0.99409999999999998</v>
      </c>
      <c r="AN57" s="197">
        <v>0.99409999999999998</v>
      </c>
      <c r="AO57" s="197">
        <v>0.99399999999999999</v>
      </c>
      <c r="AP57" s="197">
        <v>0.99399999999999999</v>
      </c>
      <c r="AQ57" s="197">
        <v>0.99399999999999999</v>
      </c>
      <c r="AR57" s="197">
        <v>0.99390000000000001</v>
      </c>
      <c r="AS57" s="197">
        <v>0.99390000000000001</v>
      </c>
      <c r="AT57" s="197">
        <v>0.99390000000000001</v>
      </c>
      <c r="AU57" s="197">
        <v>0.99380000000000002</v>
      </c>
      <c r="AV57" s="197">
        <v>0.99380000000000002</v>
      </c>
      <c r="AW57" s="197">
        <v>0.99380000000000002</v>
      </c>
      <c r="AX57" s="197">
        <v>0.99370000000000003</v>
      </c>
      <c r="AY57" s="197">
        <v>0.99370000000000003</v>
      </c>
      <c r="AZ57" s="197">
        <v>0.99360000000000004</v>
      </c>
      <c r="BA57" s="199">
        <v>0.99360000000000004</v>
      </c>
    </row>
    <row r="58" spans="2:53" s="192" customFormat="1" ht="16.350000000000001" customHeight="1">
      <c r="B58" s="196">
        <v>72.5</v>
      </c>
      <c r="C58" s="197">
        <v>0.99509999999999998</v>
      </c>
      <c r="D58" s="197">
        <v>0.99509999999999998</v>
      </c>
      <c r="E58" s="197">
        <v>0.995</v>
      </c>
      <c r="F58" s="197">
        <v>0.995</v>
      </c>
      <c r="G58" s="197">
        <v>0.995</v>
      </c>
      <c r="H58" s="197">
        <v>0.99490000000000001</v>
      </c>
      <c r="I58" s="197">
        <v>0.99490000000000001</v>
      </c>
      <c r="J58" s="197">
        <v>0.99490000000000001</v>
      </c>
      <c r="K58" s="197">
        <v>0.99480000000000002</v>
      </c>
      <c r="L58" s="197">
        <v>0.99480000000000002</v>
      </c>
      <c r="M58" s="197">
        <v>0.99480000000000002</v>
      </c>
      <c r="N58" s="197">
        <v>0.99470000000000003</v>
      </c>
      <c r="O58" s="197">
        <v>0.99470000000000003</v>
      </c>
      <c r="P58" s="197">
        <v>0.99470000000000003</v>
      </c>
      <c r="Q58" s="197">
        <v>0.99460000000000004</v>
      </c>
      <c r="R58" s="197">
        <v>0.99460000000000004</v>
      </c>
      <c r="S58" s="197">
        <v>0.99460000000000004</v>
      </c>
      <c r="T58" s="197">
        <v>0.99450000000000005</v>
      </c>
      <c r="U58" s="197">
        <v>0.99450000000000005</v>
      </c>
      <c r="V58" s="197">
        <v>0.99450000000000005</v>
      </c>
      <c r="W58" s="197">
        <v>0.99439999999999995</v>
      </c>
      <c r="X58" s="197">
        <v>0.99439999999999995</v>
      </c>
      <c r="Y58" s="197">
        <v>0.99439999999999995</v>
      </c>
      <c r="Z58" s="197">
        <v>0.99429999999999996</v>
      </c>
      <c r="AA58" s="197">
        <v>0.99429999999999996</v>
      </c>
      <c r="AB58" s="197">
        <v>0.99429999999999996</v>
      </c>
      <c r="AC58" s="197">
        <v>0.99419999999999997</v>
      </c>
      <c r="AD58" s="197">
        <v>0.99419999999999997</v>
      </c>
      <c r="AE58" s="197">
        <v>0.99409999999999998</v>
      </c>
      <c r="AF58" s="197">
        <v>0.99409999999999998</v>
      </c>
      <c r="AG58" s="197">
        <v>0.99409999999999998</v>
      </c>
      <c r="AH58" s="197">
        <v>0.99399999999999999</v>
      </c>
      <c r="AI58" s="197">
        <v>0.99399999999999999</v>
      </c>
      <c r="AJ58" s="197">
        <v>0.99399999999999999</v>
      </c>
      <c r="AK58" s="197">
        <v>0.99390000000000001</v>
      </c>
      <c r="AL58" s="197">
        <v>0.99390000000000001</v>
      </c>
      <c r="AM58" s="197">
        <v>0.99390000000000001</v>
      </c>
      <c r="AN58" s="197">
        <v>0.99380000000000002</v>
      </c>
      <c r="AO58" s="197">
        <v>0.99380000000000002</v>
      </c>
      <c r="AP58" s="197">
        <v>0.99370000000000003</v>
      </c>
      <c r="AQ58" s="197">
        <v>0.99370000000000003</v>
      </c>
      <c r="AR58" s="197">
        <v>0.99370000000000003</v>
      </c>
      <c r="AS58" s="197">
        <v>0.99360000000000004</v>
      </c>
      <c r="AT58" s="197">
        <v>0.99360000000000004</v>
      </c>
      <c r="AU58" s="197">
        <v>0.99360000000000004</v>
      </c>
      <c r="AV58" s="197">
        <v>0.99350000000000005</v>
      </c>
      <c r="AW58" s="197">
        <v>0.99350000000000005</v>
      </c>
      <c r="AX58" s="197">
        <v>0.99350000000000005</v>
      </c>
      <c r="AY58" s="197">
        <v>0.99339999999999995</v>
      </c>
      <c r="AZ58" s="197">
        <v>0.99339999999999995</v>
      </c>
      <c r="BA58" s="199">
        <v>0.99329999999999996</v>
      </c>
    </row>
    <row r="59" spans="2:53" s="192" customFormat="1" ht="16.350000000000001" customHeight="1">
      <c r="B59" s="196">
        <v>73</v>
      </c>
      <c r="C59" s="197">
        <v>0.99490000000000001</v>
      </c>
      <c r="D59" s="197">
        <v>0.99490000000000001</v>
      </c>
      <c r="E59" s="197">
        <v>0.99480000000000002</v>
      </c>
      <c r="F59" s="197">
        <v>0.99480000000000002</v>
      </c>
      <c r="G59" s="197">
        <v>0.99480000000000002</v>
      </c>
      <c r="H59" s="197">
        <v>0.99470000000000003</v>
      </c>
      <c r="I59" s="197">
        <v>0.99470000000000003</v>
      </c>
      <c r="J59" s="197">
        <v>0.99470000000000003</v>
      </c>
      <c r="K59" s="197">
        <v>0.99460000000000004</v>
      </c>
      <c r="L59" s="197">
        <v>0.99460000000000004</v>
      </c>
      <c r="M59" s="197">
        <v>0.99460000000000004</v>
      </c>
      <c r="N59" s="197">
        <v>0.99450000000000005</v>
      </c>
      <c r="O59" s="197">
        <v>0.99450000000000005</v>
      </c>
      <c r="P59" s="197">
        <v>0.99450000000000005</v>
      </c>
      <c r="Q59" s="197">
        <v>0.99439999999999995</v>
      </c>
      <c r="R59" s="197">
        <v>0.99439999999999995</v>
      </c>
      <c r="S59" s="197">
        <v>0.99429999999999996</v>
      </c>
      <c r="T59" s="197">
        <v>0.99429999999999996</v>
      </c>
      <c r="U59" s="197">
        <v>0.99429999999999996</v>
      </c>
      <c r="V59" s="197">
        <v>0.99419999999999997</v>
      </c>
      <c r="W59" s="197">
        <v>0.99419999999999997</v>
      </c>
      <c r="X59" s="197">
        <v>0.99419999999999997</v>
      </c>
      <c r="Y59" s="197">
        <v>0.99409999999999998</v>
      </c>
      <c r="Z59" s="197">
        <v>0.99409999999999998</v>
      </c>
      <c r="AA59" s="197">
        <v>0.99409999999999998</v>
      </c>
      <c r="AB59" s="197">
        <v>0.99399999999999999</v>
      </c>
      <c r="AC59" s="197">
        <v>0.99399999999999999</v>
      </c>
      <c r="AD59" s="197">
        <v>0.99390000000000001</v>
      </c>
      <c r="AE59" s="197">
        <v>0.99390000000000001</v>
      </c>
      <c r="AF59" s="197">
        <v>0.99390000000000001</v>
      </c>
      <c r="AG59" s="197">
        <v>0.99380000000000002</v>
      </c>
      <c r="AH59" s="197">
        <v>0.99380000000000002</v>
      </c>
      <c r="AI59" s="197">
        <v>0.99380000000000002</v>
      </c>
      <c r="AJ59" s="197">
        <v>0.99370000000000003</v>
      </c>
      <c r="AK59" s="197">
        <v>0.99370000000000003</v>
      </c>
      <c r="AL59" s="197">
        <v>0.99370000000000003</v>
      </c>
      <c r="AM59" s="197">
        <v>0.99360000000000004</v>
      </c>
      <c r="AN59" s="197">
        <v>0.99360000000000004</v>
      </c>
      <c r="AO59" s="197">
        <v>0.99350000000000005</v>
      </c>
      <c r="AP59" s="197">
        <v>0.99350000000000005</v>
      </c>
      <c r="AQ59" s="197">
        <v>0.99350000000000005</v>
      </c>
      <c r="AR59" s="197">
        <v>0.99339999999999995</v>
      </c>
      <c r="AS59" s="197">
        <v>0.99339999999999995</v>
      </c>
      <c r="AT59" s="197">
        <v>0.99329999999999996</v>
      </c>
      <c r="AU59" s="197">
        <v>0.99329999999999996</v>
      </c>
      <c r="AV59" s="197">
        <v>0.99329999999999996</v>
      </c>
      <c r="AW59" s="197">
        <v>0.99319999999999997</v>
      </c>
      <c r="AX59" s="197">
        <v>0.99319999999999997</v>
      </c>
      <c r="AY59" s="197">
        <v>0.99319999999999997</v>
      </c>
      <c r="AZ59" s="197">
        <v>0.99309999999999998</v>
      </c>
      <c r="BA59" s="199">
        <v>0.99309999999999998</v>
      </c>
    </row>
    <row r="60" spans="2:53" s="192" customFormat="1" ht="16.350000000000001" customHeight="1">
      <c r="B60" s="196">
        <v>73.5</v>
      </c>
      <c r="C60" s="197">
        <v>0.99470000000000003</v>
      </c>
      <c r="D60" s="197">
        <v>0.99470000000000003</v>
      </c>
      <c r="E60" s="197">
        <v>0.99460000000000004</v>
      </c>
      <c r="F60" s="197">
        <v>0.99460000000000004</v>
      </c>
      <c r="G60" s="197">
        <v>0.99460000000000004</v>
      </c>
      <c r="H60" s="197">
        <v>0.99450000000000005</v>
      </c>
      <c r="I60" s="197">
        <v>0.99450000000000005</v>
      </c>
      <c r="J60" s="197">
        <v>0.99450000000000005</v>
      </c>
      <c r="K60" s="197">
        <v>0.99439999999999995</v>
      </c>
      <c r="L60" s="197">
        <v>0.99439999999999995</v>
      </c>
      <c r="M60" s="197">
        <v>0.99429999999999996</v>
      </c>
      <c r="N60" s="197">
        <v>0.99429999999999996</v>
      </c>
      <c r="O60" s="197">
        <v>0.99429999999999996</v>
      </c>
      <c r="P60" s="197">
        <v>0.99419999999999997</v>
      </c>
      <c r="Q60" s="197">
        <v>0.99419999999999997</v>
      </c>
      <c r="R60" s="197">
        <v>0.99419999999999997</v>
      </c>
      <c r="S60" s="197">
        <v>0.99409999999999998</v>
      </c>
      <c r="T60" s="197">
        <v>0.99409999999999998</v>
      </c>
      <c r="U60" s="197">
        <v>0.99409999999999998</v>
      </c>
      <c r="V60" s="197">
        <v>0.99399999999999999</v>
      </c>
      <c r="W60" s="197">
        <v>0.99399999999999999</v>
      </c>
      <c r="X60" s="197">
        <v>0.99390000000000001</v>
      </c>
      <c r="Y60" s="197">
        <v>0.99390000000000001</v>
      </c>
      <c r="Z60" s="197">
        <v>0.99390000000000001</v>
      </c>
      <c r="AA60" s="197">
        <v>0.99380000000000002</v>
      </c>
      <c r="AB60" s="197">
        <v>0.99380000000000002</v>
      </c>
      <c r="AC60" s="197">
        <v>0.99380000000000002</v>
      </c>
      <c r="AD60" s="197">
        <v>0.99370000000000003</v>
      </c>
      <c r="AE60" s="197">
        <v>0.99370000000000003</v>
      </c>
      <c r="AF60" s="197">
        <v>0.99360000000000004</v>
      </c>
      <c r="AG60" s="197">
        <v>0.99360000000000004</v>
      </c>
      <c r="AH60" s="197">
        <v>0.99360000000000004</v>
      </c>
      <c r="AI60" s="197">
        <v>0.99350000000000005</v>
      </c>
      <c r="AJ60" s="197">
        <v>0.99350000000000005</v>
      </c>
      <c r="AK60" s="197">
        <v>0.99339999999999995</v>
      </c>
      <c r="AL60" s="197">
        <v>0.99339999999999995</v>
      </c>
      <c r="AM60" s="197">
        <v>0.99339999999999995</v>
      </c>
      <c r="AN60" s="197">
        <v>0.99329999999999996</v>
      </c>
      <c r="AO60" s="197">
        <v>0.99329999999999996</v>
      </c>
      <c r="AP60" s="197">
        <v>0.99319999999999997</v>
      </c>
      <c r="AQ60" s="197">
        <v>0.99319999999999997</v>
      </c>
      <c r="AR60" s="197">
        <v>0.99319999999999997</v>
      </c>
      <c r="AS60" s="197">
        <v>0.99309999999999998</v>
      </c>
      <c r="AT60" s="197">
        <v>0.99309999999999998</v>
      </c>
      <c r="AU60" s="197">
        <v>0.99299999999999999</v>
      </c>
      <c r="AV60" s="197">
        <v>0.99299999999999999</v>
      </c>
      <c r="AW60" s="197">
        <v>0.99299999999999999</v>
      </c>
      <c r="AX60" s="197">
        <v>0.9929</v>
      </c>
      <c r="AY60" s="197">
        <v>0.9929</v>
      </c>
      <c r="AZ60" s="197">
        <v>0.99280000000000002</v>
      </c>
      <c r="BA60" s="199">
        <v>0.99280000000000002</v>
      </c>
    </row>
    <row r="61" spans="2:53" s="192" customFormat="1" ht="16.350000000000001" customHeight="1">
      <c r="B61" s="196">
        <v>74</v>
      </c>
      <c r="C61" s="197">
        <v>0.99450000000000005</v>
      </c>
      <c r="D61" s="197">
        <v>0.99450000000000005</v>
      </c>
      <c r="E61" s="197">
        <v>0.99439999999999995</v>
      </c>
      <c r="F61" s="197">
        <v>0.99439999999999995</v>
      </c>
      <c r="G61" s="197">
        <v>0.99439999999999995</v>
      </c>
      <c r="H61" s="197">
        <v>0.99429999999999996</v>
      </c>
      <c r="I61" s="197">
        <v>0.99429999999999996</v>
      </c>
      <c r="J61" s="197">
        <v>0.99419999999999997</v>
      </c>
      <c r="K61" s="197">
        <v>0.99419999999999997</v>
      </c>
      <c r="L61" s="197">
        <v>0.99419999999999997</v>
      </c>
      <c r="M61" s="197">
        <v>0.99409999999999998</v>
      </c>
      <c r="N61" s="197">
        <v>0.99409999999999998</v>
      </c>
      <c r="O61" s="197">
        <v>0.99409999999999998</v>
      </c>
      <c r="P61" s="197">
        <v>0.99399999999999999</v>
      </c>
      <c r="Q61" s="197">
        <v>0.99399999999999999</v>
      </c>
      <c r="R61" s="197">
        <v>0.99390000000000001</v>
      </c>
      <c r="S61" s="197">
        <v>0.99390000000000001</v>
      </c>
      <c r="T61" s="197">
        <v>0.99390000000000001</v>
      </c>
      <c r="U61" s="197">
        <v>0.99380000000000002</v>
      </c>
      <c r="V61" s="197">
        <v>0.99380000000000002</v>
      </c>
      <c r="W61" s="197">
        <v>0.99380000000000002</v>
      </c>
      <c r="X61" s="197">
        <v>0.99370000000000003</v>
      </c>
      <c r="Y61" s="197">
        <v>0.99370000000000003</v>
      </c>
      <c r="Z61" s="197">
        <v>0.99360000000000004</v>
      </c>
      <c r="AA61" s="197">
        <v>0.99360000000000004</v>
      </c>
      <c r="AB61" s="197">
        <v>0.99360000000000004</v>
      </c>
      <c r="AC61" s="197">
        <v>0.99350000000000005</v>
      </c>
      <c r="AD61" s="197">
        <v>0.99350000000000005</v>
      </c>
      <c r="AE61" s="197">
        <v>0.99339999999999995</v>
      </c>
      <c r="AF61" s="197">
        <v>0.99339999999999995</v>
      </c>
      <c r="AG61" s="197">
        <v>0.99339999999999995</v>
      </c>
      <c r="AH61" s="197">
        <v>0.99329999999999996</v>
      </c>
      <c r="AI61" s="197">
        <v>0.99329999999999996</v>
      </c>
      <c r="AJ61" s="197">
        <v>0.99319999999999997</v>
      </c>
      <c r="AK61" s="197">
        <v>0.99319999999999997</v>
      </c>
      <c r="AL61" s="197">
        <v>0.99319999999999997</v>
      </c>
      <c r="AM61" s="197">
        <v>0.99309999999999998</v>
      </c>
      <c r="AN61" s="197">
        <v>0.99309999999999998</v>
      </c>
      <c r="AO61" s="197">
        <v>0.99299999999999999</v>
      </c>
      <c r="AP61" s="197">
        <v>0.99299999999999999</v>
      </c>
      <c r="AQ61" s="197">
        <v>0.99299999999999999</v>
      </c>
      <c r="AR61" s="197">
        <v>0.9929</v>
      </c>
      <c r="AS61" s="197">
        <v>0.9929</v>
      </c>
      <c r="AT61" s="197">
        <v>0.99280000000000002</v>
      </c>
      <c r="AU61" s="197">
        <v>0.99280000000000002</v>
      </c>
      <c r="AV61" s="197">
        <v>0.99270000000000003</v>
      </c>
      <c r="AW61" s="197">
        <v>0.99270000000000003</v>
      </c>
      <c r="AX61" s="197">
        <v>0.99270000000000003</v>
      </c>
      <c r="AY61" s="197">
        <v>0.99260000000000004</v>
      </c>
      <c r="AZ61" s="197">
        <v>0.99260000000000004</v>
      </c>
      <c r="BA61" s="199">
        <v>0.99250000000000005</v>
      </c>
    </row>
    <row r="62" spans="2:53" s="192" customFormat="1" ht="16.350000000000001" customHeight="1">
      <c r="B62" s="196">
        <v>74.5</v>
      </c>
      <c r="C62" s="197">
        <v>0.99429999999999996</v>
      </c>
      <c r="D62" s="197">
        <v>0.99429999999999996</v>
      </c>
      <c r="E62" s="197">
        <v>0.99419999999999997</v>
      </c>
      <c r="F62" s="197">
        <v>0.99419999999999997</v>
      </c>
      <c r="G62" s="197">
        <v>0.99419999999999997</v>
      </c>
      <c r="H62" s="197">
        <v>0.99409999999999998</v>
      </c>
      <c r="I62" s="197">
        <v>0.99409999999999998</v>
      </c>
      <c r="J62" s="197">
        <v>0.99399999999999999</v>
      </c>
      <c r="K62" s="197">
        <v>0.99399999999999999</v>
      </c>
      <c r="L62" s="197">
        <v>0.99399999999999999</v>
      </c>
      <c r="M62" s="197">
        <v>0.99390000000000001</v>
      </c>
      <c r="N62" s="197">
        <v>0.99390000000000001</v>
      </c>
      <c r="O62" s="197">
        <v>0.99380000000000002</v>
      </c>
      <c r="P62" s="197">
        <v>0.99380000000000002</v>
      </c>
      <c r="Q62" s="197">
        <v>0.99380000000000002</v>
      </c>
      <c r="R62" s="197">
        <v>0.99370000000000003</v>
      </c>
      <c r="S62" s="197">
        <v>0.99370000000000003</v>
      </c>
      <c r="T62" s="197">
        <v>0.99370000000000003</v>
      </c>
      <c r="U62" s="197">
        <v>0.99360000000000004</v>
      </c>
      <c r="V62" s="197">
        <v>0.99360000000000004</v>
      </c>
      <c r="W62" s="197">
        <v>0.99350000000000005</v>
      </c>
      <c r="X62" s="197">
        <v>0.99350000000000005</v>
      </c>
      <c r="Y62" s="197">
        <v>0.99350000000000005</v>
      </c>
      <c r="Z62" s="197">
        <v>0.99339999999999995</v>
      </c>
      <c r="AA62" s="197">
        <v>0.99339999999999995</v>
      </c>
      <c r="AB62" s="197">
        <v>0.99329999999999996</v>
      </c>
      <c r="AC62" s="197">
        <v>0.99329999999999996</v>
      </c>
      <c r="AD62" s="197">
        <v>0.99319999999999997</v>
      </c>
      <c r="AE62" s="197">
        <v>0.99319999999999997</v>
      </c>
      <c r="AF62" s="197">
        <v>0.99319999999999997</v>
      </c>
      <c r="AG62" s="197">
        <v>0.99309999999999998</v>
      </c>
      <c r="AH62" s="197">
        <v>0.99309999999999998</v>
      </c>
      <c r="AI62" s="197">
        <v>0.99299999999999999</v>
      </c>
      <c r="AJ62" s="197">
        <v>0.99299999999999999</v>
      </c>
      <c r="AK62" s="197">
        <v>0.99299999999999999</v>
      </c>
      <c r="AL62" s="197">
        <v>0.9929</v>
      </c>
      <c r="AM62" s="197">
        <v>0.9929</v>
      </c>
      <c r="AN62" s="197">
        <v>0.99280000000000002</v>
      </c>
      <c r="AO62" s="197">
        <v>0.99280000000000002</v>
      </c>
      <c r="AP62" s="197">
        <v>0.99270000000000003</v>
      </c>
      <c r="AQ62" s="197">
        <v>0.99270000000000003</v>
      </c>
      <c r="AR62" s="197">
        <v>0.99270000000000003</v>
      </c>
      <c r="AS62" s="197">
        <v>0.99260000000000004</v>
      </c>
      <c r="AT62" s="197">
        <v>0.99260000000000004</v>
      </c>
      <c r="AU62" s="197">
        <v>0.99250000000000005</v>
      </c>
      <c r="AV62" s="197">
        <v>0.99250000000000005</v>
      </c>
      <c r="AW62" s="197">
        <v>0.99239999999999995</v>
      </c>
      <c r="AX62" s="197">
        <v>0.99239999999999995</v>
      </c>
      <c r="AY62" s="197">
        <v>0.99239999999999995</v>
      </c>
      <c r="AZ62" s="197">
        <v>0.99229999999999996</v>
      </c>
      <c r="BA62" s="199">
        <v>0.99229999999999996</v>
      </c>
    </row>
    <row r="63" spans="2:53" s="192" customFormat="1" ht="16.350000000000001" customHeight="1">
      <c r="B63" s="196">
        <v>75</v>
      </c>
      <c r="C63" s="197">
        <v>0.99409999999999998</v>
      </c>
      <c r="D63" s="197">
        <v>0.99409999999999998</v>
      </c>
      <c r="E63" s="197">
        <v>0.99399999999999999</v>
      </c>
      <c r="F63" s="197">
        <v>0.99399999999999999</v>
      </c>
      <c r="G63" s="197">
        <v>0.99399999999999999</v>
      </c>
      <c r="H63" s="197">
        <v>0.99390000000000001</v>
      </c>
      <c r="I63" s="197">
        <v>0.99390000000000001</v>
      </c>
      <c r="J63" s="197">
        <v>0.99380000000000002</v>
      </c>
      <c r="K63" s="197">
        <v>0.99380000000000002</v>
      </c>
      <c r="L63" s="197">
        <v>0.99380000000000002</v>
      </c>
      <c r="M63" s="197">
        <v>0.99370000000000003</v>
      </c>
      <c r="N63" s="197">
        <v>0.99370000000000003</v>
      </c>
      <c r="O63" s="197">
        <v>0.99360000000000004</v>
      </c>
      <c r="P63" s="197">
        <v>0.99360000000000004</v>
      </c>
      <c r="Q63" s="197">
        <v>0.99360000000000004</v>
      </c>
      <c r="R63" s="197">
        <v>0.99350000000000005</v>
      </c>
      <c r="S63" s="197">
        <v>0.99350000000000005</v>
      </c>
      <c r="T63" s="197">
        <v>0.99339999999999995</v>
      </c>
      <c r="U63" s="197">
        <v>0.99339999999999995</v>
      </c>
      <c r="V63" s="197">
        <v>0.99329999999999996</v>
      </c>
      <c r="W63" s="197">
        <v>0.99329999999999996</v>
      </c>
      <c r="X63" s="197">
        <v>0.99329999999999996</v>
      </c>
      <c r="Y63" s="197">
        <v>0.99319999999999997</v>
      </c>
      <c r="Z63" s="197">
        <v>0.99319999999999997</v>
      </c>
      <c r="AA63" s="197">
        <v>0.99309999999999998</v>
      </c>
      <c r="AB63" s="197">
        <v>0.99309999999999998</v>
      </c>
      <c r="AC63" s="197">
        <v>0.99309999999999998</v>
      </c>
      <c r="AD63" s="197">
        <v>0.99299999999999999</v>
      </c>
      <c r="AE63" s="197">
        <v>0.99299999999999999</v>
      </c>
      <c r="AF63" s="197">
        <v>0.9929</v>
      </c>
      <c r="AG63" s="197">
        <v>0.9929</v>
      </c>
      <c r="AH63" s="197">
        <v>0.99280000000000002</v>
      </c>
      <c r="AI63" s="197">
        <v>0.99280000000000002</v>
      </c>
      <c r="AJ63" s="197">
        <v>0.99280000000000002</v>
      </c>
      <c r="AK63" s="197">
        <v>0.99270000000000003</v>
      </c>
      <c r="AL63" s="197">
        <v>0.99270000000000003</v>
      </c>
      <c r="AM63" s="197">
        <v>0.99260000000000004</v>
      </c>
      <c r="AN63" s="197">
        <v>0.99260000000000004</v>
      </c>
      <c r="AO63" s="197">
        <v>0.99250000000000005</v>
      </c>
      <c r="AP63" s="197">
        <v>0.99250000000000005</v>
      </c>
      <c r="AQ63" s="197">
        <v>0.99250000000000005</v>
      </c>
      <c r="AR63" s="197">
        <v>0.99239999999999995</v>
      </c>
      <c r="AS63" s="197">
        <v>0.99239999999999995</v>
      </c>
      <c r="AT63" s="197">
        <v>0.99229999999999996</v>
      </c>
      <c r="AU63" s="197">
        <v>0.99229999999999996</v>
      </c>
      <c r="AV63" s="197">
        <v>0.99219999999999997</v>
      </c>
      <c r="AW63" s="197">
        <v>0.99219999999999997</v>
      </c>
      <c r="AX63" s="197">
        <v>0.99209999999999998</v>
      </c>
      <c r="AY63" s="197">
        <v>0.99209999999999998</v>
      </c>
      <c r="AZ63" s="197">
        <v>0.99199999999999999</v>
      </c>
      <c r="BA63" s="199">
        <v>0.99199999999999999</v>
      </c>
    </row>
    <row r="64" spans="2:53" s="192" customFormat="1" ht="16.350000000000001" customHeight="1">
      <c r="B64" s="196">
        <v>75.5</v>
      </c>
      <c r="C64" s="197">
        <v>0.99390000000000001</v>
      </c>
      <c r="D64" s="197">
        <v>0.99390000000000001</v>
      </c>
      <c r="E64" s="197">
        <v>0.99380000000000002</v>
      </c>
      <c r="F64" s="197">
        <v>0.99380000000000002</v>
      </c>
      <c r="G64" s="197">
        <v>0.99380000000000002</v>
      </c>
      <c r="H64" s="197">
        <v>0.99370000000000003</v>
      </c>
      <c r="I64" s="197">
        <v>0.99370000000000003</v>
      </c>
      <c r="J64" s="197">
        <v>0.99360000000000004</v>
      </c>
      <c r="K64" s="197">
        <v>0.99360000000000004</v>
      </c>
      <c r="L64" s="197">
        <v>0.99350000000000005</v>
      </c>
      <c r="M64" s="197">
        <v>0.99350000000000005</v>
      </c>
      <c r="N64" s="197">
        <v>0.99350000000000005</v>
      </c>
      <c r="O64" s="197">
        <v>0.99339999999999995</v>
      </c>
      <c r="P64" s="197">
        <v>0.99339999999999995</v>
      </c>
      <c r="Q64" s="197">
        <v>0.99329999999999996</v>
      </c>
      <c r="R64" s="197">
        <v>0.99329999999999996</v>
      </c>
      <c r="S64" s="197">
        <v>0.99329999999999996</v>
      </c>
      <c r="T64" s="197">
        <v>0.99319999999999997</v>
      </c>
      <c r="U64" s="197">
        <v>0.99319999999999997</v>
      </c>
      <c r="V64" s="197">
        <v>0.99309999999999998</v>
      </c>
      <c r="W64" s="197">
        <v>0.99309999999999998</v>
      </c>
      <c r="X64" s="197">
        <v>0.99299999999999999</v>
      </c>
      <c r="Y64" s="197">
        <v>0.99299999999999999</v>
      </c>
      <c r="Z64" s="197">
        <v>0.99299999999999999</v>
      </c>
      <c r="AA64" s="197">
        <v>0.9929</v>
      </c>
      <c r="AB64" s="197">
        <v>0.9929</v>
      </c>
      <c r="AC64" s="197">
        <v>0.99280000000000002</v>
      </c>
      <c r="AD64" s="197">
        <v>0.99280000000000002</v>
      </c>
      <c r="AE64" s="197">
        <v>0.99270000000000003</v>
      </c>
      <c r="AF64" s="197">
        <v>0.99270000000000003</v>
      </c>
      <c r="AG64" s="197">
        <v>0.99260000000000004</v>
      </c>
      <c r="AH64" s="197">
        <v>0.99260000000000004</v>
      </c>
      <c r="AI64" s="197">
        <v>0.99260000000000004</v>
      </c>
      <c r="AJ64" s="197">
        <v>0.99250000000000005</v>
      </c>
      <c r="AK64" s="197">
        <v>0.99250000000000005</v>
      </c>
      <c r="AL64" s="197">
        <v>0.99239999999999995</v>
      </c>
      <c r="AM64" s="197">
        <v>0.99239999999999995</v>
      </c>
      <c r="AN64" s="197">
        <v>0.99229999999999996</v>
      </c>
      <c r="AO64" s="197">
        <v>0.99229999999999996</v>
      </c>
      <c r="AP64" s="197">
        <v>0.99219999999999997</v>
      </c>
      <c r="AQ64" s="197">
        <v>0.99219999999999997</v>
      </c>
      <c r="AR64" s="197">
        <v>0.99219999999999997</v>
      </c>
      <c r="AS64" s="197">
        <v>0.99209999999999998</v>
      </c>
      <c r="AT64" s="197">
        <v>0.99209999999999998</v>
      </c>
      <c r="AU64" s="197">
        <v>0.99199999999999999</v>
      </c>
      <c r="AV64" s="197">
        <v>0.99199999999999999</v>
      </c>
      <c r="AW64" s="197">
        <v>0.9919</v>
      </c>
      <c r="AX64" s="197">
        <v>0.9919</v>
      </c>
      <c r="AY64" s="197">
        <v>0.99180000000000001</v>
      </c>
      <c r="AZ64" s="197">
        <v>0.99180000000000001</v>
      </c>
      <c r="BA64" s="199">
        <v>0.99170000000000003</v>
      </c>
    </row>
    <row r="65" spans="2:53" s="192" customFormat="1" ht="16.350000000000001" customHeight="1">
      <c r="B65" s="196">
        <v>76</v>
      </c>
      <c r="C65" s="197">
        <v>0.99370000000000003</v>
      </c>
      <c r="D65" s="197">
        <v>0.99370000000000003</v>
      </c>
      <c r="E65" s="197">
        <v>0.99360000000000004</v>
      </c>
      <c r="F65" s="197">
        <v>0.99360000000000004</v>
      </c>
      <c r="G65" s="197">
        <v>0.99360000000000004</v>
      </c>
      <c r="H65" s="197">
        <v>0.99350000000000005</v>
      </c>
      <c r="I65" s="197">
        <v>0.99350000000000005</v>
      </c>
      <c r="J65" s="197">
        <v>0.99339999999999995</v>
      </c>
      <c r="K65" s="197">
        <v>0.99339999999999995</v>
      </c>
      <c r="L65" s="197">
        <v>0.99329999999999996</v>
      </c>
      <c r="M65" s="197">
        <v>0.99329999999999996</v>
      </c>
      <c r="N65" s="197">
        <v>0.99329999999999996</v>
      </c>
      <c r="O65" s="197">
        <v>0.99319999999999997</v>
      </c>
      <c r="P65" s="197">
        <v>0.99319999999999997</v>
      </c>
      <c r="Q65" s="197">
        <v>0.99309999999999998</v>
      </c>
      <c r="R65" s="197">
        <v>0.99309999999999998</v>
      </c>
      <c r="S65" s="197">
        <v>0.99299999999999999</v>
      </c>
      <c r="T65" s="197">
        <v>0.99299999999999999</v>
      </c>
      <c r="U65" s="197">
        <v>0.99299999999999999</v>
      </c>
      <c r="V65" s="197">
        <v>0.9929</v>
      </c>
      <c r="W65" s="197">
        <v>0.9929</v>
      </c>
      <c r="X65" s="197">
        <v>0.99280000000000002</v>
      </c>
      <c r="Y65" s="197">
        <v>0.99280000000000002</v>
      </c>
      <c r="Z65" s="197">
        <v>0.99270000000000003</v>
      </c>
      <c r="AA65" s="197">
        <v>0.99270000000000003</v>
      </c>
      <c r="AB65" s="197">
        <v>0.99260000000000004</v>
      </c>
      <c r="AC65" s="197">
        <v>0.99260000000000004</v>
      </c>
      <c r="AD65" s="197">
        <v>0.99250000000000005</v>
      </c>
      <c r="AE65" s="197">
        <v>0.99250000000000005</v>
      </c>
      <c r="AF65" s="197">
        <v>0.99250000000000005</v>
      </c>
      <c r="AG65" s="197">
        <v>0.99239999999999995</v>
      </c>
      <c r="AH65" s="197">
        <v>0.99239999999999995</v>
      </c>
      <c r="AI65" s="197">
        <v>0.99229999999999996</v>
      </c>
      <c r="AJ65" s="197">
        <v>0.99229999999999996</v>
      </c>
      <c r="AK65" s="197">
        <v>0.99219999999999997</v>
      </c>
      <c r="AL65" s="197">
        <v>0.99219999999999997</v>
      </c>
      <c r="AM65" s="197">
        <v>0.99209999999999998</v>
      </c>
      <c r="AN65" s="197">
        <v>0.99209999999999998</v>
      </c>
      <c r="AO65" s="197">
        <v>0.99199999999999999</v>
      </c>
      <c r="AP65" s="197">
        <v>0.99199999999999999</v>
      </c>
      <c r="AQ65" s="197">
        <v>0.9919</v>
      </c>
      <c r="AR65" s="197">
        <v>0.9919</v>
      </c>
      <c r="AS65" s="197">
        <v>0.9919</v>
      </c>
      <c r="AT65" s="197">
        <v>0.99180000000000001</v>
      </c>
      <c r="AU65" s="197">
        <v>0.99180000000000001</v>
      </c>
      <c r="AV65" s="197">
        <v>0.99170000000000003</v>
      </c>
      <c r="AW65" s="197">
        <v>0.99170000000000003</v>
      </c>
      <c r="AX65" s="197">
        <v>0.99160000000000004</v>
      </c>
      <c r="AY65" s="197">
        <v>0.99160000000000004</v>
      </c>
      <c r="AZ65" s="197">
        <v>0.99150000000000005</v>
      </c>
      <c r="BA65" s="199">
        <v>0.99150000000000005</v>
      </c>
    </row>
    <row r="66" spans="2:53" s="192" customFormat="1" ht="16.350000000000001" customHeight="1">
      <c r="B66" s="196">
        <v>76.5</v>
      </c>
      <c r="C66" s="197">
        <v>0.99350000000000005</v>
      </c>
      <c r="D66" s="197">
        <v>0.99350000000000005</v>
      </c>
      <c r="E66" s="197">
        <v>0.99339999999999995</v>
      </c>
      <c r="F66" s="197">
        <v>0.99339999999999995</v>
      </c>
      <c r="G66" s="197">
        <v>0.99339999999999995</v>
      </c>
      <c r="H66" s="197">
        <v>0.99329999999999996</v>
      </c>
      <c r="I66" s="197">
        <v>0.99329999999999996</v>
      </c>
      <c r="J66" s="197">
        <v>0.99319999999999997</v>
      </c>
      <c r="K66" s="197">
        <v>0.99319999999999997</v>
      </c>
      <c r="L66" s="197">
        <v>0.99309999999999998</v>
      </c>
      <c r="M66" s="197">
        <v>0.99309999999999998</v>
      </c>
      <c r="N66" s="197">
        <v>0.99299999999999999</v>
      </c>
      <c r="O66" s="197">
        <v>0.99299999999999999</v>
      </c>
      <c r="P66" s="197">
        <v>0.99299999999999999</v>
      </c>
      <c r="Q66" s="197">
        <v>0.9929</v>
      </c>
      <c r="R66" s="197">
        <v>0.9929</v>
      </c>
      <c r="S66" s="197">
        <v>0.99280000000000002</v>
      </c>
      <c r="T66" s="197">
        <v>0.99280000000000002</v>
      </c>
      <c r="U66" s="197">
        <v>0.99270000000000003</v>
      </c>
      <c r="V66" s="197">
        <v>0.99270000000000003</v>
      </c>
      <c r="W66" s="197">
        <v>0.99260000000000004</v>
      </c>
      <c r="X66" s="197">
        <v>0.99260000000000004</v>
      </c>
      <c r="Y66" s="197">
        <v>0.99250000000000005</v>
      </c>
      <c r="Z66" s="197">
        <v>0.99250000000000005</v>
      </c>
      <c r="AA66" s="197">
        <v>0.99250000000000005</v>
      </c>
      <c r="AB66" s="197">
        <v>0.99239999999999995</v>
      </c>
      <c r="AC66" s="197">
        <v>0.99239999999999995</v>
      </c>
      <c r="AD66" s="197">
        <v>0.99229999999999996</v>
      </c>
      <c r="AE66" s="197">
        <v>0.99229999999999996</v>
      </c>
      <c r="AF66" s="197">
        <v>0.99219999999999997</v>
      </c>
      <c r="AG66" s="197">
        <v>0.99219999999999997</v>
      </c>
      <c r="AH66" s="197">
        <v>0.99209999999999998</v>
      </c>
      <c r="AI66" s="197">
        <v>0.99209999999999998</v>
      </c>
      <c r="AJ66" s="197">
        <v>0.99199999999999999</v>
      </c>
      <c r="AK66" s="197">
        <v>0.99199999999999999</v>
      </c>
      <c r="AL66" s="197">
        <v>0.9919</v>
      </c>
      <c r="AM66" s="197">
        <v>0.9919</v>
      </c>
      <c r="AN66" s="197">
        <v>0.99180000000000001</v>
      </c>
      <c r="AO66" s="197">
        <v>0.99180000000000001</v>
      </c>
      <c r="AP66" s="197">
        <v>0.99170000000000003</v>
      </c>
      <c r="AQ66" s="197">
        <v>0.99170000000000003</v>
      </c>
      <c r="AR66" s="197">
        <v>0.99160000000000004</v>
      </c>
      <c r="AS66" s="197">
        <v>0.99160000000000004</v>
      </c>
      <c r="AT66" s="197">
        <v>0.99150000000000005</v>
      </c>
      <c r="AU66" s="197">
        <v>0.99150000000000005</v>
      </c>
      <c r="AV66" s="197">
        <v>0.99150000000000005</v>
      </c>
      <c r="AW66" s="197">
        <v>0.99139999999999995</v>
      </c>
      <c r="AX66" s="197">
        <v>0.99139999999999995</v>
      </c>
      <c r="AY66" s="197">
        <v>0.99129999999999996</v>
      </c>
      <c r="AZ66" s="197">
        <v>0.99129999999999996</v>
      </c>
      <c r="BA66" s="199">
        <v>0.99119999999999997</v>
      </c>
    </row>
    <row r="67" spans="2:53" s="192" customFormat="1" ht="16.350000000000001" customHeight="1">
      <c r="B67" s="196">
        <v>77</v>
      </c>
      <c r="C67" s="197">
        <v>0.99329999999999996</v>
      </c>
      <c r="D67" s="197">
        <v>0.99329999999999996</v>
      </c>
      <c r="E67" s="197">
        <v>0.99319999999999997</v>
      </c>
      <c r="F67" s="197">
        <v>0.99319999999999997</v>
      </c>
      <c r="G67" s="197">
        <v>0.99309999999999998</v>
      </c>
      <c r="H67" s="197">
        <v>0.99309999999999998</v>
      </c>
      <c r="I67" s="197">
        <v>0.99309999999999998</v>
      </c>
      <c r="J67" s="197">
        <v>0.99299999999999999</v>
      </c>
      <c r="K67" s="197">
        <v>0.99299999999999999</v>
      </c>
      <c r="L67" s="197">
        <v>0.9929</v>
      </c>
      <c r="M67" s="197">
        <v>0.9929</v>
      </c>
      <c r="N67" s="197">
        <v>0.99280000000000002</v>
      </c>
      <c r="O67" s="197">
        <v>0.99280000000000002</v>
      </c>
      <c r="P67" s="197">
        <v>0.99270000000000003</v>
      </c>
      <c r="Q67" s="197">
        <v>0.99270000000000003</v>
      </c>
      <c r="R67" s="197">
        <v>0.99260000000000004</v>
      </c>
      <c r="S67" s="197">
        <v>0.99260000000000004</v>
      </c>
      <c r="T67" s="197">
        <v>0.99260000000000004</v>
      </c>
      <c r="U67" s="197">
        <v>0.99250000000000005</v>
      </c>
      <c r="V67" s="197">
        <v>0.99250000000000005</v>
      </c>
      <c r="W67" s="197">
        <v>0.99239999999999995</v>
      </c>
      <c r="X67" s="197">
        <v>0.99239999999999995</v>
      </c>
      <c r="Y67" s="197">
        <v>0.99229999999999996</v>
      </c>
      <c r="Z67" s="197">
        <v>0.99229999999999996</v>
      </c>
      <c r="AA67" s="197">
        <v>0.99219999999999997</v>
      </c>
      <c r="AB67" s="197">
        <v>0.99219999999999997</v>
      </c>
      <c r="AC67" s="197">
        <v>0.99209999999999998</v>
      </c>
      <c r="AD67" s="197">
        <v>0.99209999999999998</v>
      </c>
      <c r="AE67" s="197">
        <v>0.99199999999999999</v>
      </c>
      <c r="AF67" s="197">
        <v>0.99199999999999999</v>
      </c>
      <c r="AG67" s="197">
        <v>0.9919</v>
      </c>
      <c r="AH67" s="197">
        <v>0.9919</v>
      </c>
      <c r="AI67" s="197">
        <v>0.99180000000000001</v>
      </c>
      <c r="AJ67" s="197">
        <v>0.99180000000000001</v>
      </c>
      <c r="AK67" s="197">
        <v>0.99170000000000003</v>
      </c>
      <c r="AL67" s="197">
        <v>0.99170000000000003</v>
      </c>
      <c r="AM67" s="197">
        <v>0.99160000000000004</v>
      </c>
      <c r="AN67" s="197">
        <v>0.99160000000000004</v>
      </c>
      <c r="AO67" s="197">
        <v>0.99150000000000005</v>
      </c>
      <c r="AP67" s="197">
        <v>0.99150000000000005</v>
      </c>
      <c r="AQ67" s="197">
        <v>0.99139999999999995</v>
      </c>
      <c r="AR67" s="197">
        <v>0.99139999999999995</v>
      </c>
      <c r="AS67" s="197">
        <v>0.99129999999999996</v>
      </c>
      <c r="AT67" s="197">
        <v>0.99129999999999996</v>
      </c>
      <c r="AU67" s="197">
        <v>0.99119999999999997</v>
      </c>
      <c r="AV67" s="197">
        <v>0.99119999999999997</v>
      </c>
      <c r="AW67" s="197">
        <v>0.99109999999999998</v>
      </c>
      <c r="AX67" s="197">
        <v>0.99109999999999998</v>
      </c>
      <c r="AY67" s="197">
        <v>0.99099999999999999</v>
      </c>
      <c r="AZ67" s="197">
        <v>0.99099999999999999</v>
      </c>
      <c r="BA67" s="199">
        <v>0.9909</v>
      </c>
    </row>
    <row r="68" spans="2:53" s="192" customFormat="1" ht="16.350000000000001" customHeight="1">
      <c r="B68" s="196">
        <v>77.5</v>
      </c>
      <c r="C68" s="197">
        <v>0.99309999999999998</v>
      </c>
      <c r="D68" s="197">
        <v>0.99309999999999998</v>
      </c>
      <c r="E68" s="197">
        <v>0.99299999999999999</v>
      </c>
      <c r="F68" s="197">
        <v>0.99299999999999999</v>
      </c>
      <c r="G68" s="197">
        <v>0.9929</v>
      </c>
      <c r="H68" s="197">
        <v>0.9929</v>
      </c>
      <c r="I68" s="197">
        <v>0.9929</v>
      </c>
      <c r="J68" s="197">
        <v>0.99280000000000002</v>
      </c>
      <c r="K68" s="197">
        <v>0.99280000000000002</v>
      </c>
      <c r="L68" s="197">
        <v>0.99270000000000003</v>
      </c>
      <c r="M68" s="197">
        <v>0.99270000000000003</v>
      </c>
      <c r="N68" s="197">
        <v>0.99260000000000004</v>
      </c>
      <c r="O68" s="197">
        <v>0.99260000000000004</v>
      </c>
      <c r="P68" s="197">
        <v>0.99250000000000005</v>
      </c>
      <c r="Q68" s="197">
        <v>0.99250000000000005</v>
      </c>
      <c r="R68" s="197">
        <v>0.99239999999999995</v>
      </c>
      <c r="S68" s="197">
        <v>0.99239999999999995</v>
      </c>
      <c r="T68" s="197">
        <v>0.99229999999999996</v>
      </c>
      <c r="U68" s="197">
        <v>0.99229999999999996</v>
      </c>
      <c r="V68" s="197">
        <v>0.99219999999999997</v>
      </c>
      <c r="W68" s="197">
        <v>0.99219999999999997</v>
      </c>
      <c r="X68" s="197">
        <v>0.99209999999999998</v>
      </c>
      <c r="Y68" s="197">
        <v>0.99209999999999998</v>
      </c>
      <c r="Z68" s="197">
        <v>0.99199999999999999</v>
      </c>
      <c r="AA68" s="197">
        <v>0.99199999999999999</v>
      </c>
      <c r="AB68" s="197">
        <v>0.9919</v>
      </c>
      <c r="AC68" s="197">
        <v>0.9919</v>
      </c>
      <c r="AD68" s="197">
        <v>0.99180000000000001</v>
      </c>
      <c r="AE68" s="197">
        <v>0.99180000000000001</v>
      </c>
      <c r="AF68" s="197">
        <v>0.99170000000000003</v>
      </c>
      <c r="AG68" s="197">
        <v>0.99170000000000003</v>
      </c>
      <c r="AH68" s="197">
        <v>0.99160000000000004</v>
      </c>
      <c r="AI68" s="197">
        <v>0.99160000000000004</v>
      </c>
      <c r="AJ68" s="197">
        <v>0.99150000000000005</v>
      </c>
      <c r="AK68" s="197">
        <v>0.99150000000000005</v>
      </c>
      <c r="AL68" s="197">
        <v>0.99139999999999995</v>
      </c>
      <c r="AM68" s="197">
        <v>0.99139999999999995</v>
      </c>
      <c r="AN68" s="197">
        <v>0.99129999999999996</v>
      </c>
      <c r="AO68" s="197">
        <v>0.99129999999999996</v>
      </c>
      <c r="AP68" s="197">
        <v>0.99119999999999997</v>
      </c>
      <c r="AQ68" s="197">
        <v>0.99119999999999997</v>
      </c>
      <c r="AR68" s="197">
        <v>0.99109999999999998</v>
      </c>
      <c r="AS68" s="197">
        <v>0.99109999999999998</v>
      </c>
      <c r="AT68" s="197">
        <v>0.99099999999999999</v>
      </c>
      <c r="AU68" s="197">
        <v>0.99099999999999999</v>
      </c>
      <c r="AV68" s="197">
        <v>0.9909</v>
      </c>
      <c r="AW68" s="197">
        <v>0.9909</v>
      </c>
      <c r="AX68" s="197">
        <v>0.99080000000000001</v>
      </c>
      <c r="AY68" s="197">
        <v>0.99080000000000001</v>
      </c>
      <c r="AZ68" s="197">
        <v>0.99070000000000003</v>
      </c>
      <c r="BA68" s="199">
        <v>0.99070000000000003</v>
      </c>
    </row>
    <row r="69" spans="2:53" s="192" customFormat="1" ht="16.350000000000001" customHeight="1">
      <c r="B69" s="196">
        <v>78</v>
      </c>
      <c r="C69" s="197">
        <v>0.9929</v>
      </c>
      <c r="D69" s="197">
        <v>0.9929</v>
      </c>
      <c r="E69" s="197">
        <v>0.99280000000000002</v>
      </c>
      <c r="F69" s="197">
        <v>0.99280000000000002</v>
      </c>
      <c r="G69" s="197">
        <v>0.99270000000000003</v>
      </c>
      <c r="H69" s="197">
        <v>0.99270000000000003</v>
      </c>
      <c r="I69" s="197">
        <v>0.99260000000000004</v>
      </c>
      <c r="J69" s="197">
        <v>0.99260000000000004</v>
      </c>
      <c r="K69" s="197">
        <v>0.99260000000000004</v>
      </c>
      <c r="L69" s="197">
        <v>0.99250000000000005</v>
      </c>
      <c r="M69" s="197">
        <v>0.99250000000000005</v>
      </c>
      <c r="N69" s="197">
        <v>0.99239999999999995</v>
      </c>
      <c r="O69" s="197">
        <v>0.99239999999999995</v>
      </c>
      <c r="P69" s="197">
        <v>0.99229999999999996</v>
      </c>
      <c r="Q69" s="197">
        <v>0.99229999999999996</v>
      </c>
      <c r="R69" s="197">
        <v>0.99219999999999997</v>
      </c>
      <c r="S69" s="197">
        <v>0.99219999999999997</v>
      </c>
      <c r="T69" s="197">
        <v>0.99209999999999998</v>
      </c>
      <c r="U69" s="197">
        <v>0.99209999999999998</v>
      </c>
      <c r="V69" s="197">
        <v>0.99199999999999999</v>
      </c>
      <c r="W69" s="197">
        <v>0.99199999999999999</v>
      </c>
      <c r="X69" s="197">
        <v>0.9919</v>
      </c>
      <c r="Y69" s="197">
        <v>0.9919</v>
      </c>
      <c r="Z69" s="197">
        <v>0.99180000000000001</v>
      </c>
      <c r="AA69" s="197">
        <v>0.99180000000000001</v>
      </c>
      <c r="AB69" s="197">
        <v>0.99170000000000003</v>
      </c>
      <c r="AC69" s="197">
        <v>0.99170000000000003</v>
      </c>
      <c r="AD69" s="197">
        <v>0.99160000000000004</v>
      </c>
      <c r="AE69" s="197">
        <v>0.99160000000000004</v>
      </c>
      <c r="AF69" s="197">
        <v>0.99150000000000005</v>
      </c>
      <c r="AG69" s="197">
        <v>0.99150000000000005</v>
      </c>
      <c r="AH69" s="197">
        <v>0.99139999999999995</v>
      </c>
      <c r="AI69" s="197">
        <v>0.99139999999999995</v>
      </c>
      <c r="AJ69" s="197">
        <v>0.99129999999999996</v>
      </c>
      <c r="AK69" s="197">
        <v>0.99129999999999996</v>
      </c>
      <c r="AL69" s="197">
        <v>0.99119999999999997</v>
      </c>
      <c r="AM69" s="197">
        <v>0.99109999999999998</v>
      </c>
      <c r="AN69" s="197">
        <v>0.99109999999999998</v>
      </c>
      <c r="AO69" s="197">
        <v>0.99099999999999999</v>
      </c>
      <c r="AP69" s="197">
        <v>0.99099999999999999</v>
      </c>
      <c r="AQ69" s="197">
        <v>0.9909</v>
      </c>
      <c r="AR69" s="197">
        <v>0.9909</v>
      </c>
      <c r="AS69" s="197">
        <v>0.99080000000000001</v>
      </c>
      <c r="AT69" s="197">
        <v>0.99080000000000001</v>
      </c>
      <c r="AU69" s="197">
        <v>0.99070000000000003</v>
      </c>
      <c r="AV69" s="197">
        <v>0.99070000000000003</v>
      </c>
      <c r="AW69" s="197">
        <v>0.99060000000000004</v>
      </c>
      <c r="AX69" s="197">
        <v>0.99060000000000004</v>
      </c>
      <c r="AY69" s="197">
        <v>0.99050000000000005</v>
      </c>
      <c r="AZ69" s="197">
        <v>0.99050000000000005</v>
      </c>
      <c r="BA69" s="199">
        <v>0.99039999999999995</v>
      </c>
    </row>
    <row r="70" spans="2:53" s="192" customFormat="1" ht="16.350000000000001" customHeight="1">
      <c r="B70" s="196">
        <v>78.5</v>
      </c>
      <c r="C70" s="197">
        <v>0.99270000000000003</v>
      </c>
      <c r="D70" s="197">
        <v>0.99270000000000003</v>
      </c>
      <c r="E70" s="197">
        <v>0.99260000000000004</v>
      </c>
      <c r="F70" s="197">
        <v>0.99260000000000004</v>
      </c>
      <c r="G70" s="197">
        <v>0.99250000000000005</v>
      </c>
      <c r="H70" s="197">
        <v>0.99250000000000005</v>
      </c>
      <c r="I70" s="197">
        <v>0.99239999999999995</v>
      </c>
      <c r="J70" s="197">
        <v>0.99239999999999995</v>
      </c>
      <c r="K70" s="197">
        <v>0.99229999999999996</v>
      </c>
      <c r="L70" s="197">
        <v>0.99229999999999996</v>
      </c>
      <c r="M70" s="197">
        <v>0.99219999999999997</v>
      </c>
      <c r="N70" s="197">
        <v>0.99219999999999997</v>
      </c>
      <c r="O70" s="197">
        <v>0.99209999999999998</v>
      </c>
      <c r="P70" s="197">
        <v>0.99209999999999998</v>
      </c>
      <c r="Q70" s="197">
        <v>0.99199999999999999</v>
      </c>
      <c r="R70" s="197">
        <v>0.99199999999999999</v>
      </c>
      <c r="S70" s="197">
        <v>0.9919</v>
      </c>
      <c r="T70" s="197">
        <v>0.9919</v>
      </c>
      <c r="U70" s="197">
        <v>0.99180000000000001</v>
      </c>
      <c r="V70" s="197">
        <v>0.99180000000000001</v>
      </c>
      <c r="W70" s="197">
        <v>0.99170000000000003</v>
      </c>
      <c r="X70" s="197">
        <v>0.99170000000000003</v>
      </c>
      <c r="Y70" s="197">
        <v>0.99160000000000004</v>
      </c>
      <c r="Z70" s="197">
        <v>0.99160000000000004</v>
      </c>
      <c r="AA70" s="197">
        <v>0.99150000000000005</v>
      </c>
      <c r="AB70" s="197">
        <v>0.99150000000000005</v>
      </c>
      <c r="AC70" s="197">
        <v>0.99139999999999995</v>
      </c>
      <c r="AD70" s="197">
        <v>0.99139999999999995</v>
      </c>
      <c r="AE70" s="197">
        <v>0.99129999999999996</v>
      </c>
      <c r="AF70" s="197">
        <v>0.99129999999999996</v>
      </c>
      <c r="AG70" s="197">
        <v>0.99119999999999997</v>
      </c>
      <c r="AH70" s="197">
        <v>0.99119999999999997</v>
      </c>
      <c r="AI70" s="197">
        <v>0.99109999999999998</v>
      </c>
      <c r="AJ70" s="197">
        <v>0.99109999999999998</v>
      </c>
      <c r="AK70" s="197">
        <v>0.99099999999999999</v>
      </c>
      <c r="AL70" s="197">
        <v>0.99099999999999999</v>
      </c>
      <c r="AM70" s="197">
        <v>0.9909</v>
      </c>
      <c r="AN70" s="197">
        <v>0.99080000000000001</v>
      </c>
      <c r="AO70" s="197">
        <v>0.99080000000000001</v>
      </c>
      <c r="AP70" s="197">
        <v>0.99070000000000003</v>
      </c>
      <c r="AQ70" s="197">
        <v>0.99070000000000003</v>
      </c>
      <c r="AR70" s="197">
        <v>0.99060000000000004</v>
      </c>
      <c r="AS70" s="197">
        <v>0.99060000000000004</v>
      </c>
      <c r="AT70" s="197">
        <v>0.99050000000000005</v>
      </c>
      <c r="AU70" s="197">
        <v>0.99050000000000005</v>
      </c>
      <c r="AV70" s="197">
        <v>0.99039999999999995</v>
      </c>
      <c r="AW70" s="197">
        <v>0.99039999999999995</v>
      </c>
      <c r="AX70" s="197">
        <v>0.99029999999999996</v>
      </c>
      <c r="AY70" s="197">
        <v>0.99019999999999997</v>
      </c>
      <c r="AZ70" s="197">
        <v>0.99019999999999997</v>
      </c>
      <c r="BA70" s="199">
        <v>0.99009999999999998</v>
      </c>
    </row>
    <row r="71" spans="2:53" s="192" customFormat="1" ht="16.350000000000001" customHeight="1">
      <c r="B71" s="196">
        <v>79</v>
      </c>
      <c r="C71" s="197">
        <v>0.99250000000000005</v>
      </c>
      <c r="D71" s="197">
        <v>0.99250000000000005</v>
      </c>
      <c r="E71" s="197">
        <v>0.99239999999999995</v>
      </c>
      <c r="F71" s="197">
        <v>0.99239999999999995</v>
      </c>
      <c r="G71" s="197">
        <v>0.99229999999999996</v>
      </c>
      <c r="H71" s="197">
        <v>0.99229999999999996</v>
      </c>
      <c r="I71" s="197">
        <v>0.99219999999999997</v>
      </c>
      <c r="J71" s="197">
        <v>0.99219999999999997</v>
      </c>
      <c r="K71" s="197">
        <v>0.99209999999999998</v>
      </c>
      <c r="L71" s="197">
        <v>0.99209999999999998</v>
      </c>
      <c r="M71" s="197">
        <v>0.99199999999999999</v>
      </c>
      <c r="N71" s="197">
        <v>0.99199999999999999</v>
      </c>
      <c r="O71" s="197">
        <v>0.9919</v>
      </c>
      <c r="P71" s="197">
        <v>0.9919</v>
      </c>
      <c r="Q71" s="197">
        <v>0.99180000000000001</v>
      </c>
      <c r="R71" s="197">
        <v>0.99180000000000001</v>
      </c>
      <c r="S71" s="197">
        <v>0.99170000000000003</v>
      </c>
      <c r="T71" s="197">
        <v>0.99170000000000003</v>
      </c>
      <c r="U71" s="197">
        <v>0.99160000000000004</v>
      </c>
      <c r="V71" s="197">
        <v>0.99160000000000004</v>
      </c>
      <c r="W71" s="197">
        <v>0.99150000000000005</v>
      </c>
      <c r="X71" s="197">
        <v>0.99150000000000005</v>
      </c>
      <c r="Y71" s="197">
        <v>0.99139999999999995</v>
      </c>
      <c r="Z71" s="197">
        <v>0.99139999999999995</v>
      </c>
      <c r="AA71" s="197">
        <v>0.99129999999999996</v>
      </c>
      <c r="AB71" s="197">
        <v>0.99129999999999996</v>
      </c>
      <c r="AC71" s="197">
        <v>0.99119999999999997</v>
      </c>
      <c r="AD71" s="197">
        <v>0.99109999999999998</v>
      </c>
      <c r="AE71" s="197">
        <v>0.99109999999999998</v>
      </c>
      <c r="AF71" s="197">
        <v>0.99099999999999999</v>
      </c>
      <c r="AG71" s="197">
        <v>0.99099999999999999</v>
      </c>
      <c r="AH71" s="197">
        <v>0.9909</v>
      </c>
      <c r="AI71" s="197">
        <v>0.9909</v>
      </c>
      <c r="AJ71" s="197">
        <v>0.99080000000000001</v>
      </c>
      <c r="AK71" s="197">
        <v>0.99080000000000001</v>
      </c>
      <c r="AL71" s="197">
        <v>0.99070000000000003</v>
      </c>
      <c r="AM71" s="197">
        <v>0.99070000000000003</v>
      </c>
      <c r="AN71" s="197">
        <v>0.99060000000000004</v>
      </c>
      <c r="AO71" s="197">
        <v>0.99050000000000005</v>
      </c>
      <c r="AP71" s="197">
        <v>0.99050000000000005</v>
      </c>
      <c r="AQ71" s="197">
        <v>0.99039999999999995</v>
      </c>
      <c r="AR71" s="197">
        <v>0.99039999999999995</v>
      </c>
      <c r="AS71" s="197">
        <v>0.99029999999999996</v>
      </c>
      <c r="AT71" s="197">
        <v>0.99029999999999996</v>
      </c>
      <c r="AU71" s="197">
        <v>0.99019999999999997</v>
      </c>
      <c r="AV71" s="197">
        <v>0.99019999999999997</v>
      </c>
      <c r="AW71" s="197">
        <v>0.99009999999999998</v>
      </c>
      <c r="AX71" s="197">
        <v>0.99</v>
      </c>
      <c r="AY71" s="197">
        <v>0.99</v>
      </c>
      <c r="AZ71" s="197">
        <v>0.9899</v>
      </c>
      <c r="BA71" s="199">
        <v>0.9899</v>
      </c>
    </row>
    <row r="72" spans="2:53" s="192" customFormat="1" ht="16.350000000000001" customHeight="1">
      <c r="B72" s="196">
        <v>79.5</v>
      </c>
      <c r="C72" s="197">
        <v>0.99229999999999996</v>
      </c>
      <c r="D72" s="197">
        <v>0.99229999999999996</v>
      </c>
      <c r="E72" s="197">
        <v>0.99219999999999997</v>
      </c>
      <c r="F72" s="197">
        <v>0.99219999999999997</v>
      </c>
      <c r="G72" s="197">
        <v>0.99209999999999998</v>
      </c>
      <c r="H72" s="197">
        <v>0.99209999999999998</v>
      </c>
      <c r="I72" s="197">
        <v>0.99199999999999999</v>
      </c>
      <c r="J72" s="197">
        <v>0.99199999999999999</v>
      </c>
      <c r="K72" s="197">
        <v>0.9919</v>
      </c>
      <c r="L72" s="197">
        <v>0.9919</v>
      </c>
      <c r="M72" s="197">
        <v>0.99180000000000001</v>
      </c>
      <c r="N72" s="197">
        <v>0.99180000000000001</v>
      </c>
      <c r="O72" s="197">
        <v>0.99170000000000003</v>
      </c>
      <c r="P72" s="197">
        <v>0.99170000000000003</v>
      </c>
      <c r="Q72" s="197">
        <v>0.99160000000000004</v>
      </c>
      <c r="R72" s="197">
        <v>0.99160000000000004</v>
      </c>
      <c r="S72" s="197">
        <v>0.99150000000000005</v>
      </c>
      <c r="T72" s="197">
        <v>0.99150000000000005</v>
      </c>
      <c r="U72" s="197">
        <v>0.99139999999999995</v>
      </c>
      <c r="V72" s="197">
        <v>0.99129999999999996</v>
      </c>
      <c r="W72" s="197">
        <v>0.99129999999999996</v>
      </c>
      <c r="X72" s="197">
        <v>0.99119999999999997</v>
      </c>
      <c r="Y72" s="197">
        <v>0.99119999999999997</v>
      </c>
      <c r="Z72" s="197">
        <v>0.99109999999999998</v>
      </c>
      <c r="AA72" s="197">
        <v>0.99109999999999998</v>
      </c>
      <c r="AB72" s="197">
        <v>0.99099999999999999</v>
      </c>
      <c r="AC72" s="197">
        <v>0.99099999999999999</v>
      </c>
      <c r="AD72" s="197">
        <v>0.9909</v>
      </c>
      <c r="AE72" s="197">
        <v>0.9909</v>
      </c>
      <c r="AF72" s="197">
        <v>0.99080000000000001</v>
      </c>
      <c r="AG72" s="197">
        <v>0.99070000000000003</v>
      </c>
      <c r="AH72" s="197">
        <v>0.99070000000000003</v>
      </c>
      <c r="AI72" s="197">
        <v>0.99060000000000004</v>
      </c>
      <c r="AJ72" s="197">
        <v>0.99060000000000004</v>
      </c>
      <c r="AK72" s="197">
        <v>0.99050000000000005</v>
      </c>
      <c r="AL72" s="197">
        <v>0.99050000000000005</v>
      </c>
      <c r="AM72" s="197">
        <v>0.99039999999999995</v>
      </c>
      <c r="AN72" s="197">
        <v>0.99039999999999995</v>
      </c>
      <c r="AO72" s="197">
        <v>0.99029999999999996</v>
      </c>
      <c r="AP72" s="197">
        <v>0.99019999999999997</v>
      </c>
      <c r="AQ72" s="197">
        <v>0.99019999999999997</v>
      </c>
      <c r="AR72" s="197">
        <v>0.99009999999999998</v>
      </c>
      <c r="AS72" s="197">
        <v>0.99009999999999998</v>
      </c>
      <c r="AT72" s="197">
        <v>0.99</v>
      </c>
      <c r="AU72" s="197">
        <v>0.99</v>
      </c>
      <c r="AV72" s="197">
        <v>0.9899</v>
      </c>
      <c r="AW72" s="197">
        <v>0.98980000000000001</v>
      </c>
      <c r="AX72" s="197">
        <v>0.98980000000000001</v>
      </c>
      <c r="AY72" s="197">
        <v>0.98970000000000002</v>
      </c>
      <c r="AZ72" s="197">
        <v>0.98970000000000002</v>
      </c>
      <c r="BA72" s="199">
        <v>0.98960000000000004</v>
      </c>
    </row>
    <row r="73" spans="2:53" s="192" customFormat="1" ht="16.350000000000001" customHeight="1">
      <c r="B73" s="196">
        <v>80</v>
      </c>
      <c r="C73" s="197">
        <v>0.99209999999999998</v>
      </c>
      <c r="D73" s="197">
        <v>0.99209999999999998</v>
      </c>
      <c r="E73" s="197">
        <v>0.99199999999999999</v>
      </c>
      <c r="F73" s="197">
        <v>0.99199999999999999</v>
      </c>
      <c r="G73" s="197">
        <v>0.9919</v>
      </c>
      <c r="H73" s="197">
        <v>0.9919</v>
      </c>
      <c r="I73" s="197">
        <v>0.99180000000000001</v>
      </c>
      <c r="J73" s="197">
        <v>0.99180000000000001</v>
      </c>
      <c r="K73" s="197">
        <v>0.99170000000000003</v>
      </c>
      <c r="L73" s="197">
        <v>0.99170000000000003</v>
      </c>
      <c r="M73" s="197">
        <v>0.99160000000000004</v>
      </c>
      <c r="N73" s="197">
        <v>0.99160000000000004</v>
      </c>
      <c r="O73" s="197">
        <v>0.99150000000000005</v>
      </c>
      <c r="P73" s="197">
        <v>0.99150000000000005</v>
      </c>
      <c r="Q73" s="197">
        <v>0.99139999999999995</v>
      </c>
      <c r="R73" s="197">
        <v>0.99129999999999996</v>
      </c>
      <c r="S73" s="197">
        <v>0.99129999999999996</v>
      </c>
      <c r="T73" s="197">
        <v>0.99119999999999997</v>
      </c>
      <c r="U73" s="197">
        <v>0.99119999999999997</v>
      </c>
      <c r="V73" s="197">
        <v>0.99109999999999998</v>
      </c>
      <c r="W73" s="197">
        <v>0.99109999999999998</v>
      </c>
      <c r="X73" s="197">
        <v>0.99099999999999999</v>
      </c>
      <c r="Y73" s="197">
        <v>0.99099999999999999</v>
      </c>
      <c r="Z73" s="197">
        <v>0.9909</v>
      </c>
      <c r="AA73" s="197">
        <v>0.99080000000000001</v>
      </c>
      <c r="AB73" s="197">
        <v>0.99080000000000001</v>
      </c>
      <c r="AC73" s="197">
        <v>0.99070000000000003</v>
      </c>
      <c r="AD73" s="197">
        <v>0.99070000000000003</v>
      </c>
      <c r="AE73" s="197">
        <v>0.99060000000000004</v>
      </c>
      <c r="AF73" s="197">
        <v>0.99060000000000004</v>
      </c>
      <c r="AG73" s="197">
        <v>0.99050000000000005</v>
      </c>
      <c r="AH73" s="197">
        <v>0.99050000000000005</v>
      </c>
      <c r="AI73" s="197">
        <v>0.99039999999999995</v>
      </c>
      <c r="AJ73" s="197">
        <v>0.99029999999999996</v>
      </c>
      <c r="AK73" s="197">
        <v>0.99029999999999996</v>
      </c>
      <c r="AL73" s="197">
        <v>0.99019999999999997</v>
      </c>
      <c r="AM73" s="197">
        <v>0.99019999999999997</v>
      </c>
      <c r="AN73" s="197">
        <v>0.99009999999999998</v>
      </c>
      <c r="AO73" s="197">
        <v>0.99</v>
      </c>
      <c r="AP73" s="197">
        <v>0.99</v>
      </c>
      <c r="AQ73" s="197">
        <v>0.9899</v>
      </c>
      <c r="AR73" s="197">
        <v>0.9899</v>
      </c>
      <c r="AS73" s="197">
        <v>0.98980000000000001</v>
      </c>
      <c r="AT73" s="197">
        <v>0.98980000000000001</v>
      </c>
      <c r="AU73" s="197">
        <v>0.98970000000000002</v>
      </c>
      <c r="AV73" s="197">
        <v>0.98960000000000004</v>
      </c>
      <c r="AW73" s="197">
        <v>0.98960000000000004</v>
      </c>
      <c r="AX73" s="197">
        <v>0.98950000000000005</v>
      </c>
      <c r="AY73" s="197">
        <v>0.98950000000000005</v>
      </c>
      <c r="AZ73" s="197">
        <v>0.98939999999999995</v>
      </c>
      <c r="BA73" s="199">
        <v>0.98929999999999996</v>
      </c>
    </row>
    <row r="74" spans="2:53" s="192" customFormat="1" ht="16.350000000000001" customHeight="1">
      <c r="B74" s="196">
        <v>80.5</v>
      </c>
      <c r="C74" s="197">
        <v>0.9919</v>
      </c>
      <c r="D74" s="197">
        <v>0.9919</v>
      </c>
      <c r="E74" s="197">
        <v>0.99180000000000001</v>
      </c>
      <c r="F74" s="197">
        <v>0.99180000000000001</v>
      </c>
      <c r="G74" s="197">
        <v>0.99170000000000003</v>
      </c>
      <c r="H74" s="197">
        <v>0.99170000000000003</v>
      </c>
      <c r="I74" s="197">
        <v>0.99160000000000004</v>
      </c>
      <c r="J74" s="197">
        <v>0.99160000000000004</v>
      </c>
      <c r="K74" s="197">
        <v>0.99150000000000005</v>
      </c>
      <c r="L74" s="197">
        <v>0.99150000000000005</v>
      </c>
      <c r="M74" s="197">
        <v>0.99139999999999995</v>
      </c>
      <c r="N74" s="197">
        <v>0.99139999999999995</v>
      </c>
      <c r="O74" s="197">
        <v>0.99129999999999996</v>
      </c>
      <c r="P74" s="197">
        <v>0.99119999999999997</v>
      </c>
      <c r="Q74" s="197">
        <v>0.99119999999999997</v>
      </c>
      <c r="R74" s="197">
        <v>0.99109999999999998</v>
      </c>
      <c r="S74" s="197">
        <v>0.99109999999999998</v>
      </c>
      <c r="T74" s="197">
        <v>0.99099999999999999</v>
      </c>
      <c r="U74" s="197">
        <v>0.99099999999999999</v>
      </c>
      <c r="V74" s="197">
        <v>0.9909</v>
      </c>
      <c r="W74" s="197">
        <v>0.99080000000000001</v>
      </c>
      <c r="X74" s="197">
        <v>0.99080000000000001</v>
      </c>
      <c r="Y74" s="197">
        <v>0.99070000000000003</v>
      </c>
      <c r="Z74" s="197">
        <v>0.99070000000000003</v>
      </c>
      <c r="AA74" s="197">
        <v>0.99060000000000004</v>
      </c>
      <c r="AB74" s="197">
        <v>0.99060000000000004</v>
      </c>
      <c r="AC74" s="197">
        <v>0.99050000000000005</v>
      </c>
      <c r="AD74" s="197">
        <v>0.99039999999999995</v>
      </c>
      <c r="AE74" s="197">
        <v>0.99039999999999995</v>
      </c>
      <c r="AF74" s="197">
        <v>0.99029999999999996</v>
      </c>
      <c r="AG74" s="197">
        <v>0.99029999999999996</v>
      </c>
      <c r="AH74" s="197">
        <v>0.99019999999999997</v>
      </c>
      <c r="AI74" s="197">
        <v>0.99019999999999997</v>
      </c>
      <c r="AJ74" s="197">
        <v>0.99009999999999998</v>
      </c>
      <c r="AK74" s="197">
        <v>0.99</v>
      </c>
      <c r="AL74" s="197">
        <v>0.99</v>
      </c>
      <c r="AM74" s="197">
        <v>0.9899</v>
      </c>
      <c r="AN74" s="197">
        <v>0.9899</v>
      </c>
      <c r="AO74" s="197">
        <v>0.98980000000000001</v>
      </c>
      <c r="AP74" s="197">
        <v>0.98970000000000002</v>
      </c>
      <c r="AQ74" s="197">
        <v>0.98970000000000002</v>
      </c>
      <c r="AR74" s="197">
        <v>0.98960000000000004</v>
      </c>
      <c r="AS74" s="197">
        <v>0.98960000000000004</v>
      </c>
      <c r="AT74" s="197">
        <v>0.98950000000000005</v>
      </c>
      <c r="AU74" s="197">
        <v>0.98939999999999995</v>
      </c>
      <c r="AV74" s="197">
        <v>0.98939999999999995</v>
      </c>
      <c r="AW74" s="197">
        <v>0.98929999999999996</v>
      </c>
      <c r="AX74" s="197">
        <v>0.98919999999999997</v>
      </c>
      <c r="AY74" s="197">
        <v>0.98919999999999997</v>
      </c>
      <c r="AZ74" s="197">
        <v>0.98909999999999998</v>
      </c>
      <c r="BA74" s="199">
        <v>0.98909999999999998</v>
      </c>
    </row>
    <row r="75" spans="2:53" s="192" customFormat="1" ht="16.350000000000001" customHeight="1">
      <c r="B75" s="196">
        <v>81</v>
      </c>
      <c r="C75" s="197">
        <v>0.99180000000000001</v>
      </c>
      <c r="D75" s="197">
        <v>0.99170000000000003</v>
      </c>
      <c r="E75" s="197">
        <v>0.99160000000000004</v>
      </c>
      <c r="F75" s="197">
        <v>0.99160000000000004</v>
      </c>
      <c r="G75" s="197">
        <v>0.99150000000000005</v>
      </c>
      <c r="H75" s="197">
        <v>0.99150000000000005</v>
      </c>
      <c r="I75" s="197">
        <v>0.99139999999999995</v>
      </c>
      <c r="J75" s="197">
        <v>0.99139999999999995</v>
      </c>
      <c r="K75" s="197">
        <v>0.99129999999999996</v>
      </c>
      <c r="L75" s="197">
        <v>0.99129999999999996</v>
      </c>
      <c r="M75" s="197">
        <v>0.99119999999999997</v>
      </c>
      <c r="N75" s="197">
        <v>0.99109999999999998</v>
      </c>
      <c r="O75" s="197">
        <v>0.99109999999999998</v>
      </c>
      <c r="P75" s="197">
        <v>0.99099999999999999</v>
      </c>
      <c r="Q75" s="197">
        <v>0.99099999999999999</v>
      </c>
      <c r="R75" s="197">
        <v>0.9909</v>
      </c>
      <c r="S75" s="197">
        <v>0.9909</v>
      </c>
      <c r="T75" s="197">
        <v>0.99080000000000001</v>
      </c>
      <c r="U75" s="197">
        <v>0.99070000000000003</v>
      </c>
      <c r="V75" s="197">
        <v>0.99070000000000003</v>
      </c>
      <c r="W75" s="197">
        <v>0.99060000000000004</v>
      </c>
      <c r="X75" s="197">
        <v>0.99060000000000004</v>
      </c>
      <c r="Y75" s="197">
        <v>0.99050000000000005</v>
      </c>
      <c r="Z75" s="197">
        <v>0.99039999999999995</v>
      </c>
      <c r="AA75" s="197">
        <v>0.99039999999999995</v>
      </c>
      <c r="AB75" s="197">
        <v>0.99029999999999996</v>
      </c>
      <c r="AC75" s="197">
        <v>0.99029999999999996</v>
      </c>
      <c r="AD75" s="197">
        <v>0.99019999999999997</v>
      </c>
      <c r="AE75" s="197">
        <v>0.99019999999999997</v>
      </c>
      <c r="AF75" s="197">
        <v>0.99009999999999998</v>
      </c>
      <c r="AG75" s="197">
        <v>0.99</v>
      </c>
      <c r="AH75" s="197">
        <v>0.99</v>
      </c>
      <c r="AI75" s="197">
        <v>0.9899</v>
      </c>
      <c r="AJ75" s="197">
        <v>0.9899</v>
      </c>
      <c r="AK75" s="197">
        <v>0.98980000000000001</v>
      </c>
      <c r="AL75" s="197">
        <v>0.98970000000000002</v>
      </c>
      <c r="AM75" s="197">
        <v>0.98970000000000002</v>
      </c>
      <c r="AN75" s="197">
        <v>0.98960000000000004</v>
      </c>
      <c r="AO75" s="197">
        <v>0.98950000000000005</v>
      </c>
      <c r="AP75" s="197">
        <v>0.98950000000000005</v>
      </c>
      <c r="AQ75" s="197">
        <v>0.98939999999999995</v>
      </c>
      <c r="AR75" s="197">
        <v>0.98939999999999995</v>
      </c>
      <c r="AS75" s="197">
        <v>0.98929999999999996</v>
      </c>
      <c r="AT75" s="197">
        <v>0.98919999999999997</v>
      </c>
      <c r="AU75" s="197">
        <v>0.98919999999999997</v>
      </c>
      <c r="AV75" s="197">
        <v>0.98909999999999998</v>
      </c>
      <c r="AW75" s="197">
        <v>0.98899999999999999</v>
      </c>
      <c r="AX75" s="197">
        <v>0.98899999999999999</v>
      </c>
      <c r="AY75" s="197">
        <v>0.9889</v>
      </c>
      <c r="AZ75" s="197">
        <v>0.9889</v>
      </c>
      <c r="BA75" s="199">
        <v>0.98880000000000001</v>
      </c>
    </row>
    <row r="76" spans="2:53" s="192" customFormat="1" ht="16.350000000000001" customHeight="1">
      <c r="B76" s="196">
        <v>81.5</v>
      </c>
      <c r="C76" s="197">
        <v>0.99160000000000004</v>
      </c>
      <c r="D76" s="197">
        <v>0.99150000000000005</v>
      </c>
      <c r="E76" s="197">
        <v>0.99139999999999995</v>
      </c>
      <c r="F76" s="197">
        <v>0.99139999999999995</v>
      </c>
      <c r="G76" s="197">
        <v>0.99129999999999996</v>
      </c>
      <c r="H76" s="197">
        <v>0.99129999999999996</v>
      </c>
      <c r="I76" s="197">
        <v>0.99119999999999997</v>
      </c>
      <c r="J76" s="197">
        <v>0.99119999999999997</v>
      </c>
      <c r="K76" s="197">
        <v>0.99109999999999998</v>
      </c>
      <c r="L76" s="197">
        <v>0.99099999999999999</v>
      </c>
      <c r="M76" s="197">
        <v>0.99099999999999999</v>
      </c>
      <c r="N76" s="197">
        <v>0.9909</v>
      </c>
      <c r="O76" s="197">
        <v>0.9909</v>
      </c>
      <c r="P76" s="197">
        <v>0.99080000000000001</v>
      </c>
      <c r="Q76" s="197">
        <v>0.99080000000000001</v>
      </c>
      <c r="R76" s="197">
        <v>0.99070000000000003</v>
      </c>
      <c r="S76" s="197">
        <v>0.99060000000000004</v>
      </c>
      <c r="T76" s="197">
        <v>0.99060000000000004</v>
      </c>
      <c r="U76" s="197">
        <v>0.99050000000000005</v>
      </c>
      <c r="V76" s="197">
        <v>0.99050000000000005</v>
      </c>
      <c r="W76" s="197">
        <v>0.99039999999999995</v>
      </c>
      <c r="X76" s="197">
        <v>0.99029999999999996</v>
      </c>
      <c r="Y76" s="197">
        <v>0.99029999999999996</v>
      </c>
      <c r="Z76" s="197">
        <v>0.99019999999999997</v>
      </c>
      <c r="AA76" s="197">
        <v>0.99019999999999997</v>
      </c>
      <c r="AB76" s="197">
        <v>0.99009999999999998</v>
      </c>
      <c r="AC76" s="197">
        <v>0.99</v>
      </c>
      <c r="AD76" s="197">
        <v>0.99</v>
      </c>
      <c r="AE76" s="197">
        <v>0.9899</v>
      </c>
      <c r="AF76" s="197">
        <v>0.9899</v>
      </c>
      <c r="AG76" s="197">
        <v>0.98980000000000001</v>
      </c>
      <c r="AH76" s="197">
        <v>0.98970000000000002</v>
      </c>
      <c r="AI76" s="197">
        <v>0.98970000000000002</v>
      </c>
      <c r="AJ76" s="197">
        <v>0.98960000000000004</v>
      </c>
      <c r="AK76" s="197">
        <v>0.98950000000000005</v>
      </c>
      <c r="AL76" s="197">
        <v>0.98950000000000005</v>
      </c>
      <c r="AM76" s="197">
        <v>0.98939999999999995</v>
      </c>
      <c r="AN76" s="197">
        <v>0.98939999999999995</v>
      </c>
      <c r="AO76" s="197">
        <v>0.98929999999999996</v>
      </c>
      <c r="AP76" s="197">
        <v>0.98919999999999997</v>
      </c>
      <c r="AQ76" s="197">
        <v>0.98919999999999997</v>
      </c>
      <c r="AR76" s="197">
        <v>0.98909999999999998</v>
      </c>
      <c r="AS76" s="197">
        <v>0.98899999999999999</v>
      </c>
      <c r="AT76" s="197">
        <v>0.98899999999999999</v>
      </c>
      <c r="AU76" s="197">
        <v>0.9889</v>
      </c>
      <c r="AV76" s="197">
        <v>0.9889</v>
      </c>
      <c r="AW76" s="197">
        <v>0.98880000000000001</v>
      </c>
      <c r="AX76" s="197">
        <v>0.98870000000000002</v>
      </c>
      <c r="AY76" s="197">
        <v>0.98870000000000002</v>
      </c>
      <c r="AZ76" s="197">
        <v>0.98860000000000003</v>
      </c>
      <c r="BA76" s="199">
        <v>0.98850000000000005</v>
      </c>
    </row>
    <row r="77" spans="2:53" s="192" customFormat="1" ht="16.350000000000001" customHeight="1">
      <c r="B77" s="196">
        <v>82</v>
      </c>
      <c r="C77" s="197">
        <v>0.99139999999999995</v>
      </c>
      <c r="D77" s="197">
        <v>0.99129999999999996</v>
      </c>
      <c r="E77" s="197">
        <v>0.99119999999999997</v>
      </c>
      <c r="F77" s="197">
        <v>0.99119999999999997</v>
      </c>
      <c r="G77" s="197">
        <v>0.99109999999999998</v>
      </c>
      <c r="H77" s="197">
        <v>0.99109999999999998</v>
      </c>
      <c r="I77" s="197">
        <v>0.99099999999999999</v>
      </c>
      <c r="J77" s="197">
        <v>0.99099999999999999</v>
      </c>
      <c r="K77" s="197">
        <v>0.9909</v>
      </c>
      <c r="L77" s="197">
        <v>0.99080000000000001</v>
      </c>
      <c r="M77" s="197">
        <v>0.99080000000000001</v>
      </c>
      <c r="N77" s="197">
        <v>0.99070000000000003</v>
      </c>
      <c r="O77" s="197">
        <v>0.99070000000000003</v>
      </c>
      <c r="P77" s="197">
        <v>0.99060000000000004</v>
      </c>
      <c r="Q77" s="197">
        <v>0.99050000000000005</v>
      </c>
      <c r="R77" s="197">
        <v>0.99050000000000005</v>
      </c>
      <c r="S77" s="197">
        <v>0.99039999999999995</v>
      </c>
      <c r="T77" s="197">
        <v>0.99039999999999995</v>
      </c>
      <c r="U77" s="197">
        <v>0.99029999999999996</v>
      </c>
      <c r="V77" s="197">
        <v>0.99019999999999997</v>
      </c>
      <c r="W77" s="197">
        <v>0.99019999999999997</v>
      </c>
      <c r="X77" s="197">
        <v>0.99009999999999998</v>
      </c>
      <c r="Y77" s="197">
        <v>0.99009999999999998</v>
      </c>
      <c r="Z77" s="197">
        <v>0.99</v>
      </c>
      <c r="AA77" s="197">
        <v>0.9899</v>
      </c>
      <c r="AB77" s="197">
        <v>0.9899</v>
      </c>
      <c r="AC77" s="197">
        <v>0.98980000000000001</v>
      </c>
      <c r="AD77" s="197">
        <v>0.98970000000000002</v>
      </c>
      <c r="AE77" s="197">
        <v>0.98970000000000002</v>
      </c>
      <c r="AF77" s="197">
        <v>0.98960000000000004</v>
      </c>
      <c r="AG77" s="197">
        <v>0.98960000000000004</v>
      </c>
      <c r="AH77" s="197">
        <v>0.98950000000000005</v>
      </c>
      <c r="AI77" s="197">
        <v>0.98939999999999995</v>
      </c>
      <c r="AJ77" s="197">
        <v>0.98939999999999995</v>
      </c>
      <c r="AK77" s="197">
        <v>0.98929999999999996</v>
      </c>
      <c r="AL77" s="197">
        <v>0.98919999999999997</v>
      </c>
      <c r="AM77" s="197">
        <v>0.98919999999999997</v>
      </c>
      <c r="AN77" s="197">
        <v>0.98909999999999998</v>
      </c>
      <c r="AO77" s="197">
        <v>0.98899999999999999</v>
      </c>
      <c r="AP77" s="197">
        <v>0.98899999999999999</v>
      </c>
      <c r="AQ77" s="197">
        <v>0.9889</v>
      </c>
      <c r="AR77" s="197">
        <v>0.9889</v>
      </c>
      <c r="AS77" s="197">
        <v>0.98880000000000001</v>
      </c>
      <c r="AT77" s="197">
        <v>0.98870000000000002</v>
      </c>
      <c r="AU77" s="197">
        <v>0.98870000000000002</v>
      </c>
      <c r="AV77" s="197">
        <v>0.98860000000000003</v>
      </c>
      <c r="AW77" s="197">
        <v>0.98850000000000005</v>
      </c>
      <c r="AX77" s="197">
        <v>0.98850000000000005</v>
      </c>
      <c r="AY77" s="197">
        <v>0.98839999999999995</v>
      </c>
      <c r="AZ77" s="197">
        <v>0.98829999999999996</v>
      </c>
      <c r="BA77" s="199">
        <v>0.98829999999999996</v>
      </c>
    </row>
    <row r="78" spans="2:53" s="192" customFormat="1" ht="16.350000000000001" customHeight="1">
      <c r="B78" s="196">
        <v>82.5</v>
      </c>
      <c r="C78" s="197">
        <v>0.99119999999999997</v>
      </c>
      <c r="D78" s="197">
        <v>0.99109999999999998</v>
      </c>
      <c r="E78" s="197">
        <v>0.99099999999999999</v>
      </c>
      <c r="F78" s="197">
        <v>0.99099999999999999</v>
      </c>
      <c r="G78" s="197">
        <v>0.9909</v>
      </c>
      <c r="H78" s="197">
        <v>0.9909</v>
      </c>
      <c r="I78" s="197">
        <v>0.99080000000000001</v>
      </c>
      <c r="J78" s="197">
        <v>0.99070000000000003</v>
      </c>
      <c r="K78" s="197">
        <v>0.99070000000000003</v>
      </c>
      <c r="L78" s="197">
        <v>0.99060000000000004</v>
      </c>
      <c r="M78" s="197">
        <v>0.99060000000000004</v>
      </c>
      <c r="N78" s="197">
        <v>0.99050000000000005</v>
      </c>
      <c r="O78" s="197">
        <v>0.99039999999999995</v>
      </c>
      <c r="P78" s="197">
        <v>0.99039999999999995</v>
      </c>
      <c r="Q78" s="197">
        <v>0.99029999999999996</v>
      </c>
      <c r="R78" s="197">
        <v>0.99029999999999996</v>
      </c>
      <c r="S78" s="197">
        <v>0.99019999999999997</v>
      </c>
      <c r="T78" s="197">
        <v>0.99009999999999998</v>
      </c>
      <c r="U78" s="197">
        <v>0.99009999999999998</v>
      </c>
      <c r="V78" s="197">
        <v>0.99</v>
      </c>
      <c r="W78" s="197">
        <v>0.99</v>
      </c>
      <c r="X78" s="197">
        <v>0.9899</v>
      </c>
      <c r="Y78" s="197">
        <v>0.98980000000000001</v>
      </c>
      <c r="Z78" s="197">
        <v>0.98980000000000001</v>
      </c>
      <c r="AA78" s="197">
        <v>0.98970000000000002</v>
      </c>
      <c r="AB78" s="197">
        <v>0.98960000000000004</v>
      </c>
      <c r="AC78" s="197">
        <v>0.98960000000000004</v>
      </c>
      <c r="AD78" s="197">
        <v>0.98950000000000005</v>
      </c>
      <c r="AE78" s="197">
        <v>0.98939999999999995</v>
      </c>
      <c r="AF78" s="197">
        <v>0.98939999999999995</v>
      </c>
      <c r="AG78" s="197">
        <v>0.98929999999999996</v>
      </c>
      <c r="AH78" s="197">
        <v>0.98929999999999996</v>
      </c>
      <c r="AI78" s="197">
        <v>0.98919999999999997</v>
      </c>
      <c r="AJ78" s="197">
        <v>0.98909999999999998</v>
      </c>
      <c r="AK78" s="197">
        <v>0.98909999999999998</v>
      </c>
      <c r="AL78" s="197">
        <v>0.98899999999999999</v>
      </c>
      <c r="AM78" s="197">
        <v>0.9889</v>
      </c>
      <c r="AN78" s="197">
        <v>0.9889</v>
      </c>
      <c r="AO78" s="197">
        <v>0.98880000000000001</v>
      </c>
      <c r="AP78" s="197">
        <v>0.98870000000000002</v>
      </c>
      <c r="AQ78" s="197">
        <v>0.98870000000000002</v>
      </c>
      <c r="AR78" s="197">
        <v>0.98860000000000003</v>
      </c>
      <c r="AS78" s="197">
        <v>0.98850000000000005</v>
      </c>
      <c r="AT78" s="197">
        <v>0.98850000000000005</v>
      </c>
      <c r="AU78" s="197">
        <v>0.98839999999999995</v>
      </c>
      <c r="AV78" s="197">
        <v>0.98829999999999996</v>
      </c>
      <c r="AW78" s="197">
        <v>0.98829999999999996</v>
      </c>
      <c r="AX78" s="197">
        <v>0.98819999999999997</v>
      </c>
      <c r="AY78" s="197">
        <v>0.98809999999999998</v>
      </c>
      <c r="AZ78" s="197">
        <v>0.98809999999999998</v>
      </c>
      <c r="BA78" s="199">
        <v>0.98799999999999999</v>
      </c>
    </row>
    <row r="79" spans="2:53" s="192" customFormat="1" ht="16.350000000000001" customHeight="1">
      <c r="B79" s="196">
        <v>83</v>
      </c>
      <c r="C79" s="197">
        <v>0.99099999999999999</v>
      </c>
      <c r="D79" s="197">
        <v>0.9909</v>
      </c>
      <c r="E79" s="197">
        <v>0.99080000000000001</v>
      </c>
      <c r="F79" s="197">
        <v>0.99080000000000001</v>
      </c>
      <c r="G79" s="197">
        <v>0.99070000000000003</v>
      </c>
      <c r="H79" s="197">
        <v>0.99070000000000003</v>
      </c>
      <c r="I79" s="197">
        <v>0.99060000000000004</v>
      </c>
      <c r="J79" s="197">
        <v>0.99050000000000005</v>
      </c>
      <c r="K79" s="197">
        <v>0.99050000000000005</v>
      </c>
      <c r="L79" s="197">
        <v>0.99039999999999995</v>
      </c>
      <c r="M79" s="197">
        <v>0.99039999999999995</v>
      </c>
      <c r="N79" s="197">
        <v>0.99029999999999996</v>
      </c>
      <c r="O79" s="197">
        <v>0.99019999999999997</v>
      </c>
      <c r="P79" s="197">
        <v>0.99019999999999997</v>
      </c>
      <c r="Q79" s="197">
        <v>0.99009999999999998</v>
      </c>
      <c r="R79" s="197">
        <v>0.99</v>
      </c>
      <c r="S79" s="197">
        <v>0.99</v>
      </c>
      <c r="T79" s="197">
        <v>0.9899</v>
      </c>
      <c r="U79" s="197">
        <v>0.9899</v>
      </c>
      <c r="V79" s="197">
        <v>0.98980000000000001</v>
      </c>
      <c r="W79" s="197">
        <v>0.98970000000000002</v>
      </c>
      <c r="X79" s="197">
        <v>0.98970000000000002</v>
      </c>
      <c r="Y79" s="197">
        <v>0.98960000000000004</v>
      </c>
      <c r="Z79" s="197">
        <v>0.98950000000000005</v>
      </c>
      <c r="AA79" s="197">
        <v>0.98950000000000005</v>
      </c>
      <c r="AB79" s="197">
        <v>0.98939999999999995</v>
      </c>
      <c r="AC79" s="197">
        <v>0.98929999999999996</v>
      </c>
      <c r="AD79" s="197">
        <v>0.98929999999999996</v>
      </c>
      <c r="AE79" s="197">
        <v>0.98919999999999997</v>
      </c>
      <c r="AF79" s="197">
        <v>0.98909999999999998</v>
      </c>
      <c r="AG79" s="197">
        <v>0.98909999999999998</v>
      </c>
      <c r="AH79" s="197">
        <v>0.98899999999999999</v>
      </c>
      <c r="AI79" s="197">
        <v>0.9889</v>
      </c>
      <c r="AJ79" s="197">
        <v>0.9889</v>
      </c>
      <c r="AK79" s="197">
        <v>0.98880000000000001</v>
      </c>
      <c r="AL79" s="197">
        <v>0.98880000000000001</v>
      </c>
      <c r="AM79" s="197">
        <v>0.98870000000000002</v>
      </c>
      <c r="AN79" s="197">
        <v>0.98860000000000003</v>
      </c>
      <c r="AO79" s="197">
        <v>0.98850000000000005</v>
      </c>
      <c r="AP79" s="197">
        <v>0.98850000000000005</v>
      </c>
      <c r="AQ79" s="197">
        <v>0.98839999999999995</v>
      </c>
      <c r="AR79" s="197">
        <v>0.98829999999999996</v>
      </c>
      <c r="AS79" s="197">
        <v>0.98829999999999996</v>
      </c>
      <c r="AT79" s="197">
        <v>0.98819999999999997</v>
      </c>
      <c r="AU79" s="197">
        <v>0.98809999999999998</v>
      </c>
      <c r="AV79" s="197">
        <v>0.98809999999999998</v>
      </c>
      <c r="AW79" s="197">
        <v>0.98799999999999999</v>
      </c>
      <c r="AX79" s="197">
        <v>0.9879</v>
      </c>
      <c r="AY79" s="197">
        <v>0.9879</v>
      </c>
      <c r="AZ79" s="197">
        <v>0.98780000000000001</v>
      </c>
      <c r="BA79" s="199">
        <v>0.98770000000000002</v>
      </c>
    </row>
    <row r="80" spans="2:53" s="192" customFormat="1" ht="16.350000000000001" customHeight="1">
      <c r="B80" s="196">
        <v>83.5</v>
      </c>
      <c r="C80" s="197">
        <v>0.99080000000000001</v>
      </c>
      <c r="D80" s="197">
        <v>0.99070000000000003</v>
      </c>
      <c r="E80" s="197">
        <v>0.99060000000000004</v>
      </c>
      <c r="F80" s="197">
        <v>0.99060000000000004</v>
      </c>
      <c r="G80" s="197">
        <v>0.99050000000000005</v>
      </c>
      <c r="H80" s="197">
        <v>0.99050000000000005</v>
      </c>
      <c r="I80" s="197">
        <v>0.99039999999999995</v>
      </c>
      <c r="J80" s="197">
        <v>0.99029999999999996</v>
      </c>
      <c r="K80" s="197">
        <v>0.99029999999999996</v>
      </c>
      <c r="L80" s="197">
        <v>0.99019999999999997</v>
      </c>
      <c r="M80" s="197">
        <v>0.99009999999999998</v>
      </c>
      <c r="N80" s="197">
        <v>0.99009999999999998</v>
      </c>
      <c r="O80" s="197">
        <v>0.99</v>
      </c>
      <c r="P80" s="197">
        <v>0.99</v>
      </c>
      <c r="Q80" s="197">
        <v>0.9899</v>
      </c>
      <c r="R80" s="197">
        <v>0.98980000000000001</v>
      </c>
      <c r="S80" s="197">
        <v>0.98980000000000001</v>
      </c>
      <c r="T80" s="197">
        <v>0.98970000000000002</v>
      </c>
      <c r="U80" s="197">
        <v>0.98960000000000004</v>
      </c>
      <c r="V80" s="197">
        <v>0.98960000000000004</v>
      </c>
      <c r="W80" s="197">
        <v>0.98950000000000005</v>
      </c>
      <c r="X80" s="197">
        <v>0.98939999999999995</v>
      </c>
      <c r="Y80" s="197">
        <v>0.98939999999999995</v>
      </c>
      <c r="Z80" s="197">
        <v>0.98929999999999996</v>
      </c>
      <c r="AA80" s="197">
        <v>0.98919999999999997</v>
      </c>
      <c r="AB80" s="197">
        <v>0.98919999999999997</v>
      </c>
      <c r="AC80" s="197">
        <v>0.98909999999999998</v>
      </c>
      <c r="AD80" s="197">
        <v>0.98899999999999999</v>
      </c>
      <c r="AE80" s="197">
        <v>0.98899999999999999</v>
      </c>
      <c r="AF80" s="197">
        <v>0.9889</v>
      </c>
      <c r="AG80" s="197">
        <v>0.98880000000000001</v>
      </c>
      <c r="AH80" s="197">
        <v>0.98880000000000001</v>
      </c>
      <c r="AI80" s="197">
        <v>0.98870000000000002</v>
      </c>
      <c r="AJ80" s="197">
        <v>0.98860000000000003</v>
      </c>
      <c r="AK80" s="197">
        <v>0.98860000000000003</v>
      </c>
      <c r="AL80" s="197">
        <v>0.98850000000000005</v>
      </c>
      <c r="AM80" s="197">
        <v>0.98839999999999995</v>
      </c>
      <c r="AN80" s="197">
        <v>0.98839999999999995</v>
      </c>
      <c r="AO80" s="197">
        <v>0.98829999999999996</v>
      </c>
      <c r="AP80" s="197">
        <v>0.98819999999999997</v>
      </c>
      <c r="AQ80" s="197">
        <v>0.98819999999999997</v>
      </c>
      <c r="AR80" s="197">
        <v>0.98809999999999998</v>
      </c>
      <c r="AS80" s="197">
        <v>0.98799999999999999</v>
      </c>
      <c r="AT80" s="197">
        <v>0.98799999999999999</v>
      </c>
      <c r="AU80" s="197">
        <v>0.9879</v>
      </c>
      <c r="AV80" s="197">
        <v>0.98780000000000001</v>
      </c>
      <c r="AW80" s="197">
        <v>0.98770000000000002</v>
      </c>
      <c r="AX80" s="197">
        <v>0.98770000000000002</v>
      </c>
      <c r="AY80" s="197">
        <v>0.98760000000000003</v>
      </c>
      <c r="AZ80" s="197">
        <v>0.98750000000000004</v>
      </c>
      <c r="BA80" s="199">
        <v>0.98750000000000004</v>
      </c>
    </row>
    <row r="81" spans="2:53" s="192" customFormat="1" ht="16.350000000000001" customHeight="1">
      <c r="B81" s="196">
        <v>84</v>
      </c>
      <c r="C81" s="197">
        <v>0.99060000000000004</v>
      </c>
      <c r="D81" s="197">
        <v>0.99050000000000005</v>
      </c>
      <c r="E81" s="197">
        <v>0.99039999999999995</v>
      </c>
      <c r="F81" s="197">
        <v>0.99039999999999995</v>
      </c>
      <c r="G81" s="197">
        <v>0.99029999999999996</v>
      </c>
      <c r="H81" s="197">
        <v>0.99029999999999996</v>
      </c>
      <c r="I81" s="197">
        <v>0.99019999999999997</v>
      </c>
      <c r="J81" s="197">
        <v>0.99009999999999998</v>
      </c>
      <c r="K81" s="197">
        <v>0.99009999999999998</v>
      </c>
      <c r="L81" s="197">
        <v>0.99</v>
      </c>
      <c r="M81" s="197">
        <v>0.9899</v>
      </c>
      <c r="N81" s="197">
        <v>0.9899</v>
      </c>
      <c r="O81" s="197">
        <v>0.98980000000000001</v>
      </c>
      <c r="P81" s="197">
        <v>0.98970000000000002</v>
      </c>
      <c r="Q81" s="197">
        <v>0.98970000000000002</v>
      </c>
      <c r="R81" s="197">
        <v>0.98960000000000004</v>
      </c>
      <c r="S81" s="197">
        <v>0.98950000000000005</v>
      </c>
      <c r="T81" s="197">
        <v>0.98950000000000005</v>
      </c>
      <c r="U81" s="197">
        <v>0.98939999999999995</v>
      </c>
      <c r="V81" s="197">
        <v>0.98929999999999996</v>
      </c>
      <c r="W81" s="197">
        <v>0.98929999999999996</v>
      </c>
      <c r="X81" s="197">
        <v>0.98919999999999997</v>
      </c>
      <c r="Y81" s="197">
        <v>0.98909999999999998</v>
      </c>
      <c r="Z81" s="197">
        <v>0.98909999999999998</v>
      </c>
      <c r="AA81" s="197">
        <v>0.98899999999999999</v>
      </c>
      <c r="AB81" s="197">
        <v>0.9889</v>
      </c>
      <c r="AC81" s="197">
        <v>0.9889</v>
      </c>
      <c r="AD81" s="197">
        <v>0.98880000000000001</v>
      </c>
      <c r="AE81" s="197">
        <v>0.98870000000000002</v>
      </c>
      <c r="AF81" s="197">
        <v>0.98870000000000002</v>
      </c>
      <c r="AG81" s="197">
        <v>0.98860000000000003</v>
      </c>
      <c r="AH81" s="197">
        <v>0.98850000000000005</v>
      </c>
      <c r="AI81" s="197">
        <v>0.98850000000000005</v>
      </c>
      <c r="AJ81" s="197">
        <v>0.98839999999999995</v>
      </c>
      <c r="AK81" s="197">
        <v>0.98829999999999996</v>
      </c>
      <c r="AL81" s="197">
        <v>0.98829999999999996</v>
      </c>
      <c r="AM81" s="197">
        <v>0.98819999999999997</v>
      </c>
      <c r="AN81" s="197">
        <v>0.98809999999999998</v>
      </c>
      <c r="AO81" s="197">
        <v>0.98799999999999999</v>
      </c>
      <c r="AP81" s="197">
        <v>0.98799999999999999</v>
      </c>
      <c r="AQ81" s="197">
        <v>0.9879</v>
      </c>
      <c r="AR81" s="197">
        <v>0.98780000000000001</v>
      </c>
      <c r="AS81" s="197">
        <v>0.98780000000000001</v>
      </c>
      <c r="AT81" s="197">
        <v>0.98770000000000002</v>
      </c>
      <c r="AU81" s="197">
        <v>0.98760000000000003</v>
      </c>
      <c r="AV81" s="197">
        <v>0.98760000000000003</v>
      </c>
      <c r="AW81" s="197">
        <v>0.98750000000000004</v>
      </c>
      <c r="AX81" s="197">
        <v>0.98740000000000006</v>
      </c>
      <c r="AY81" s="197">
        <v>0.98729999999999996</v>
      </c>
      <c r="AZ81" s="197">
        <v>0.98729999999999996</v>
      </c>
      <c r="BA81" s="199">
        <v>0.98719999999999997</v>
      </c>
    </row>
    <row r="82" spans="2:53" s="192" customFormat="1" ht="16.350000000000001" customHeight="1">
      <c r="B82" s="196">
        <v>84.5</v>
      </c>
      <c r="C82" s="197">
        <v>0.99039999999999995</v>
      </c>
      <c r="D82" s="197">
        <v>0.99029999999999996</v>
      </c>
      <c r="E82" s="197">
        <v>0.99019999999999997</v>
      </c>
      <c r="F82" s="197">
        <v>0.99019999999999997</v>
      </c>
      <c r="G82" s="197">
        <v>0.99009999999999998</v>
      </c>
      <c r="H82" s="197">
        <v>0.99009999999999998</v>
      </c>
      <c r="I82" s="197">
        <v>0.99</v>
      </c>
      <c r="J82" s="197">
        <v>0.9899</v>
      </c>
      <c r="K82" s="197">
        <v>0.9899</v>
      </c>
      <c r="L82" s="197">
        <v>0.98980000000000001</v>
      </c>
      <c r="M82" s="197">
        <v>0.98970000000000002</v>
      </c>
      <c r="N82" s="197">
        <v>0.98970000000000002</v>
      </c>
      <c r="O82" s="197">
        <v>0.98960000000000004</v>
      </c>
      <c r="P82" s="197">
        <v>0.98950000000000005</v>
      </c>
      <c r="Q82" s="197">
        <v>0.98950000000000005</v>
      </c>
      <c r="R82" s="197">
        <v>0.98939999999999995</v>
      </c>
      <c r="S82" s="197">
        <v>0.98929999999999996</v>
      </c>
      <c r="T82" s="197">
        <v>0.98929999999999996</v>
      </c>
      <c r="U82" s="197">
        <v>0.98919999999999997</v>
      </c>
      <c r="V82" s="197">
        <v>0.98909999999999998</v>
      </c>
      <c r="W82" s="197">
        <v>0.98909999999999998</v>
      </c>
      <c r="X82" s="197">
        <v>0.98899999999999999</v>
      </c>
      <c r="Y82" s="197">
        <v>0.9889</v>
      </c>
      <c r="Z82" s="197">
        <v>0.9889</v>
      </c>
      <c r="AA82" s="197">
        <v>0.98880000000000001</v>
      </c>
      <c r="AB82" s="197">
        <v>0.98870000000000002</v>
      </c>
      <c r="AC82" s="197">
        <v>0.98860000000000003</v>
      </c>
      <c r="AD82" s="197">
        <v>0.98860000000000003</v>
      </c>
      <c r="AE82" s="197">
        <v>0.98850000000000005</v>
      </c>
      <c r="AF82" s="197">
        <v>0.98839999999999995</v>
      </c>
      <c r="AG82" s="197">
        <v>0.98839999999999995</v>
      </c>
      <c r="AH82" s="197">
        <v>0.98829999999999996</v>
      </c>
      <c r="AI82" s="197">
        <v>0.98819999999999997</v>
      </c>
      <c r="AJ82" s="197">
        <v>0.98819999999999997</v>
      </c>
      <c r="AK82" s="197">
        <v>0.98809999999999998</v>
      </c>
      <c r="AL82" s="197">
        <v>0.98799999999999999</v>
      </c>
      <c r="AM82" s="197">
        <v>0.9879</v>
      </c>
      <c r="AN82" s="197">
        <v>0.9879</v>
      </c>
      <c r="AO82" s="197">
        <v>0.98780000000000001</v>
      </c>
      <c r="AP82" s="197">
        <v>0.98770000000000002</v>
      </c>
      <c r="AQ82" s="197">
        <v>0.98770000000000002</v>
      </c>
      <c r="AR82" s="197">
        <v>0.98760000000000003</v>
      </c>
      <c r="AS82" s="197">
        <v>0.98750000000000004</v>
      </c>
      <c r="AT82" s="197">
        <v>0.98740000000000006</v>
      </c>
      <c r="AU82" s="197">
        <v>0.98740000000000006</v>
      </c>
      <c r="AV82" s="197">
        <v>0.98729999999999996</v>
      </c>
      <c r="AW82" s="197">
        <v>0.98719999999999997</v>
      </c>
      <c r="AX82" s="197">
        <v>0.98709999999999998</v>
      </c>
      <c r="AY82" s="197">
        <v>0.98709999999999998</v>
      </c>
      <c r="AZ82" s="197">
        <v>0.98699999999999999</v>
      </c>
      <c r="BA82" s="199">
        <v>0.9869</v>
      </c>
    </row>
    <row r="83" spans="2:53" s="192" customFormat="1" ht="16.350000000000001" customHeight="1">
      <c r="B83" s="196">
        <v>85</v>
      </c>
      <c r="C83" s="197">
        <v>0.99019999999999997</v>
      </c>
      <c r="D83" s="197">
        <v>0.99009999999999998</v>
      </c>
      <c r="E83" s="197">
        <v>0.99</v>
      </c>
      <c r="F83" s="197">
        <v>0.99</v>
      </c>
      <c r="G83" s="197">
        <v>0.9899</v>
      </c>
      <c r="H83" s="197">
        <v>0.98980000000000001</v>
      </c>
      <c r="I83" s="197">
        <v>0.98980000000000001</v>
      </c>
      <c r="J83" s="197">
        <v>0.98970000000000002</v>
      </c>
      <c r="K83" s="197">
        <v>0.98970000000000002</v>
      </c>
      <c r="L83" s="197">
        <v>0.98960000000000004</v>
      </c>
      <c r="M83" s="197">
        <v>0.98950000000000005</v>
      </c>
      <c r="N83" s="197">
        <v>0.98939999999999995</v>
      </c>
      <c r="O83" s="197">
        <v>0.98939999999999995</v>
      </c>
      <c r="P83" s="197">
        <v>0.98929999999999996</v>
      </c>
      <c r="Q83" s="197">
        <v>0.98919999999999997</v>
      </c>
      <c r="R83" s="197">
        <v>0.98919999999999997</v>
      </c>
      <c r="S83" s="197">
        <v>0.98909999999999998</v>
      </c>
      <c r="T83" s="197">
        <v>0.98899999999999999</v>
      </c>
      <c r="U83" s="197">
        <v>0.98899999999999999</v>
      </c>
      <c r="V83" s="197">
        <v>0.9889</v>
      </c>
      <c r="W83" s="197">
        <v>0.98880000000000001</v>
      </c>
      <c r="X83" s="197">
        <v>0.98880000000000001</v>
      </c>
      <c r="Y83" s="197">
        <v>0.98870000000000002</v>
      </c>
      <c r="Z83" s="197">
        <v>0.98860000000000003</v>
      </c>
      <c r="AA83" s="197">
        <v>0.98860000000000003</v>
      </c>
      <c r="AB83" s="197">
        <v>0.98850000000000005</v>
      </c>
      <c r="AC83" s="197">
        <v>0.98839999999999995</v>
      </c>
      <c r="AD83" s="197">
        <v>0.98829999999999996</v>
      </c>
      <c r="AE83" s="197">
        <v>0.98829999999999996</v>
      </c>
      <c r="AF83" s="197">
        <v>0.98819999999999997</v>
      </c>
      <c r="AG83" s="197">
        <v>0.98809999999999998</v>
      </c>
      <c r="AH83" s="197">
        <v>0.98809999999999998</v>
      </c>
      <c r="AI83" s="197">
        <v>0.98799999999999999</v>
      </c>
      <c r="AJ83" s="197">
        <v>0.9879</v>
      </c>
      <c r="AK83" s="197">
        <v>0.98780000000000001</v>
      </c>
      <c r="AL83" s="197">
        <v>0.98780000000000001</v>
      </c>
      <c r="AM83" s="197">
        <v>0.98770000000000002</v>
      </c>
      <c r="AN83" s="197">
        <v>0.98760000000000003</v>
      </c>
      <c r="AO83" s="197">
        <v>0.98760000000000003</v>
      </c>
      <c r="AP83" s="197">
        <v>0.98750000000000004</v>
      </c>
      <c r="AQ83" s="197">
        <v>0.98740000000000006</v>
      </c>
      <c r="AR83" s="197">
        <v>0.98729999999999996</v>
      </c>
      <c r="AS83" s="197">
        <v>0.98729999999999996</v>
      </c>
      <c r="AT83" s="197">
        <v>0.98719999999999997</v>
      </c>
      <c r="AU83" s="197">
        <v>0.98709999999999998</v>
      </c>
      <c r="AV83" s="197">
        <v>0.98699999999999999</v>
      </c>
      <c r="AW83" s="197">
        <v>0.98699999999999999</v>
      </c>
      <c r="AX83" s="197">
        <v>0.9869</v>
      </c>
      <c r="AY83" s="197">
        <v>0.98680000000000001</v>
      </c>
      <c r="AZ83" s="197">
        <v>0.98670000000000002</v>
      </c>
      <c r="BA83" s="199">
        <v>0.98670000000000002</v>
      </c>
    </row>
    <row r="84" spans="2:53" s="192" customFormat="1" ht="16.350000000000001" customHeight="1">
      <c r="B84" s="196">
        <v>85.5</v>
      </c>
      <c r="C84" s="197">
        <v>0.99</v>
      </c>
      <c r="D84" s="197">
        <v>0.9899</v>
      </c>
      <c r="E84" s="197">
        <v>0.98980000000000001</v>
      </c>
      <c r="F84" s="197">
        <v>0.98980000000000001</v>
      </c>
      <c r="G84" s="197">
        <v>0.98970000000000002</v>
      </c>
      <c r="H84" s="197">
        <v>0.98960000000000004</v>
      </c>
      <c r="I84" s="197">
        <v>0.98960000000000004</v>
      </c>
      <c r="J84" s="197">
        <v>0.98950000000000005</v>
      </c>
      <c r="K84" s="197">
        <v>0.98939999999999995</v>
      </c>
      <c r="L84" s="197">
        <v>0.98939999999999995</v>
      </c>
      <c r="M84" s="197">
        <v>0.98929999999999996</v>
      </c>
      <c r="N84" s="197">
        <v>0.98919999999999997</v>
      </c>
      <c r="O84" s="197">
        <v>0.98919999999999997</v>
      </c>
      <c r="P84" s="197">
        <v>0.98909999999999998</v>
      </c>
      <c r="Q84" s="197">
        <v>0.98899999999999999</v>
      </c>
      <c r="R84" s="197">
        <v>0.98899999999999999</v>
      </c>
      <c r="S84" s="197">
        <v>0.9889</v>
      </c>
      <c r="T84" s="197">
        <v>0.98880000000000001</v>
      </c>
      <c r="U84" s="197">
        <v>0.98880000000000001</v>
      </c>
      <c r="V84" s="197">
        <v>0.98870000000000002</v>
      </c>
      <c r="W84" s="197">
        <v>0.98860000000000003</v>
      </c>
      <c r="X84" s="197">
        <v>0.98850000000000005</v>
      </c>
      <c r="Y84" s="197">
        <v>0.98850000000000005</v>
      </c>
      <c r="Z84" s="197">
        <v>0.98839999999999995</v>
      </c>
      <c r="AA84" s="197">
        <v>0.98829999999999996</v>
      </c>
      <c r="AB84" s="197">
        <v>0.98829999999999996</v>
      </c>
      <c r="AC84" s="197">
        <v>0.98819999999999997</v>
      </c>
      <c r="AD84" s="197">
        <v>0.98809999999999998</v>
      </c>
      <c r="AE84" s="197">
        <v>0.98799999999999999</v>
      </c>
      <c r="AF84" s="197">
        <v>0.98799999999999999</v>
      </c>
      <c r="AG84" s="197">
        <v>0.9879</v>
      </c>
      <c r="AH84" s="197">
        <v>0.98780000000000001</v>
      </c>
      <c r="AI84" s="197">
        <v>0.98770000000000002</v>
      </c>
      <c r="AJ84" s="197">
        <v>0.98770000000000002</v>
      </c>
      <c r="AK84" s="197">
        <v>0.98760000000000003</v>
      </c>
      <c r="AL84" s="197">
        <v>0.98750000000000004</v>
      </c>
      <c r="AM84" s="197">
        <v>0.98740000000000006</v>
      </c>
      <c r="AN84" s="197">
        <v>0.98740000000000006</v>
      </c>
      <c r="AO84" s="197">
        <v>0.98729999999999996</v>
      </c>
      <c r="AP84" s="197">
        <v>0.98719999999999997</v>
      </c>
      <c r="AQ84" s="197">
        <v>0.98709999999999998</v>
      </c>
      <c r="AR84" s="197">
        <v>0.98709999999999998</v>
      </c>
      <c r="AS84" s="197">
        <v>0.98699999999999999</v>
      </c>
      <c r="AT84" s="197">
        <v>0.9869</v>
      </c>
      <c r="AU84" s="197">
        <v>0.98680000000000001</v>
      </c>
      <c r="AV84" s="197">
        <v>0.98680000000000001</v>
      </c>
      <c r="AW84" s="197">
        <v>0.98670000000000002</v>
      </c>
      <c r="AX84" s="197">
        <v>0.98660000000000003</v>
      </c>
      <c r="AY84" s="197">
        <v>0.98650000000000004</v>
      </c>
      <c r="AZ84" s="197">
        <v>0.98650000000000004</v>
      </c>
      <c r="BA84" s="199">
        <v>0.98640000000000005</v>
      </c>
    </row>
    <row r="85" spans="2:53" s="192" customFormat="1" ht="16.350000000000001" customHeight="1">
      <c r="B85" s="196">
        <v>86</v>
      </c>
      <c r="C85" s="197">
        <v>0.98980000000000001</v>
      </c>
      <c r="D85" s="197">
        <v>0.98970000000000002</v>
      </c>
      <c r="E85" s="197">
        <v>0.98960000000000004</v>
      </c>
      <c r="F85" s="197">
        <v>0.98960000000000004</v>
      </c>
      <c r="G85" s="197">
        <v>0.98950000000000005</v>
      </c>
      <c r="H85" s="197">
        <v>0.98939999999999995</v>
      </c>
      <c r="I85" s="197">
        <v>0.98939999999999995</v>
      </c>
      <c r="J85" s="197">
        <v>0.98929999999999996</v>
      </c>
      <c r="K85" s="197">
        <v>0.98919999999999997</v>
      </c>
      <c r="L85" s="197">
        <v>0.98919999999999997</v>
      </c>
      <c r="M85" s="197">
        <v>0.98909999999999998</v>
      </c>
      <c r="N85" s="197">
        <v>0.98899999999999999</v>
      </c>
      <c r="O85" s="197">
        <v>0.98899999999999999</v>
      </c>
      <c r="P85" s="197">
        <v>0.9889</v>
      </c>
      <c r="Q85" s="197">
        <v>0.98880000000000001</v>
      </c>
      <c r="R85" s="197">
        <v>0.98870000000000002</v>
      </c>
      <c r="S85" s="197">
        <v>0.98870000000000002</v>
      </c>
      <c r="T85" s="197">
        <v>0.98860000000000003</v>
      </c>
      <c r="U85" s="197">
        <v>0.98850000000000005</v>
      </c>
      <c r="V85" s="197">
        <v>0.98850000000000005</v>
      </c>
      <c r="W85" s="197">
        <v>0.98839999999999995</v>
      </c>
      <c r="X85" s="197">
        <v>0.98829999999999996</v>
      </c>
      <c r="Y85" s="197">
        <v>0.98819999999999997</v>
      </c>
      <c r="Z85" s="197">
        <v>0.98819999999999997</v>
      </c>
      <c r="AA85" s="197">
        <v>0.98809999999999998</v>
      </c>
      <c r="AB85" s="197">
        <v>0.98799999999999999</v>
      </c>
      <c r="AC85" s="197">
        <v>0.9879</v>
      </c>
      <c r="AD85" s="197">
        <v>0.9879</v>
      </c>
      <c r="AE85" s="197">
        <v>0.98780000000000001</v>
      </c>
      <c r="AF85" s="197">
        <v>0.98770000000000002</v>
      </c>
      <c r="AG85" s="197">
        <v>0.98770000000000002</v>
      </c>
      <c r="AH85" s="197">
        <v>0.98760000000000003</v>
      </c>
      <c r="AI85" s="197">
        <v>0.98750000000000004</v>
      </c>
      <c r="AJ85" s="197">
        <v>0.98740000000000006</v>
      </c>
      <c r="AK85" s="197">
        <v>0.98740000000000006</v>
      </c>
      <c r="AL85" s="197">
        <v>0.98729999999999996</v>
      </c>
      <c r="AM85" s="197">
        <v>0.98719999999999997</v>
      </c>
      <c r="AN85" s="197">
        <v>0.98709999999999998</v>
      </c>
      <c r="AO85" s="197">
        <v>0.98709999999999998</v>
      </c>
      <c r="AP85" s="197">
        <v>0.98699999999999999</v>
      </c>
      <c r="AQ85" s="197">
        <v>0.9869</v>
      </c>
      <c r="AR85" s="197">
        <v>0.98680000000000001</v>
      </c>
      <c r="AS85" s="197">
        <v>0.98670000000000002</v>
      </c>
      <c r="AT85" s="197">
        <v>0.98670000000000002</v>
      </c>
      <c r="AU85" s="197">
        <v>0.98660000000000003</v>
      </c>
      <c r="AV85" s="197">
        <v>0.98650000000000004</v>
      </c>
      <c r="AW85" s="197">
        <v>0.98640000000000005</v>
      </c>
      <c r="AX85" s="197">
        <v>0.98640000000000005</v>
      </c>
      <c r="AY85" s="197">
        <v>0.98629999999999995</v>
      </c>
      <c r="AZ85" s="197">
        <v>0.98619999999999997</v>
      </c>
      <c r="BA85" s="199">
        <v>0.98609999999999998</v>
      </c>
    </row>
    <row r="86" spans="2:53" s="192" customFormat="1" ht="16.350000000000001" customHeight="1">
      <c r="B86" s="196">
        <v>86.5</v>
      </c>
      <c r="C86" s="197">
        <v>0.98960000000000004</v>
      </c>
      <c r="D86" s="197">
        <v>0.98950000000000005</v>
      </c>
      <c r="E86" s="197">
        <v>0.98939999999999995</v>
      </c>
      <c r="F86" s="197">
        <v>0.98939999999999995</v>
      </c>
      <c r="G86" s="197">
        <v>0.98929999999999996</v>
      </c>
      <c r="H86" s="197">
        <v>0.98919999999999997</v>
      </c>
      <c r="I86" s="197">
        <v>0.98919999999999997</v>
      </c>
      <c r="J86" s="197">
        <v>0.98909999999999998</v>
      </c>
      <c r="K86" s="197">
        <v>0.98899999999999999</v>
      </c>
      <c r="L86" s="197">
        <v>0.98899999999999999</v>
      </c>
      <c r="M86" s="197">
        <v>0.9889</v>
      </c>
      <c r="N86" s="197">
        <v>0.98880000000000001</v>
      </c>
      <c r="O86" s="197">
        <v>0.98870000000000002</v>
      </c>
      <c r="P86" s="197">
        <v>0.98870000000000002</v>
      </c>
      <c r="Q86" s="197">
        <v>0.98860000000000003</v>
      </c>
      <c r="R86" s="197">
        <v>0.98850000000000005</v>
      </c>
      <c r="S86" s="197">
        <v>0.98850000000000005</v>
      </c>
      <c r="T86" s="197">
        <v>0.98839999999999995</v>
      </c>
      <c r="U86" s="197">
        <v>0.98829999999999996</v>
      </c>
      <c r="V86" s="197">
        <v>0.98819999999999997</v>
      </c>
      <c r="W86" s="197">
        <v>0.98819999999999997</v>
      </c>
      <c r="X86" s="197">
        <v>0.98809999999999998</v>
      </c>
      <c r="Y86" s="197">
        <v>0.98799999999999999</v>
      </c>
      <c r="Z86" s="197">
        <v>0.9879</v>
      </c>
      <c r="AA86" s="197">
        <v>0.9879</v>
      </c>
      <c r="AB86" s="197">
        <v>0.98780000000000001</v>
      </c>
      <c r="AC86" s="197">
        <v>0.98770000000000002</v>
      </c>
      <c r="AD86" s="197">
        <v>0.98760000000000003</v>
      </c>
      <c r="AE86" s="197">
        <v>0.98760000000000003</v>
      </c>
      <c r="AF86" s="197">
        <v>0.98750000000000004</v>
      </c>
      <c r="AG86" s="197">
        <v>0.98740000000000006</v>
      </c>
      <c r="AH86" s="197">
        <v>0.98729999999999996</v>
      </c>
      <c r="AI86" s="197">
        <v>0.98729999999999996</v>
      </c>
      <c r="AJ86" s="197">
        <v>0.98719999999999997</v>
      </c>
      <c r="AK86" s="197">
        <v>0.98709999999999998</v>
      </c>
      <c r="AL86" s="197">
        <v>0.98699999999999999</v>
      </c>
      <c r="AM86" s="197">
        <v>0.98699999999999999</v>
      </c>
      <c r="AN86" s="197">
        <v>0.9869</v>
      </c>
      <c r="AO86" s="197">
        <v>0.98680000000000001</v>
      </c>
      <c r="AP86" s="197">
        <v>0.98670000000000002</v>
      </c>
      <c r="AQ86" s="197">
        <v>0.98660000000000003</v>
      </c>
      <c r="AR86" s="197">
        <v>0.98660000000000003</v>
      </c>
      <c r="AS86" s="197">
        <v>0.98650000000000004</v>
      </c>
      <c r="AT86" s="197">
        <v>0.98640000000000005</v>
      </c>
      <c r="AU86" s="197">
        <v>0.98629999999999995</v>
      </c>
      <c r="AV86" s="197">
        <v>0.98629999999999995</v>
      </c>
      <c r="AW86" s="197">
        <v>0.98619999999999997</v>
      </c>
      <c r="AX86" s="197">
        <v>0.98609999999999998</v>
      </c>
      <c r="AY86" s="197">
        <v>0.98599999999999999</v>
      </c>
      <c r="AZ86" s="197">
        <v>0.9859</v>
      </c>
      <c r="BA86" s="199">
        <v>0.98580000000000001</v>
      </c>
    </row>
    <row r="87" spans="2:53" s="192" customFormat="1" ht="16.350000000000001" customHeight="1">
      <c r="B87" s="196">
        <v>87</v>
      </c>
      <c r="C87" s="197">
        <v>0.98939999999999995</v>
      </c>
      <c r="D87" s="197">
        <v>0.98929999999999996</v>
      </c>
      <c r="E87" s="197">
        <v>0.98919999999999997</v>
      </c>
      <c r="F87" s="197">
        <v>0.98919999999999997</v>
      </c>
      <c r="G87" s="197">
        <v>0.98909999999999998</v>
      </c>
      <c r="H87" s="197">
        <v>0.98899999999999999</v>
      </c>
      <c r="I87" s="197">
        <v>0.98899999999999999</v>
      </c>
      <c r="J87" s="197">
        <v>0.9889</v>
      </c>
      <c r="K87" s="197">
        <v>0.98880000000000001</v>
      </c>
      <c r="L87" s="197">
        <v>0.98870000000000002</v>
      </c>
      <c r="M87" s="197">
        <v>0.98870000000000002</v>
      </c>
      <c r="N87" s="197">
        <v>0.98860000000000003</v>
      </c>
      <c r="O87" s="197">
        <v>0.98850000000000005</v>
      </c>
      <c r="P87" s="197">
        <v>0.98850000000000005</v>
      </c>
      <c r="Q87" s="197">
        <v>0.98839999999999995</v>
      </c>
      <c r="R87" s="197">
        <v>0.98829999999999996</v>
      </c>
      <c r="S87" s="197">
        <v>0.98819999999999997</v>
      </c>
      <c r="T87" s="197">
        <v>0.98819999999999997</v>
      </c>
      <c r="U87" s="197">
        <v>0.98809999999999998</v>
      </c>
      <c r="V87" s="197">
        <v>0.98799999999999999</v>
      </c>
      <c r="W87" s="197">
        <v>0.9879</v>
      </c>
      <c r="X87" s="197">
        <v>0.9879</v>
      </c>
      <c r="Y87" s="197">
        <v>0.98780000000000001</v>
      </c>
      <c r="Z87" s="197">
        <v>0.98770000000000002</v>
      </c>
      <c r="AA87" s="197">
        <v>0.98760000000000003</v>
      </c>
      <c r="AB87" s="197">
        <v>0.98760000000000003</v>
      </c>
      <c r="AC87" s="197">
        <v>0.98750000000000004</v>
      </c>
      <c r="AD87" s="197">
        <v>0.98740000000000006</v>
      </c>
      <c r="AE87" s="197">
        <v>0.98729999999999996</v>
      </c>
      <c r="AF87" s="197">
        <v>0.98729999999999996</v>
      </c>
      <c r="AG87" s="197">
        <v>0.98719999999999997</v>
      </c>
      <c r="AH87" s="197">
        <v>0.98709999999999998</v>
      </c>
      <c r="AI87" s="197">
        <v>0.98699999999999999</v>
      </c>
      <c r="AJ87" s="197">
        <v>0.9869</v>
      </c>
      <c r="AK87" s="197">
        <v>0.9869</v>
      </c>
      <c r="AL87" s="197">
        <v>0.98680000000000001</v>
      </c>
      <c r="AM87" s="197">
        <v>0.98670000000000002</v>
      </c>
      <c r="AN87" s="197">
        <v>0.98660000000000003</v>
      </c>
      <c r="AO87" s="197">
        <v>0.98660000000000003</v>
      </c>
      <c r="AP87" s="197">
        <v>0.98650000000000004</v>
      </c>
      <c r="AQ87" s="197">
        <v>0.98640000000000005</v>
      </c>
      <c r="AR87" s="197">
        <v>0.98629999999999995</v>
      </c>
      <c r="AS87" s="197">
        <v>0.98619999999999997</v>
      </c>
      <c r="AT87" s="197">
        <v>0.98619999999999997</v>
      </c>
      <c r="AU87" s="197">
        <v>0.98609999999999998</v>
      </c>
      <c r="AV87" s="197">
        <v>0.98599999999999999</v>
      </c>
      <c r="AW87" s="197">
        <v>0.9859</v>
      </c>
      <c r="AX87" s="197">
        <v>0.98580000000000001</v>
      </c>
      <c r="AY87" s="197">
        <v>0.98570000000000002</v>
      </c>
      <c r="AZ87" s="197">
        <v>0.98570000000000002</v>
      </c>
      <c r="BA87" s="199">
        <v>0.98560000000000003</v>
      </c>
    </row>
    <row r="88" spans="2:53" s="192" customFormat="1" ht="16.350000000000001" customHeight="1">
      <c r="B88" s="196">
        <v>87.5</v>
      </c>
      <c r="C88" s="197">
        <v>0.98919999999999997</v>
      </c>
      <c r="D88" s="197">
        <v>0.98909999999999998</v>
      </c>
      <c r="E88" s="197">
        <v>0.98899999999999999</v>
      </c>
      <c r="F88" s="197">
        <v>0.98899999999999999</v>
      </c>
      <c r="G88" s="197">
        <v>0.9889</v>
      </c>
      <c r="H88" s="197">
        <v>0.98880000000000001</v>
      </c>
      <c r="I88" s="197">
        <v>0.98880000000000001</v>
      </c>
      <c r="J88" s="197">
        <v>0.98870000000000002</v>
      </c>
      <c r="K88" s="197">
        <v>0.98860000000000003</v>
      </c>
      <c r="L88" s="197">
        <v>0.98850000000000005</v>
      </c>
      <c r="M88" s="197">
        <v>0.98850000000000005</v>
      </c>
      <c r="N88" s="197">
        <v>0.98839999999999995</v>
      </c>
      <c r="O88" s="197">
        <v>0.98829999999999996</v>
      </c>
      <c r="P88" s="197">
        <v>0.98819999999999997</v>
      </c>
      <c r="Q88" s="197">
        <v>0.98819999999999997</v>
      </c>
      <c r="R88" s="197">
        <v>0.98809999999999998</v>
      </c>
      <c r="S88" s="197">
        <v>0.98799999999999999</v>
      </c>
      <c r="T88" s="197">
        <v>0.9879</v>
      </c>
      <c r="U88" s="197">
        <v>0.9879</v>
      </c>
      <c r="V88" s="197">
        <v>0.98780000000000001</v>
      </c>
      <c r="W88" s="197">
        <v>0.98770000000000002</v>
      </c>
      <c r="X88" s="197">
        <v>0.98760000000000003</v>
      </c>
      <c r="Y88" s="197">
        <v>0.98760000000000003</v>
      </c>
      <c r="Z88" s="197">
        <v>0.98750000000000004</v>
      </c>
      <c r="AA88" s="197">
        <v>0.98740000000000006</v>
      </c>
      <c r="AB88" s="197">
        <v>0.98729999999999996</v>
      </c>
      <c r="AC88" s="197">
        <v>0.98729999999999996</v>
      </c>
      <c r="AD88" s="197">
        <v>0.98719999999999997</v>
      </c>
      <c r="AE88" s="197">
        <v>0.98709999999999998</v>
      </c>
      <c r="AF88" s="197">
        <v>0.98699999999999999</v>
      </c>
      <c r="AG88" s="197">
        <v>0.9869</v>
      </c>
      <c r="AH88" s="197">
        <v>0.9869</v>
      </c>
      <c r="AI88" s="197">
        <v>0.98680000000000001</v>
      </c>
      <c r="AJ88" s="197">
        <v>0.98670000000000002</v>
      </c>
      <c r="AK88" s="197">
        <v>0.98660000000000003</v>
      </c>
      <c r="AL88" s="197">
        <v>0.98650000000000004</v>
      </c>
      <c r="AM88" s="197">
        <v>0.98650000000000004</v>
      </c>
      <c r="AN88" s="197">
        <v>0.98640000000000005</v>
      </c>
      <c r="AO88" s="197">
        <v>0.98629999999999995</v>
      </c>
      <c r="AP88" s="197">
        <v>0.98619999999999997</v>
      </c>
      <c r="AQ88" s="197">
        <v>0.98609999999999998</v>
      </c>
      <c r="AR88" s="197">
        <v>0.98609999999999998</v>
      </c>
      <c r="AS88" s="197">
        <v>0.98599999999999999</v>
      </c>
      <c r="AT88" s="197">
        <v>0.9859</v>
      </c>
      <c r="AU88" s="197">
        <v>0.98580000000000001</v>
      </c>
      <c r="AV88" s="197">
        <v>0.98570000000000002</v>
      </c>
      <c r="AW88" s="197">
        <v>0.98560000000000003</v>
      </c>
      <c r="AX88" s="197">
        <v>0.98560000000000003</v>
      </c>
      <c r="AY88" s="197">
        <v>0.98550000000000004</v>
      </c>
      <c r="AZ88" s="197">
        <v>0.98540000000000005</v>
      </c>
      <c r="BA88" s="199">
        <v>0.98529999999999995</v>
      </c>
    </row>
    <row r="89" spans="2:53" s="192" customFormat="1" ht="16.350000000000001" customHeight="1">
      <c r="B89" s="196">
        <v>88</v>
      </c>
      <c r="C89" s="197">
        <v>0.98899999999999999</v>
      </c>
      <c r="D89" s="197">
        <v>0.9889</v>
      </c>
      <c r="E89" s="197">
        <v>0.98880000000000001</v>
      </c>
      <c r="F89" s="197">
        <v>0.98880000000000001</v>
      </c>
      <c r="G89" s="197">
        <v>0.98870000000000002</v>
      </c>
      <c r="H89" s="197">
        <v>0.98860000000000003</v>
      </c>
      <c r="I89" s="197">
        <v>0.98860000000000003</v>
      </c>
      <c r="J89" s="197">
        <v>0.98850000000000005</v>
      </c>
      <c r="K89" s="197">
        <v>0.98839999999999995</v>
      </c>
      <c r="L89" s="197">
        <v>0.98829999999999996</v>
      </c>
      <c r="M89" s="197">
        <v>0.98829999999999996</v>
      </c>
      <c r="N89" s="197">
        <v>0.98819999999999997</v>
      </c>
      <c r="O89" s="197">
        <v>0.98809999999999998</v>
      </c>
      <c r="P89" s="197">
        <v>0.98799999999999999</v>
      </c>
      <c r="Q89" s="197">
        <v>0.98799999999999999</v>
      </c>
      <c r="R89" s="197">
        <v>0.9879</v>
      </c>
      <c r="S89" s="197">
        <v>0.98780000000000001</v>
      </c>
      <c r="T89" s="197">
        <v>0.98770000000000002</v>
      </c>
      <c r="U89" s="197">
        <v>0.98760000000000003</v>
      </c>
      <c r="V89" s="197">
        <v>0.98760000000000003</v>
      </c>
      <c r="W89" s="197">
        <v>0.98750000000000004</v>
      </c>
      <c r="X89" s="197">
        <v>0.98740000000000006</v>
      </c>
      <c r="Y89" s="197">
        <v>0.98729999999999996</v>
      </c>
      <c r="Z89" s="197">
        <v>0.98729999999999996</v>
      </c>
      <c r="AA89" s="197">
        <v>0.98719999999999997</v>
      </c>
      <c r="AB89" s="197">
        <v>0.98709999999999998</v>
      </c>
      <c r="AC89" s="197">
        <v>0.98699999999999999</v>
      </c>
      <c r="AD89" s="197">
        <v>0.9869</v>
      </c>
      <c r="AE89" s="197">
        <v>0.9869</v>
      </c>
      <c r="AF89" s="197">
        <v>0.98680000000000001</v>
      </c>
      <c r="AG89" s="197">
        <v>0.98670000000000002</v>
      </c>
      <c r="AH89" s="197">
        <v>0.98660000000000003</v>
      </c>
      <c r="AI89" s="197">
        <v>0.98650000000000004</v>
      </c>
      <c r="AJ89" s="197">
        <v>0.98650000000000004</v>
      </c>
      <c r="AK89" s="197">
        <v>0.98640000000000005</v>
      </c>
      <c r="AL89" s="197">
        <v>0.98629999999999995</v>
      </c>
      <c r="AM89" s="197">
        <v>0.98619999999999997</v>
      </c>
      <c r="AN89" s="197">
        <v>0.98609999999999998</v>
      </c>
      <c r="AO89" s="197">
        <v>0.98609999999999998</v>
      </c>
      <c r="AP89" s="197">
        <v>0.98599999999999999</v>
      </c>
      <c r="AQ89" s="197">
        <v>0.9859</v>
      </c>
      <c r="AR89" s="197">
        <v>0.98580000000000001</v>
      </c>
      <c r="AS89" s="197">
        <v>0.98570000000000002</v>
      </c>
      <c r="AT89" s="197">
        <v>0.98560000000000003</v>
      </c>
      <c r="AU89" s="197">
        <v>0.98560000000000003</v>
      </c>
      <c r="AV89" s="197">
        <v>0.98550000000000004</v>
      </c>
      <c r="AW89" s="197">
        <v>0.98540000000000005</v>
      </c>
      <c r="AX89" s="197">
        <v>0.98529999999999995</v>
      </c>
      <c r="AY89" s="197">
        <v>0.98519999999999996</v>
      </c>
      <c r="AZ89" s="197">
        <v>0.98509999999999998</v>
      </c>
      <c r="BA89" s="199">
        <v>0.98499999999999999</v>
      </c>
    </row>
    <row r="90" spans="2:53" s="192" customFormat="1" ht="16.350000000000001" customHeight="1">
      <c r="B90" s="196">
        <v>88.5</v>
      </c>
      <c r="C90" s="197">
        <v>0.98880000000000001</v>
      </c>
      <c r="D90" s="197">
        <v>0.98870000000000002</v>
      </c>
      <c r="E90" s="197">
        <v>0.98860000000000003</v>
      </c>
      <c r="F90" s="197">
        <v>0.98860000000000003</v>
      </c>
      <c r="G90" s="197">
        <v>0.98850000000000005</v>
      </c>
      <c r="H90" s="197">
        <v>0.98839999999999995</v>
      </c>
      <c r="I90" s="197">
        <v>0.98829999999999996</v>
      </c>
      <c r="J90" s="197">
        <v>0.98829999999999996</v>
      </c>
      <c r="K90" s="197">
        <v>0.98819999999999997</v>
      </c>
      <c r="L90" s="197">
        <v>0.98809999999999998</v>
      </c>
      <c r="M90" s="197">
        <v>0.98799999999999999</v>
      </c>
      <c r="N90" s="197">
        <v>0.98799999999999999</v>
      </c>
      <c r="O90" s="197">
        <v>0.9879</v>
      </c>
      <c r="P90" s="197">
        <v>0.98780000000000001</v>
      </c>
      <c r="Q90" s="197">
        <v>0.98770000000000002</v>
      </c>
      <c r="R90" s="197">
        <v>0.98770000000000002</v>
      </c>
      <c r="S90" s="197">
        <v>0.98760000000000003</v>
      </c>
      <c r="T90" s="197">
        <v>0.98750000000000004</v>
      </c>
      <c r="U90" s="197">
        <v>0.98740000000000006</v>
      </c>
      <c r="V90" s="197">
        <v>0.98729999999999996</v>
      </c>
      <c r="W90" s="197">
        <v>0.98729999999999996</v>
      </c>
      <c r="X90" s="197">
        <v>0.98719999999999997</v>
      </c>
      <c r="Y90" s="197">
        <v>0.98709999999999998</v>
      </c>
      <c r="Z90" s="197">
        <v>0.98699999999999999</v>
      </c>
      <c r="AA90" s="197">
        <v>0.9869</v>
      </c>
      <c r="AB90" s="197">
        <v>0.9869</v>
      </c>
      <c r="AC90" s="197">
        <v>0.98680000000000001</v>
      </c>
      <c r="AD90" s="197">
        <v>0.98670000000000002</v>
      </c>
      <c r="AE90" s="197">
        <v>0.98660000000000003</v>
      </c>
      <c r="AF90" s="197">
        <v>0.98650000000000004</v>
      </c>
      <c r="AG90" s="197">
        <v>0.98650000000000004</v>
      </c>
      <c r="AH90" s="197">
        <v>0.98640000000000005</v>
      </c>
      <c r="AI90" s="197">
        <v>0.98629999999999995</v>
      </c>
      <c r="AJ90" s="197">
        <v>0.98619999999999997</v>
      </c>
      <c r="AK90" s="197">
        <v>0.98609999999999998</v>
      </c>
      <c r="AL90" s="197">
        <v>0.98609999999999998</v>
      </c>
      <c r="AM90" s="197">
        <v>0.98599999999999999</v>
      </c>
      <c r="AN90" s="197">
        <v>0.9859</v>
      </c>
      <c r="AO90" s="197">
        <v>0.98580000000000001</v>
      </c>
      <c r="AP90" s="197">
        <v>0.98570000000000002</v>
      </c>
      <c r="AQ90" s="197">
        <v>0.98560000000000003</v>
      </c>
      <c r="AR90" s="197">
        <v>0.98550000000000004</v>
      </c>
      <c r="AS90" s="197">
        <v>0.98550000000000004</v>
      </c>
      <c r="AT90" s="197">
        <v>0.98540000000000005</v>
      </c>
      <c r="AU90" s="197">
        <v>0.98529999999999995</v>
      </c>
      <c r="AV90" s="197">
        <v>0.98519999999999996</v>
      </c>
      <c r="AW90" s="197">
        <v>0.98509999999999998</v>
      </c>
      <c r="AX90" s="197">
        <v>0.98499999999999999</v>
      </c>
      <c r="AY90" s="197">
        <v>0.98499999999999999</v>
      </c>
      <c r="AZ90" s="197">
        <v>0.9849</v>
      </c>
      <c r="BA90" s="199">
        <v>0.98480000000000001</v>
      </c>
    </row>
    <row r="91" spans="2:53" s="192" customFormat="1" ht="16.350000000000001" customHeight="1">
      <c r="B91" s="196">
        <v>89</v>
      </c>
      <c r="C91" s="197">
        <v>0.98860000000000003</v>
      </c>
      <c r="D91" s="197">
        <v>0.98850000000000005</v>
      </c>
      <c r="E91" s="197">
        <v>0.98839999999999995</v>
      </c>
      <c r="F91" s="197">
        <v>0.98839999999999995</v>
      </c>
      <c r="G91" s="197">
        <v>0.98829999999999996</v>
      </c>
      <c r="H91" s="197">
        <v>0.98819999999999997</v>
      </c>
      <c r="I91" s="197">
        <v>0.98809999999999998</v>
      </c>
      <c r="J91" s="197">
        <v>0.98809999999999998</v>
      </c>
      <c r="K91" s="197">
        <v>0.98799999999999999</v>
      </c>
      <c r="L91" s="197">
        <v>0.9879</v>
      </c>
      <c r="M91" s="197">
        <v>0.98780000000000001</v>
      </c>
      <c r="N91" s="197">
        <v>0.98780000000000001</v>
      </c>
      <c r="O91" s="197">
        <v>0.98770000000000002</v>
      </c>
      <c r="P91" s="197">
        <v>0.98760000000000003</v>
      </c>
      <c r="Q91" s="197">
        <v>0.98750000000000004</v>
      </c>
      <c r="R91" s="197">
        <v>0.98740000000000006</v>
      </c>
      <c r="S91" s="197">
        <v>0.98740000000000006</v>
      </c>
      <c r="T91" s="197">
        <v>0.98729999999999996</v>
      </c>
      <c r="U91" s="197">
        <v>0.98719999999999997</v>
      </c>
      <c r="V91" s="197">
        <v>0.98709999999999998</v>
      </c>
      <c r="W91" s="197">
        <v>0.98699999999999999</v>
      </c>
      <c r="X91" s="197">
        <v>0.98699999999999999</v>
      </c>
      <c r="Y91" s="197">
        <v>0.9869</v>
      </c>
      <c r="Z91" s="197">
        <v>0.98680000000000001</v>
      </c>
      <c r="AA91" s="197">
        <v>0.98670000000000002</v>
      </c>
      <c r="AB91" s="197">
        <v>0.98660000000000003</v>
      </c>
      <c r="AC91" s="197">
        <v>0.98660000000000003</v>
      </c>
      <c r="AD91" s="197">
        <v>0.98650000000000004</v>
      </c>
      <c r="AE91" s="197">
        <v>0.98640000000000005</v>
      </c>
      <c r="AF91" s="197">
        <v>0.98629999999999995</v>
      </c>
      <c r="AG91" s="197">
        <v>0.98619999999999997</v>
      </c>
      <c r="AH91" s="197">
        <v>0.98609999999999998</v>
      </c>
      <c r="AI91" s="197">
        <v>0.98609999999999998</v>
      </c>
      <c r="AJ91" s="197">
        <v>0.98599999999999999</v>
      </c>
      <c r="AK91" s="197">
        <v>0.9859</v>
      </c>
      <c r="AL91" s="197">
        <v>0.98580000000000001</v>
      </c>
      <c r="AM91" s="197">
        <v>0.98570000000000002</v>
      </c>
      <c r="AN91" s="197">
        <v>0.98560000000000003</v>
      </c>
      <c r="AO91" s="197">
        <v>0.98550000000000004</v>
      </c>
      <c r="AP91" s="197">
        <v>0.98550000000000004</v>
      </c>
      <c r="AQ91" s="197">
        <v>0.98540000000000005</v>
      </c>
      <c r="AR91" s="197">
        <v>0.98529999999999995</v>
      </c>
      <c r="AS91" s="197">
        <v>0.98519999999999996</v>
      </c>
      <c r="AT91" s="197">
        <v>0.98509999999999998</v>
      </c>
      <c r="AU91" s="197">
        <v>0.98499999999999999</v>
      </c>
      <c r="AV91" s="197">
        <v>0.9849</v>
      </c>
      <c r="AW91" s="197">
        <v>0.9849</v>
      </c>
      <c r="AX91" s="197">
        <v>0.98480000000000001</v>
      </c>
      <c r="AY91" s="197">
        <v>0.98470000000000002</v>
      </c>
      <c r="AZ91" s="197">
        <v>0.98460000000000003</v>
      </c>
      <c r="BA91" s="199">
        <v>0.98450000000000004</v>
      </c>
    </row>
    <row r="92" spans="2:53" s="192" customFormat="1" ht="16.350000000000001" customHeight="1">
      <c r="B92" s="196">
        <v>89.5</v>
      </c>
      <c r="C92" s="197">
        <v>0.98839999999999995</v>
      </c>
      <c r="D92" s="197">
        <v>0.98829999999999996</v>
      </c>
      <c r="E92" s="197">
        <v>0.98819999999999997</v>
      </c>
      <c r="F92" s="197">
        <v>0.98819999999999997</v>
      </c>
      <c r="G92" s="197">
        <v>0.98809999999999998</v>
      </c>
      <c r="H92" s="197">
        <v>0.98799999999999999</v>
      </c>
      <c r="I92" s="197">
        <v>0.9879</v>
      </c>
      <c r="J92" s="197">
        <v>0.9879</v>
      </c>
      <c r="K92" s="197">
        <v>0.98780000000000001</v>
      </c>
      <c r="L92" s="197">
        <v>0.98770000000000002</v>
      </c>
      <c r="M92" s="197">
        <v>0.98760000000000003</v>
      </c>
      <c r="N92" s="197">
        <v>0.98750000000000004</v>
      </c>
      <c r="O92" s="197">
        <v>0.98750000000000004</v>
      </c>
      <c r="P92" s="197">
        <v>0.98740000000000006</v>
      </c>
      <c r="Q92" s="197">
        <v>0.98729999999999996</v>
      </c>
      <c r="R92" s="197">
        <v>0.98719999999999997</v>
      </c>
      <c r="S92" s="197">
        <v>0.98709999999999998</v>
      </c>
      <c r="T92" s="197">
        <v>0.98709999999999998</v>
      </c>
      <c r="U92" s="197">
        <v>0.98699999999999999</v>
      </c>
      <c r="V92" s="197">
        <v>0.9869</v>
      </c>
      <c r="W92" s="197">
        <v>0.98680000000000001</v>
      </c>
      <c r="X92" s="197">
        <v>0.98670000000000002</v>
      </c>
      <c r="Y92" s="197">
        <v>0.98670000000000002</v>
      </c>
      <c r="Z92" s="197">
        <v>0.98660000000000003</v>
      </c>
      <c r="AA92" s="197">
        <v>0.98650000000000004</v>
      </c>
      <c r="AB92" s="197">
        <v>0.98640000000000005</v>
      </c>
      <c r="AC92" s="197">
        <v>0.98629999999999995</v>
      </c>
      <c r="AD92" s="197">
        <v>0.98619999999999997</v>
      </c>
      <c r="AE92" s="197">
        <v>0.98619999999999997</v>
      </c>
      <c r="AF92" s="197">
        <v>0.98609999999999998</v>
      </c>
      <c r="AG92" s="197">
        <v>0.98599999999999999</v>
      </c>
      <c r="AH92" s="197">
        <v>0.9859</v>
      </c>
      <c r="AI92" s="197">
        <v>0.98580000000000001</v>
      </c>
      <c r="AJ92" s="197">
        <v>0.98570000000000002</v>
      </c>
      <c r="AK92" s="197">
        <v>0.98560000000000003</v>
      </c>
      <c r="AL92" s="197">
        <v>0.98560000000000003</v>
      </c>
      <c r="AM92" s="197">
        <v>0.98550000000000004</v>
      </c>
      <c r="AN92" s="197">
        <v>0.98540000000000005</v>
      </c>
      <c r="AO92" s="197">
        <v>0.98529999999999995</v>
      </c>
      <c r="AP92" s="197">
        <v>0.98519999999999996</v>
      </c>
      <c r="AQ92" s="197">
        <v>0.98509999999999998</v>
      </c>
      <c r="AR92" s="197">
        <v>0.98499999999999999</v>
      </c>
      <c r="AS92" s="197">
        <v>0.98499999999999999</v>
      </c>
      <c r="AT92" s="197">
        <v>0.9849</v>
      </c>
      <c r="AU92" s="197">
        <v>0.98480000000000001</v>
      </c>
      <c r="AV92" s="197">
        <v>0.98470000000000002</v>
      </c>
      <c r="AW92" s="197">
        <v>0.98460000000000003</v>
      </c>
      <c r="AX92" s="197">
        <v>0.98450000000000004</v>
      </c>
      <c r="AY92" s="197">
        <v>0.98440000000000005</v>
      </c>
      <c r="AZ92" s="197">
        <v>0.98429999999999995</v>
      </c>
      <c r="BA92" s="199">
        <v>0.98419999999999996</v>
      </c>
    </row>
    <row r="93" spans="2:53" s="192" customFormat="1" ht="16.350000000000001" customHeight="1">
      <c r="B93" s="196">
        <v>90</v>
      </c>
      <c r="C93" s="197">
        <v>0.98819999999999997</v>
      </c>
      <c r="D93" s="197">
        <v>0.98809999999999998</v>
      </c>
      <c r="E93" s="197">
        <v>0.98799999999999999</v>
      </c>
      <c r="F93" s="197">
        <v>0.98799999999999999</v>
      </c>
      <c r="G93" s="197">
        <v>0.9879</v>
      </c>
      <c r="H93" s="197">
        <v>0.98780000000000001</v>
      </c>
      <c r="I93" s="197">
        <v>0.98770000000000002</v>
      </c>
      <c r="J93" s="197">
        <v>0.98770000000000002</v>
      </c>
      <c r="K93" s="197">
        <v>0.98760000000000003</v>
      </c>
      <c r="L93" s="197">
        <v>0.98750000000000004</v>
      </c>
      <c r="M93" s="197">
        <v>0.98740000000000006</v>
      </c>
      <c r="N93" s="197">
        <v>0.98729999999999996</v>
      </c>
      <c r="O93" s="197">
        <v>0.98729999999999996</v>
      </c>
      <c r="P93" s="197">
        <v>0.98719999999999997</v>
      </c>
      <c r="Q93" s="197">
        <v>0.98709999999999998</v>
      </c>
      <c r="R93" s="197">
        <v>0.98699999999999999</v>
      </c>
      <c r="S93" s="197">
        <v>0.9869</v>
      </c>
      <c r="T93" s="197">
        <v>0.98680000000000001</v>
      </c>
      <c r="U93" s="197">
        <v>0.98680000000000001</v>
      </c>
      <c r="V93" s="197">
        <v>0.98670000000000002</v>
      </c>
      <c r="W93" s="197">
        <v>0.98660000000000003</v>
      </c>
      <c r="X93" s="197">
        <v>0.98650000000000004</v>
      </c>
      <c r="Y93" s="197">
        <v>0.98640000000000005</v>
      </c>
      <c r="Z93" s="197">
        <v>0.98629999999999995</v>
      </c>
      <c r="AA93" s="197">
        <v>0.98629999999999995</v>
      </c>
      <c r="AB93" s="197">
        <v>0.98619999999999997</v>
      </c>
      <c r="AC93" s="197">
        <v>0.98609999999999998</v>
      </c>
      <c r="AD93" s="197">
        <v>0.98599999999999999</v>
      </c>
      <c r="AE93" s="197">
        <v>0.9859</v>
      </c>
      <c r="AF93" s="197">
        <v>0.98580000000000001</v>
      </c>
      <c r="AG93" s="197">
        <v>0.98570000000000002</v>
      </c>
      <c r="AH93" s="197">
        <v>0.98570000000000002</v>
      </c>
      <c r="AI93" s="197">
        <v>0.98560000000000003</v>
      </c>
      <c r="AJ93" s="197">
        <v>0.98550000000000004</v>
      </c>
      <c r="AK93" s="197">
        <v>0.98540000000000005</v>
      </c>
      <c r="AL93" s="197">
        <v>0.98529999999999995</v>
      </c>
      <c r="AM93" s="197">
        <v>0.98519999999999996</v>
      </c>
      <c r="AN93" s="197">
        <v>0.98509999999999998</v>
      </c>
      <c r="AO93" s="197">
        <v>0.98499999999999999</v>
      </c>
      <c r="AP93" s="197">
        <v>0.98499999999999999</v>
      </c>
      <c r="AQ93" s="197">
        <v>0.9849</v>
      </c>
      <c r="AR93" s="197">
        <v>0.98480000000000001</v>
      </c>
      <c r="AS93" s="197">
        <v>0.98470000000000002</v>
      </c>
      <c r="AT93" s="197">
        <v>0.98460000000000003</v>
      </c>
      <c r="AU93" s="197">
        <v>0.98450000000000004</v>
      </c>
      <c r="AV93" s="197">
        <v>0.98440000000000005</v>
      </c>
      <c r="AW93" s="197">
        <v>0.98429999999999995</v>
      </c>
      <c r="AX93" s="197">
        <v>0.98419999999999996</v>
      </c>
      <c r="AY93" s="197">
        <v>0.98419999999999996</v>
      </c>
      <c r="AZ93" s="197">
        <v>0.98409999999999997</v>
      </c>
      <c r="BA93" s="199">
        <v>0.98399999999999999</v>
      </c>
    </row>
    <row r="94" spans="2:53" s="192" customFormat="1" ht="16.350000000000001" customHeight="1">
      <c r="B94" s="196">
        <v>90.5</v>
      </c>
      <c r="C94" s="197">
        <v>0.98799999999999999</v>
      </c>
      <c r="D94" s="197">
        <v>0.9879</v>
      </c>
      <c r="E94" s="197">
        <v>0.98780000000000001</v>
      </c>
      <c r="F94" s="197">
        <v>0.98780000000000001</v>
      </c>
      <c r="G94" s="197">
        <v>0.98770000000000002</v>
      </c>
      <c r="H94" s="197">
        <v>0.98760000000000003</v>
      </c>
      <c r="I94" s="197">
        <v>0.98750000000000004</v>
      </c>
      <c r="J94" s="197">
        <v>0.98740000000000006</v>
      </c>
      <c r="K94" s="197">
        <v>0.98740000000000006</v>
      </c>
      <c r="L94" s="197">
        <v>0.98729999999999996</v>
      </c>
      <c r="M94" s="197">
        <v>0.98719999999999997</v>
      </c>
      <c r="N94" s="197">
        <v>0.98709999999999998</v>
      </c>
      <c r="O94" s="197">
        <v>0.98699999999999999</v>
      </c>
      <c r="P94" s="197">
        <v>0.98699999999999999</v>
      </c>
      <c r="Q94" s="197">
        <v>0.9869</v>
      </c>
      <c r="R94" s="197">
        <v>0.98680000000000001</v>
      </c>
      <c r="S94" s="197">
        <v>0.98670000000000002</v>
      </c>
      <c r="T94" s="197">
        <v>0.98660000000000003</v>
      </c>
      <c r="U94" s="197">
        <v>0.98650000000000004</v>
      </c>
      <c r="V94" s="197">
        <v>0.98650000000000004</v>
      </c>
      <c r="W94" s="197">
        <v>0.98640000000000005</v>
      </c>
      <c r="X94" s="197">
        <v>0.98629999999999995</v>
      </c>
      <c r="Y94" s="197">
        <v>0.98619999999999997</v>
      </c>
      <c r="Z94" s="197">
        <v>0.98609999999999998</v>
      </c>
      <c r="AA94" s="197">
        <v>0.98599999999999999</v>
      </c>
      <c r="AB94" s="197">
        <v>0.9859</v>
      </c>
      <c r="AC94" s="197">
        <v>0.9859</v>
      </c>
      <c r="AD94" s="197">
        <v>0.98580000000000001</v>
      </c>
      <c r="AE94" s="197">
        <v>0.98570000000000002</v>
      </c>
      <c r="AF94" s="197">
        <v>0.98560000000000003</v>
      </c>
      <c r="AG94" s="197">
        <v>0.98550000000000004</v>
      </c>
      <c r="AH94" s="197">
        <v>0.98540000000000005</v>
      </c>
      <c r="AI94" s="197">
        <v>0.98529999999999995</v>
      </c>
      <c r="AJ94" s="197">
        <v>0.98519999999999996</v>
      </c>
      <c r="AK94" s="197">
        <v>0.98519999999999996</v>
      </c>
      <c r="AL94" s="197">
        <v>0.98509999999999998</v>
      </c>
      <c r="AM94" s="197">
        <v>0.98499999999999999</v>
      </c>
      <c r="AN94" s="197">
        <v>0.9849</v>
      </c>
      <c r="AO94" s="197">
        <v>0.98480000000000001</v>
      </c>
      <c r="AP94" s="197">
        <v>0.98470000000000002</v>
      </c>
      <c r="AQ94" s="197">
        <v>0.98460000000000003</v>
      </c>
      <c r="AR94" s="197">
        <v>0.98450000000000004</v>
      </c>
      <c r="AS94" s="197">
        <v>0.98440000000000005</v>
      </c>
      <c r="AT94" s="197">
        <v>0.98429999999999995</v>
      </c>
      <c r="AU94" s="197">
        <v>0.98429999999999995</v>
      </c>
      <c r="AV94" s="197">
        <v>0.98419999999999996</v>
      </c>
      <c r="AW94" s="197">
        <v>0.98409999999999997</v>
      </c>
      <c r="AX94" s="197">
        <v>0.98399999999999999</v>
      </c>
      <c r="AY94" s="197">
        <v>0.9839</v>
      </c>
      <c r="AZ94" s="197">
        <v>0.98380000000000001</v>
      </c>
      <c r="BA94" s="199">
        <v>0.98370000000000002</v>
      </c>
    </row>
    <row r="95" spans="2:53" s="192" customFormat="1" ht="16.350000000000001" customHeight="1">
      <c r="B95" s="196">
        <v>91</v>
      </c>
      <c r="C95" s="197">
        <v>0.98780000000000001</v>
      </c>
      <c r="D95" s="197">
        <v>0.98770000000000002</v>
      </c>
      <c r="E95" s="197">
        <v>0.98760000000000003</v>
      </c>
      <c r="F95" s="197">
        <v>0.98760000000000003</v>
      </c>
      <c r="G95" s="197">
        <v>0.98750000000000004</v>
      </c>
      <c r="H95" s="197">
        <v>0.98740000000000006</v>
      </c>
      <c r="I95" s="197">
        <v>0.98729999999999996</v>
      </c>
      <c r="J95" s="197">
        <v>0.98719999999999997</v>
      </c>
      <c r="K95" s="197">
        <v>0.98719999999999997</v>
      </c>
      <c r="L95" s="197">
        <v>0.98709999999999998</v>
      </c>
      <c r="M95" s="197">
        <v>0.98699999999999999</v>
      </c>
      <c r="N95" s="197">
        <v>0.9869</v>
      </c>
      <c r="O95" s="197">
        <v>0.98680000000000001</v>
      </c>
      <c r="P95" s="197">
        <v>0.98670000000000002</v>
      </c>
      <c r="Q95" s="197">
        <v>0.98670000000000002</v>
      </c>
      <c r="R95" s="197">
        <v>0.98660000000000003</v>
      </c>
      <c r="S95" s="197">
        <v>0.98650000000000004</v>
      </c>
      <c r="T95" s="197">
        <v>0.98640000000000005</v>
      </c>
      <c r="U95" s="197">
        <v>0.98629999999999995</v>
      </c>
      <c r="V95" s="197">
        <v>0.98619999999999997</v>
      </c>
      <c r="W95" s="197">
        <v>0.98609999999999998</v>
      </c>
      <c r="X95" s="197">
        <v>0.98609999999999998</v>
      </c>
      <c r="Y95" s="197">
        <v>0.98599999999999999</v>
      </c>
      <c r="Z95" s="197">
        <v>0.9859</v>
      </c>
      <c r="AA95" s="197">
        <v>0.98580000000000001</v>
      </c>
      <c r="AB95" s="197">
        <v>0.98570000000000002</v>
      </c>
      <c r="AC95" s="197">
        <v>0.98560000000000003</v>
      </c>
      <c r="AD95" s="197">
        <v>0.98550000000000004</v>
      </c>
      <c r="AE95" s="197">
        <v>0.98540000000000005</v>
      </c>
      <c r="AF95" s="197">
        <v>0.98540000000000005</v>
      </c>
      <c r="AG95" s="197">
        <v>0.98529999999999995</v>
      </c>
      <c r="AH95" s="197">
        <v>0.98519999999999996</v>
      </c>
      <c r="AI95" s="197">
        <v>0.98509999999999998</v>
      </c>
      <c r="AJ95" s="197">
        <v>0.98499999999999999</v>
      </c>
      <c r="AK95" s="197">
        <v>0.9849</v>
      </c>
      <c r="AL95" s="197">
        <v>0.98480000000000001</v>
      </c>
      <c r="AM95" s="197">
        <v>0.98470000000000002</v>
      </c>
      <c r="AN95" s="197">
        <v>0.98460000000000003</v>
      </c>
      <c r="AO95" s="197">
        <v>0.98450000000000004</v>
      </c>
      <c r="AP95" s="197">
        <v>0.98450000000000004</v>
      </c>
      <c r="AQ95" s="197">
        <v>0.98440000000000005</v>
      </c>
      <c r="AR95" s="197">
        <v>0.98429999999999995</v>
      </c>
      <c r="AS95" s="197">
        <v>0.98419999999999996</v>
      </c>
      <c r="AT95" s="197">
        <v>0.98409999999999997</v>
      </c>
      <c r="AU95" s="197">
        <v>0.98399999999999999</v>
      </c>
      <c r="AV95" s="197">
        <v>0.9839</v>
      </c>
      <c r="AW95" s="197">
        <v>0.98380000000000001</v>
      </c>
      <c r="AX95" s="197">
        <v>0.98370000000000002</v>
      </c>
      <c r="AY95" s="197">
        <v>0.98360000000000003</v>
      </c>
      <c r="AZ95" s="197">
        <v>0.98350000000000004</v>
      </c>
      <c r="BA95" s="199">
        <v>0.98340000000000005</v>
      </c>
    </row>
    <row r="96" spans="2:53" s="192" customFormat="1" ht="16.350000000000001" customHeight="1">
      <c r="B96" s="196">
        <v>91.5</v>
      </c>
      <c r="C96" s="197">
        <v>0.98760000000000003</v>
      </c>
      <c r="D96" s="197">
        <v>0.98750000000000004</v>
      </c>
      <c r="E96" s="197">
        <v>0.98740000000000006</v>
      </c>
      <c r="F96" s="197">
        <v>0.98740000000000006</v>
      </c>
      <c r="G96" s="197">
        <v>0.98729999999999996</v>
      </c>
      <c r="H96" s="197">
        <v>0.98719999999999997</v>
      </c>
      <c r="I96" s="197">
        <v>0.98709999999999998</v>
      </c>
      <c r="J96" s="197">
        <v>0.98699999999999999</v>
      </c>
      <c r="K96" s="197">
        <v>0.98699999999999999</v>
      </c>
      <c r="L96" s="197">
        <v>0.9869</v>
      </c>
      <c r="M96" s="197">
        <v>0.98680000000000001</v>
      </c>
      <c r="N96" s="197">
        <v>0.98670000000000002</v>
      </c>
      <c r="O96" s="197">
        <v>0.98660000000000003</v>
      </c>
      <c r="P96" s="197">
        <v>0.98650000000000004</v>
      </c>
      <c r="Q96" s="197">
        <v>0.98640000000000005</v>
      </c>
      <c r="R96" s="197">
        <v>0.98640000000000005</v>
      </c>
      <c r="S96" s="197">
        <v>0.98629999999999995</v>
      </c>
      <c r="T96" s="197">
        <v>0.98619999999999997</v>
      </c>
      <c r="U96" s="197">
        <v>0.98609999999999998</v>
      </c>
      <c r="V96" s="197">
        <v>0.98599999999999999</v>
      </c>
      <c r="W96" s="197">
        <v>0.9859</v>
      </c>
      <c r="X96" s="197">
        <v>0.98580000000000001</v>
      </c>
      <c r="Y96" s="197">
        <v>0.98570000000000002</v>
      </c>
      <c r="Z96" s="197">
        <v>0.98570000000000002</v>
      </c>
      <c r="AA96" s="197">
        <v>0.98560000000000003</v>
      </c>
      <c r="AB96" s="197">
        <v>0.98550000000000004</v>
      </c>
      <c r="AC96" s="197">
        <v>0.98540000000000005</v>
      </c>
      <c r="AD96" s="197">
        <v>0.98529999999999995</v>
      </c>
      <c r="AE96" s="197">
        <v>0.98519999999999996</v>
      </c>
      <c r="AF96" s="197">
        <v>0.98509999999999998</v>
      </c>
      <c r="AG96" s="197">
        <v>0.98499999999999999</v>
      </c>
      <c r="AH96" s="197">
        <v>0.9849</v>
      </c>
      <c r="AI96" s="197">
        <v>0.98480000000000001</v>
      </c>
      <c r="AJ96" s="197">
        <v>0.98480000000000001</v>
      </c>
      <c r="AK96" s="197">
        <v>0.98470000000000002</v>
      </c>
      <c r="AL96" s="197">
        <v>0.98460000000000003</v>
      </c>
      <c r="AM96" s="197">
        <v>0.98450000000000004</v>
      </c>
      <c r="AN96" s="197">
        <v>0.98440000000000005</v>
      </c>
      <c r="AO96" s="197">
        <v>0.98429999999999995</v>
      </c>
      <c r="AP96" s="197">
        <v>0.98419999999999996</v>
      </c>
      <c r="AQ96" s="197">
        <v>0.98409999999999997</v>
      </c>
      <c r="AR96" s="197">
        <v>0.98399999999999999</v>
      </c>
      <c r="AS96" s="197">
        <v>0.9839</v>
      </c>
      <c r="AT96" s="197">
        <v>0.98380000000000001</v>
      </c>
      <c r="AU96" s="197">
        <v>0.98370000000000002</v>
      </c>
      <c r="AV96" s="197">
        <v>0.98360000000000003</v>
      </c>
      <c r="AW96" s="197">
        <v>0.98350000000000004</v>
      </c>
      <c r="AX96" s="197">
        <v>0.98350000000000004</v>
      </c>
      <c r="AY96" s="197">
        <v>0.98340000000000005</v>
      </c>
      <c r="AZ96" s="197">
        <v>0.98329999999999995</v>
      </c>
      <c r="BA96" s="199">
        <v>0.98319999999999996</v>
      </c>
    </row>
    <row r="97" spans="2:53" s="192" customFormat="1" ht="16.350000000000001" customHeight="1">
      <c r="B97" s="196">
        <v>92</v>
      </c>
      <c r="C97" s="197">
        <v>0.98740000000000006</v>
      </c>
      <c r="D97" s="197">
        <v>0.98729999999999996</v>
      </c>
      <c r="E97" s="197">
        <v>0.98719999999999997</v>
      </c>
      <c r="F97" s="197">
        <v>0.98719999999999997</v>
      </c>
      <c r="G97" s="197">
        <v>0.98709999999999998</v>
      </c>
      <c r="H97" s="197">
        <v>0.98699999999999999</v>
      </c>
      <c r="I97" s="197">
        <v>0.9869</v>
      </c>
      <c r="J97" s="197">
        <v>0.98680000000000001</v>
      </c>
      <c r="K97" s="197">
        <v>0.98670000000000002</v>
      </c>
      <c r="L97" s="197">
        <v>0.98670000000000002</v>
      </c>
      <c r="M97" s="197">
        <v>0.98660000000000003</v>
      </c>
      <c r="N97" s="197">
        <v>0.98650000000000004</v>
      </c>
      <c r="O97" s="197">
        <v>0.98640000000000005</v>
      </c>
      <c r="P97" s="197">
        <v>0.98629999999999995</v>
      </c>
      <c r="Q97" s="197">
        <v>0.98619999999999997</v>
      </c>
      <c r="R97" s="197">
        <v>0.98609999999999998</v>
      </c>
      <c r="S97" s="197">
        <v>0.98599999999999999</v>
      </c>
      <c r="T97" s="197">
        <v>0.98599999999999999</v>
      </c>
      <c r="U97" s="197">
        <v>0.9859</v>
      </c>
      <c r="V97" s="197">
        <v>0.98580000000000001</v>
      </c>
      <c r="W97" s="197">
        <v>0.98570000000000002</v>
      </c>
      <c r="X97" s="197">
        <v>0.98560000000000003</v>
      </c>
      <c r="Y97" s="197">
        <v>0.98550000000000004</v>
      </c>
      <c r="Z97" s="197">
        <v>0.98540000000000005</v>
      </c>
      <c r="AA97" s="197">
        <v>0.98529999999999995</v>
      </c>
      <c r="AB97" s="197">
        <v>0.98519999999999996</v>
      </c>
      <c r="AC97" s="197">
        <v>0.98519999999999996</v>
      </c>
      <c r="AD97" s="197">
        <v>0.98509999999999998</v>
      </c>
      <c r="AE97" s="197">
        <v>0.98499999999999999</v>
      </c>
      <c r="AF97" s="197">
        <v>0.9849</v>
      </c>
      <c r="AG97" s="197">
        <v>0.98480000000000001</v>
      </c>
      <c r="AH97" s="197">
        <v>0.98470000000000002</v>
      </c>
      <c r="AI97" s="197">
        <v>0.98460000000000003</v>
      </c>
      <c r="AJ97" s="197">
        <v>0.98450000000000004</v>
      </c>
      <c r="AK97" s="197">
        <v>0.98440000000000005</v>
      </c>
      <c r="AL97" s="197">
        <v>0.98429999999999995</v>
      </c>
      <c r="AM97" s="197">
        <v>0.98419999999999996</v>
      </c>
      <c r="AN97" s="197">
        <v>0.98409999999999997</v>
      </c>
      <c r="AO97" s="197">
        <v>0.98399999999999999</v>
      </c>
      <c r="AP97" s="197">
        <v>0.98399999999999999</v>
      </c>
      <c r="AQ97" s="197">
        <v>0.9839</v>
      </c>
      <c r="AR97" s="197">
        <v>0.98380000000000001</v>
      </c>
      <c r="AS97" s="197">
        <v>0.98370000000000002</v>
      </c>
      <c r="AT97" s="197">
        <v>0.98360000000000003</v>
      </c>
      <c r="AU97" s="197">
        <v>0.98350000000000004</v>
      </c>
      <c r="AV97" s="197">
        <v>0.98340000000000005</v>
      </c>
      <c r="AW97" s="197">
        <v>0.98329999999999995</v>
      </c>
      <c r="AX97" s="197">
        <v>0.98319999999999996</v>
      </c>
      <c r="AY97" s="197">
        <v>0.98309999999999997</v>
      </c>
      <c r="AZ97" s="197">
        <v>0.98299999999999998</v>
      </c>
      <c r="BA97" s="199">
        <v>0.9829</v>
      </c>
    </row>
    <row r="98" spans="2:53" s="192" customFormat="1" ht="16.350000000000001" customHeight="1">
      <c r="B98" s="196">
        <v>92.5</v>
      </c>
      <c r="C98" s="197">
        <v>0.98719999999999997</v>
      </c>
      <c r="D98" s="197">
        <v>0.98709999999999998</v>
      </c>
      <c r="E98" s="197">
        <v>0.98699999999999999</v>
      </c>
      <c r="F98" s="197">
        <v>0.98699999999999999</v>
      </c>
      <c r="G98" s="197">
        <v>0.9869</v>
      </c>
      <c r="H98" s="197">
        <v>0.98680000000000001</v>
      </c>
      <c r="I98" s="197">
        <v>0.98670000000000002</v>
      </c>
      <c r="J98" s="197">
        <v>0.98660000000000003</v>
      </c>
      <c r="K98" s="197">
        <v>0.98650000000000004</v>
      </c>
      <c r="L98" s="197">
        <v>0.98640000000000005</v>
      </c>
      <c r="M98" s="197">
        <v>0.98640000000000005</v>
      </c>
      <c r="N98" s="197">
        <v>0.98629999999999995</v>
      </c>
      <c r="O98" s="197">
        <v>0.98619999999999997</v>
      </c>
      <c r="P98" s="197">
        <v>0.98609999999999998</v>
      </c>
      <c r="Q98" s="197">
        <v>0.98599999999999999</v>
      </c>
      <c r="R98" s="197">
        <v>0.9859</v>
      </c>
      <c r="S98" s="197">
        <v>0.98580000000000001</v>
      </c>
      <c r="T98" s="197">
        <v>0.98570000000000002</v>
      </c>
      <c r="U98" s="197">
        <v>0.98570000000000002</v>
      </c>
      <c r="V98" s="197">
        <v>0.98560000000000003</v>
      </c>
      <c r="W98" s="197">
        <v>0.98550000000000004</v>
      </c>
      <c r="X98" s="197">
        <v>0.98540000000000005</v>
      </c>
      <c r="Y98" s="197">
        <v>0.98529999999999995</v>
      </c>
      <c r="Z98" s="197">
        <v>0.98519999999999996</v>
      </c>
      <c r="AA98" s="197">
        <v>0.98509999999999998</v>
      </c>
      <c r="AB98" s="197">
        <v>0.98499999999999999</v>
      </c>
      <c r="AC98" s="197">
        <v>0.9849</v>
      </c>
      <c r="AD98" s="197">
        <v>0.98480000000000001</v>
      </c>
      <c r="AE98" s="197">
        <v>0.98470000000000002</v>
      </c>
      <c r="AF98" s="197">
        <v>0.98460000000000003</v>
      </c>
      <c r="AG98" s="197">
        <v>0.98460000000000003</v>
      </c>
      <c r="AH98" s="197">
        <v>0.98450000000000004</v>
      </c>
      <c r="AI98" s="197">
        <v>0.98440000000000005</v>
      </c>
      <c r="AJ98" s="197">
        <v>0.98429999999999995</v>
      </c>
      <c r="AK98" s="197">
        <v>0.98419999999999996</v>
      </c>
      <c r="AL98" s="197">
        <v>0.98409999999999997</v>
      </c>
      <c r="AM98" s="197">
        <v>0.98399999999999999</v>
      </c>
      <c r="AN98" s="197">
        <v>0.9839</v>
      </c>
      <c r="AO98" s="197">
        <v>0.98380000000000001</v>
      </c>
      <c r="AP98" s="197">
        <v>0.98370000000000002</v>
      </c>
      <c r="AQ98" s="197">
        <v>0.98360000000000003</v>
      </c>
      <c r="AR98" s="197">
        <v>0.98350000000000004</v>
      </c>
      <c r="AS98" s="197">
        <v>0.98340000000000005</v>
      </c>
      <c r="AT98" s="197">
        <v>0.98329999999999995</v>
      </c>
      <c r="AU98" s="197">
        <v>0.98319999999999996</v>
      </c>
      <c r="AV98" s="197">
        <v>0.98309999999999997</v>
      </c>
      <c r="AW98" s="197">
        <v>0.98299999999999998</v>
      </c>
      <c r="AX98" s="197">
        <v>0.9829</v>
      </c>
      <c r="AY98" s="197">
        <v>0.98280000000000001</v>
      </c>
      <c r="AZ98" s="197">
        <v>0.98270000000000002</v>
      </c>
      <c r="BA98" s="199">
        <v>0.98260000000000003</v>
      </c>
    </row>
    <row r="99" spans="2:53" s="192" customFormat="1" ht="16.350000000000001" customHeight="1">
      <c r="B99" s="196">
        <v>93</v>
      </c>
      <c r="C99" s="197">
        <v>0.98699999999999999</v>
      </c>
      <c r="D99" s="197">
        <v>0.9869</v>
      </c>
      <c r="E99" s="197">
        <v>0.98680000000000001</v>
      </c>
      <c r="F99" s="197">
        <v>0.98680000000000001</v>
      </c>
      <c r="G99" s="197">
        <v>0.98670000000000002</v>
      </c>
      <c r="H99" s="197">
        <v>0.98660000000000003</v>
      </c>
      <c r="I99" s="197">
        <v>0.98650000000000004</v>
      </c>
      <c r="J99" s="197">
        <v>0.98640000000000005</v>
      </c>
      <c r="K99" s="197">
        <v>0.98629999999999995</v>
      </c>
      <c r="L99" s="197">
        <v>0.98619999999999997</v>
      </c>
      <c r="M99" s="197">
        <v>0.98609999999999998</v>
      </c>
      <c r="N99" s="197">
        <v>0.98609999999999998</v>
      </c>
      <c r="O99" s="197">
        <v>0.98599999999999999</v>
      </c>
      <c r="P99" s="197">
        <v>0.9859</v>
      </c>
      <c r="Q99" s="197">
        <v>0.98580000000000001</v>
      </c>
      <c r="R99" s="197">
        <v>0.98570000000000002</v>
      </c>
      <c r="S99" s="197">
        <v>0.98560000000000003</v>
      </c>
      <c r="T99" s="197">
        <v>0.98550000000000004</v>
      </c>
      <c r="U99" s="197">
        <v>0.98540000000000005</v>
      </c>
      <c r="V99" s="197">
        <v>0.98529999999999995</v>
      </c>
      <c r="W99" s="197">
        <v>0.98519999999999996</v>
      </c>
      <c r="X99" s="197">
        <v>0.98519999999999996</v>
      </c>
      <c r="Y99" s="197">
        <v>0.98509999999999998</v>
      </c>
      <c r="Z99" s="197">
        <v>0.98499999999999999</v>
      </c>
      <c r="AA99" s="197">
        <v>0.9849</v>
      </c>
      <c r="AB99" s="197">
        <v>0.98480000000000001</v>
      </c>
      <c r="AC99" s="197">
        <v>0.98470000000000002</v>
      </c>
      <c r="AD99" s="197">
        <v>0.98460000000000003</v>
      </c>
      <c r="AE99" s="197">
        <v>0.98450000000000004</v>
      </c>
      <c r="AF99" s="197">
        <v>0.98440000000000005</v>
      </c>
      <c r="AG99" s="197">
        <v>0.98429999999999995</v>
      </c>
      <c r="AH99" s="197">
        <v>0.98419999999999996</v>
      </c>
      <c r="AI99" s="197">
        <v>0.98409999999999997</v>
      </c>
      <c r="AJ99" s="197">
        <v>0.98399999999999999</v>
      </c>
      <c r="AK99" s="197">
        <v>0.9839</v>
      </c>
      <c r="AL99" s="197">
        <v>0.98380000000000001</v>
      </c>
      <c r="AM99" s="197">
        <v>0.98370000000000002</v>
      </c>
      <c r="AN99" s="197">
        <v>0.98360000000000003</v>
      </c>
      <c r="AO99" s="197">
        <v>0.98350000000000004</v>
      </c>
      <c r="AP99" s="197">
        <v>0.98350000000000004</v>
      </c>
      <c r="AQ99" s="197">
        <v>0.98340000000000005</v>
      </c>
      <c r="AR99" s="197">
        <v>0.98329999999999995</v>
      </c>
      <c r="AS99" s="197">
        <v>0.98319999999999996</v>
      </c>
      <c r="AT99" s="197">
        <v>0.98309999999999997</v>
      </c>
      <c r="AU99" s="197">
        <v>0.98299999999999998</v>
      </c>
      <c r="AV99" s="197">
        <v>0.9829</v>
      </c>
      <c r="AW99" s="197">
        <v>0.98280000000000001</v>
      </c>
      <c r="AX99" s="197">
        <v>0.98270000000000002</v>
      </c>
      <c r="AY99" s="197">
        <v>0.98260000000000003</v>
      </c>
      <c r="AZ99" s="197">
        <v>0.98250000000000004</v>
      </c>
      <c r="BA99" s="199">
        <v>0.98240000000000005</v>
      </c>
    </row>
    <row r="100" spans="2:53" s="192" customFormat="1" ht="16.350000000000001" customHeight="1">
      <c r="B100" s="196">
        <v>93.5</v>
      </c>
      <c r="C100" s="197">
        <v>0.98680000000000001</v>
      </c>
      <c r="D100" s="197">
        <v>0.98670000000000002</v>
      </c>
      <c r="E100" s="197">
        <v>0.98660000000000003</v>
      </c>
      <c r="F100" s="197">
        <v>0.98660000000000003</v>
      </c>
      <c r="G100" s="197">
        <v>0.98650000000000004</v>
      </c>
      <c r="H100" s="197">
        <v>0.98640000000000005</v>
      </c>
      <c r="I100" s="197">
        <v>0.98629999999999995</v>
      </c>
      <c r="J100" s="197">
        <v>0.98619999999999997</v>
      </c>
      <c r="K100" s="197">
        <v>0.98609999999999998</v>
      </c>
      <c r="L100" s="197">
        <v>0.98599999999999999</v>
      </c>
      <c r="M100" s="197">
        <v>0.9859</v>
      </c>
      <c r="N100" s="197">
        <v>0.98580000000000001</v>
      </c>
      <c r="O100" s="197">
        <v>0.98580000000000001</v>
      </c>
      <c r="P100" s="197">
        <v>0.98570000000000002</v>
      </c>
      <c r="Q100" s="197">
        <v>0.98560000000000003</v>
      </c>
      <c r="R100" s="197">
        <v>0.98550000000000004</v>
      </c>
      <c r="S100" s="197">
        <v>0.98540000000000005</v>
      </c>
      <c r="T100" s="197">
        <v>0.98529999999999995</v>
      </c>
      <c r="U100" s="197">
        <v>0.98519999999999996</v>
      </c>
      <c r="V100" s="197">
        <v>0.98509999999999998</v>
      </c>
      <c r="W100" s="197">
        <v>0.98499999999999999</v>
      </c>
      <c r="X100" s="197">
        <v>0.9849</v>
      </c>
      <c r="Y100" s="197">
        <v>0.98480000000000001</v>
      </c>
      <c r="Z100" s="197">
        <v>0.98470000000000002</v>
      </c>
      <c r="AA100" s="197">
        <v>0.98460000000000003</v>
      </c>
      <c r="AB100" s="197">
        <v>0.98460000000000003</v>
      </c>
      <c r="AC100" s="197">
        <v>0.98450000000000004</v>
      </c>
      <c r="AD100" s="197">
        <v>0.98440000000000005</v>
      </c>
      <c r="AE100" s="197">
        <v>0.98429999999999995</v>
      </c>
      <c r="AF100" s="197">
        <v>0.98419999999999996</v>
      </c>
      <c r="AG100" s="197">
        <v>0.98409999999999997</v>
      </c>
      <c r="AH100" s="197">
        <v>0.98399999999999999</v>
      </c>
      <c r="AI100" s="197">
        <v>0.9839</v>
      </c>
      <c r="AJ100" s="197">
        <v>0.98380000000000001</v>
      </c>
      <c r="AK100" s="197">
        <v>0.98370000000000002</v>
      </c>
      <c r="AL100" s="197">
        <v>0.98360000000000003</v>
      </c>
      <c r="AM100" s="197">
        <v>0.98350000000000004</v>
      </c>
      <c r="AN100" s="197">
        <v>0.98340000000000005</v>
      </c>
      <c r="AO100" s="197">
        <v>0.98329999999999995</v>
      </c>
      <c r="AP100" s="197">
        <v>0.98319999999999996</v>
      </c>
      <c r="AQ100" s="197">
        <v>0.98309999999999997</v>
      </c>
      <c r="AR100" s="197">
        <v>0.98299999999999998</v>
      </c>
      <c r="AS100" s="197">
        <v>0.9829</v>
      </c>
      <c r="AT100" s="197">
        <v>0.98280000000000001</v>
      </c>
      <c r="AU100" s="197">
        <v>0.98270000000000002</v>
      </c>
      <c r="AV100" s="197">
        <v>0.98260000000000003</v>
      </c>
      <c r="AW100" s="197">
        <v>0.98250000000000004</v>
      </c>
      <c r="AX100" s="197">
        <v>0.98240000000000005</v>
      </c>
      <c r="AY100" s="197">
        <v>0.98229999999999995</v>
      </c>
      <c r="AZ100" s="197">
        <v>0.98219999999999996</v>
      </c>
      <c r="BA100" s="199">
        <v>0.98209999999999997</v>
      </c>
    </row>
    <row r="101" spans="2:53" s="192" customFormat="1" ht="16.350000000000001" customHeight="1">
      <c r="B101" s="196">
        <v>94</v>
      </c>
      <c r="C101" s="197">
        <v>0.98660000000000003</v>
      </c>
      <c r="D101" s="197">
        <v>0.98650000000000004</v>
      </c>
      <c r="E101" s="197">
        <v>0.98640000000000005</v>
      </c>
      <c r="F101" s="197">
        <v>0.98640000000000005</v>
      </c>
      <c r="G101" s="197">
        <v>0.98629999999999995</v>
      </c>
      <c r="H101" s="197">
        <v>0.98619999999999997</v>
      </c>
      <c r="I101" s="197">
        <v>0.98609999999999998</v>
      </c>
      <c r="J101" s="197">
        <v>0.98599999999999999</v>
      </c>
      <c r="K101" s="197">
        <v>0.9859</v>
      </c>
      <c r="L101" s="197">
        <v>0.98580000000000001</v>
      </c>
      <c r="M101" s="197">
        <v>0.98570000000000002</v>
      </c>
      <c r="N101" s="197">
        <v>0.98560000000000003</v>
      </c>
      <c r="O101" s="197">
        <v>0.98550000000000004</v>
      </c>
      <c r="P101" s="197">
        <v>0.98550000000000004</v>
      </c>
      <c r="Q101" s="197">
        <v>0.98540000000000005</v>
      </c>
      <c r="R101" s="197">
        <v>0.98529999999999995</v>
      </c>
      <c r="S101" s="197">
        <v>0.98519999999999996</v>
      </c>
      <c r="T101" s="197">
        <v>0.98509999999999998</v>
      </c>
      <c r="U101" s="197">
        <v>0.98499999999999999</v>
      </c>
      <c r="V101" s="197">
        <v>0.9849</v>
      </c>
      <c r="W101" s="197">
        <v>0.98480000000000001</v>
      </c>
      <c r="X101" s="197">
        <v>0.98470000000000002</v>
      </c>
      <c r="Y101" s="197">
        <v>0.98460000000000003</v>
      </c>
      <c r="Z101" s="197">
        <v>0.98450000000000004</v>
      </c>
      <c r="AA101" s="197">
        <v>0.98440000000000005</v>
      </c>
      <c r="AB101" s="197">
        <v>0.98429999999999995</v>
      </c>
      <c r="AC101" s="197">
        <v>0.98419999999999996</v>
      </c>
      <c r="AD101" s="197">
        <v>0.98409999999999997</v>
      </c>
      <c r="AE101" s="197">
        <v>0.98399999999999999</v>
      </c>
      <c r="AF101" s="197">
        <v>0.9839</v>
      </c>
      <c r="AG101" s="197">
        <v>0.98380000000000001</v>
      </c>
      <c r="AH101" s="197">
        <v>0.98370000000000002</v>
      </c>
      <c r="AI101" s="197">
        <v>0.98360000000000003</v>
      </c>
      <c r="AJ101" s="197">
        <v>0.98350000000000004</v>
      </c>
      <c r="AK101" s="197">
        <v>0.98340000000000005</v>
      </c>
      <c r="AL101" s="197">
        <v>0.98329999999999995</v>
      </c>
      <c r="AM101" s="197">
        <v>0.98319999999999996</v>
      </c>
      <c r="AN101" s="197">
        <v>0.98309999999999997</v>
      </c>
      <c r="AO101" s="197">
        <v>0.98299999999999998</v>
      </c>
      <c r="AP101" s="197">
        <v>0.9829</v>
      </c>
      <c r="AQ101" s="197">
        <v>0.98280000000000001</v>
      </c>
      <c r="AR101" s="197">
        <v>0.98270000000000002</v>
      </c>
      <c r="AS101" s="197">
        <v>0.98260000000000003</v>
      </c>
      <c r="AT101" s="197">
        <v>0.98250000000000004</v>
      </c>
      <c r="AU101" s="197">
        <v>0.98240000000000005</v>
      </c>
      <c r="AV101" s="197">
        <v>0.98229999999999995</v>
      </c>
      <c r="AW101" s="197">
        <v>0.98219999999999996</v>
      </c>
      <c r="AX101" s="197">
        <v>0.98209999999999997</v>
      </c>
      <c r="AY101" s="197">
        <v>0.98199999999999998</v>
      </c>
      <c r="AZ101" s="197">
        <v>0.9819</v>
      </c>
      <c r="BA101" s="199">
        <v>0.98180000000000001</v>
      </c>
    </row>
    <row r="102" spans="2:53" s="192" customFormat="1" ht="16.350000000000001" customHeight="1">
      <c r="B102" s="196">
        <v>94.5</v>
      </c>
      <c r="C102" s="197">
        <v>0.98640000000000005</v>
      </c>
      <c r="D102" s="197">
        <v>0.98629999999999995</v>
      </c>
      <c r="E102" s="197">
        <v>0.98619999999999997</v>
      </c>
      <c r="F102" s="197">
        <v>0.98619999999999997</v>
      </c>
      <c r="G102" s="197">
        <v>0.98609999999999998</v>
      </c>
      <c r="H102" s="197">
        <v>0.98599999999999999</v>
      </c>
      <c r="I102" s="197">
        <v>0.9859</v>
      </c>
      <c r="J102" s="197">
        <v>0.98580000000000001</v>
      </c>
      <c r="K102" s="197">
        <v>0.98570000000000002</v>
      </c>
      <c r="L102" s="197">
        <v>0.98560000000000003</v>
      </c>
      <c r="M102" s="197">
        <v>0.98550000000000004</v>
      </c>
      <c r="N102" s="197">
        <v>0.98540000000000005</v>
      </c>
      <c r="O102" s="197">
        <v>0.98529999999999995</v>
      </c>
      <c r="P102" s="197">
        <v>0.98519999999999996</v>
      </c>
      <c r="Q102" s="197">
        <v>0.98509999999999998</v>
      </c>
      <c r="R102" s="197">
        <v>0.98499999999999999</v>
      </c>
      <c r="S102" s="197">
        <v>0.98499999999999999</v>
      </c>
      <c r="T102" s="197">
        <v>0.9849</v>
      </c>
      <c r="U102" s="197">
        <v>0.98480000000000001</v>
      </c>
      <c r="V102" s="197">
        <v>0.98470000000000002</v>
      </c>
      <c r="W102" s="197">
        <v>0.98460000000000003</v>
      </c>
      <c r="X102" s="197">
        <v>0.98450000000000004</v>
      </c>
      <c r="Y102" s="197">
        <v>0.98440000000000005</v>
      </c>
      <c r="Z102" s="197">
        <v>0.98429999999999995</v>
      </c>
      <c r="AA102" s="197">
        <v>0.98419999999999996</v>
      </c>
      <c r="AB102" s="197">
        <v>0.98409999999999997</v>
      </c>
      <c r="AC102" s="197">
        <v>0.98399999999999999</v>
      </c>
      <c r="AD102" s="197">
        <v>0.9839</v>
      </c>
      <c r="AE102" s="197">
        <v>0.98380000000000001</v>
      </c>
      <c r="AF102" s="197">
        <v>0.98370000000000002</v>
      </c>
      <c r="AG102" s="197">
        <v>0.98360000000000003</v>
      </c>
      <c r="AH102" s="197">
        <v>0.98350000000000004</v>
      </c>
      <c r="AI102" s="197">
        <v>0.98340000000000005</v>
      </c>
      <c r="AJ102" s="197">
        <v>0.98329999999999995</v>
      </c>
      <c r="AK102" s="197">
        <v>0.98319999999999996</v>
      </c>
      <c r="AL102" s="197">
        <v>0.98309999999999997</v>
      </c>
      <c r="AM102" s="197">
        <v>0.98299999999999998</v>
      </c>
      <c r="AN102" s="197">
        <v>0.9829</v>
      </c>
      <c r="AO102" s="197">
        <v>0.98280000000000001</v>
      </c>
      <c r="AP102" s="197">
        <v>0.98270000000000002</v>
      </c>
      <c r="AQ102" s="197">
        <v>0.98260000000000003</v>
      </c>
      <c r="AR102" s="197">
        <v>0.98250000000000004</v>
      </c>
      <c r="AS102" s="197">
        <v>0.98240000000000005</v>
      </c>
      <c r="AT102" s="197">
        <v>0.98229999999999995</v>
      </c>
      <c r="AU102" s="197">
        <v>0.98219999999999996</v>
      </c>
      <c r="AV102" s="197">
        <v>0.98209999999999997</v>
      </c>
      <c r="AW102" s="197">
        <v>0.98199999999999998</v>
      </c>
      <c r="AX102" s="197">
        <v>0.9819</v>
      </c>
      <c r="AY102" s="197">
        <v>0.98180000000000001</v>
      </c>
      <c r="AZ102" s="197">
        <v>0.98170000000000002</v>
      </c>
      <c r="BA102" s="199">
        <v>0.98160000000000003</v>
      </c>
    </row>
    <row r="103" spans="2:53" s="192" customFormat="1" ht="16.350000000000001" customHeight="1">
      <c r="B103" s="196">
        <v>95</v>
      </c>
      <c r="C103" s="197">
        <v>0.98619999999999997</v>
      </c>
      <c r="D103" s="197">
        <v>0.98609999999999998</v>
      </c>
      <c r="E103" s="197">
        <v>0.98599999999999999</v>
      </c>
      <c r="F103" s="197">
        <v>0.98599999999999999</v>
      </c>
      <c r="G103" s="197">
        <v>0.9859</v>
      </c>
      <c r="H103" s="197">
        <v>0.98580000000000001</v>
      </c>
      <c r="I103" s="197">
        <v>0.98570000000000002</v>
      </c>
      <c r="J103" s="197">
        <v>0.98560000000000003</v>
      </c>
      <c r="K103" s="197">
        <v>0.98550000000000004</v>
      </c>
      <c r="L103" s="197">
        <v>0.98540000000000005</v>
      </c>
      <c r="M103" s="197">
        <v>0.98529999999999995</v>
      </c>
      <c r="N103" s="197">
        <v>0.98519999999999996</v>
      </c>
      <c r="O103" s="197">
        <v>0.98509999999999998</v>
      </c>
      <c r="P103" s="197">
        <v>0.98499999999999999</v>
      </c>
      <c r="Q103" s="197">
        <v>0.9849</v>
      </c>
      <c r="R103" s="197">
        <v>0.98480000000000001</v>
      </c>
      <c r="S103" s="197">
        <v>0.98470000000000002</v>
      </c>
      <c r="T103" s="197">
        <v>0.98460000000000003</v>
      </c>
      <c r="U103" s="197">
        <v>0.98450000000000004</v>
      </c>
      <c r="V103" s="197">
        <v>0.98440000000000005</v>
      </c>
      <c r="W103" s="197">
        <v>0.98429999999999995</v>
      </c>
      <c r="X103" s="197">
        <v>0.98419999999999996</v>
      </c>
      <c r="Y103" s="197">
        <v>0.98419999999999996</v>
      </c>
      <c r="Z103" s="197">
        <v>0.98409999999999997</v>
      </c>
      <c r="AA103" s="197">
        <v>0.98399999999999999</v>
      </c>
      <c r="AB103" s="197">
        <v>0.9839</v>
      </c>
      <c r="AC103" s="197">
        <v>0.98380000000000001</v>
      </c>
      <c r="AD103" s="197">
        <v>0.98370000000000002</v>
      </c>
      <c r="AE103" s="197">
        <v>0.98360000000000003</v>
      </c>
      <c r="AF103" s="197">
        <v>0.98350000000000004</v>
      </c>
      <c r="AG103" s="197">
        <v>0.98340000000000005</v>
      </c>
      <c r="AH103" s="197">
        <v>0.98329999999999995</v>
      </c>
      <c r="AI103" s="197">
        <v>0.98319999999999996</v>
      </c>
      <c r="AJ103" s="197">
        <v>0.98309999999999997</v>
      </c>
      <c r="AK103" s="197">
        <v>0.98299999999999998</v>
      </c>
      <c r="AL103" s="197">
        <v>0.9829</v>
      </c>
      <c r="AM103" s="197">
        <v>0.98280000000000001</v>
      </c>
      <c r="AN103" s="197">
        <v>0.98260000000000003</v>
      </c>
      <c r="AO103" s="197">
        <v>0.98250000000000004</v>
      </c>
      <c r="AP103" s="197">
        <v>0.98240000000000005</v>
      </c>
      <c r="AQ103" s="197">
        <v>0.98229999999999995</v>
      </c>
      <c r="AR103" s="197">
        <v>0.98219999999999996</v>
      </c>
      <c r="AS103" s="197">
        <v>0.98209999999999997</v>
      </c>
      <c r="AT103" s="197">
        <v>0.98199999999999998</v>
      </c>
      <c r="AU103" s="197">
        <v>0.9819</v>
      </c>
      <c r="AV103" s="197">
        <v>0.98180000000000001</v>
      </c>
      <c r="AW103" s="197">
        <v>0.98170000000000002</v>
      </c>
      <c r="AX103" s="197">
        <v>0.98160000000000003</v>
      </c>
      <c r="AY103" s="197">
        <v>0.98150000000000004</v>
      </c>
      <c r="AZ103" s="197">
        <v>0.98140000000000005</v>
      </c>
      <c r="BA103" s="199">
        <v>0.98129999999999995</v>
      </c>
    </row>
    <row r="104" spans="2:53" s="192" customFormat="1" ht="16.350000000000001" customHeight="1">
      <c r="B104" s="196">
        <v>95.5</v>
      </c>
      <c r="C104" s="197">
        <v>0.98599999999999999</v>
      </c>
      <c r="D104" s="197">
        <v>0.9859</v>
      </c>
      <c r="E104" s="197">
        <v>0.98580000000000001</v>
      </c>
      <c r="F104" s="197">
        <v>0.98580000000000001</v>
      </c>
      <c r="G104" s="197">
        <v>0.98570000000000002</v>
      </c>
      <c r="H104" s="197">
        <v>0.98560000000000003</v>
      </c>
      <c r="I104" s="197">
        <v>0.98550000000000004</v>
      </c>
      <c r="J104" s="197">
        <v>0.98540000000000005</v>
      </c>
      <c r="K104" s="197">
        <v>0.98529999999999995</v>
      </c>
      <c r="L104" s="197">
        <v>0.98519999999999996</v>
      </c>
      <c r="M104" s="197">
        <v>0.98509999999999998</v>
      </c>
      <c r="N104" s="197">
        <v>0.98499999999999999</v>
      </c>
      <c r="O104" s="197">
        <v>0.9849</v>
      </c>
      <c r="P104" s="197">
        <v>0.98480000000000001</v>
      </c>
      <c r="Q104" s="197">
        <v>0.98470000000000002</v>
      </c>
      <c r="R104" s="197">
        <v>0.98460000000000003</v>
      </c>
      <c r="S104" s="197">
        <v>0.98450000000000004</v>
      </c>
      <c r="T104" s="197">
        <v>0.98440000000000005</v>
      </c>
      <c r="U104" s="197">
        <v>0.98429999999999995</v>
      </c>
      <c r="V104" s="197">
        <v>0.98419999999999996</v>
      </c>
      <c r="W104" s="197">
        <v>0.98409999999999997</v>
      </c>
      <c r="X104" s="197">
        <v>0.98399999999999999</v>
      </c>
      <c r="Y104" s="197">
        <v>0.9839</v>
      </c>
      <c r="Z104" s="197">
        <v>0.98380000000000001</v>
      </c>
      <c r="AA104" s="197">
        <v>0.98370000000000002</v>
      </c>
      <c r="AB104" s="197">
        <v>0.98360000000000003</v>
      </c>
      <c r="AC104" s="197">
        <v>0.98350000000000004</v>
      </c>
      <c r="AD104" s="197">
        <v>0.98340000000000005</v>
      </c>
      <c r="AE104" s="197">
        <v>0.98329999999999995</v>
      </c>
      <c r="AF104" s="197">
        <v>0.98319999999999996</v>
      </c>
      <c r="AG104" s="197">
        <v>0.98309999999999997</v>
      </c>
      <c r="AH104" s="197">
        <v>0.98299999999999998</v>
      </c>
      <c r="AI104" s="197">
        <v>0.9829</v>
      </c>
      <c r="AJ104" s="197">
        <v>0.98280000000000001</v>
      </c>
      <c r="AK104" s="197">
        <v>0.98270000000000002</v>
      </c>
      <c r="AL104" s="197">
        <v>0.98260000000000003</v>
      </c>
      <c r="AM104" s="197">
        <v>0.98250000000000004</v>
      </c>
      <c r="AN104" s="197">
        <v>0.98240000000000005</v>
      </c>
      <c r="AO104" s="197">
        <v>0.98229999999999995</v>
      </c>
      <c r="AP104" s="197">
        <v>0.98219999999999996</v>
      </c>
      <c r="AQ104" s="197">
        <v>0.98209999999999997</v>
      </c>
      <c r="AR104" s="197">
        <v>0.98199999999999998</v>
      </c>
      <c r="AS104" s="197">
        <v>0.9819</v>
      </c>
      <c r="AT104" s="197">
        <v>0.98180000000000001</v>
      </c>
      <c r="AU104" s="197">
        <v>0.98170000000000002</v>
      </c>
      <c r="AV104" s="197">
        <v>0.98160000000000003</v>
      </c>
      <c r="AW104" s="197">
        <v>0.98140000000000005</v>
      </c>
      <c r="AX104" s="197">
        <v>0.98129999999999995</v>
      </c>
      <c r="AY104" s="197">
        <v>0.98119999999999996</v>
      </c>
      <c r="AZ104" s="197">
        <v>0.98109999999999997</v>
      </c>
      <c r="BA104" s="199">
        <v>0.98099999999999998</v>
      </c>
    </row>
    <row r="105" spans="2:53" s="192" customFormat="1" ht="16.350000000000001" customHeight="1">
      <c r="B105" s="196">
        <v>96</v>
      </c>
      <c r="C105" s="197">
        <v>0.98580000000000001</v>
      </c>
      <c r="D105" s="197">
        <v>0.98570000000000002</v>
      </c>
      <c r="E105" s="197">
        <v>0.98560000000000003</v>
      </c>
      <c r="F105" s="197">
        <v>0.98560000000000003</v>
      </c>
      <c r="G105" s="197">
        <v>0.98550000000000004</v>
      </c>
      <c r="H105" s="197">
        <v>0.98540000000000005</v>
      </c>
      <c r="I105" s="197">
        <v>0.98529999999999995</v>
      </c>
      <c r="J105" s="197">
        <v>0.98519999999999996</v>
      </c>
      <c r="K105" s="197">
        <v>0.98509999999999998</v>
      </c>
      <c r="L105" s="197">
        <v>0.98499999999999999</v>
      </c>
      <c r="M105" s="197">
        <v>0.9849</v>
      </c>
      <c r="N105" s="197">
        <v>0.98480000000000001</v>
      </c>
      <c r="O105" s="197">
        <v>0.98470000000000002</v>
      </c>
      <c r="P105" s="197">
        <v>0.98460000000000003</v>
      </c>
      <c r="Q105" s="197">
        <v>0.98450000000000004</v>
      </c>
      <c r="R105" s="197">
        <v>0.98440000000000005</v>
      </c>
      <c r="S105" s="197">
        <v>0.98429999999999995</v>
      </c>
      <c r="T105" s="197">
        <v>0.98419999999999996</v>
      </c>
      <c r="U105" s="197">
        <v>0.98409999999999997</v>
      </c>
      <c r="V105" s="197">
        <v>0.98399999999999999</v>
      </c>
      <c r="W105" s="197">
        <v>0.9839</v>
      </c>
      <c r="X105" s="197">
        <v>0.98380000000000001</v>
      </c>
      <c r="Y105" s="197">
        <v>0.98370000000000002</v>
      </c>
      <c r="Z105" s="197">
        <v>0.98360000000000003</v>
      </c>
      <c r="AA105" s="197">
        <v>0.98350000000000004</v>
      </c>
      <c r="AB105" s="197">
        <v>0.98340000000000005</v>
      </c>
      <c r="AC105" s="197">
        <v>0.98329999999999995</v>
      </c>
      <c r="AD105" s="197">
        <v>0.98319999999999996</v>
      </c>
      <c r="AE105" s="197">
        <v>0.98309999999999997</v>
      </c>
      <c r="AF105" s="197">
        <v>0.98299999999999998</v>
      </c>
      <c r="AG105" s="197">
        <v>0.9829</v>
      </c>
      <c r="AH105" s="197">
        <v>0.98280000000000001</v>
      </c>
      <c r="AI105" s="197">
        <v>0.98270000000000002</v>
      </c>
      <c r="AJ105" s="197">
        <v>0.98260000000000003</v>
      </c>
      <c r="AK105" s="197">
        <v>0.98250000000000004</v>
      </c>
      <c r="AL105" s="197">
        <v>0.98240000000000005</v>
      </c>
      <c r="AM105" s="197">
        <v>0.98229999999999995</v>
      </c>
      <c r="AN105" s="197">
        <v>0.98219999999999996</v>
      </c>
      <c r="AO105" s="197">
        <v>0.98199999999999998</v>
      </c>
      <c r="AP105" s="197">
        <v>0.9819</v>
      </c>
      <c r="AQ105" s="197">
        <v>0.98180000000000001</v>
      </c>
      <c r="AR105" s="197">
        <v>0.98170000000000002</v>
      </c>
      <c r="AS105" s="197">
        <v>0.98160000000000003</v>
      </c>
      <c r="AT105" s="197">
        <v>0.98150000000000004</v>
      </c>
      <c r="AU105" s="197">
        <v>0.98140000000000005</v>
      </c>
      <c r="AV105" s="197">
        <v>0.98129999999999995</v>
      </c>
      <c r="AW105" s="197">
        <v>0.98119999999999996</v>
      </c>
      <c r="AX105" s="197">
        <v>0.98109999999999997</v>
      </c>
      <c r="AY105" s="197">
        <v>0.98099999999999998</v>
      </c>
      <c r="AZ105" s="197">
        <v>0.98089999999999999</v>
      </c>
      <c r="BA105" s="199">
        <v>0.98070000000000002</v>
      </c>
    </row>
    <row r="106" spans="2:53" s="192" customFormat="1" ht="16.350000000000001" customHeight="1">
      <c r="B106" s="196">
        <v>96.5</v>
      </c>
      <c r="C106" s="197">
        <v>0.98560000000000003</v>
      </c>
      <c r="D106" s="197">
        <v>0.98550000000000004</v>
      </c>
      <c r="E106" s="197">
        <v>0.98540000000000005</v>
      </c>
      <c r="F106" s="197">
        <v>0.98540000000000005</v>
      </c>
      <c r="G106" s="197">
        <v>0.98529999999999995</v>
      </c>
      <c r="H106" s="197">
        <v>0.98519999999999996</v>
      </c>
      <c r="I106" s="197">
        <v>0.98509999999999998</v>
      </c>
      <c r="J106" s="197">
        <v>0.98499999999999999</v>
      </c>
      <c r="K106" s="197">
        <v>0.9849</v>
      </c>
      <c r="L106" s="197">
        <v>0.98480000000000001</v>
      </c>
      <c r="M106" s="197">
        <v>0.98470000000000002</v>
      </c>
      <c r="N106" s="197">
        <v>0.98460000000000003</v>
      </c>
      <c r="O106" s="197">
        <v>0.98450000000000004</v>
      </c>
      <c r="P106" s="197">
        <v>0.98440000000000005</v>
      </c>
      <c r="Q106" s="197">
        <v>0.98429999999999995</v>
      </c>
      <c r="R106" s="197">
        <v>0.98419999999999996</v>
      </c>
      <c r="S106" s="197">
        <v>0.98409999999999997</v>
      </c>
      <c r="T106" s="197">
        <v>0.98399999999999999</v>
      </c>
      <c r="U106" s="197">
        <v>0.9839</v>
      </c>
      <c r="V106" s="197">
        <v>0.98380000000000001</v>
      </c>
      <c r="W106" s="197">
        <v>0.98370000000000002</v>
      </c>
      <c r="X106" s="197">
        <v>0.98360000000000003</v>
      </c>
      <c r="Y106" s="197">
        <v>0.98350000000000004</v>
      </c>
      <c r="Z106" s="197">
        <v>0.98340000000000005</v>
      </c>
      <c r="AA106" s="197">
        <v>0.98329999999999995</v>
      </c>
      <c r="AB106" s="197">
        <v>0.98319999999999996</v>
      </c>
      <c r="AC106" s="197">
        <v>0.98309999999999997</v>
      </c>
      <c r="AD106" s="197">
        <v>0.98299999999999998</v>
      </c>
      <c r="AE106" s="197">
        <v>0.9829</v>
      </c>
      <c r="AF106" s="197">
        <v>0.98270000000000002</v>
      </c>
      <c r="AG106" s="197">
        <v>0.98260000000000003</v>
      </c>
      <c r="AH106" s="197">
        <v>0.98250000000000004</v>
      </c>
      <c r="AI106" s="197">
        <v>0.98240000000000005</v>
      </c>
      <c r="AJ106" s="197">
        <v>0.98229999999999995</v>
      </c>
      <c r="AK106" s="197">
        <v>0.98219999999999996</v>
      </c>
      <c r="AL106" s="197">
        <v>0.98209999999999997</v>
      </c>
      <c r="AM106" s="197">
        <v>0.98199999999999998</v>
      </c>
      <c r="AN106" s="197">
        <v>0.9819</v>
      </c>
      <c r="AO106" s="197">
        <v>0.98180000000000001</v>
      </c>
      <c r="AP106" s="197">
        <v>0.98170000000000002</v>
      </c>
      <c r="AQ106" s="197">
        <v>0.98160000000000003</v>
      </c>
      <c r="AR106" s="197">
        <v>0.98150000000000004</v>
      </c>
      <c r="AS106" s="197">
        <v>0.98140000000000005</v>
      </c>
      <c r="AT106" s="197">
        <v>0.98129999999999995</v>
      </c>
      <c r="AU106" s="197">
        <v>0.98109999999999997</v>
      </c>
      <c r="AV106" s="197">
        <v>0.98099999999999998</v>
      </c>
      <c r="AW106" s="197">
        <v>0.98089999999999999</v>
      </c>
      <c r="AX106" s="197">
        <v>0.98080000000000001</v>
      </c>
      <c r="AY106" s="197">
        <v>0.98070000000000002</v>
      </c>
      <c r="AZ106" s="197">
        <v>0.98060000000000003</v>
      </c>
      <c r="BA106" s="199">
        <v>0.98050000000000004</v>
      </c>
    </row>
    <row r="107" spans="2:53" s="192" customFormat="1" ht="16.350000000000001" customHeight="1">
      <c r="B107" s="196">
        <v>97</v>
      </c>
      <c r="C107" s="197">
        <v>0.98540000000000005</v>
      </c>
      <c r="D107" s="197">
        <v>0.98529999999999995</v>
      </c>
      <c r="E107" s="197">
        <v>0.98519999999999996</v>
      </c>
      <c r="F107" s="197">
        <v>0.98519999999999996</v>
      </c>
      <c r="G107" s="197">
        <v>0.98509999999999998</v>
      </c>
      <c r="H107" s="197">
        <v>0.98499999999999999</v>
      </c>
      <c r="I107" s="197">
        <v>0.9849</v>
      </c>
      <c r="J107" s="197">
        <v>0.98480000000000001</v>
      </c>
      <c r="K107" s="197">
        <v>0.98470000000000002</v>
      </c>
      <c r="L107" s="197">
        <v>0.98460000000000003</v>
      </c>
      <c r="M107" s="197">
        <v>0.98450000000000004</v>
      </c>
      <c r="N107" s="197">
        <v>0.98440000000000005</v>
      </c>
      <c r="O107" s="197">
        <v>0.98429999999999995</v>
      </c>
      <c r="P107" s="197">
        <v>0.98419999999999996</v>
      </c>
      <c r="Q107" s="197">
        <v>0.98409999999999997</v>
      </c>
      <c r="R107" s="197">
        <v>0.98399999999999999</v>
      </c>
      <c r="S107" s="197">
        <v>0.9839</v>
      </c>
      <c r="T107" s="197">
        <v>0.98380000000000001</v>
      </c>
      <c r="U107" s="197">
        <v>0.98370000000000002</v>
      </c>
      <c r="V107" s="197">
        <v>0.98350000000000004</v>
      </c>
      <c r="W107" s="197">
        <v>0.98340000000000005</v>
      </c>
      <c r="X107" s="197">
        <v>0.98329999999999995</v>
      </c>
      <c r="Y107" s="197">
        <v>0.98319999999999996</v>
      </c>
      <c r="Z107" s="197">
        <v>0.98309999999999997</v>
      </c>
      <c r="AA107" s="197">
        <v>0.98299999999999998</v>
      </c>
      <c r="AB107" s="197">
        <v>0.9829</v>
      </c>
      <c r="AC107" s="197">
        <v>0.98280000000000001</v>
      </c>
      <c r="AD107" s="197">
        <v>0.98270000000000002</v>
      </c>
      <c r="AE107" s="197">
        <v>0.98260000000000003</v>
      </c>
      <c r="AF107" s="197">
        <v>0.98250000000000004</v>
      </c>
      <c r="AG107" s="197">
        <v>0.98240000000000005</v>
      </c>
      <c r="AH107" s="197">
        <v>0.98229999999999995</v>
      </c>
      <c r="AI107" s="197">
        <v>0.98219999999999996</v>
      </c>
      <c r="AJ107" s="197">
        <v>0.98209999999999997</v>
      </c>
      <c r="AK107" s="197">
        <v>0.98199999999999998</v>
      </c>
      <c r="AL107" s="197">
        <v>0.9819</v>
      </c>
      <c r="AM107" s="197">
        <v>0.98180000000000001</v>
      </c>
      <c r="AN107" s="197">
        <v>0.98170000000000002</v>
      </c>
      <c r="AO107" s="197">
        <v>0.98150000000000004</v>
      </c>
      <c r="AP107" s="197">
        <v>0.98140000000000005</v>
      </c>
      <c r="AQ107" s="197">
        <v>0.98129999999999995</v>
      </c>
      <c r="AR107" s="197">
        <v>0.98119999999999996</v>
      </c>
      <c r="AS107" s="197">
        <v>0.98109999999999997</v>
      </c>
      <c r="AT107" s="197">
        <v>0.98099999999999998</v>
      </c>
      <c r="AU107" s="197">
        <v>0.98089999999999999</v>
      </c>
      <c r="AV107" s="197">
        <v>0.98080000000000001</v>
      </c>
      <c r="AW107" s="197">
        <v>0.98070000000000002</v>
      </c>
      <c r="AX107" s="197">
        <v>0.98050000000000004</v>
      </c>
      <c r="AY107" s="197">
        <v>0.98040000000000005</v>
      </c>
      <c r="AZ107" s="197">
        <v>0.98029999999999995</v>
      </c>
      <c r="BA107" s="199">
        <v>0.98019999999999996</v>
      </c>
    </row>
    <row r="108" spans="2:53" s="192" customFormat="1" ht="16.350000000000001" customHeight="1">
      <c r="B108" s="196">
        <v>97.5</v>
      </c>
      <c r="C108" s="197">
        <v>0.98519999999999996</v>
      </c>
      <c r="D108" s="197">
        <v>0.98509999999999998</v>
      </c>
      <c r="E108" s="197">
        <v>0.98499999999999999</v>
      </c>
      <c r="F108" s="197">
        <v>0.9849</v>
      </c>
      <c r="G108" s="197">
        <v>0.9849</v>
      </c>
      <c r="H108" s="197">
        <v>0.98480000000000001</v>
      </c>
      <c r="I108" s="197">
        <v>0.98470000000000002</v>
      </c>
      <c r="J108" s="197">
        <v>0.98460000000000003</v>
      </c>
      <c r="K108" s="197">
        <v>0.98450000000000004</v>
      </c>
      <c r="L108" s="197">
        <v>0.98440000000000005</v>
      </c>
      <c r="M108" s="197">
        <v>0.98419999999999996</v>
      </c>
      <c r="N108" s="197">
        <v>0.98409999999999997</v>
      </c>
      <c r="O108" s="197">
        <v>0.98399999999999999</v>
      </c>
      <c r="P108" s="197">
        <v>0.9839</v>
      </c>
      <c r="Q108" s="197">
        <v>0.98380000000000001</v>
      </c>
      <c r="R108" s="197">
        <v>0.98370000000000002</v>
      </c>
      <c r="S108" s="197">
        <v>0.98360000000000003</v>
      </c>
      <c r="T108" s="197">
        <v>0.98350000000000004</v>
      </c>
      <c r="U108" s="197">
        <v>0.98340000000000005</v>
      </c>
      <c r="V108" s="197">
        <v>0.98329999999999995</v>
      </c>
      <c r="W108" s="197">
        <v>0.98319999999999996</v>
      </c>
      <c r="X108" s="197">
        <v>0.98309999999999997</v>
      </c>
      <c r="Y108" s="197">
        <v>0.98299999999999998</v>
      </c>
      <c r="Z108" s="197">
        <v>0.9829</v>
      </c>
      <c r="AA108" s="197">
        <v>0.98280000000000001</v>
      </c>
      <c r="AB108" s="197">
        <v>0.98270000000000002</v>
      </c>
      <c r="AC108" s="197">
        <v>0.98260000000000003</v>
      </c>
      <c r="AD108" s="197">
        <v>0.98250000000000004</v>
      </c>
      <c r="AE108" s="197">
        <v>0.98240000000000005</v>
      </c>
      <c r="AF108" s="197">
        <v>0.98229999999999995</v>
      </c>
      <c r="AG108" s="197">
        <v>0.98219999999999996</v>
      </c>
      <c r="AH108" s="197">
        <v>0.98209999999999997</v>
      </c>
      <c r="AI108" s="197">
        <v>0.9819</v>
      </c>
      <c r="AJ108" s="197">
        <v>0.98180000000000001</v>
      </c>
      <c r="AK108" s="197">
        <v>0.98170000000000002</v>
      </c>
      <c r="AL108" s="197">
        <v>0.98160000000000003</v>
      </c>
      <c r="AM108" s="197">
        <v>0.98150000000000004</v>
      </c>
      <c r="AN108" s="197">
        <v>0.98140000000000005</v>
      </c>
      <c r="AO108" s="197">
        <v>0.98129999999999995</v>
      </c>
      <c r="AP108" s="197">
        <v>0.98119999999999996</v>
      </c>
      <c r="AQ108" s="197">
        <v>0.98109999999999997</v>
      </c>
      <c r="AR108" s="197">
        <v>0.98099999999999998</v>
      </c>
      <c r="AS108" s="197">
        <v>0.98080000000000001</v>
      </c>
      <c r="AT108" s="197">
        <v>0.98070000000000002</v>
      </c>
      <c r="AU108" s="197">
        <v>0.98060000000000003</v>
      </c>
      <c r="AV108" s="197">
        <v>0.98050000000000004</v>
      </c>
      <c r="AW108" s="197">
        <v>0.98040000000000005</v>
      </c>
      <c r="AX108" s="197">
        <v>0.98029999999999995</v>
      </c>
      <c r="AY108" s="197">
        <v>0.98019999999999996</v>
      </c>
      <c r="AZ108" s="197">
        <v>0.98009999999999997</v>
      </c>
      <c r="BA108" s="199">
        <v>0.97989999999999999</v>
      </c>
    </row>
    <row r="109" spans="2:53" s="192" customFormat="1" ht="16.350000000000001" customHeight="1">
      <c r="B109" s="196">
        <v>98</v>
      </c>
      <c r="C109" s="197">
        <v>0.98499999999999999</v>
      </c>
      <c r="D109" s="197">
        <v>0.9849</v>
      </c>
      <c r="E109" s="197">
        <v>0.98480000000000001</v>
      </c>
      <c r="F109" s="197">
        <v>0.98470000000000002</v>
      </c>
      <c r="G109" s="197">
        <v>0.98460000000000003</v>
      </c>
      <c r="H109" s="197">
        <v>0.98450000000000004</v>
      </c>
      <c r="I109" s="197">
        <v>0.98440000000000005</v>
      </c>
      <c r="J109" s="197">
        <v>0.98429999999999995</v>
      </c>
      <c r="K109" s="197">
        <v>0.98419999999999996</v>
      </c>
      <c r="L109" s="197">
        <v>0.98409999999999997</v>
      </c>
      <c r="M109" s="197">
        <v>0.98399999999999999</v>
      </c>
      <c r="N109" s="197">
        <v>0.9839</v>
      </c>
      <c r="O109" s="197">
        <v>0.98380000000000001</v>
      </c>
      <c r="P109" s="197">
        <v>0.98370000000000002</v>
      </c>
      <c r="Q109" s="197">
        <v>0.98360000000000003</v>
      </c>
      <c r="R109" s="197">
        <v>0.98350000000000004</v>
      </c>
      <c r="S109" s="197">
        <v>0.98340000000000005</v>
      </c>
      <c r="T109" s="197">
        <v>0.98329999999999995</v>
      </c>
      <c r="U109" s="197">
        <v>0.98319999999999996</v>
      </c>
      <c r="V109" s="197">
        <v>0.98309999999999997</v>
      </c>
      <c r="W109" s="197">
        <v>0.98299999999999998</v>
      </c>
      <c r="X109" s="197">
        <v>0.9829</v>
      </c>
      <c r="Y109" s="197">
        <v>0.98280000000000001</v>
      </c>
      <c r="Z109" s="197">
        <v>0.98270000000000002</v>
      </c>
      <c r="AA109" s="197">
        <v>0.98260000000000003</v>
      </c>
      <c r="AB109" s="197">
        <v>0.98250000000000004</v>
      </c>
      <c r="AC109" s="197">
        <v>0.98240000000000005</v>
      </c>
      <c r="AD109" s="197">
        <v>0.98229999999999995</v>
      </c>
      <c r="AE109" s="197">
        <v>0.98209999999999997</v>
      </c>
      <c r="AF109" s="197">
        <v>0.98199999999999998</v>
      </c>
      <c r="AG109" s="197">
        <v>0.9819</v>
      </c>
      <c r="AH109" s="197">
        <v>0.98180000000000001</v>
      </c>
      <c r="AI109" s="197">
        <v>0.98170000000000002</v>
      </c>
      <c r="AJ109" s="197">
        <v>0.98160000000000003</v>
      </c>
      <c r="AK109" s="197">
        <v>0.98150000000000004</v>
      </c>
      <c r="AL109" s="197">
        <v>0.98140000000000005</v>
      </c>
      <c r="AM109" s="197">
        <v>0.98129999999999995</v>
      </c>
      <c r="AN109" s="197">
        <v>0.98119999999999996</v>
      </c>
      <c r="AO109" s="197">
        <v>0.98099999999999998</v>
      </c>
      <c r="AP109" s="197">
        <v>0.98089999999999999</v>
      </c>
      <c r="AQ109" s="197">
        <v>0.98080000000000001</v>
      </c>
      <c r="AR109" s="197">
        <v>0.98070000000000002</v>
      </c>
      <c r="AS109" s="197">
        <v>0.98060000000000003</v>
      </c>
      <c r="AT109" s="197">
        <v>0.98050000000000004</v>
      </c>
      <c r="AU109" s="197">
        <v>0.98040000000000005</v>
      </c>
      <c r="AV109" s="197">
        <v>0.98029999999999995</v>
      </c>
      <c r="AW109" s="197">
        <v>0.98009999999999997</v>
      </c>
      <c r="AX109" s="197">
        <v>0.98</v>
      </c>
      <c r="AY109" s="197">
        <v>0.97989999999999999</v>
      </c>
      <c r="AZ109" s="197">
        <v>0.9798</v>
      </c>
      <c r="BA109" s="199">
        <v>0.97970000000000002</v>
      </c>
    </row>
    <row r="110" spans="2:53" s="192" customFormat="1" ht="16.350000000000001" customHeight="1">
      <c r="B110" s="196">
        <v>98.5</v>
      </c>
      <c r="C110" s="197">
        <v>0.98480000000000001</v>
      </c>
      <c r="D110" s="197">
        <v>0.98470000000000002</v>
      </c>
      <c r="E110" s="197">
        <v>0.98460000000000003</v>
      </c>
      <c r="F110" s="197">
        <v>0.98450000000000004</v>
      </c>
      <c r="G110" s="197">
        <v>0.98440000000000005</v>
      </c>
      <c r="H110" s="197">
        <v>0.98429999999999995</v>
      </c>
      <c r="I110" s="197">
        <v>0.98419999999999996</v>
      </c>
      <c r="J110" s="197">
        <v>0.98409999999999997</v>
      </c>
      <c r="K110" s="197">
        <v>0.98399999999999999</v>
      </c>
      <c r="L110" s="197">
        <v>0.9839</v>
      </c>
      <c r="M110" s="197">
        <v>0.98380000000000001</v>
      </c>
      <c r="N110" s="197">
        <v>0.98370000000000002</v>
      </c>
      <c r="O110" s="197">
        <v>0.98360000000000003</v>
      </c>
      <c r="P110" s="197">
        <v>0.98350000000000004</v>
      </c>
      <c r="Q110" s="197">
        <v>0.98340000000000005</v>
      </c>
      <c r="R110" s="197">
        <v>0.98329999999999995</v>
      </c>
      <c r="S110" s="197">
        <v>0.98319999999999996</v>
      </c>
      <c r="T110" s="197">
        <v>0.98309999999999997</v>
      </c>
      <c r="U110" s="197">
        <v>0.98299999999999998</v>
      </c>
      <c r="V110" s="197">
        <v>0.9829</v>
      </c>
      <c r="W110" s="197">
        <v>0.98280000000000001</v>
      </c>
      <c r="X110" s="197">
        <v>0.98270000000000002</v>
      </c>
      <c r="Y110" s="197">
        <v>0.98260000000000003</v>
      </c>
      <c r="Z110" s="197">
        <v>0.98250000000000004</v>
      </c>
      <c r="AA110" s="197">
        <v>0.98229999999999995</v>
      </c>
      <c r="AB110" s="197">
        <v>0.98219999999999996</v>
      </c>
      <c r="AC110" s="197">
        <v>0.98209999999999997</v>
      </c>
      <c r="AD110" s="197">
        <v>0.98199999999999998</v>
      </c>
      <c r="AE110" s="197">
        <v>0.9819</v>
      </c>
      <c r="AF110" s="197">
        <v>0.98180000000000001</v>
      </c>
      <c r="AG110" s="197">
        <v>0.98170000000000002</v>
      </c>
      <c r="AH110" s="197">
        <v>0.98160000000000003</v>
      </c>
      <c r="AI110" s="197">
        <v>0.98150000000000004</v>
      </c>
      <c r="AJ110" s="197">
        <v>0.98140000000000005</v>
      </c>
      <c r="AK110" s="197">
        <v>0.98119999999999996</v>
      </c>
      <c r="AL110" s="197">
        <v>0.98109999999999997</v>
      </c>
      <c r="AM110" s="197">
        <v>0.98099999999999998</v>
      </c>
      <c r="AN110" s="197">
        <v>0.98089999999999999</v>
      </c>
      <c r="AO110" s="197">
        <v>0.98080000000000001</v>
      </c>
      <c r="AP110" s="197">
        <v>0.98070000000000002</v>
      </c>
      <c r="AQ110" s="197">
        <v>0.98060000000000003</v>
      </c>
      <c r="AR110" s="197">
        <v>0.98040000000000005</v>
      </c>
      <c r="AS110" s="197">
        <v>0.98029999999999995</v>
      </c>
      <c r="AT110" s="197">
        <v>0.98019999999999996</v>
      </c>
      <c r="AU110" s="197">
        <v>0.98009999999999997</v>
      </c>
      <c r="AV110" s="197">
        <v>0.98</v>
      </c>
      <c r="AW110" s="197">
        <v>0.97989999999999999</v>
      </c>
      <c r="AX110" s="197">
        <v>0.9798</v>
      </c>
      <c r="AY110" s="197">
        <v>0.97960000000000003</v>
      </c>
      <c r="AZ110" s="197">
        <v>0.97950000000000004</v>
      </c>
      <c r="BA110" s="199">
        <v>0.97940000000000005</v>
      </c>
    </row>
    <row r="111" spans="2:53" s="192" customFormat="1" ht="16.350000000000001" customHeight="1">
      <c r="B111" s="196">
        <v>99</v>
      </c>
      <c r="C111" s="197">
        <v>0.98470000000000002</v>
      </c>
      <c r="D111" s="197">
        <v>0.98450000000000004</v>
      </c>
      <c r="E111" s="197">
        <v>0.98440000000000005</v>
      </c>
      <c r="F111" s="197">
        <v>0.98429999999999995</v>
      </c>
      <c r="G111" s="197">
        <v>0.98419999999999996</v>
      </c>
      <c r="H111" s="197">
        <v>0.98409999999999997</v>
      </c>
      <c r="I111" s="197">
        <v>0.98399999999999999</v>
      </c>
      <c r="J111" s="197">
        <v>0.9839</v>
      </c>
      <c r="K111" s="197">
        <v>0.98380000000000001</v>
      </c>
      <c r="L111" s="197">
        <v>0.98370000000000002</v>
      </c>
      <c r="M111" s="197">
        <v>0.98360000000000003</v>
      </c>
      <c r="N111" s="197">
        <v>0.98350000000000004</v>
      </c>
      <c r="O111" s="197">
        <v>0.98340000000000005</v>
      </c>
      <c r="P111" s="197">
        <v>0.98329999999999995</v>
      </c>
      <c r="Q111" s="197">
        <v>0.98319999999999996</v>
      </c>
      <c r="R111" s="197">
        <v>0.98309999999999997</v>
      </c>
      <c r="S111" s="197">
        <v>0.98299999999999998</v>
      </c>
      <c r="T111" s="197">
        <v>0.9829</v>
      </c>
      <c r="U111" s="197">
        <v>0.98280000000000001</v>
      </c>
      <c r="V111" s="197">
        <v>0.98270000000000002</v>
      </c>
      <c r="W111" s="197">
        <v>0.98260000000000003</v>
      </c>
      <c r="X111" s="197">
        <v>0.98240000000000005</v>
      </c>
      <c r="Y111" s="197">
        <v>0.98229999999999995</v>
      </c>
      <c r="Z111" s="197">
        <v>0.98219999999999996</v>
      </c>
      <c r="AA111" s="197">
        <v>0.98209999999999997</v>
      </c>
      <c r="AB111" s="197">
        <v>0.98199999999999998</v>
      </c>
      <c r="AC111" s="197">
        <v>0.9819</v>
      </c>
      <c r="AD111" s="197">
        <v>0.98180000000000001</v>
      </c>
      <c r="AE111" s="197">
        <v>0.98170000000000002</v>
      </c>
      <c r="AF111" s="197">
        <v>0.98160000000000003</v>
      </c>
      <c r="AG111" s="197">
        <v>0.98140000000000005</v>
      </c>
      <c r="AH111" s="197">
        <v>0.98129999999999995</v>
      </c>
      <c r="AI111" s="197">
        <v>0.98119999999999996</v>
      </c>
      <c r="AJ111" s="197">
        <v>0.98109999999999997</v>
      </c>
      <c r="AK111" s="197">
        <v>0.98099999999999998</v>
      </c>
      <c r="AL111" s="197">
        <v>0.98089999999999999</v>
      </c>
      <c r="AM111" s="197">
        <v>0.98080000000000001</v>
      </c>
      <c r="AN111" s="197">
        <v>0.98070000000000002</v>
      </c>
      <c r="AO111" s="197">
        <v>0.98050000000000004</v>
      </c>
      <c r="AP111" s="197">
        <v>0.98040000000000005</v>
      </c>
      <c r="AQ111" s="197">
        <v>0.98029999999999995</v>
      </c>
      <c r="AR111" s="197">
        <v>0.98019999999999996</v>
      </c>
      <c r="AS111" s="197">
        <v>0.98009999999999997</v>
      </c>
      <c r="AT111" s="197">
        <v>0.98</v>
      </c>
      <c r="AU111" s="197">
        <v>0.9798</v>
      </c>
      <c r="AV111" s="197">
        <v>0.97970000000000002</v>
      </c>
      <c r="AW111" s="197">
        <v>0.97960000000000003</v>
      </c>
      <c r="AX111" s="197">
        <v>0.97950000000000004</v>
      </c>
      <c r="AY111" s="197">
        <v>0.97940000000000005</v>
      </c>
      <c r="AZ111" s="197">
        <v>0.97929999999999995</v>
      </c>
      <c r="BA111" s="199">
        <v>0.97909999999999997</v>
      </c>
    </row>
    <row r="112" spans="2:53" s="192" customFormat="1" ht="16.350000000000001" customHeight="1">
      <c r="B112" s="196">
        <v>99.5</v>
      </c>
      <c r="C112" s="197">
        <v>0.98450000000000004</v>
      </c>
      <c r="D112" s="197">
        <v>0.98440000000000005</v>
      </c>
      <c r="E112" s="197">
        <v>0.98419999999999996</v>
      </c>
      <c r="F112" s="197">
        <v>0.98409999999999997</v>
      </c>
      <c r="G112" s="197">
        <v>0.98399999999999999</v>
      </c>
      <c r="H112" s="197">
        <v>0.9839</v>
      </c>
      <c r="I112" s="197">
        <v>0.98380000000000001</v>
      </c>
      <c r="J112" s="197">
        <v>0.98370000000000002</v>
      </c>
      <c r="K112" s="197">
        <v>0.98360000000000003</v>
      </c>
      <c r="L112" s="197">
        <v>0.98350000000000004</v>
      </c>
      <c r="M112" s="197">
        <v>0.98340000000000005</v>
      </c>
      <c r="N112" s="197">
        <v>0.98329999999999995</v>
      </c>
      <c r="O112" s="197">
        <v>0.98319999999999996</v>
      </c>
      <c r="P112" s="197">
        <v>0.98309999999999997</v>
      </c>
      <c r="Q112" s="197">
        <v>0.98299999999999998</v>
      </c>
      <c r="R112" s="197">
        <v>0.9829</v>
      </c>
      <c r="S112" s="197">
        <v>0.98280000000000001</v>
      </c>
      <c r="T112" s="197">
        <v>0.98270000000000002</v>
      </c>
      <c r="U112" s="197">
        <v>0.98250000000000004</v>
      </c>
      <c r="V112" s="197">
        <v>0.98240000000000005</v>
      </c>
      <c r="W112" s="197">
        <v>0.98229999999999995</v>
      </c>
      <c r="X112" s="197">
        <v>0.98219999999999996</v>
      </c>
      <c r="Y112" s="197">
        <v>0.98209999999999997</v>
      </c>
      <c r="Z112" s="197">
        <v>0.98199999999999998</v>
      </c>
      <c r="AA112" s="197">
        <v>0.9819</v>
      </c>
      <c r="AB112" s="197">
        <v>0.98180000000000001</v>
      </c>
      <c r="AC112" s="197">
        <v>0.98170000000000002</v>
      </c>
      <c r="AD112" s="197">
        <v>0.98150000000000004</v>
      </c>
      <c r="AE112" s="197">
        <v>0.98140000000000005</v>
      </c>
      <c r="AF112" s="197">
        <v>0.98129999999999995</v>
      </c>
      <c r="AG112" s="197">
        <v>0.98119999999999996</v>
      </c>
      <c r="AH112" s="197">
        <v>0.98109999999999997</v>
      </c>
      <c r="AI112" s="197">
        <v>0.98099999999999998</v>
      </c>
      <c r="AJ112" s="197">
        <v>0.98089999999999999</v>
      </c>
      <c r="AK112" s="197">
        <v>0.98080000000000001</v>
      </c>
      <c r="AL112" s="197">
        <v>0.98060000000000003</v>
      </c>
      <c r="AM112" s="197">
        <v>0.98050000000000004</v>
      </c>
      <c r="AN112" s="197">
        <v>0.98040000000000005</v>
      </c>
      <c r="AO112" s="197">
        <v>0.98029999999999995</v>
      </c>
      <c r="AP112" s="197">
        <v>0.98019999999999996</v>
      </c>
      <c r="AQ112" s="197">
        <v>0.98009999999999997</v>
      </c>
      <c r="AR112" s="197">
        <v>0.97989999999999999</v>
      </c>
      <c r="AS112" s="197">
        <v>0.9798</v>
      </c>
      <c r="AT112" s="197">
        <v>0.97970000000000002</v>
      </c>
      <c r="AU112" s="197">
        <v>0.97960000000000003</v>
      </c>
      <c r="AV112" s="197">
        <v>0.97950000000000004</v>
      </c>
      <c r="AW112" s="197">
        <v>0.97929999999999995</v>
      </c>
      <c r="AX112" s="197">
        <v>0.97919999999999996</v>
      </c>
      <c r="AY112" s="197">
        <v>0.97909999999999997</v>
      </c>
      <c r="AZ112" s="197">
        <v>0.97899999999999998</v>
      </c>
      <c r="BA112" s="199">
        <v>0.97889999999999999</v>
      </c>
    </row>
    <row r="113" spans="2:53" s="192" customFormat="1" ht="16.350000000000001" customHeight="1">
      <c r="B113" s="196">
        <v>100</v>
      </c>
      <c r="C113" s="197">
        <v>0.98429999999999995</v>
      </c>
      <c r="D113" s="197">
        <v>0.98419999999999996</v>
      </c>
      <c r="E113" s="197">
        <v>0.98399999999999999</v>
      </c>
      <c r="F113" s="197">
        <v>0.9839</v>
      </c>
      <c r="G113" s="197">
        <v>0.98380000000000001</v>
      </c>
      <c r="H113" s="197">
        <v>0.98370000000000002</v>
      </c>
      <c r="I113" s="197">
        <v>0.98360000000000003</v>
      </c>
      <c r="J113" s="197">
        <v>0.98350000000000004</v>
      </c>
      <c r="K113" s="197">
        <v>0.98340000000000005</v>
      </c>
      <c r="L113" s="197">
        <v>0.98329999999999995</v>
      </c>
      <c r="M113" s="197">
        <v>0.98319999999999996</v>
      </c>
      <c r="N113" s="197">
        <v>0.98309999999999997</v>
      </c>
      <c r="O113" s="197">
        <v>0.98299999999999998</v>
      </c>
      <c r="P113" s="197">
        <v>0.9829</v>
      </c>
      <c r="Q113" s="197">
        <v>0.98280000000000001</v>
      </c>
      <c r="R113" s="197">
        <v>0.98270000000000002</v>
      </c>
      <c r="S113" s="197">
        <v>0.98250000000000004</v>
      </c>
      <c r="T113" s="197">
        <v>0.98240000000000005</v>
      </c>
      <c r="U113" s="197">
        <v>0.98229999999999995</v>
      </c>
      <c r="V113" s="197">
        <v>0.98219999999999996</v>
      </c>
      <c r="W113" s="197">
        <v>0.98209999999999997</v>
      </c>
      <c r="X113" s="197">
        <v>0.98199999999999998</v>
      </c>
      <c r="Y113" s="197">
        <v>0.9819</v>
      </c>
      <c r="Z113" s="197">
        <v>0.98180000000000001</v>
      </c>
      <c r="AA113" s="197">
        <v>0.98170000000000002</v>
      </c>
      <c r="AB113" s="197">
        <v>0.98150000000000004</v>
      </c>
      <c r="AC113" s="197">
        <v>0.98140000000000005</v>
      </c>
      <c r="AD113" s="197">
        <v>0.98129999999999995</v>
      </c>
      <c r="AE113" s="197">
        <v>0.98119999999999996</v>
      </c>
      <c r="AF113" s="197">
        <v>0.98109999999999997</v>
      </c>
      <c r="AG113" s="197">
        <v>0.98099999999999998</v>
      </c>
      <c r="AH113" s="197">
        <v>0.98089999999999999</v>
      </c>
      <c r="AI113" s="197">
        <v>0.98070000000000002</v>
      </c>
      <c r="AJ113" s="197">
        <v>0.98060000000000003</v>
      </c>
      <c r="AK113" s="197">
        <v>0.98050000000000004</v>
      </c>
      <c r="AL113" s="197">
        <v>0.98040000000000005</v>
      </c>
      <c r="AM113" s="197">
        <v>0.98029999999999995</v>
      </c>
      <c r="AN113" s="197">
        <v>0.98019999999999996</v>
      </c>
      <c r="AO113" s="197">
        <v>0.98</v>
      </c>
      <c r="AP113" s="197">
        <v>0.97989999999999999</v>
      </c>
      <c r="AQ113" s="197">
        <v>0.9798</v>
      </c>
      <c r="AR113" s="197">
        <v>0.97970000000000002</v>
      </c>
      <c r="AS113" s="197">
        <v>0.97960000000000003</v>
      </c>
      <c r="AT113" s="197">
        <v>0.97940000000000005</v>
      </c>
      <c r="AU113" s="197">
        <v>0.97929999999999995</v>
      </c>
      <c r="AV113" s="197">
        <v>0.97919999999999996</v>
      </c>
      <c r="AW113" s="197">
        <v>0.97909999999999997</v>
      </c>
      <c r="AX113" s="197">
        <v>0.97899999999999998</v>
      </c>
      <c r="AY113" s="197">
        <v>0.9788</v>
      </c>
      <c r="AZ113" s="197">
        <v>0.97870000000000001</v>
      </c>
      <c r="BA113" s="199">
        <v>0.97860000000000003</v>
      </c>
    </row>
    <row r="114" spans="2:53" s="192" customFormat="1" ht="16.350000000000001" customHeight="1">
      <c r="B114" s="196">
        <v>100.5</v>
      </c>
      <c r="C114" s="197">
        <v>0.98409999999999997</v>
      </c>
      <c r="D114" s="197">
        <v>0.98399999999999999</v>
      </c>
      <c r="E114" s="197">
        <v>0.98380000000000001</v>
      </c>
      <c r="F114" s="197">
        <v>0.98370000000000002</v>
      </c>
      <c r="G114" s="197">
        <v>0.98360000000000003</v>
      </c>
      <c r="H114" s="197">
        <v>0.98350000000000004</v>
      </c>
      <c r="I114" s="197">
        <v>0.98340000000000005</v>
      </c>
      <c r="J114" s="197">
        <v>0.98329999999999995</v>
      </c>
      <c r="K114" s="197">
        <v>0.98319999999999996</v>
      </c>
      <c r="L114" s="197">
        <v>0.98309999999999997</v>
      </c>
      <c r="M114" s="197">
        <v>0.98299999999999998</v>
      </c>
      <c r="N114" s="197">
        <v>0.9829</v>
      </c>
      <c r="O114" s="197">
        <v>0.98280000000000001</v>
      </c>
      <c r="P114" s="197">
        <v>0.98270000000000002</v>
      </c>
      <c r="Q114" s="197">
        <v>0.98250000000000004</v>
      </c>
      <c r="R114" s="197">
        <v>0.98240000000000005</v>
      </c>
      <c r="S114" s="197">
        <v>0.98229999999999995</v>
      </c>
      <c r="T114" s="197">
        <v>0.98219999999999996</v>
      </c>
      <c r="U114" s="197">
        <v>0.98209999999999997</v>
      </c>
      <c r="V114" s="197">
        <v>0.98199999999999998</v>
      </c>
      <c r="W114" s="197">
        <v>0.9819</v>
      </c>
      <c r="X114" s="197">
        <v>0.98180000000000001</v>
      </c>
      <c r="Y114" s="197">
        <v>0.98170000000000002</v>
      </c>
      <c r="Z114" s="197">
        <v>0.98150000000000004</v>
      </c>
      <c r="AA114" s="197">
        <v>0.98140000000000005</v>
      </c>
      <c r="AB114" s="197">
        <v>0.98129999999999995</v>
      </c>
      <c r="AC114" s="197">
        <v>0.98119999999999996</v>
      </c>
      <c r="AD114" s="197">
        <v>0.98109999999999997</v>
      </c>
      <c r="AE114" s="197">
        <v>0.98099999999999998</v>
      </c>
      <c r="AF114" s="197">
        <v>0.98080000000000001</v>
      </c>
      <c r="AG114" s="197">
        <v>0.98070000000000002</v>
      </c>
      <c r="AH114" s="197">
        <v>0.98060000000000003</v>
      </c>
      <c r="AI114" s="197">
        <v>0.98050000000000004</v>
      </c>
      <c r="AJ114" s="197">
        <v>0.98040000000000005</v>
      </c>
      <c r="AK114" s="197">
        <v>0.98029999999999995</v>
      </c>
      <c r="AL114" s="197">
        <v>0.98009999999999997</v>
      </c>
      <c r="AM114" s="197">
        <v>0.98</v>
      </c>
      <c r="AN114" s="197">
        <v>0.97989999999999999</v>
      </c>
      <c r="AO114" s="197">
        <v>0.9798</v>
      </c>
      <c r="AP114" s="197">
        <v>0.97970000000000002</v>
      </c>
      <c r="AQ114" s="197">
        <v>0.97950000000000004</v>
      </c>
      <c r="AR114" s="197">
        <v>0.97940000000000005</v>
      </c>
      <c r="AS114" s="197">
        <v>0.97929999999999995</v>
      </c>
      <c r="AT114" s="197">
        <v>0.97919999999999996</v>
      </c>
      <c r="AU114" s="197">
        <v>0.97909999999999997</v>
      </c>
      <c r="AV114" s="197">
        <v>0.97889999999999999</v>
      </c>
      <c r="AW114" s="197">
        <v>0.9788</v>
      </c>
      <c r="AX114" s="197">
        <v>0.97870000000000001</v>
      </c>
      <c r="AY114" s="197">
        <v>0.97860000000000003</v>
      </c>
      <c r="AZ114" s="197">
        <v>0.97850000000000004</v>
      </c>
      <c r="BA114" s="199">
        <v>0.97829999999999995</v>
      </c>
    </row>
    <row r="115" spans="2:53" s="192" customFormat="1" ht="16.350000000000001" customHeight="1">
      <c r="B115" s="196">
        <v>101</v>
      </c>
      <c r="C115" s="197">
        <v>0.9839</v>
      </c>
      <c r="D115" s="197">
        <v>0.98380000000000001</v>
      </c>
      <c r="E115" s="197">
        <v>0.98360000000000003</v>
      </c>
      <c r="F115" s="197">
        <v>0.98350000000000004</v>
      </c>
      <c r="G115" s="197">
        <v>0.98340000000000005</v>
      </c>
      <c r="H115" s="197">
        <v>0.98329999999999995</v>
      </c>
      <c r="I115" s="197">
        <v>0.98319999999999996</v>
      </c>
      <c r="J115" s="197">
        <v>0.98309999999999997</v>
      </c>
      <c r="K115" s="197">
        <v>0.98299999999999998</v>
      </c>
      <c r="L115" s="197">
        <v>0.9829</v>
      </c>
      <c r="M115" s="197">
        <v>0.98280000000000001</v>
      </c>
      <c r="N115" s="197">
        <v>0.98270000000000002</v>
      </c>
      <c r="O115" s="197">
        <v>0.98260000000000003</v>
      </c>
      <c r="P115" s="197">
        <v>0.98240000000000005</v>
      </c>
      <c r="Q115" s="197">
        <v>0.98229999999999995</v>
      </c>
      <c r="R115" s="197">
        <v>0.98219999999999996</v>
      </c>
      <c r="S115" s="197">
        <v>0.98209999999999997</v>
      </c>
      <c r="T115" s="197">
        <v>0.98199999999999998</v>
      </c>
      <c r="U115" s="197">
        <v>0.9819</v>
      </c>
      <c r="V115" s="197">
        <v>0.98180000000000001</v>
      </c>
      <c r="W115" s="197">
        <v>0.98170000000000002</v>
      </c>
      <c r="X115" s="197">
        <v>0.98150000000000004</v>
      </c>
      <c r="Y115" s="197">
        <v>0.98140000000000005</v>
      </c>
      <c r="Z115" s="197">
        <v>0.98129999999999995</v>
      </c>
      <c r="AA115" s="197">
        <v>0.98119999999999996</v>
      </c>
      <c r="AB115" s="197">
        <v>0.98109999999999997</v>
      </c>
      <c r="AC115" s="197">
        <v>0.98099999999999998</v>
      </c>
      <c r="AD115" s="197">
        <v>0.98080000000000001</v>
      </c>
      <c r="AE115" s="197">
        <v>0.98070000000000002</v>
      </c>
      <c r="AF115" s="197">
        <v>0.98060000000000003</v>
      </c>
      <c r="AG115" s="197">
        <v>0.98050000000000004</v>
      </c>
      <c r="AH115" s="197">
        <v>0.98040000000000005</v>
      </c>
      <c r="AI115" s="197">
        <v>0.98029999999999995</v>
      </c>
      <c r="AJ115" s="197">
        <v>0.98009999999999997</v>
      </c>
      <c r="AK115" s="197">
        <v>0.98</v>
      </c>
      <c r="AL115" s="197">
        <v>0.97989999999999999</v>
      </c>
      <c r="AM115" s="197">
        <v>0.9798</v>
      </c>
      <c r="AN115" s="197">
        <v>0.97970000000000002</v>
      </c>
      <c r="AO115" s="197">
        <v>0.97950000000000004</v>
      </c>
      <c r="AP115" s="197">
        <v>0.97940000000000005</v>
      </c>
      <c r="AQ115" s="197">
        <v>0.97929999999999995</v>
      </c>
      <c r="AR115" s="197">
        <v>0.97919999999999996</v>
      </c>
      <c r="AS115" s="197">
        <v>0.97909999999999997</v>
      </c>
      <c r="AT115" s="197">
        <v>0.97889999999999999</v>
      </c>
      <c r="AU115" s="197">
        <v>0.9788</v>
      </c>
      <c r="AV115" s="197">
        <v>0.97870000000000001</v>
      </c>
      <c r="AW115" s="197">
        <v>0.97860000000000003</v>
      </c>
      <c r="AX115" s="197">
        <v>0.97840000000000005</v>
      </c>
      <c r="AY115" s="197">
        <v>0.97829999999999995</v>
      </c>
      <c r="AZ115" s="197">
        <v>0.97819999999999996</v>
      </c>
      <c r="BA115" s="199">
        <v>0.97809999999999997</v>
      </c>
    </row>
    <row r="116" spans="2:53" s="192" customFormat="1" ht="16.350000000000001" customHeight="1">
      <c r="B116" s="196">
        <v>101.5</v>
      </c>
      <c r="C116" s="197">
        <v>0.98370000000000002</v>
      </c>
      <c r="D116" s="197">
        <v>0.98360000000000003</v>
      </c>
      <c r="E116" s="197">
        <v>0.98340000000000005</v>
      </c>
      <c r="F116" s="197">
        <v>0.98329999999999995</v>
      </c>
      <c r="G116" s="197">
        <v>0.98319999999999996</v>
      </c>
      <c r="H116" s="197">
        <v>0.98309999999999997</v>
      </c>
      <c r="I116" s="197">
        <v>0.98299999999999998</v>
      </c>
      <c r="J116" s="197">
        <v>0.9829</v>
      </c>
      <c r="K116" s="197">
        <v>0.98280000000000001</v>
      </c>
      <c r="L116" s="197">
        <v>0.98270000000000002</v>
      </c>
      <c r="M116" s="197">
        <v>0.98260000000000003</v>
      </c>
      <c r="N116" s="197">
        <v>0.98240000000000005</v>
      </c>
      <c r="O116" s="197">
        <v>0.98229999999999995</v>
      </c>
      <c r="P116" s="197">
        <v>0.98219999999999996</v>
      </c>
      <c r="Q116" s="197">
        <v>0.98209999999999997</v>
      </c>
      <c r="R116" s="197">
        <v>0.98199999999999998</v>
      </c>
      <c r="S116" s="197">
        <v>0.9819</v>
      </c>
      <c r="T116" s="197">
        <v>0.98180000000000001</v>
      </c>
      <c r="U116" s="197">
        <v>0.98170000000000002</v>
      </c>
      <c r="V116" s="197">
        <v>0.98150000000000004</v>
      </c>
      <c r="W116" s="197">
        <v>0.98140000000000005</v>
      </c>
      <c r="X116" s="197">
        <v>0.98129999999999995</v>
      </c>
      <c r="Y116" s="197">
        <v>0.98119999999999996</v>
      </c>
      <c r="Z116" s="197">
        <v>0.98109999999999997</v>
      </c>
      <c r="AA116" s="197">
        <v>0.98099999999999998</v>
      </c>
      <c r="AB116" s="197">
        <v>0.98080000000000001</v>
      </c>
      <c r="AC116" s="197">
        <v>0.98070000000000002</v>
      </c>
      <c r="AD116" s="197">
        <v>0.98060000000000003</v>
      </c>
      <c r="AE116" s="197">
        <v>0.98050000000000004</v>
      </c>
      <c r="AF116" s="197">
        <v>0.98040000000000005</v>
      </c>
      <c r="AG116" s="197">
        <v>0.98029999999999995</v>
      </c>
      <c r="AH116" s="197">
        <v>0.98009999999999997</v>
      </c>
      <c r="AI116" s="197">
        <v>0.98</v>
      </c>
      <c r="AJ116" s="197">
        <v>0.97989999999999999</v>
      </c>
      <c r="AK116" s="197">
        <v>0.9798</v>
      </c>
      <c r="AL116" s="197">
        <v>0.97970000000000002</v>
      </c>
      <c r="AM116" s="197">
        <v>0.97950000000000004</v>
      </c>
      <c r="AN116" s="197">
        <v>0.97940000000000005</v>
      </c>
      <c r="AO116" s="197">
        <v>0.97929999999999995</v>
      </c>
      <c r="AP116" s="197">
        <v>0.97919999999999996</v>
      </c>
      <c r="AQ116" s="197">
        <v>0.97899999999999998</v>
      </c>
      <c r="AR116" s="197">
        <v>0.97889999999999999</v>
      </c>
      <c r="AS116" s="197">
        <v>0.9788</v>
      </c>
      <c r="AT116" s="197">
        <v>0.97870000000000001</v>
      </c>
      <c r="AU116" s="197">
        <v>0.97850000000000004</v>
      </c>
      <c r="AV116" s="197">
        <v>0.97840000000000005</v>
      </c>
      <c r="AW116" s="197">
        <v>0.97829999999999995</v>
      </c>
      <c r="AX116" s="197">
        <v>0.97819999999999996</v>
      </c>
      <c r="AY116" s="197">
        <v>0.97799999999999998</v>
      </c>
      <c r="AZ116" s="197">
        <v>0.97789999999999999</v>
      </c>
      <c r="BA116" s="199">
        <v>0.9778</v>
      </c>
    </row>
    <row r="117" spans="2:53" s="192" customFormat="1" ht="16.350000000000001" customHeight="1">
      <c r="B117" s="196">
        <v>102</v>
      </c>
      <c r="C117" s="197">
        <v>0.98350000000000004</v>
      </c>
      <c r="D117" s="197">
        <v>0.98340000000000005</v>
      </c>
      <c r="E117" s="197">
        <v>0.98319999999999996</v>
      </c>
      <c r="F117" s="197">
        <v>0.98309999999999997</v>
      </c>
      <c r="G117" s="197">
        <v>0.98299999999999998</v>
      </c>
      <c r="H117" s="197">
        <v>0.9829</v>
      </c>
      <c r="I117" s="197">
        <v>0.98280000000000001</v>
      </c>
      <c r="J117" s="197">
        <v>0.98270000000000002</v>
      </c>
      <c r="K117" s="197">
        <v>0.98260000000000003</v>
      </c>
      <c r="L117" s="197">
        <v>0.98250000000000004</v>
      </c>
      <c r="M117" s="197">
        <v>0.98240000000000005</v>
      </c>
      <c r="N117" s="197">
        <v>0.98219999999999996</v>
      </c>
      <c r="O117" s="197">
        <v>0.98209999999999997</v>
      </c>
      <c r="P117" s="197">
        <v>0.98199999999999998</v>
      </c>
      <c r="Q117" s="197">
        <v>0.9819</v>
      </c>
      <c r="R117" s="197">
        <v>0.98180000000000001</v>
      </c>
      <c r="S117" s="197">
        <v>0.98170000000000002</v>
      </c>
      <c r="T117" s="197">
        <v>0.98150000000000004</v>
      </c>
      <c r="U117" s="197">
        <v>0.98140000000000005</v>
      </c>
      <c r="V117" s="197">
        <v>0.98129999999999995</v>
      </c>
      <c r="W117" s="197">
        <v>0.98119999999999996</v>
      </c>
      <c r="X117" s="197">
        <v>0.98109999999999997</v>
      </c>
      <c r="Y117" s="197">
        <v>0.98099999999999998</v>
      </c>
      <c r="Z117" s="197">
        <v>0.98080000000000001</v>
      </c>
      <c r="AA117" s="197">
        <v>0.98070000000000002</v>
      </c>
      <c r="AB117" s="197">
        <v>0.98060000000000003</v>
      </c>
      <c r="AC117" s="197">
        <v>0.98050000000000004</v>
      </c>
      <c r="AD117" s="197">
        <v>0.98040000000000005</v>
      </c>
      <c r="AE117" s="197">
        <v>0.98029999999999995</v>
      </c>
      <c r="AF117" s="197">
        <v>0.98009999999999997</v>
      </c>
      <c r="AG117" s="197">
        <v>0.98</v>
      </c>
      <c r="AH117" s="197">
        <v>0.97989999999999999</v>
      </c>
      <c r="AI117" s="197">
        <v>0.9798</v>
      </c>
      <c r="AJ117" s="197">
        <v>0.97960000000000003</v>
      </c>
      <c r="AK117" s="197">
        <v>0.97950000000000004</v>
      </c>
      <c r="AL117" s="197">
        <v>0.97940000000000005</v>
      </c>
      <c r="AM117" s="197">
        <v>0.97929999999999995</v>
      </c>
      <c r="AN117" s="197">
        <v>0.97919999999999996</v>
      </c>
      <c r="AO117" s="197">
        <v>0.97899999999999998</v>
      </c>
      <c r="AP117" s="197">
        <v>0.97889999999999999</v>
      </c>
      <c r="AQ117" s="197">
        <v>0.9788</v>
      </c>
      <c r="AR117" s="197">
        <v>0.97870000000000001</v>
      </c>
      <c r="AS117" s="197">
        <v>0.97850000000000004</v>
      </c>
      <c r="AT117" s="197">
        <v>0.97840000000000005</v>
      </c>
      <c r="AU117" s="197">
        <v>0.97829999999999995</v>
      </c>
      <c r="AV117" s="197">
        <v>0.97819999999999996</v>
      </c>
      <c r="AW117" s="197">
        <v>0.97799999999999998</v>
      </c>
      <c r="AX117" s="197">
        <v>0.97789999999999999</v>
      </c>
      <c r="AY117" s="197">
        <v>0.9778</v>
      </c>
      <c r="AZ117" s="197">
        <v>0.97760000000000002</v>
      </c>
      <c r="BA117" s="199">
        <v>0.97750000000000004</v>
      </c>
    </row>
    <row r="118" spans="2:53" s="192" customFormat="1" ht="16.350000000000001" customHeight="1">
      <c r="B118" s="196">
        <v>102.5</v>
      </c>
      <c r="C118" s="197">
        <v>0.98329999999999995</v>
      </c>
      <c r="D118" s="197">
        <v>0.98319999999999996</v>
      </c>
      <c r="E118" s="197">
        <v>0.98299999999999998</v>
      </c>
      <c r="F118" s="197">
        <v>0.9829</v>
      </c>
      <c r="G118" s="197">
        <v>0.98280000000000001</v>
      </c>
      <c r="H118" s="197">
        <v>0.98270000000000002</v>
      </c>
      <c r="I118" s="197">
        <v>0.98260000000000003</v>
      </c>
      <c r="J118" s="197">
        <v>0.98250000000000004</v>
      </c>
      <c r="K118" s="197">
        <v>0.98240000000000005</v>
      </c>
      <c r="L118" s="197">
        <v>0.98229999999999995</v>
      </c>
      <c r="M118" s="197">
        <v>0.98209999999999997</v>
      </c>
      <c r="N118" s="197">
        <v>0.98199999999999998</v>
      </c>
      <c r="O118" s="197">
        <v>0.9819</v>
      </c>
      <c r="P118" s="197">
        <v>0.98180000000000001</v>
      </c>
      <c r="Q118" s="197">
        <v>0.98170000000000002</v>
      </c>
      <c r="R118" s="197">
        <v>0.98160000000000003</v>
      </c>
      <c r="S118" s="197">
        <v>0.98140000000000005</v>
      </c>
      <c r="T118" s="197">
        <v>0.98129999999999995</v>
      </c>
      <c r="U118" s="197">
        <v>0.98119999999999996</v>
      </c>
      <c r="V118" s="197">
        <v>0.98109999999999997</v>
      </c>
      <c r="W118" s="197">
        <v>0.98099999999999998</v>
      </c>
      <c r="X118" s="197">
        <v>0.98089999999999999</v>
      </c>
      <c r="Y118" s="197">
        <v>0.98070000000000002</v>
      </c>
      <c r="Z118" s="197">
        <v>0.98060000000000003</v>
      </c>
      <c r="AA118" s="197">
        <v>0.98050000000000004</v>
      </c>
      <c r="AB118" s="197">
        <v>0.98040000000000005</v>
      </c>
      <c r="AC118" s="197">
        <v>0.98029999999999995</v>
      </c>
      <c r="AD118" s="197">
        <v>0.98009999999999997</v>
      </c>
      <c r="AE118" s="197">
        <v>0.98</v>
      </c>
      <c r="AF118" s="197">
        <v>0.97989999999999999</v>
      </c>
      <c r="AG118" s="197">
        <v>0.9798</v>
      </c>
      <c r="AH118" s="197">
        <v>0.97960000000000003</v>
      </c>
      <c r="AI118" s="197">
        <v>0.97950000000000004</v>
      </c>
      <c r="AJ118" s="197">
        <v>0.97940000000000005</v>
      </c>
      <c r="AK118" s="197">
        <v>0.97929999999999995</v>
      </c>
      <c r="AL118" s="197">
        <v>0.97919999999999996</v>
      </c>
      <c r="AM118" s="197">
        <v>0.97899999999999998</v>
      </c>
      <c r="AN118" s="197">
        <v>0.97889999999999999</v>
      </c>
      <c r="AO118" s="197">
        <v>0.9788</v>
      </c>
      <c r="AP118" s="197">
        <v>0.97870000000000001</v>
      </c>
      <c r="AQ118" s="197">
        <v>0.97850000000000004</v>
      </c>
      <c r="AR118" s="197">
        <v>0.97840000000000005</v>
      </c>
      <c r="AS118" s="197">
        <v>0.97829999999999995</v>
      </c>
      <c r="AT118" s="197">
        <v>0.97819999999999996</v>
      </c>
      <c r="AU118" s="197">
        <v>0.97799999999999998</v>
      </c>
      <c r="AV118" s="197">
        <v>0.97789999999999999</v>
      </c>
      <c r="AW118" s="197">
        <v>0.9778</v>
      </c>
      <c r="AX118" s="197">
        <v>0.97760000000000002</v>
      </c>
      <c r="AY118" s="197">
        <v>0.97750000000000004</v>
      </c>
      <c r="AZ118" s="197">
        <v>0.97740000000000005</v>
      </c>
      <c r="BA118" s="199">
        <v>0.97729999999999995</v>
      </c>
    </row>
    <row r="119" spans="2:53" s="192" customFormat="1" ht="16.350000000000001" customHeight="1">
      <c r="B119" s="196">
        <v>103</v>
      </c>
      <c r="C119" s="197">
        <v>0.98309999999999997</v>
      </c>
      <c r="D119" s="197">
        <v>0.98299999999999998</v>
      </c>
      <c r="E119" s="197">
        <v>0.98280000000000001</v>
      </c>
      <c r="F119" s="197">
        <v>0.98270000000000002</v>
      </c>
      <c r="G119" s="197">
        <v>0.98260000000000003</v>
      </c>
      <c r="H119" s="197">
        <v>0.98250000000000004</v>
      </c>
      <c r="I119" s="197">
        <v>0.98240000000000005</v>
      </c>
      <c r="J119" s="197">
        <v>0.98229999999999995</v>
      </c>
      <c r="K119" s="197">
        <v>0.98219999999999996</v>
      </c>
      <c r="L119" s="197">
        <v>0.98199999999999998</v>
      </c>
      <c r="M119" s="197">
        <v>0.9819</v>
      </c>
      <c r="N119" s="197">
        <v>0.98180000000000001</v>
      </c>
      <c r="O119" s="197">
        <v>0.98170000000000002</v>
      </c>
      <c r="P119" s="197">
        <v>0.98160000000000003</v>
      </c>
      <c r="Q119" s="197">
        <v>0.98150000000000004</v>
      </c>
      <c r="R119" s="197">
        <v>0.98129999999999995</v>
      </c>
      <c r="S119" s="197">
        <v>0.98119999999999996</v>
      </c>
      <c r="T119" s="197">
        <v>0.98109999999999997</v>
      </c>
      <c r="U119" s="197">
        <v>0.98099999999999998</v>
      </c>
      <c r="V119" s="197">
        <v>0.98089999999999999</v>
      </c>
      <c r="W119" s="197">
        <v>0.98080000000000001</v>
      </c>
      <c r="X119" s="197">
        <v>0.98060000000000003</v>
      </c>
      <c r="Y119" s="197">
        <v>0.98050000000000004</v>
      </c>
      <c r="Z119" s="197">
        <v>0.98040000000000005</v>
      </c>
      <c r="AA119" s="197">
        <v>0.98029999999999995</v>
      </c>
      <c r="AB119" s="197">
        <v>0.98009999999999997</v>
      </c>
      <c r="AC119" s="197">
        <v>0.98</v>
      </c>
      <c r="AD119" s="197">
        <v>0.97989999999999999</v>
      </c>
      <c r="AE119" s="197">
        <v>0.9798</v>
      </c>
      <c r="AF119" s="197">
        <v>0.97970000000000002</v>
      </c>
      <c r="AG119" s="197">
        <v>0.97950000000000004</v>
      </c>
      <c r="AH119" s="197">
        <v>0.97940000000000005</v>
      </c>
      <c r="AI119" s="197">
        <v>0.97929999999999995</v>
      </c>
      <c r="AJ119" s="197">
        <v>0.97919999999999996</v>
      </c>
      <c r="AK119" s="197">
        <v>0.97899999999999998</v>
      </c>
      <c r="AL119" s="197">
        <v>0.97889999999999999</v>
      </c>
      <c r="AM119" s="197">
        <v>0.9788</v>
      </c>
      <c r="AN119" s="197">
        <v>0.97870000000000001</v>
      </c>
      <c r="AO119" s="197">
        <v>0.97850000000000004</v>
      </c>
      <c r="AP119" s="197">
        <v>0.97840000000000005</v>
      </c>
      <c r="AQ119" s="197">
        <v>0.97829999999999995</v>
      </c>
      <c r="AR119" s="197">
        <v>0.97819999999999996</v>
      </c>
      <c r="AS119" s="197">
        <v>0.97799999999999998</v>
      </c>
      <c r="AT119" s="197">
        <v>0.97789999999999999</v>
      </c>
      <c r="AU119" s="197">
        <v>0.9778</v>
      </c>
      <c r="AV119" s="197">
        <v>0.97760000000000002</v>
      </c>
      <c r="AW119" s="197">
        <v>0.97750000000000004</v>
      </c>
      <c r="AX119" s="197">
        <v>0.97740000000000005</v>
      </c>
      <c r="AY119" s="197">
        <v>0.97719999999999996</v>
      </c>
      <c r="AZ119" s="197">
        <v>0.97709999999999997</v>
      </c>
      <c r="BA119" s="199">
        <v>0.97699999999999998</v>
      </c>
    </row>
    <row r="120" spans="2:53" s="192" customFormat="1" ht="16.350000000000001" customHeight="1">
      <c r="B120" s="196">
        <v>103.5</v>
      </c>
      <c r="C120" s="197">
        <v>0.9829</v>
      </c>
      <c r="D120" s="197">
        <v>0.98280000000000001</v>
      </c>
      <c r="E120" s="197">
        <v>0.98260000000000003</v>
      </c>
      <c r="F120" s="197">
        <v>0.98250000000000004</v>
      </c>
      <c r="G120" s="197">
        <v>0.98240000000000005</v>
      </c>
      <c r="H120" s="197">
        <v>0.98229999999999995</v>
      </c>
      <c r="I120" s="197">
        <v>0.98219999999999996</v>
      </c>
      <c r="J120" s="197">
        <v>0.98209999999999997</v>
      </c>
      <c r="K120" s="197">
        <v>0.98199999999999998</v>
      </c>
      <c r="L120" s="197">
        <v>0.98180000000000001</v>
      </c>
      <c r="M120" s="197">
        <v>0.98170000000000002</v>
      </c>
      <c r="N120" s="197">
        <v>0.98160000000000003</v>
      </c>
      <c r="O120" s="197">
        <v>0.98150000000000004</v>
      </c>
      <c r="P120" s="197">
        <v>0.98140000000000005</v>
      </c>
      <c r="Q120" s="197">
        <v>0.98119999999999996</v>
      </c>
      <c r="R120" s="197">
        <v>0.98109999999999997</v>
      </c>
      <c r="S120" s="197">
        <v>0.98099999999999998</v>
      </c>
      <c r="T120" s="197">
        <v>0.98089999999999999</v>
      </c>
      <c r="U120" s="197">
        <v>0.98080000000000001</v>
      </c>
      <c r="V120" s="197">
        <v>0.98060000000000003</v>
      </c>
      <c r="W120" s="197">
        <v>0.98050000000000004</v>
      </c>
      <c r="X120" s="197">
        <v>0.98040000000000005</v>
      </c>
      <c r="Y120" s="197">
        <v>0.98029999999999995</v>
      </c>
      <c r="Z120" s="197">
        <v>0.98019999999999996</v>
      </c>
      <c r="AA120" s="197">
        <v>0.98</v>
      </c>
      <c r="AB120" s="197">
        <v>0.97989999999999999</v>
      </c>
      <c r="AC120" s="197">
        <v>0.9798</v>
      </c>
      <c r="AD120" s="197">
        <v>0.97970000000000002</v>
      </c>
      <c r="AE120" s="197">
        <v>0.97950000000000004</v>
      </c>
      <c r="AF120" s="197">
        <v>0.97940000000000005</v>
      </c>
      <c r="AG120" s="197">
        <v>0.97929999999999995</v>
      </c>
      <c r="AH120" s="197">
        <v>0.97919999999999996</v>
      </c>
      <c r="AI120" s="197">
        <v>0.97899999999999998</v>
      </c>
      <c r="AJ120" s="197">
        <v>0.97889999999999999</v>
      </c>
      <c r="AK120" s="197">
        <v>0.9788</v>
      </c>
      <c r="AL120" s="197">
        <v>0.97870000000000001</v>
      </c>
      <c r="AM120" s="197">
        <v>0.97850000000000004</v>
      </c>
      <c r="AN120" s="197">
        <v>0.97840000000000005</v>
      </c>
      <c r="AO120" s="197">
        <v>0.97829999999999995</v>
      </c>
      <c r="AP120" s="197">
        <v>0.97819999999999996</v>
      </c>
      <c r="AQ120" s="197">
        <v>0.97799999999999998</v>
      </c>
      <c r="AR120" s="197">
        <v>0.97789999999999999</v>
      </c>
      <c r="AS120" s="197">
        <v>0.9778</v>
      </c>
      <c r="AT120" s="197">
        <v>0.97760000000000002</v>
      </c>
      <c r="AU120" s="197">
        <v>0.97750000000000004</v>
      </c>
      <c r="AV120" s="197">
        <v>0.97740000000000005</v>
      </c>
      <c r="AW120" s="197">
        <v>0.97719999999999996</v>
      </c>
      <c r="AX120" s="197">
        <v>0.97709999999999997</v>
      </c>
      <c r="AY120" s="197">
        <v>0.97699999999999998</v>
      </c>
      <c r="AZ120" s="197">
        <v>0.9768</v>
      </c>
      <c r="BA120" s="199">
        <v>0.97670000000000001</v>
      </c>
    </row>
    <row r="121" spans="2:53" s="192" customFormat="1" ht="16.350000000000001" customHeight="1">
      <c r="B121" s="196">
        <v>104</v>
      </c>
      <c r="C121" s="197">
        <v>0.98270000000000002</v>
      </c>
      <c r="D121" s="197">
        <v>0.98260000000000003</v>
      </c>
      <c r="E121" s="197">
        <v>0.98240000000000005</v>
      </c>
      <c r="F121" s="197">
        <v>0.98229999999999995</v>
      </c>
      <c r="G121" s="197">
        <v>0.98219999999999996</v>
      </c>
      <c r="H121" s="197">
        <v>0.98209999999999997</v>
      </c>
      <c r="I121" s="197">
        <v>0.98199999999999998</v>
      </c>
      <c r="J121" s="197">
        <v>0.9819</v>
      </c>
      <c r="K121" s="197">
        <v>0.98170000000000002</v>
      </c>
      <c r="L121" s="197">
        <v>0.98160000000000003</v>
      </c>
      <c r="M121" s="197">
        <v>0.98150000000000004</v>
      </c>
      <c r="N121" s="197">
        <v>0.98140000000000005</v>
      </c>
      <c r="O121" s="197">
        <v>0.98129999999999995</v>
      </c>
      <c r="P121" s="197">
        <v>0.98119999999999996</v>
      </c>
      <c r="Q121" s="197">
        <v>0.98099999999999998</v>
      </c>
      <c r="R121" s="197">
        <v>0.98089999999999999</v>
      </c>
      <c r="S121" s="197">
        <v>0.98080000000000001</v>
      </c>
      <c r="T121" s="197">
        <v>0.98070000000000002</v>
      </c>
      <c r="U121" s="197">
        <v>0.98050000000000004</v>
      </c>
      <c r="V121" s="197">
        <v>0.98040000000000005</v>
      </c>
      <c r="W121" s="197">
        <v>0.98029999999999995</v>
      </c>
      <c r="X121" s="197">
        <v>0.98019999999999996</v>
      </c>
      <c r="Y121" s="197">
        <v>0.98009999999999997</v>
      </c>
      <c r="Z121" s="197">
        <v>0.97989999999999999</v>
      </c>
      <c r="AA121" s="197">
        <v>0.9798</v>
      </c>
      <c r="AB121" s="197">
        <v>0.97970000000000002</v>
      </c>
      <c r="AC121" s="197">
        <v>0.97960000000000003</v>
      </c>
      <c r="AD121" s="197">
        <v>0.97940000000000005</v>
      </c>
      <c r="AE121" s="197">
        <v>0.97929999999999995</v>
      </c>
      <c r="AF121" s="197">
        <v>0.97919999999999996</v>
      </c>
      <c r="AG121" s="197">
        <v>0.97909999999999997</v>
      </c>
      <c r="AH121" s="197">
        <v>0.97889999999999999</v>
      </c>
      <c r="AI121" s="197">
        <v>0.9788</v>
      </c>
      <c r="AJ121" s="197">
        <v>0.97870000000000001</v>
      </c>
      <c r="AK121" s="197">
        <v>0.97850000000000004</v>
      </c>
      <c r="AL121" s="197">
        <v>0.97840000000000005</v>
      </c>
      <c r="AM121" s="197">
        <v>0.97829999999999995</v>
      </c>
      <c r="AN121" s="197">
        <v>0.97819999999999996</v>
      </c>
      <c r="AO121" s="197">
        <v>0.97799999999999998</v>
      </c>
      <c r="AP121" s="197">
        <v>0.97789999999999999</v>
      </c>
      <c r="AQ121" s="197">
        <v>0.9778</v>
      </c>
      <c r="AR121" s="197">
        <v>0.97760000000000002</v>
      </c>
      <c r="AS121" s="197">
        <v>0.97750000000000004</v>
      </c>
      <c r="AT121" s="197">
        <v>0.97740000000000005</v>
      </c>
      <c r="AU121" s="197">
        <v>0.97719999999999996</v>
      </c>
      <c r="AV121" s="197">
        <v>0.97709999999999997</v>
      </c>
      <c r="AW121" s="197">
        <v>0.97699999999999998</v>
      </c>
      <c r="AX121" s="197">
        <v>0.9768</v>
      </c>
      <c r="AY121" s="197">
        <v>0.97670000000000001</v>
      </c>
      <c r="AZ121" s="197">
        <v>0.97660000000000002</v>
      </c>
      <c r="BA121" s="199">
        <v>0.97640000000000005</v>
      </c>
    </row>
    <row r="122" spans="2:53" s="192" customFormat="1" ht="16.350000000000001" customHeight="1">
      <c r="B122" s="196">
        <v>104.5</v>
      </c>
      <c r="C122" s="197">
        <v>0.98250000000000004</v>
      </c>
      <c r="D122" s="197">
        <v>0.98240000000000005</v>
      </c>
      <c r="E122" s="197">
        <v>0.98219999999999996</v>
      </c>
      <c r="F122" s="197">
        <v>0.98209999999999997</v>
      </c>
      <c r="G122" s="197">
        <v>0.98199999999999998</v>
      </c>
      <c r="H122" s="197">
        <v>0.9819</v>
      </c>
      <c r="I122" s="197">
        <v>0.98180000000000001</v>
      </c>
      <c r="J122" s="197">
        <v>0.98170000000000002</v>
      </c>
      <c r="K122" s="197">
        <v>0.98150000000000004</v>
      </c>
      <c r="L122" s="197">
        <v>0.98140000000000005</v>
      </c>
      <c r="M122" s="197">
        <v>0.98129999999999995</v>
      </c>
      <c r="N122" s="197">
        <v>0.98119999999999996</v>
      </c>
      <c r="O122" s="197">
        <v>0.98109999999999997</v>
      </c>
      <c r="P122" s="197">
        <v>0.98089999999999999</v>
      </c>
      <c r="Q122" s="197">
        <v>0.98080000000000001</v>
      </c>
      <c r="R122" s="197">
        <v>0.98070000000000002</v>
      </c>
      <c r="S122" s="197">
        <v>0.98060000000000003</v>
      </c>
      <c r="T122" s="197">
        <v>0.98040000000000005</v>
      </c>
      <c r="U122" s="197">
        <v>0.98029999999999995</v>
      </c>
      <c r="V122" s="197">
        <v>0.98019999999999996</v>
      </c>
      <c r="W122" s="197">
        <v>0.98009999999999997</v>
      </c>
      <c r="X122" s="197">
        <v>0.97989999999999999</v>
      </c>
      <c r="Y122" s="197">
        <v>0.9798</v>
      </c>
      <c r="Z122" s="197">
        <v>0.97970000000000002</v>
      </c>
      <c r="AA122" s="197">
        <v>0.97960000000000003</v>
      </c>
      <c r="AB122" s="197">
        <v>0.97950000000000004</v>
      </c>
      <c r="AC122" s="197">
        <v>0.97929999999999995</v>
      </c>
      <c r="AD122" s="197">
        <v>0.97919999999999996</v>
      </c>
      <c r="AE122" s="197">
        <v>0.97909999999999997</v>
      </c>
      <c r="AF122" s="197">
        <v>0.97889999999999999</v>
      </c>
      <c r="AG122" s="197">
        <v>0.9788</v>
      </c>
      <c r="AH122" s="197">
        <v>0.97870000000000001</v>
      </c>
      <c r="AI122" s="197">
        <v>0.97860000000000003</v>
      </c>
      <c r="AJ122" s="197">
        <v>0.97840000000000005</v>
      </c>
      <c r="AK122" s="197">
        <v>0.97829999999999995</v>
      </c>
      <c r="AL122" s="197">
        <v>0.97819999999999996</v>
      </c>
      <c r="AM122" s="197">
        <v>0.97799999999999998</v>
      </c>
      <c r="AN122" s="197">
        <v>0.97789999999999999</v>
      </c>
      <c r="AO122" s="197">
        <v>0.9778</v>
      </c>
      <c r="AP122" s="197">
        <v>0.97760000000000002</v>
      </c>
      <c r="AQ122" s="197">
        <v>0.97750000000000004</v>
      </c>
      <c r="AR122" s="197">
        <v>0.97740000000000005</v>
      </c>
      <c r="AS122" s="197">
        <v>0.97729999999999995</v>
      </c>
      <c r="AT122" s="197">
        <v>0.97709999999999997</v>
      </c>
      <c r="AU122" s="197">
        <v>0.97699999999999998</v>
      </c>
      <c r="AV122" s="197">
        <v>0.97689999999999999</v>
      </c>
      <c r="AW122" s="197">
        <v>0.97670000000000001</v>
      </c>
      <c r="AX122" s="197">
        <v>0.97660000000000002</v>
      </c>
      <c r="AY122" s="197">
        <v>0.97650000000000003</v>
      </c>
      <c r="AZ122" s="197">
        <v>0.97629999999999995</v>
      </c>
      <c r="BA122" s="199">
        <v>0.97619999999999996</v>
      </c>
    </row>
    <row r="123" spans="2:53" s="192" customFormat="1" ht="16.350000000000001" customHeight="1">
      <c r="B123" s="196">
        <v>105</v>
      </c>
      <c r="C123" s="197">
        <v>0.98229999999999995</v>
      </c>
      <c r="D123" s="197">
        <v>0.98219999999999996</v>
      </c>
      <c r="E123" s="197">
        <v>0.98199999999999998</v>
      </c>
      <c r="F123" s="197">
        <v>0.9819</v>
      </c>
      <c r="G123" s="197">
        <v>0.98180000000000001</v>
      </c>
      <c r="H123" s="197">
        <v>0.98170000000000002</v>
      </c>
      <c r="I123" s="197">
        <v>0.98160000000000003</v>
      </c>
      <c r="J123" s="197">
        <v>0.98140000000000005</v>
      </c>
      <c r="K123" s="197">
        <v>0.98129999999999995</v>
      </c>
      <c r="L123" s="197">
        <v>0.98119999999999996</v>
      </c>
      <c r="M123" s="197">
        <v>0.98109999999999997</v>
      </c>
      <c r="N123" s="197">
        <v>0.98099999999999998</v>
      </c>
      <c r="O123" s="197">
        <v>0.98080000000000001</v>
      </c>
      <c r="P123" s="197">
        <v>0.98070000000000002</v>
      </c>
      <c r="Q123" s="197">
        <v>0.98060000000000003</v>
      </c>
      <c r="R123" s="197">
        <v>0.98050000000000004</v>
      </c>
      <c r="S123" s="197">
        <v>0.98029999999999995</v>
      </c>
      <c r="T123" s="197">
        <v>0.98019999999999996</v>
      </c>
      <c r="U123" s="197">
        <v>0.98009999999999997</v>
      </c>
      <c r="V123" s="197">
        <v>0.98</v>
      </c>
      <c r="W123" s="197">
        <v>0.97989999999999999</v>
      </c>
      <c r="X123" s="197">
        <v>0.97970000000000002</v>
      </c>
      <c r="Y123" s="197">
        <v>0.97960000000000003</v>
      </c>
      <c r="Z123" s="197">
        <v>0.97950000000000004</v>
      </c>
      <c r="AA123" s="197">
        <v>0.97929999999999995</v>
      </c>
      <c r="AB123" s="197">
        <v>0.97919999999999996</v>
      </c>
      <c r="AC123" s="197">
        <v>0.97909999999999997</v>
      </c>
      <c r="AD123" s="197">
        <v>0.97899999999999998</v>
      </c>
      <c r="AE123" s="197">
        <v>0.9788</v>
      </c>
      <c r="AF123" s="197">
        <v>0.97870000000000001</v>
      </c>
      <c r="AG123" s="197">
        <v>0.97860000000000003</v>
      </c>
      <c r="AH123" s="197">
        <v>0.97840000000000005</v>
      </c>
      <c r="AI123" s="197">
        <v>0.97829999999999995</v>
      </c>
      <c r="AJ123" s="197">
        <v>0.97819999999999996</v>
      </c>
      <c r="AK123" s="197">
        <v>0.97809999999999997</v>
      </c>
      <c r="AL123" s="197">
        <v>0.97789999999999999</v>
      </c>
      <c r="AM123" s="197">
        <v>0.9778</v>
      </c>
      <c r="AN123" s="197">
        <v>0.97770000000000001</v>
      </c>
      <c r="AO123" s="197">
        <v>0.97750000000000004</v>
      </c>
      <c r="AP123" s="197">
        <v>0.97740000000000005</v>
      </c>
      <c r="AQ123" s="197">
        <v>0.97729999999999995</v>
      </c>
      <c r="AR123" s="197">
        <v>0.97709999999999997</v>
      </c>
      <c r="AS123" s="197">
        <v>0.97699999999999998</v>
      </c>
      <c r="AT123" s="197">
        <v>0.97689999999999999</v>
      </c>
      <c r="AU123" s="197">
        <v>0.97670000000000001</v>
      </c>
      <c r="AV123" s="197">
        <v>0.97660000000000002</v>
      </c>
      <c r="AW123" s="197">
        <v>0.97650000000000003</v>
      </c>
      <c r="AX123" s="197">
        <v>0.97629999999999995</v>
      </c>
      <c r="AY123" s="197">
        <v>0.97619999999999996</v>
      </c>
      <c r="AZ123" s="197">
        <v>0.97599999999999998</v>
      </c>
      <c r="BA123" s="199">
        <v>0.97589999999999999</v>
      </c>
    </row>
    <row r="124" spans="2:53" s="192" customFormat="1" ht="16.350000000000001" customHeight="1">
      <c r="B124" s="196">
        <v>105.5</v>
      </c>
      <c r="C124" s="197">
        <v>0.98209999999999997</v>
      </c>
      <c r="D124" s="197">
        <v>0.98199999999999998</v>
      </c>
      <c r="E124" s="197">
        <v>0.98180000000000001</v>
      </c>
      <c r="F124" s="197">
        <v>0.98170000000000002</v>
      </c>
      <c r="G124" s="197">
        <v>0.98160000000000003</v>
      </c>
      <c r="H124" s="197">
        <v>0.98150000000000004</v>
      </c>
      <c r="I124" s="197">
        <v>0.98140000000000005</v>
      </c>
      <c r="J124" s="197">
        <v>0.98119999999999996</v>
      </c>
      <c r="K124" s="197">
        <v>0.98109999999999997</v>
      </c>
      <c r="L124" s="197">
        <v>0.98099999999999998</v>
      </c>
      <c r="M124" s="197">
        <v>0.98089999999999999</v>
      </c>
      <c r="N124" s="197">
        <v>0.98070000000000002</v>
      </c>
      <c r="O124" s="197">
        <v>0.98060000000000003</v>
      </c>
      <c r="P124" s="197">
        <v>0.98050000000000004</v>
      </c>
      <c r="Q124" s="197">
        <v>0.98040000000000005</v>
      </c>
      <c r="R124" s="197">
        <v>0.98029999999999995</v>
      </c>
      <c r="S124" s="197">
        <v>0.98009999999999997</v>
      </c>
      <c r="T124" s="197">
        <v>0.98</v>
      </c>
      <c r="U124" s="197">
        <v>0.97989999999999999</v>
      </c>
      <c r="V124" s="197">
        <v>0.97970000000000002</v>
      </c>
      <c r="W124" s="197">
        <v>0.97960000000000003</v>
      </c>
      <c r="X124" s="197">
        <v>0.97950000000000004</v>
      </c>
      <c r="Y124" s="197">
        <v>0.97940000000000005</v>
      </c>
      <c r="Z124" s="197">
        <v>0.97919999999999996</v>
      </c>
      <c r="AA124" s="197">
        <v>0.97909999999999997</v>
      </c>
      <c r="AB124" s="197">
        <v>0.97899999999999998</v>
      </c>
      <c r="AC124" s="197">
        <v>0.97889999999999999</v>
      </c>
      <c r="AD124" s="197">
        <v>0.97870000000000001</v>
      </c>
      <c r="AE124" s="197">
        <v>0.97860000000000003</v>
      </c>
      <c r="AF124" s="197">
        <v>0.97850000000000004</v>
      </c>
      <c r="AG124" s="197">
        <v>0.97829999999999995</v>
      </c>
      <c r="AH124" s="197">
        <v>0.97819999999999996</v>
      </c>
      <c r="AI124" s="197">
        <v>0.97809999999999997</v>
      </c>
      <c r="AJ124" s="197">
        <v>0.97789999999999999</v>
      </c>
      <c r="AK124" s="197">
        <v>0.9778</v>
      </c>
      <c r="AL124" s="197">
        <v>0.97770000000000001</v>
      </c>
      <c r="AM124" s="197">
        <v>0.97750000000000004</v>
      </c>
      <c r="AN124" s="197">
        <v>0.97740000000000005</v>
      </c>
      <c r="AO124" s="197">
        <v>0.97729999999999995</v>
      </c>
      <c r="AP124" s="197">
        <v>0.97709999999999997</v>
      </c>
      <c r="AQ124" s="197">
        <v>0.97699999999999998</v>
      </c>
      <c r="AR124" s="197">
        <v>0.97689999999999999</v>
      </c>
      <c r="AS124" s="197">
        <v>0.97670000000000001</v>
      </c>
      <c r="AT124" s="197">
        <v>0.97660000000000002</v>
      </c>
      <c r="AU124" s="197">
        <v>0.97650000000000003</v>
      </c>
      <c r="AV124" s="197">
        <v>0.97629999999999995</v>
      </c>
      <c r="AW124" s="197">
        <v>0.97619999999999996</v>
      </c>
      <c r="AX124" s="197">
        <v>0.97609999999999997</v>
      </c>
      <c r="AY124" s="197">
        <v>0.97589999999999999</v>
      </c>
      <c r="AZ124" s="197">
        <v>0.9758</v>
      </c>
      <c r="BA124" s="199">
        <v>0.97560000000000002</v>
      </c>
    </row>
    <row r="125" spans="2:53" s="192" customFormat="1" ht="16.350000000000001" customHeight="1">
      <c r="B125" s="196">
        <v>106</v>
      </c>
      <c r="C125" s="197">
        <v>0.9819</v>
      </c>
      <c r="D125" s="197">
        <v>0.98180000000000001</v>
      </c>
      <c r="E125" s="197">
        <v>0.98160000000000003</v>
      </c>
      <c r="F125" s="197">
        <v>0.98150000000000004</v>
      </c>
      <c r="G125" s="197">
        <v>0.98140000000000005</v>
      </c>
      <c r="H125" s="197">
        <v>0.98129999999999995</v>
      </c>
      <c r="I125" s="197">
        <v>0.98119999999999996</v>
      </c>
      <c r="J125" s="197">
        <v>0.98099999999999998</v>
      </c>
      <c r="K125" s="197">
        <v>0.98089999999999999</v>
      </c>
      <c r="L125" s="197">
        <v>0.98080000000000001</v>
      </c>
      <c r="M125" s="197">
        <v>0.98070000000000002</v>
      </c>
      <c r="N125" s="197">
        <v>0.98050000000000004</v>
      </c>
      <c r="O125" s="197">
        <v>0.98040000000000005</v>
      </c>
      <c r="P125" s="197">
        <v>0.98029999999999995</v>
      </c>
      <c r="Q125" s="197">
        <v>0.98019999999999996</v>
      </c>
      <c r="R125" s="197">
        <v>0.98</v>
      </c>
      <c r="S125" s="197">
        <v>0.97989999999999999</v>
      </c>
      <c r="T125" s="197">
        <v>0.9798</v>
      </c>
      <c r="U125" s="197">
        <v>0.97970000000000002</v>
      </c>
      <c r="V125" s="197">
        <v>0.97950000000000004</v>
      </c>
      <c r="W125" s="197">
        <v>0.97940000000000005</v>
      </c>
      <c r="X125" s="197">
        <v>0.97929999999999995</v>
      </c>
      <c r="Y125" s="197">
        <v>0.97909999999999997</v>
      </c>
      <c r="Z125" s="197">
        <v>0.97899999999999998</v>
      </c>
      <c r="AA125" s="197">
        <v>0.97889999999999999</v>
      </c>
      <c r="AB125" s="197">
        <v>0.9788</v>
      </c>
      <c r="AC125" s="197">
        <v>0.97860000000000003</v>
      </c>
      <c r="AD125" s="197">
        <v>0.97850000000000004</v>
      </c>
      <c r="AE125" s="197">
        <v>0.97840000000000005</v>
      </c>
      <c r="AF125" s="197">
        <v>0.97819999999999996</v>
      </c>
      <c r="AG125" s="197">
        <v>0.97809999999999997</v>
      </c>
      <c r="AH125" s="197">
        <v>0.97799999999999998</v>
      </c>
      <c r="AI125" s="197">
        <v>0.9778</v>
      </c>
      <c r="AJ125" s="197">
        <v>0.97770000000000001</v>
      </c>
      <c r="AK125" s="197">
        <v>0.97760000000000002</v>
      </c>
      <c r="AL125" s="197">
        <v>0.97740000000000005</v>
      </c>
      <c r="AM125" s="197">
        <v>0.97729999999999995</v>
      </c>
      <c r="AN125" s="197">
        <v>0.97719999999999996</v>
      </c>
      <c r="AO125" s="197">
        <v>0.97699999999999998</v>
      </c>
      <c r="AP125" s="197">
        <v>0.97689999999999999</v>
      </c>
      <c r="AQ125" s="197">
        <v>0.9768</v>
      </c>
      <c r="AR125" s="197">
        <v>0.97660000000000002</v>
      </c>
      <c r="AS125" s="197">
        <v>0.97650000000000003</v>
      </c>
      <c r="AT125" s="197">
        <v>0.97629999999999995</v>
      </c>
      <c r="AU125" s="197">
        <v>0.97619999999999996</v>
      </c>
      <c r="AV125" s="197">
        <v>0.97609999999999997</v>
      </c>
      <c r="AW125" s="197">
        <v>0.97589999999999999</v>
      </c>
      <c r="AX125" s="197">
        <v>0.9758</v>
      </c>
      <c r="AY125" s="197">
        <v>0.97570000000000001</v>
      </c>
      <c r="AZ125" s="197">
        <v>0.97550000000000003</v>
      </c>
      <c r="BA125" s="199">
        <v>0.97540000000000004</v>
      </c>
    </row>
    <row r="126" spans="2:53" s="192" customFormat="1" ht="16.350000000000001" customHeight="1">
      <c r="B126" s="196">
        <v>106.5</v>
      </c>
      <c r="C126" s="197">
        <v>0.98170000000000002</v>
      </c>
      <c r="D126" s="197">
        <v>0.98160000000000003</v>
      </c>
      <c r="E126" s="197">
        <v>0.98140000000000005</v>
      </c>
      <c r="F126" s="197">
        <v>0.98129999999999995</v>
      </c>
      <c r="G126" s="197">
        <v>0.98119999999999996</v>
      </c>
      <c r="H126" s="197">
        <v>0.98109999999999997</v>
      </c>
      <c r="I126" s="197">
        <v>0.98089999999999999</v>
      </c>
      <c r="J126" s="197">
        <v>0.98080000000000001</v>
      </c>
      <c r="K126" s="197">
        <v>0.98070000000000002</v>
      </c>
      <c r="L126" s="197">
        <v>0.98060000000000003</v>
      </c>
      <c r="M126" s="197">
        <v>0.98040000000000005</v>
      </c>
      <c r="N126" s="197">
        <v>0.98029999999999995</v>
      </c>
      <c r="O126" s="197">
        <v>0.98019999999999996</v>
      </c>
      <c r="P126" s="197">
        <v>0.98009999999999997</v>
      </c>
      <c r="Q126" s="197">
        <v>0.97989999999999999</v>
      </c>
      <c r="R126" s="197">
        <v>0.9798</v>
      </c>
      <c r="S126" s="197">
        <v>0.97970000000000002</v>
      </c>
      <c r="T126" s="197">
        <v>0.97960000000000003</v>
      </c>
      <c r="U126" s="197">
        <v>0.97940000000000005</v>
      </c>
      <c r="V126" s="197">
        <v>0.97929999999999995</v>
      </c>
      <c r="W126" s="197">
        <v>0.97919999999999996</v>
      </c>
      <c r="X126" s="197">
        <v>0.97899999999999998</v>
      </c>
      <c r="Y126" s="197">
        <v>0.97889999999999999</v>
      </c>
      <c r="Z126" s="197">
        <v>0.9788</v>
      </c>
      <c r="AA126" s="197">
        <v>0.97870000000000001</v>
      </c>
      <c r="AB126" s="197">
        <v>0.97850000000000004</v>
      </c>
      <c r="AC126" s="197">
        <v>0.97840000000000005</v>
      </c>
      <c r="AD126" s="197">
        <v>0.97829999999999995</v>
      </c>
      <c r="AE126" s="197">
        <v>0.97809999999999997</v>
      </c>
      <c r="AF126" s="197">
        <v>0.97799999999999998</v>
      </c>
      <c r="AG126" s="197">
        <v>0.97789999999999999</v>
      </c>
      <c r="AH126" s="197">
        <v>0.97770000000000001</v>
      </c>
      <c r="AI126" s="197">
        <v>0.97760000000000002</v>
      </c>
      <c r="AJ126" s="197">
        <v>0.97750000000000004</v>
      </c>
      <c r="AK126" s="197">
        <v>0.97729999999999995</v>
      </c>
      <c r="AL126" s="197">
        <v>0.97719999999999996</v>
      </c>
      <c r="AM126" s="197">
        <v>0.97699999999999998</v>
      </c>
      <c r="AN126" s="197">
        <v>0.97689999999999999</v>
      </c>
      <c r="AO126" s="197">
        <v>0.9768</v>
      </c>
      <c r="AP126" s="197">
        <v>0.97660000000000002</v>
      </c>
      <c r="AQ126" s="197">
        <v>0.97650000000000003</v>
      </c>
      <c r="AR126" s="197">
        <v>0.97640000000000005</v>
      </c>
      <c r="AS126" s="197">
        <v>0.97619999999999996</v>
      </c>
      <c r="AT126" s="197">
        <v>0.97609999999999997</v>
      </c>
      <c r="AU126" s="197">
        <v>0.97589999999999999</v>
      </c>
      <c r="AV126" s="197">
        <v>0.9758</v>
      </c>
      <c r="AW126" s="197">
        <v>0.97570000000000001</v>
      </c>
      <c r="AX126" s="197">
        <v>0.97550000000000003</v>
      </c>
      <c r="AY126" s="197">
        <v>0.97540000000000004</v>
      </c>
      <c r="AZ126" s="197">
        <v>0.97519999999999996</v>
      </c>
      <c r="BA126" s="199">
        <v>0.97509999999999997</v>
      </c>
    </row>
    <row r="127" spans="2:53" s="192" customFormat="1" ht="16.350000000000001" customHeight="1">
      <c r="B127" s="196">
        <v>107</v>
      </c>
      <c r="C127" s="197">
        <v>0.98150000000000004</v>
      </c>
      <c r="D127" s="197">
        <v>0.98140000000000005</v>
      </c>
      <c r="E127" s="197">
        <v>0.98119999999999996</v>
      </c>
      <c r="F127" s="197">
        <v>0.98109999999999997</v>
      </c>
      <c r="G127" s="197">
        <v>0.98099999999999998</v>
      </c>
      <c r="H127" s="197">
        <v>0.98089999999999999</v>
      </c>
      <c r="I127" s="197">
        <v>0.98070000000000002</v>
      </c>
      <c r="J127" s="197">
        <v>0.98060000000000003</v>
      </c>
      <c r="K127" s="197">
        <v>0.98050000000000004</v>
      </c>
      <c r="L127" s="197">
        <v>0.98040000000000005</v>
      </c>
      <c r="M127" s="197">
        <v>0.98019999999999996</v>
      </c>
      <c r="N127" s="197">
        <v>0.98009999999999997</v>
      </c>
      <c r="O127" s="197">
        <v>0.98</v>
      </c>
      <c r="P127" s="197">
        <v>0.97989999999999999</v>
      </c>
      <c r="Q127" s="197">
        <v>0.97970000000000002</v>
      </c>
      <c r="R127" s="197">
        <v>0.97960000000000003</v>
      </c>
      <c r="S127" s="197">
        <v>0.97950000000000004</v>
      </c>
      <c r="T127" s="197">
        <v>0.97929999999999995</v>
      </c>
      <c r="U127" s="197">
        <v>0.97919999999999996</v>
      </c>
      <c r="V127" s="197">
        <v>0.97909999999999997</v>
      </c>
      <c r="W127" s="197">
        <v>0.97899999999999998</v>
      </c>
      <c r="X127" s="197">
        <v>0.9788</v>
      </c>
      <c r="Y127" s="197">
        <v>0.97870000000000001</v>
      </c>
      <c r="Z127" s="197">
        <v>0.97860000000000003</v>
      </c>
      <c r="AA127" s="197">
        <v>0.97840000000000005</v>
      </c>
      <c r="AB127" s="197">
        <v>0.97829999999999995</v>
      </c>
      <c r="AC127" s="197">
        <v>0.97819999999999996</v>
      </c>
      <c r="AD127" s="197">
        <v>0.97799999999999998</v>
      </c>
      <c r="AE127" s="197">
        <v>0.97789999999999999</v>
      </c>
      <c r="AF127" s="197">
        <v>0.9778</v>
      </c>
      <c r="AG127" s="197">
        <v>0.97760000000000002</v>
      </c>
      <c r="AH127" s="197">
        <v>0.97750000000000004</v>
      </c>
      <c r="AI127" s="197">
        <v>0.97729999999999995</v>
      </c>
      <c r="AJ127" s="197">
        <v>0.97719999999999996</v>
      </c>
      <c r="AK127" s="197">
        <v>0.97709999999999997</v>
      </c>
      <c r="AL127" s="197">
        <v>0.97689999999999999</v>
      </c>
      <c r="AM127" s="197">
        <v>0.9768</v>
      </c>
      <c r="AN127" s="197">
        <v>0.97670000000000001</v>
      </c>
      <c r="AO127" s="197">
        <v>0.97650000000000003</v>
      </c>
      <c r="AP127" s="197">
        <v>0.97640000000000005</v>
      </c>
      <c r="AQ127" s="197">
        <v>0.97619999999999996</v>
      </c>
      <c r="AR127" s="197">
        <v>0.97609999999999997</v>
      </c>
      <c r="AS127" s="197">
        <v>0.97599999999999998</v>
      </c>
      <c r="AT127" s="197">
        <v>0.9758</v>
      </c>
      <c r="AU127" s="197">
        <v>0.97570000000000001</v>
      </c>
      <c r="AV127" s="197">
        <v>0.97550000000000003</v>
      </c>
      <c r="AW127" s="197">
        <v>0.97540000000000004</v>
      </c>
      <c r="AX127" s="197">
        <v>0.97529999999999994</v>
      </c>
      <c r="AY127" s="197">
        <v>0.97509999999999997</v>
      </c>
      <c r="AZ127" s="197">
        <v>0.97499999999999998</v>
      </c>
      <c r="BA127" s="199">
        <v>0.9748</v>
      </c>
    </row>
    <row r="128" spans="2:53" s="192" customFormat="1" ht="16.350000000000001" customHeight="1">
      <c r="B128" s="196">
        <v>107.5</v>
      </c>
      <c r="C128" s="197">
        <v>0.98129999999999995</v>
      </c>
      <c r="D128" s="197">
        <v>0.98119999999999996</v>
      </c>
      <c r="E128" s="197">
        <v>0.98099999999999998</v>
      </c>
      <c r="F128" s="197">
        <v>0.98089999999999999</v>
      </c>
      <c r="G128" s="197">
        <v>0.98080000000000001</v>
      </c>
      <c r="H128" s="197">
        <v>0.98070000000000002</v>
      </c>
      <c r="I128" s="197">
        <v>0.98050000000000004</v>
      </c>
      <c r="J128" s="197">
        <v>0.98040000000000005</v>
      </c>
      <c r="K128" s="197">
        <v>0.98029999999999995</v>
      </c>
      <c r="L128" s="197">
        <v>0.98019999999999996</v>
      </c>
      <c r="M128" s="197">
        <v>0.98</v>
      </c>
      <c r="N128" s="197">
        <v>0.97989999999999999</v>
      </c>
      <c r="O128" s="197">
        <v>0.9798</v>
      </c>
      <c r="P128" s="197">
        <v>0.97960000000000003</v>
      </c>
      <c r="Q128" s="197">
        <v>0.97950000000000004</v>
      </c>
      <c r="R128" s="197">
        <v>0.97940000000000005</v>
      </c>
      <c r="S128" s="197">
        <v>0.97919999999999996</v>
      </c>
      <c r="T128" s="197">
        <v>0.97909999999999997</v>
      </c>
      <c r="U128" s="197">
        <v>0.97899999999999998</v>
      </c>
      <c r="V128" s="197">
        <v>0.97889999999999999</v>
      </c>
      <c r="W128" s="197">
        <v>0.97870000000000001</v>
      </c>
      <c r="X128" s="197">
        <v>0.97860000000000003</v>
      </c>
      <c r="Y128" s="197">
        <v>0.97850000000000004</v>
      </c>
      <c r="Z128" s="197">
        <v>0.97829999999999995</v>
      </c>
      <c r="AA128" s="197">
        <v>0.97819999999999996</v>
      </c>
      <c r="AB128" s="197">
        <v>0.97809999999999997</v>
      </c>
      <c r="AC128" s="197">
        <v>0.97789999999999999</v>
      </c>
      <c r="AD128" s="197">
        <v>0.9778</v>
      </c>
      <c r="AE128" s="197">
        <v>0.97770000000000001</v>
      </c>
      <c r="AF128" s="197">
        <v>0.97750000000000004</v>
      </c>
      <c r="AG128" s="197">
        <v>0.97740000000000005</v>
      </c>
      <c r="AH128" s="197">
        <v>0.97719999999999996</v>
      </c>
      <c r="AI128" s="197">
        <v>0.97709999999999997</v>
      </c>
      <c r="AJ128" s="197">
        <v>0.97699999999999998</v>
      </c>
      <c r="AK128" s="197">
        <v>0.9768</v>
      </c>
      <c r="AL128" s="197">
        <v>0.97670000000000001</v>
      </c>
      <c r="AM128" s="197">
        <v>0.97660000000000002</v>
      </c>
      <c r="AN128" s="197">
        <v>0.97640000000000005</v>
      </c>
      <c r="AO128" s="197">
        <v>0.97629999999999995</v>
      </c>
      <c r="AP128" s="197">
        <v>0.97609999999999997</v>
      </c>
      <c r="AQ128" s="197">
        <v>0.97599999999999998</v>
      </c>
      <c r="AR128" s="197">
        <v>0.9758</v>
      </c>
      <c r="AS128" s="197">
        <v>0.97570000000000001</v>
      </c>
      <c r="AT128" s="197">
        <v>0.97560000000000002</v>
      </c>
      <c r="AU128" s="197">
        <v>0.97540000000000004</v>
      </c>
      <c r="AV128" s="197">
        <v>0.97529999999999994</v>
      </c>
      <c r="AW128" s="197">
        <v>0.97509999999999997</v>
      </c>
      <c r="AX128" s="197">
        <v>0.97499999999999998</v>
      </c>
      <c r="AY128" s="197">
        <v>0.97489999999999999</v>
      </c>
      <c r="AZ128" s="197">
        <v>0.97470000000000001</v>
      </c>
      <c r="BA128" s="199">
        <v>0.97460000000000002</v>
      </c>
    </row>
    <row r="129" spans="2:53" s="192" customFormat="1" ht="16.350000000000001" customHeight="1">
      <c r="B129" s="196">
        <v>108</v>
      </c>
      <c r="C129" s="197">
        <v>0.98109999999999997</v>
      </c>
      <c r="D129" s="197">
        <v>0.98099999999999998</v>
      </c>
      <c r="E129" s="197">
        <v>0.98080000000000001</v>
      </c>
      <c r="F129" s="197">
        <v>0.98070000000000002</v>
      </c>
      <c r="G129" s="197">
        <v>0.98060000000000003</v>
      </c>
      <c r="H129" s="197">
        <v>0.98050000000000004</v>
      </c>
      <c r="I129" s="197">
        <v>0.98029999999999995</v>
      </c>
      <c r="J129" s="197">
        <v>0.98019999999999996</v>
      </c>
      <c r="K129" s="197">
        <v>0.98009999999999997</v>
      </c>
      <c r="L129" s="197">
        <v>0.97989999999999999</v>
      </c>
      <c r="M129" s="197">
        <v>0.9798</v>
      </c>
      <c r="N129" s="197">
        <v>0.97970000000000002</v>
      </c>
      <c r="O129" s="197">
        <v>0.97960000000000003</v>
      </c>
      <c r="P129" s="197">
        <v>0.97940000000000005</v>
      </c>
      <c r="Q129" s="197">
        <v>0.97929999999999995</v>
      </c>
      <c r="R129" s="197">
        <v>0.97919999999999996</v>
      </c>
      <c r="S129" s="197">
        <v>0.97899999999999998</v>
      </c>
      <c r="T129" s="197">
        <v>0.97889999999999999</v>
      </c>
      <c r="U129" s="197">
        <v>0.9788</v>
      </c>
      <c r="V129" s="197">
        <v>0.97860000000000003</v>
      </c>
      <c r="W129" s="197">
        <v>0.97850000000000004</v>
      </c>
      <c r="X129" s="197">
        <v>0.97840000000000005</v>
      </c>
      <c r="Y129" s="197">
        <v>0.97819999999999996</v>
      </c>
      <c r="Z129" s="197">
        <v>0.97809999999999997</v>
      </c>
      <c r="AA129" s="197">
        <v>0.97799999999999998</v>
      </c>
      <c r="AB129" s="197">
        <v>0.9778</v>
      </c>
      <c r="AC129" s="197">
        <v>0.97770000000000001</v>
      </c>
      <c r="AD129" s="197">
        <v>0.97760000000000002</v>
      </c>
      <c r="AE129" s="197">
        <v>0.97740000000000005</v>
      </c>
      <c r="AF129" s="197">
        <v>0.97729999999999995</v>
      </c>
      <c r="AG129" s="197">
        <v>0.97709999999999997</v>
      </c>
      <c r="AH129" s="197">
        <v>0.97699999999999998</v>
      </c>
      <c r="AI129" s="197">
        <v>0.97689999999999999</v>
      </c>
      <c r="AJ129" s="197">
        <v>0.97670000000000001</v>
      </c>
      <c r="AK129" s="197">
        <v>0.97660000000000002</v>
      </c>
      <c r="AL129" s="197">
        <v>0.97640000000000005</v>
      </c>
      <c r="AM129" s="197">
        <v>0.97629999999999995</v>
      </c>
      <c r="AN129" s="197">
        <v>0.97619999999999996</v>
      </c>
      <c r="AO129" s="197">
        <v>0.97599999999999998</v>
      </c>
      <c r="AP129" s="197">
        <v>0.97589999999999999</v>
      </c>
      <c r="AQ129" s="197">
        <v>0.97570000000000001</v>
      </c>
      <c r="AR129" s="197">
        <v>0.97560000000000002</v>
      </c>
      <c r="AS129" s="197">
        <v>0.97550000000000003</v>
      </c>
      <c r="AT129" s="197">
        <v>0.97529999999999994</v>
      </c>
      <c r="AU129" s="197">
        <v>0.97519999999999996</v>
      </c>
      <c r="AV129" s="197">
        <v>0.97499999999999998</v>
      </c>
      <c r="AW129" s="197">
        <v>0.97489999999999999</v>
      </c>
      <c r="AX129" s="197">
        <v>0.97470000000000001</v>
      </c>
      <c r="AY129" s="197">
        <v>0.97460000000000002</v>
      </c>
      <c r="AZ129" s="197">
        <v>0.97440000000000004</v>
      </c>
      <c r="BA129" s="199">
        <v>0.97430000000000005</v>
      </c>
    </row>
    <row r="130" spans="2:53" s="192" customFormat="1" ht="16.350000000000001" customHeight="1">
      <c r="B130" s="196">
        <v>108.5</v>
      </c>
      <c r="C130" s="197">
        <v>0.98089999999999999</v>
      </c>
      <c r="D130" s="197">
        <v>0.98080000000000001</v>
      </c>
      <c r="E130" s="197">
        <v>0.98060000000000003</v>
      </c>
      <c r="F130" s="197">
        <v>0.98050000000000004</v>
      </c>
      <c r="G130" s="197">
        <v>0.98040000000000005</v>
      </c>
      <c r="H130" s="197">
        <v>0.98029999999999995</v>
      </c>
      <c r="I130" s="197">
        <v>0.98009999999999997</v>
      </c>
      <c r="J130" s="197">
        <v>0.98</v>
      </c>
      <c r="K130" s="197">
        <v>0.97989999999999999</v>
      </c>
      <c r="L130" s="197">
        <v>0.97970000000000002</v>
      </c>
      <c r="M130" s="197">
        <v>0.97960000000000003</v>
      </c>
      <c r="N130" s="197">
        <v>0.97950000000000004</v>
      </c>
      <c r="O130" s="197">
        <v>0.97929999999999995</v>
      </c>
      <c r="P130" s="197">
        <v>0.97919999999999996</v>
      </c>
      <c r="Q130" s="197">
        <v>0.97909999999999997</v>
      </c>
      <c r="R130" s="197">
        <v>0.97889999999999999</v>
      </c>
      <c r="S130" s="197">
        <v>0.9788</v>
      </c>
      <c r="T130" s="197">
        <v>0.97870000000000001</v>
      </c>
      <c r="U130" s="197">
        <v>0.97850000000000004</v>
      </c>
      <c r="V130" s="197">
        <v>0.97840000000000005</v>
      </c>
      <c r="W130" s="197">
        <v>0.97829999999999995</v>
      </c>
      <c r="X130" s="197">
        <v>0.97809999999999997</v>
      </c>
      <c r="Y130" s="197">
        <v>0.97799999999999998</v>
      </c>
      <c r="Z130" s="197">
        <v>0.97789999999999999</v>
      </c>
      <c r="AA130" s="197">
        <v>0.97770000000000001</v>
      </c>
      <c r="AB130" s="197">
        <v>0.97760000000000002</v>
      </c>
      <c r="AC130" s="197">
        <v>0.97750000000000004</v>
      </c>
      <c r="AD130" s="197">
        <v>0.97729999999999995</v>
      </c>
      <c r="AE130" s="197">
        <v>0.97719999999999996</v>
      </c>
      <c r="AF130" s="197">
        <v>0.97699999999999998</v>
      </c>
      <c r="AG130" s="197">
        <v>0.97689999999999999</v>
      </c>
      <c r="AH130" s="197">
        <v>0.9768</v>
      </c>
      <c r="AI130" s="197">
        <v>0.97660000000000002</v>
      </c>
      <c r="AJ130" s="197">
        <v>0.97650000000000003</v>
      </c>
      <c r="AK130" s="197">
        <v>0.97629999999999995</v>
      </c>
      <c r="AL130" s="197">
        <v>0.97619999999999996</v>
      </c>
      <c r="AM130" s="197">
        <v>0.97609999999999997</v>
      </c>
      <c r="AN130" s="197">
        <v>0.97589999999999999</v>
      </c>
      <c r="AO130" s="197">
        <v>0.9758</v>
      </c>
      <c r="AP130" s="197">
        <v>0.97560000000000002</v>
      </c>
      <c r="AQ130" s="197">
        <v>0.97550000000000003</v>
      </c>
      <c r="AR130" s="197">
        <v>0.97529999999999994</v>
      </c>
      <c r="AS130" s="197">
        <v>0.97519999999999996</v>
      </c>
      <c r="AT130" s="197">
        <v>0.97499999999999998</v>
      </c>
      <c r="AU130" s="197">
        <v>0.97489999999999999</v>
      </c>
      <c r="AV130" s="197">
        <v>0.9748</v>
      </c>
      <c r="AW130" s="197">
        <v>0.97460000000000002</v>
      </c>
      <c r="AX130" s="197">
        <v>0.97450000000000003</v>
      </c>
      <c r="AY130" s="197">
        <v>0.97430000000000005</v>
      </c>
      <c r="AZ130" s="197">
        <v>0.97419999999999995</v>
      </c>
      <c r="BA130" s="199">
        <v>0.97399999999999998</v>
      </c>
    </row>
    <row r="131" spans="2:53" s="192" customFormat="1" ht="16.350000000000001" customHeight="1">
      <c r="B131" s="196">
        <v>109</v>
      </c>
      <c r="C131" s="197">
        <v>0.98070000000000002</v>
      </c>
      <c r="D131" s="197">
        <v>0.98060000000000003</v>
      </c>
      <c r="E131" s="197">
        <v>0.98040000000000005</v>
      </c>
      <c r="F131" s="197">
        <v>0.98029999999999995</v>
      </c>
      <c r="G131" s="197">
        <v>0.98019999999999996</v>
      </c>
      <c r="H131" s="197">
        <v>0.98009999999999997</v>
      </c>
      <c r="I131" s="197">
        <v>0.97989999999999999</v>
      </c>
      <c r="J131" s="197">
        <v>0.9798</v>
      </c>
      <c r="K131" s="197">
        <v>0.97970000000000002</v>
      </c>
      <c r="L131" s="197">
        <v>0.97950000000000004</v>
      </c>
      <c r="M131" s="197">
        <v>0.97940000000000005</v>
      </c>
      <c r="N131" s="197">
        <v>0.97929999999999995</v>
      </c>
      <c r="O131" s="197">
        <v>0.97909999999999997</v>
      </c>
      <c r="P131" s="197">
        <v>0.97899999999999998</v>
      </c>
      <c r="Q131" s="197">
        <v>0.97889999999999999</v>
      </c>
      <c r="R131" s="197">
        <v>0.97870000000000001</v>
      </c>
      <c r="S131" s="197">
        <v>0.97860000000000003</v>
      </c>
      <c r="T131" s="197">
        <v>0.97850000000000004</v>
      </c>
      <c r="U131" s="197">
        <v>0.97829999999999995</v>
      </c>
      <c r="V131" s="197">
        <v>0.97819999999999996</v>
      </c>
      <c r="W131" s="197">
        <v>0.97799999999999998</v>
      </c>
      <c r="X131" s="197">
        <v>0.97789999999999999</v>
      </c>
      <c r="Y131" s="197">
        <v>0.9778</v>
      </c>
      <c r="Z131" s="197">
        <v>0.97760000000000002</v>
      </c>
      <c r="AA131" s="197">
        <v>0.97750000000000004</v>
      </c>
      <c r="AB131" s="197">
        <v>0.97740000000000005</v>
      </c>
      <c r="AC131" s="197">
        <v>0.97719999999999996</v>
      </c>
      <c r="AD131" s="197">
        <v>0.97709999999999997</v>
      </c>
      <c r="AE131" s="197">
        <v>0.97689999999999999</v>
      </c>
      <c r="AF131" s="197">
        <v>0.9768</v>
      </c>
      <c r="AG131" s="197">
        <v>0.97670000000000001</v>
      </c>
      <c r="AH131" s="197">
        <v>0.97650000000000003</v>
      </c>
      <c r="AI131" s="197">
        <v>0.97640000000000005</v>
      </c>
      <c r="AJ131" s="197">
        <v>0.97619999999999996</v>
      </c>
      <c r="AK131" s="197">
        <v>0.97609999999999997</v>
      </c>
      <c r="AL131" s="197">
        <v>0.97589999999999999</v>
      </c>
      <c r="AM131" s="197">
        <v>0.9758</v>
      </c>
      <c r="AN131" s="197">
        <v>0.97570000000000001</v>
      </c>
      <c r="AO131" s="197">
        <v>0.97550000000000003</v>
      </c>
      <c r="AP131" s="197">
        <v>0.97540000000000004</v>
      </c>
      <c r="AQ131" s="197">
        <v>0.97519999999999996</v>
      </c>
      <c r="AR131" s="197">
        <v>0.97509999999999997</v>
      </c>
      <c r="AS131" s="197">
        <v>0.97489999999999999</v>
      </c>
      <c r="AT131" s="197">
        <v>0.9748</v>
      </c>
      <c r="AU131" s="197">
        <v>0.97460000000000002</v>
      </c>
      <c r="AV131" s="197">
        <v>0.97450000000000003</v>
      </c>
      <c r="AW131" s="197">
        <v>0.97430000000000005</v>
      </c>
      <c r="AX131" s="197">
        <v>0.97419999999999995</v>
      </c>
      <c r="AY131" s="197">
        <v>0.97409999999999997</v>
      </c>
      <c r="AZ131" s="197">
        <v>0.97389999999999999</v>
      </c>
      <c r="BA131" s="199">
        <v>0.97370000000000001</v>
      </c>
    </row>
    <row r="132" spans="2:53" s="192" customFormat="1" ht="16.350000000000001" customHeight="1">
      <c r="B132" s="196">
        <v>109.5</v>
      </c>
      <c r="C132" s="197">
        <v>0.98050000000000004</v>
      </c>
      <c r="D132" s="197">
        <v>0.98040000000000005</v>
      </c>
      <c r="E132" s="197">
        <v>0.98019999999999996</v>
      </c>
      <c r="F132" s="197">
        <v>0.98009999999999997</v>
      </c>
      <c r="G132" s="197">
        <v>0.98</v>
      </c>
      <c r="H132" s="197">
        <v>0.9798</v>
      </c>
      <c r="I132" s="197">
        <v>0.97970000000000002</v>
      </c>
      <c r="J132" s="197">
        <v>0.97960000000000003</v>
      </c>
      <c r="K132" s="197">
        <v>0.97950000000000004</v>
      </c>
      <c r="L132" s="197">
        <v>0.97929999999999995</v>
      </c>
      <c r="M132" s="197">
        <v>0.97919999999999996</v>
      </c>
      <c r="N132" s="197">
        <v>0.97899999999999998</v>
      </c>
      <c r="O132" s="197">
        <v>0.97889999999999999</v>
      </c>
      <c r="P132" s="197">
        <v>0.9788</v>
      </c>
      <c r="Q132" s="197">
        <v>0.97860000000000003</v>
      </c>
      <c r="R132" s="197">
        <v>0.97850000000000004</v>
      </c>
      <c r="S132" s="197">
        <v>0.97840000000000005</v>
      </c>
      <c r="T132" s="197">
        <v>0.97819999999999996</v>
      </c>
      <c r="U132" s="197">
        <v>0.97809999999999997</v>
      </c>
      <c r="V132" s="197">
        <v>0.97799999999999998</v>
      </c>
      <c r="W132" s="197">
        <v>0.9778</v>
      </c>
      <c r="X132" s="197">
        <v>0.97770000000000001</v>
      </c>
      <c r="Y132" s="197">
        <v>0.97750000000000004</v>
      </c>
      <c r="Z132" s="197">
        <v>0.97740000000000005</v>
      </c>
      <c r="AA132" s="197">
        <v>0.97729999999999995</v>
      </c>
      <c r="AB132" s="197">
        <v>0.97709999999999997</v>
      </c>
      <c r="AC132" s="197">
        <v>0.97699999999999998</v>
      </c>
      <c r="AD132" s="197">
        <v>0.9768</v>
      </c>
      <c r="AE132" s="197">
        <v>0.97670000000000001</v>
      </c>
      <c r="AF132" s="197">
        <v>0.97660000000000002</v>
      </c>
      <c r="AG132" s="197">
        <v>0.97640000000000005</v>
      </c>
      <c r="AH132" s="197">
        <v>0.97629999999999995</v>
      </c>
      <c r="AI132" s="197">
        <v>0.97609999999999997</v>
      </c>
      <c r="AJ132" s="197">
        <v>0.97599999999999998</v>
      </c>
      <c r="AK132" s="197">
        <v>0.9758</v>
      </c>
      <c r="AL132" s="197">
        <v>0.97570000000000001</v>
      </c>
      <c r="AM132" s="197">
        <v>0.97560000000000002</v>
      </c>
      <c r="AN132" s="197">
        <v>0.97540000000000004</v>
      </c>
      <c r="AO132" s="197">
        <v>0.97529999999999994</v>
      </c>
      <c r="AP132" s="197">
        <v>0.97509999999999997</v>
      </c>
      <c r="AQ132" s="197">
        <v>0.97499999999999998</v>
      </c>
      <c r="AR132" s="197">
        <v>0.9748</v>
      </c>
      <c r="AS132" s="197">
        <v>0.97470000000000001</v>
      </c>
      <c r="AT132" s="197">
        <v>0.97450000000000003</v>
      </c>
      <c r="AU132" s="197">
        <v>0.97440000000000004</v>
      </c>
      <c r="AV132" s="197">
        <v>0.97419999999999995</v>
      </c>
      <c r="AW132" s="197">
        <v>0.97409999999999997</v>
      </c>
      <c r="AX132" s="197">
        <v>0.97389999999999999</v>
      </c>
      <c r="AY132" s="197">
        <v>0.9738</v>
      </c>
      <c r="AZ132" s="197">
        <v>0.97360000000000002</v>
      </c>
      <c r="BA132" s="199">
        <v>0.97350000000000003</v>
      </c>
    </row>
    <row r="133" spans="2:53" s="192" customFormat="1" ht="16.350000000000001" customHeight="1">
      <c r="B133" s="196">
        <v>110</v>
      </c>
      <c r="C133" s="197">
        <v>0.98029999999999995</v>
      </c>
      <c r="D133" s="197">
        <v>0.98019999999999996</v>
      </c>
      <c r="E133" s="197">
        <v>0.98</v>
      </c>
      <c r="F133" s="197">
        <v>0.97989999999999999</v>
      </c>
      <c r="G133" s="197">
        <v>0.9798</v>
      </c>
      <c r="H133" s="197">
        <v>0.97960000000000003</v>
      </c>
      <c r="I133" s="197">
        <v>0.97950000000000004</v>
      </c>
      <c r="J133" s="197">
        <v>0.97940000000000005</v>
      </c>
      <c r="K133" s="197">
        <v>0.97919999999999996</v>
      </c>
      <c r="L133" s="197">
        <v>0.97909999999999997</v>
      </c>
      <c r="M133" s="197">
        <v>0.97899999999999998</v>
      </c>
      <c r="N133" s="197">
        <v>0.9788</v>
      </c>
      <c r="O133" s="197">
        <v>0.97870000000000001</v>
      </c>
      <c r="P133" s="197">
        <v>0.97860000000000003</v>
      </c>
      <c r="Q133" s="197">
        <v>0.97840000000000005</v>
      </c>
      <c r="R133" s="197">
        <v>0.97829999999999995</v>
      </c>
      <c r="S133" s="197">
        <v>0.97819999999999996</v>
      </c>
      <c r="T133" s="197">
        <v>0.97799999999999998</v>
      </c>
      <c r="U133" s="197">
        <v>0.97789999999999999</v>
      </c>
      <c r="V133" s="197">
        <v>0.97770000000000001</v>
      </c>
      <c r="W133" s="197">
        <v>0.97760000000000002</v>
      </c>
      <c r="X133" s="197">
        <v>0.97750000000000004</v>
      </c>
      <c r="Y133" s="197">
        <v>0.97729999999999995</v>
      </c>
      <c r="Z133" s="197">
        <v>0.97719999999999996</v>
      </c>
      <c r="AA133" s="197">
        <v>0.97699999999999998</v>
      </c>
      <c r="AB133" s="197">
        <v>0.97689999999999999</v>
      </c>
      <c r="AC133" s="197">
        <v>0.9768</v>
      </c>
      <c r="AD133" s="197">
        <v>0.97660000000000002</v>
      </c>
      <c r="AE133" s="197">
        <v>0.97650000000000003</v>
      </c>
      <c r="AF133" s="197">
        <v>0.97629999999999995</v>
      </c>
      <c r="AG133" s="197">
        <v>0.97619999999999996</v>
      </c>
      <c r="AH133" s="197">
        <v>0.97599999999999998</v>
      </c>
      <c r="AI133" s="197">
        <v>0.97589999999999999</v>
      </c>
      <c r="AJ133" s="197">
        <v>0.97570000000000001</v>
      </c>
      <c r="AK133" s="197">
        <v>0.97560000000000002</v>
      </c>
      <c r="AL133" s="197">
        <v>0.97550000000000003</v>
      </c>
      <c r="AM133" s="197">
        <v>0.97529999999999994</v>
      </c>
      <c r="AN133" s="197">
        <v>0.97519999999999996</v>
      </c>
      <c r="AO133" s="197">
        <v>0.97499999999999998</v>
      </c>
      <c r="AP133" s="197">
        <v>0.97489999999999999</v>
      </c>
      <c r="AQ133" s="197">
        <v>0.97470000000000001</v>
      </c>
      <c r="AR133" s="197">
        <v>0.97460000000000002</v>
      </c>
      <c r="AS133" s="197">
        <v>0.97440000000000004</v>
      </c>
      <c r="AT133" s="197">
        <v>0.97430000000000005</v>
      </c>
      <c r="AU133" s="197">
        <v>0.97409999999999997</v>
      </c>
      <c r="AV133" s="197">
        <v>0.97399999999999998</v>
      </c>
      <c r="AW133" s="197">
        <v>0.9738</v>
      </c>
      <c r="AX133" s="197">
        <v>0.97370000000000001</v>
      </c>
      <c r="AY133" s="197">
        <v>0.97350000000000003</v>
      </c>
      <c r="AZ133" s="197">
        <v>0.97340000000000004</v>
      </c>
      <c r="BA133" s="199">
        <v>0.97319999999999995</v>
      </c>
    </row>
    <row r="134" spans="2:53" s="192" customFormat="1" ht="16.350000000000001" customHeight="1">
      <c r="B134" s="196">
        <v>110.5</v>
      </c>
      <c r="C134" s="197">
        <v>0.98009999999999997</v>
      </c>
      <c r="D134" s="197">
        <v>0.98</v>
      </c>
      <c r="E134" s="197">
        <v>0.9798</v>
      </c>
      <c r="F134" s="197">
        <v>0.97970000000000002</v>
      </c>
      <c r="G134" s="197">
        <v>0.97960000000000003</v>
      </c>
      <c r="H134" s="197">
        <v>0.97940000000000005</v>
      </c>
      <c r="I134" s="197">
        <v>0.97929999999999995</v>
      </c>
      <c r="J134" s="197">
        <v>0.97919999999999996</v>
      </c>
      <c r="K134" s="197">
        <v>0.97899999999999998</v>
      </c>
      <c r="L134" s="197">
        <v>0.97889999999999999</v>
      </c>
      <c r="M134" s="197">
        <v>0.9788</v>
      </c>
      <c r="N134" s="197">
        <v>0.97860000000000003</v>
      </c>
      <c r="O134" s="197">
        <v>0.97850000000000004</v>
      </c>
      <c r="P134" s="197">
        <v>0.97829999999999995</v>
      </c>
      <c r="Q134" s="197">
        <v>0.97819999999999996</v>
      </c>
      <c r="R134" s="197">
        <v>0.97809999999999997</v>
      </c>
      <c r="S134" s="197">
        <v>0.97789999999999999</v>
      </c>
      <c r="T134" s="197">
        <v>0.9778</v>
      </c>
      <c r="U134" s="197">
        <v>0.97770000000000001</v>
      </c>
      <c r="V134" s="197">
        <v>0.97750000000000004</v>
      </c>
      <c r="W134" s="197">
        <v>0.97740000000000005</v>
      </c>
      <c r="X134" s="197">
        <v>0.97719999999999996</v>
      </c>
      <c r="Y134" s="197">
        <v>0.97709999999999997</v>
      </c>
      <c r="Z134" s="197">
        <v>0.97689999999999999</v>
      </c>
      <c r="AA134" s="197">
        <v>0.9768</v>
      </c>
      <c r="AB134" s="197">
        <v>0.97670000000000001</v>
      </c>
      <c r="AC134" s="197">
        <v>0.97650000000000003</v>
      </c>
      <c r="AD134" s="197">
        <v>0.97640000000000005</v>
      </c>
      <c r="AE134" s="197">
        <v>0.97619999999999996</v>
      </c>
      <c r="AF134" s="197">
        <v>0.97609999999999997</v>
      </c>
      <c r="AG134" s="197">
        <v>0.97589999999999999</v>
      </c>
      <c r="AH134" s="197">
        <v>0.9758</v>
      </c>
      <c r="AI134" s="197">
        <v>0.97560000000000002</v>
      </c>
      <c r="AJ134" s="197">
        <v>0.97550000000000003</v>
      </c>
      <c r="AK134" s="197">
        <v>0.97540000000000004</v>
      </c>
      <c r="AL134" s="197">
        <v>0.97519999999999996</v>
      </c>
      <c r="AM134" s="197">
        <v>0.97509999999999997</v>
      </c>
      <c r="AN134" s="197">
        <v>0.97489999999999999</v>
      </c>
      <c r="AO134" s="197">
        <v>0.9748</v>
      </c>
      <c r="AP134" s="197">
        <v>0.97460000000000002</v>
      </c>
      <c r="AQ134" s="197">
        <v>0.97450000000000003</v>
      </c>
      <c r="AR134" s="197">
        <v>0.97430000000000005</v>
      </c>
      <c r="AS134" s="197">
        <v>0.97419999999999995</v>
      </c>
      <c r="AT134" s="197">
        <v>0.97399999999999998</v>
      </c>
      <c r="AU134" s="197">
        <v>0.97389999999999999</v>
      </c>
      <c r="AV134" s="197">
        <v>0.97370000000000001</v>
      </c>
      <c r="AW134" s="197">
        <v>0.97360000000000002</v>
      </c>
      <c r="AX134" s="197">
        <v>0.97340000000000004</v>
      </c>
      <c r="AY134" s="197">
        <v>0.97330000000000005</v>
      </c>
      <c r="AZ134" s="197">
        <v>0.97309999999999997</v>
      </c>
      <c r="BA134" s="199">
        <v>0.97289999999999999</v>
      </c>
    </row>
    <row r="135" spans="2:53" s="192" customFormat="1" ht="16.350000000000001" customHeight="1">
      <c r="B135" s="196">
        <v>111</v>
      </c>
      <c r="C135" s="197">
        <v>0.97989999999999999</v>
      </c>
      <c r="D135" s="197">
        <v>0.9798</v>
      </c>
      <c r="E135" s="197">
        <v>0.97960000000000003</v>
      </c>
      <c r="F135" s="197">
        <v>0.97950000000000004</v>
      </c>
      <c r="G135" s="197">
        <v>0.97940000000000005</v>
      </c>
      <c r="H135" s="197">
        <v>0.97919999999999996</v>
      </c>
      <c r="I135" s="197">
        <v>0.97909999999999997</v>
      </c>
      <c r="J135" s="197">
        <v>0.97899999999999998</v>
      </c>
      <c r="K135" s="197">
        <v>0.9788</v>
      </c>
      <c r="L135" s="197">
        <v>0.97870000000000001</v>
      </c>
      <c r="M135" s="197">
        <v>0.97850000000000004</v>
      </c>
      <c r="N135" s="197">
        <v>0.97840000000000005</v>
      </c>
      <c r="O135" s="197">
        <v>0.97829999999999995</v>
      </c>
      <c r="P135" s="197">
        <v>0.97809999999999997</v>
      </c>
      <c r="Q135" s="197">
        <v>0.97799999999999998</v>
      </c>
      <c r="R135" s="197">
        <v>0.97789999999999999</v>
      </c>
      <c r="S135" s="197">
        <v>0.97770000000000001</v>
      </c>
      <c r="T135" s="197">
        <v>0.97760000000000002</v>
      </c>
      <c r="U135" s="197">
        <v>0.97740000000000005</v>
      </c>
      <c r="V135" s="197">
        <v>0.97729999999999995</v>
      </c>
      <c r="W135" s="197">
        <v>0.97709999999999997</v>
      </c>
      <c r="X135" s="197">
        <v>0.97699999999999998</v>
      </c>
      <c r="Y135" s="197">
        <v>0.97689999999999999</v>
      </c>
      <c r="Z135" s="197">
        <v>0.97670000000000001</v>
      </c>
      <c r="AA135" s="197">
        <v>0.97660000000000002</v>
      </c>
      <c r="AB135" s="197">
        <v>0.97640000000000005</v>
      </c>
      <c r="AC135" s="197">
        <v>0.97629999999999995</v>
      </c>
      <c r="AD135" s="197">
        <v>0.97609999999999997</v>
      </c>
      <c r="AE135" s="197">
        <v>0.97599999999999998</v>
      </c>
      <c r="AF135" s="197">
        <v>0.9758</v>
      </c>
      <c r="AG135" s="197">
        <v>0.97570000000000001</v>
      </c>
      <c r="AH135" s="197">
        <v>0.97560000000000002</v>
      </c>
      <c r="AI135" s="197">
        <v>0.97540000000000004</v>
      </c>
      <c r="AJ135" s="197">
        <v>0.97529999999999994</v>
      </c>
      <c r="AK135" s="197">
        <v>0.97509999999999997</v>
      </c>
      <c r="AL135" s="197">
        <v>0.97499999999999998</v>
      </c>
      <c r="AM135" s="197">
        <v>0.9748</v>
      </c>
      <c r="AN135" s="197">
        <v>0.97470000000000001</v>
      </c>
      <c r="AO135" s="197">
        <v>0.97450000000000003</v>
      </c>
      <c r="AP135" s="197">
        <v>0.97440000000000004</v>
      </c>
      <c r="AQ135" s="197">
        <v>0.97419999999999995</v>
      </c>
      <c r="AR135" s="197">
        <v>0.97409999999999997</v>
      </c>
      <c r="AS135" s="197">
        <v>0.97389999999999999</v>
      </c>
      <c r="AT135" s="197">
        <v>0.9738</v>
      </c>
      <c r="AU135" s="197">
        <v>0.97360000000000002</v>
      </c>
      <c r="AV135" s="197">
        <v>0.97340000000000004</v>
      </c>
      <c r="AW135" s="197">
        <v>0.97330000000000005</v>
      </c>
      <c r="AX135" s="197">
        <v>0.97309999999999997</v>
      </c>
      <c r="AY135" s="197">
        <v>0.97299999999999998</v>
      </c>
      <c r="AZ135" s="197">
        <v>0.9728</v>
      </c>
      <c r="BA135" s="199">
        <v>0.97270000000000001</v>
      </c>
    </row>
    <row r="136" spans="2:53" s="192" customFormat="1" ht="16.350000000000001" customHeight="1">
      <c r="B136" s="196">
        <v>111.5</v>
      </c>
      <c r="C136" s="197">
        <v>0.97970000000000002</v>
      </c>
      <c r="D136" s="197">
        <v>0.97960000000000003</v>
      </c>
      <c r="E136" s="197">
        <v>0.97940000000000005</v>
      </c>
      <c r="F136" s="197">
        <v>0.97929999999999995</v>
      </c>
      <c r="G136" s="197">
        <v>0.97919999999999996</v>
      </c>
      <c r="H136" s="197">
        <v>0.97899999999999998</v>
      </c>
      <c r="I136" s="197">
        <v>0.97889999999999999</v>
      </c>
      <c r="J136" s="197">
        <v>0.9788</v>
      </c>
      <c r="K136" s="197">
        <v>0.97860000000000003</v>
      </c>
      <c r="L136" s="197">
        <v>0.97850000000000004</v>
      </c>
      <c r="M136" s="197">
        <v>0.97829999999999995</v>
      </c>
      <c r="N136" s="197">
        <v>0.97819999999999996</v>
      </c>
      <c r="O136" s="197">
        <v>0.97809999999999997</v>
      </c>
      <c r="P136" s="197">
        <v>0.97789999999999999</v>
      </c>
      <c r="Q136" s="197">
        <v>0.9778</v>
      </c>
      <c r="R136" s="197">
        <v>0.97760000000000002</v>
      </c>
      <c r="S136" s="197">
        <v>0.97750000000000004</v>
      </c>
      <c r="T136" s="197">
        <v>0.97729999999999995</v>
      </c>
      <c r="U136" s="197">
        <v>0.97719999999999996</v>
      </c>
      <c r="V136" s="197">
        <v>0.97709999999999997</v>
      </c>
      <c r="W136" s="197">
        <v>0.97689999999999999</v>
      </c>
      <c r="X136" s="197">
        <v>0.9768</v>
      </c>
      <c r="Y136" s="197">
        <v>0.97660000000000002</v>
      </c>
      <c r="Z136" s="197">
        <v>0.97650000000000003</v>
      </c>
      <c r="AA136" s="197">
        <v>0.97629999999999995</v>
      </c>
      <c r="AB136" s="197">
        <v>0.97619999999999996</v>
      </c>
      <c r="AC136" s="197">
        <v>0.97609999999999997</v>
      </c>
      <c r="AD136" s="197">
        <v>0.97589999999999999</v>
      </c>
      <c r="AE136" s="197">
        <v>0.9758</v>
      </c>
      <c r="AF136" s="197">
        <v>0.97560000000000002</v>
      </c>
      <c r="AG136" s="197">
        <v>0.97550000000000003</v>
      </c>
      <c r="AH136" s="197">
        <v>0.97529999999999994</v>
      </c>
      <c r="AI136" s="197">
        <v>0.97519999999999996</v>
      </c>
      <c r="AJ136" s="197">
        <v>0.97499999999999998</v>
      </c>
      <c r="AK136" s="197">
        <v>0.97489999999999999</v>
      </c>
      <c r="AL136" s="197">
        <v>0.97470000000000001</v>
      </c>
      <c r="AM136" s="197">
        <v>0.97460000000000002</v>
      </c>
      <c r="AN136" s="197">
        <v>0.97440000000000004</v>
      </c>
      <c r="AO136" s="197">
        <v>0.97430000000000005</v>
      </c>
      <c r="AP136" s="197">
        <v>0.97409999999999997</v>
      </c>
      <c r="AQ136" s="197">
        <v>0.97399999999999998</v>
      </c>
      <c r="AR136" s="197">
        <v>0.9738</v>
      </c>
      <c r="AS136" s="197">
        <v>0.97360000000000002</v>
      </c>
      <c r="AT136" s="197">
        <v>0.97350000000000003</v>
      </c>
      <c r="AU136" s="197">
        <v>0.97330000000000005</v>
      </c>
      <c r="AV136" s="197">
        <v>0.97319999999999995</v>
      </c>
      <c r="AW136" s="197">
        <v>0.97299999999999998</v>
      </c>
      <c r="AX136" s="197">
        <v>0.97289999999999999</v>
      </c>
      <c r="AY136" s="197">
        <v>0.97270000000000001</v>
      </c>
      <c r="AZ136" s="197">
        <v>0.97260000000000002</v>
      </c>
      <c r="BA136" s="199">
        <v>0.97240000000000004</v>
      </c>
    </row>
    <row r="137" spans="2:53" s="192" customFormat="1" ht="16.350000000000001" customHeight="1">
      <c r="B137" s="196">
        <v>112</v>
      </c>
      <c r="C137" s="197">
        <v>0.97950000000000004</v>
      </c>
      <c r="D137" s="197">
        <v>0.97940000000000005</v>
      </c>
      <c r="E137" s="197">
        <v>0.97919999999999996</v>
      </c>
      <c r="F137" s="197">
        <v>0.97909999999999997</v>
      </c>
      <c r="G137" s="197">
        <v>0.97899999999999998</v>
      </c>
      <c r="H137" s="197">
        <v>0.9788</v>
      </c>
      <c r="I137" s="197">
        <v>0.97870000000000001</v>
      </c>
      <c r="J137" s="197">
        <v>0.97850000000000004</v>
      </c>
      <c r="K137" s="197">
        <v>0.97840000000000005</v>
      </c>
      <c r="L137" s="197">
        <v>0.97829999999999995</v>
      </c>
      <c r="M137" s="197">
        <v>0.97809999999999997</v>
      </c>
      <c r="N137" s="197">
        <v>0.97799999999999998</v>
      </c>
      <c r="O137" s="197">
        <v>0.9778</v>
      </c>
      <c r="P137" s="197">
        <v>0.97770000000000001</v>
      </c>
      <c r="Q137" s="197">
        <v>0.97760000000000002</v>
      </c>
      <c r="R137" s="197">
        <v>0.97740000000000005</v>
      </c>
      <c r="S137" s="197">
        <v>0.97729999999999995</v>
      </c>
      <c r="T137" s="197">
        <v>0.97709999999999997</v>
      </c>
      <c r="U137" s="197">
        <v>0.97699999999999998</v>
      </c>
      <c r="V137" s="197">
        <v>0.9768</v>
      </c>
      <c r="W137" s="197">
        <v>0.97670000000000001</v>
      </c>
      <c r="X137" s="197">
        <v>0.97650000000000003</v>
      </c>
      <c r="Y137" s="197">
        <v>0.97640000000000005</v>
      </c>
      <c r="Z137" s="197">
        <v>0.97629999999999995</v>
      </c>
      <c r="AA137" s="197">
        <v>0.97609999999999997</v>
      </c>
      <c r="AB137" s="197">
        <v>0.97599999999999998</v>
      </c>
      <c r="AC137" s="197">
        <v>0.9758</v>
      </c>
      <c r="AD137" s="197">
        <v>0.97570000000000001</v>
      </c>
      <c r="AE137" s="197">
        <v>0.97550000000000003</v>
      </c>
      <c r="AF137" s="197">
        <v>0.97540000000000004</v>
      </c>
      <c r="AG137" s="197">
        <v>0.97519999999999996</v>
      </c>
      <c r="AH137" s="197">
        <v>0.97509999999999997</v>
      </c>
      <c r="AI137" s="197">
        <v>0.97489999999999999</v>
      </c>
      <c r="AJ137" s="197">
        <v>0.9748</v>
      </c>
      <c r="AK137" s="197">
        <v>0.97460000000000002</v>
      </c>
      <c r="AL137" s="197">
        <v>0.97450000000000003</v>
      </c>
      <c r="AM137" s="197">
        <v>0.97430000000000005</v>
      </c>
      <c r="AN137" s="197">
        <v>0.97419999999999995</v>
      </c>
      <c r="AO137" s="197">
        <v>0.97399999999999998</v>
      </c>
      <c r="AP137" s="197">
        <v>0.97389999999999999</v>
      </c>
      <c r="AQ137" s="197">
        <v>0.97370000000000001</v>
      </c>
      <c r="AR137" s="197">
        <v>0.97350000000000003</v>
      </c>
      <c r="AS137" s="197">
        <v>0.97340000000000004</v>
      </c>
      <c r="AT137" s="197">
        <v>0.97319999999999995</v>
      </c>
      <c r="AU137" s="197">
        <v>0.97309999999999997</v>
      </c>
      <c r="AV137" s="197">
        <v>0.97289999999999999</v>
      </c>
      <c r="AW137" s="197">
        <v>0.9728</v>
      </c>
      <c r="AX137" s="197">
        <v>0.97260000000000002</v>
      </c>
      <c r="AY137" s="197">
        <v>0.97250000000000003</v>
      </c>
      <c r="AZ137" s="197">
        <v>0.97230000000000005</v>
      </c>
      <c r="BA137" s="199">
        <v>0.97209999999999996</v>
      </c>
    </row>
    <row r="138" spans="2:53" s="192" customFormat="1" ht="16.350000000000001" customHeight="1">
      <c r="B138" s="196">
        <v>112.5</v>
      </c>
      <c r="C138" s="197">
        <v>0.97929999999999995</v>
      </c>
      <c r="D138" s="197">
        <v>0.97919999999999996</v>
      </c>
      <c r="E138" s="197">
        <v>0.97899999999999998</v>
      </c>
      <c r="F138" s="197">
        <v>0.97889999999999999</v>
      </c>
      <c r="G138" s="197">
        <v>0.9788</v>
      </c>
      <c r="H138" s="197">
        <v>0.97860000000000003</v>
      </c>
      <c r="I138" s="197">
        <v>0.97850000000000004</v>
      </c>
      <c r="J138" s="197">
        <v>0.97829999999999995</v>
      </c>
      <c r="K138" s="197">
        <v>0.97819999999999996</v>
      </c>
      <c r="L138" s="197">
        <v>0.97809999999999997</v>
      </c>
      <c r="M138" s="197">
        <v>0.97789999999999999</v>
      </c>
      <c r="N138" s="197">
        <v>0.9778</v>
      </c>
      <c r="O138" s="197">
        <v>0.97760000000000002</v>
      </c>
      <c r="P138" s="197">
        <v>0.97750000000000004</v>
      </c>
      <c r="Q138" s="197">
        <v>0.97729999999999995</v>
      </c>
      <c r="R138" s="197">
        <v>0.97719999999999996</v>
      </c>
      <c r="S138" s="197">
        <v>0.97709999999999997</v>
      </c>
      <c r="T138" s="197">
        <v>0.97689999999999999</v>
      </c>
      <c r="U138" s="197">
        <v>0.9768</v>
      </c>
      <c r="V138" s="197">
        <v>0.97660000000000002</v>
      </c>
      <c r="W138" s="197">
        <v>0.97650000000000003</v>
      </c>
      <c r="X138" s="197">
        <v>0.97629999999999995</v>
      </c>
      <c r="Y138" s="197">
        <v>0.97619999999999996</v>
      </c>
      <c r="Z138" s="197">
        <v>0.97599999999999998</v>
      </c>
      <c r="AA138" s="197">
        <v>0.97589999999999999</v>
      </c>
      <c r="AB138" s="197">
        <v>0.97570000000000001</v>
      </c>
      <c r="AC138" s="197">
        <v>0.97560000000000002</v>
      </c>
      <c r="AD138" s="197">
        <v>0.97540000000000004</v>
      </c>
      <c r="AE138" s="197">
        <v>0.97529999999999994</v>
      </c>
      <c r="AF138" s="197">
        <v>0.97509999999999997</v>
      </c>
      <c r="AG138" s="197">
        <v>0.97499999999999998</v>
      </c>
      <c r="AH138" s="197">
        <v>0.9748</v>
      </c>
      <c r="AI138" s="197">
        <v>0.97470000000000001</v>
      </c>
      <c r="AJ138" s="197">
        <v>0.97450000000000003</v>
      </c>
      <c r="AK138" s="197">
        <v>0.97440000000000004</v>
      </c>
      <c r="AL138" s="197">
        <v>0.97419999999999995</v>
      </c>
      <c r="AM138" s="197">
        <v>0.97409999999999997</v>
      </c>
      <c r="AN138" s="197">
        <v>0.97389999999999999</v>
      </c>
      <c r="AO138" s="197">
        <v>0.9738</v>
      </c>
      <c r="AP138" s="197">
        <v>0.97360000000000002</v>
      </c>
      <c r="AQ138" s="197">
        <v>0.97340000000000004</v>
      </c>
      <c r="AR138" s="197">
        <v>0.97330000000000005</v>
      </c>
      <c r="AS138" s="197">
        <v>0.97309999999999997</v>
      </c>
      <c r="AT138" s="197">
        <v>0.97299999999999998</v>
      </c>
      <c r="AU138" s="197">
        <v>0.9728</v>
      </c>
      <c r="AV138" s="197">
        <v>0.97270000000000001</v>
      </c>
      <c r="AW138" s="197">
        <v>0.97250000000000003</v>
      </c>
      <c r="AX138" s="197">
        <v>0.97230000000000005</v>
      </c>
      <c r="AY138" s="197">
        <v>0.97219999999999995</v>
      </c>
      <c r="AZ138" s="197">
        <v>0.97199999999999998</v>
      </c>
      <c r="BA138" s="199">
        <v>0.97189999999999999</v>
      </c>
    </row>
    <row r="139" spans="2:53" s="192" customFormat="1" ht="16.350000000000001" customHeight="1">
      <c r="B139" s="196">
        <v>113</v>
      </c>
      <c r="C139" s="197">
        <v>0.97909999999999997</v>
      </c>
      <c r="D139" s="197">
        <v>0.97899999999999998</v>
      </c>
      <c r="E139" s="197">
        <v>0.9788</v>
      </c>
      <c r="F139" s="197">
        <v>0.97870000000000001</v>
      </c>
      <c r="G139" s="197">
        <v>0.97860000000000003</v>
      </c>
      <c r="H139" s="197">
        <v>0.97840000000000005</v>
      </c>
      <c r="I139" s="197">
        <v>0.97829999999999995</v>
      </c>
      <c r="J139" s="197">
        <v>0.97809999999999997</v>
      </c>
      <c r="K139" s="197">
        <v>0.97799999999999998</v>
      </c>
      <c r="L139" s="197">
        <v>0.9778</v>
      </c>
      <c r="M139" s="197">
        <v>0.97770000000000001</v>
      </c>
      <c r="N139" s="197">
        <v>0.97760000000000002</v>
      </c>
      <c r="O139" s="197">
        <v>0.97740000000000005</v>
      </c>
      <c r="P139" s="197">
        <v>0.97729999999999995</v>
      </c>
      <c r="Q139" s="197">
        <v>0.97709999999999997</v>
      </c>
      <c r="R139" s="197">
        <v>0.97699999999999998</v>
      </c>
      <c r="S139" s="197">
        <v>0.9768</v>
      </c>
      <c r="T139" s="197">
        <v>0.97670000000000001</v>
      </c>
      <c r="U139" s="197">
        <v>0.97650000000000003</v>
      </c>
      <c r="V139" s="197">
        <v>0.97640000000000005</v>
      </c>
      <c r="W139" s="197">
        <v>0.97619999999999996</v>
      </c>
      <c r="X139" s="197">
        <v>0.97609999999999997</v>
      </c>
      <c r="Y139" s="197">
        <v>0.97599999999999998</v>
      </c>
      <c r="Z139" s="197">
        <v>0.9758</v>
      </c>
      <c r="AA139" s="197">
        <v>0.97560000000000002</v>
      </c>
      <c r="AB139" s="197">
        <v>0.97550000000000003</v>
      </c>
      <c r="AC139" s="197">
        <v>0.97529999999999994</v>
      </c>
      <c r="AD139" s="197">
        <v>0.97519999999999996</v>
      </c>
      <c r="AE139" s="197">
        <v>0.97499999999999998</v>
      </c>
      <c r="AF139" s="197">
        <v>0.97489999999999999</v>
      </c>
      <c r="AG139" s="197">
        <v>0.97470000000000001</v>
      </c>
      <c r="AH139" s="197">
        <v>0.97460000000000002</v>
      </c>
      <c r="AI139" s="197">
        <v>0.97440000000000004</v>
      </c>
      <c r="AJ139" s="197">
        <v>0.97430000000000005</v>
      </c>
      <c r="AK139" s="197">
        <v>0.97409999999999997</v>
      </c>
      <c r="AL139" s="197">
        <v>0.97399999999999998</v>
      </c>
      <c r="AM139" s="197">
        <v>0.9738</v>
      </c>
      <c r="AN139" s="197">
        <v>0.97370000000000001</v>
      </c>
      <c r="AO139" s="197">
        <v>0.97350000000000003</v>
      </c>
      <c r="AP139" s="197">
        <v>0.97330000000000005</v>
      </c>
      <c r="AQ139" s="197">
        <v>0.97319999999999995</v>
      </c>
      <c r="AR139" s="197">
        <v>0.97299999999999998</v>
      </c>
      <c r="AS139" s="197">
        <v>0.97289999999999999</v>
      </c>
      <c r="AT139" s="197">
        <v>0.97270000000000001</v>
      </c>
      <c r="AU139" s="197">
        <v>0.97260000000000002</v>
      </c>
      <c r="AV139" s="197">
        <v>0.97240000000000004</v>
      </c>
      <c r="AW139" s="197">
        <v>0.97219999999999995</v>
      </c>
      <c r="AX139" s="197">
        <v>0.97209999999999996</v>
      </c>
      <c r="AY139" s="197">
        <v>0.97189999999999999</v>
      </c>
      <c r="AZ139" s="197">
        <v>0.9718</v>
      </c>
      <c r="BA139" s="199">
        <v>0.97160000000000002</v>
      </c>
    </row>
    <row r="140" spans="2:53" s="192" customFormat="1" ht="16.350000000000001" customHeight="1">
      <c r="B140" s="196">
        <v>113.5</v>
      </c>
      <c r="C140" s="197">
        <v>0.97889999999999999</v>
      </c>
      <c r="D140" s="197">
        <v>0.9788</v>
      </c>
      <c r="E140" s="197">
        <v>0.97860000000000003</v>
      </c>
      <c r="F140" s="197">
        <v>0.97850000000000004</v>
      </c>
      <c r="G140" s="197">
        <v>0.97829999999999995</v>
      </c>
      <c r="H140" s="197">
        <v>0.97819999999999996</v>
      </c>
      <c r="I140" s="197">
        <v>0.97809999999999997</v>
      </c>
      <c r="J140" s="197">
        <v>0.97789999999999999</v>
      </c>
      <c r="K140" s="197">
        <v>0.9778</v>
      </c>
      <c r="L140" s="197">
        <v>0.97760000000000002</v>
      </c>
      <c r="M140" s="197">
        <v>0.97750000000000004</v>
      </c>
      <c r="N140" s="197">
        <v>0.97729999999999995</v>
      </c>
      <c r="O140" s="197">
        <v>0.97719999999999996</v>
      </c>
      <c r="P140" s="197">
        <v>0.97709999999999997</v>
      </c>
      <c r="Q140" s="197">
        <v>0.97689999999999999</v>
      </c>
      <c r="R140" s="197">
        <v>0.9768</v>
      </c>
      <c r="S140" s="197">
        <v>0.97660000000000002</v>
      </c>
      <c r="T140" s="197">
        <v>0.97650000000000003</v>
      </c>
      <c r="U140" s="197">
        <v>0.97629999999999995</v>
      </c>
      <c r="V140" s="197">
        <v>0.97619999999999996</v>
      </c>
      <c r="W140" s="197">
        <v>0.97599999999999998</v>
      </c>
      <c r="X140" s="197">
        <v>0.97589999999999999</v>
      </c>
      <c r="Y140" s="197">
        <v>0.97570000000000001</v>
      </c>
      <c r="Z140" s="197">
        <v>0.97560000000000002</v>
      </c>
      <c r="AA140" s="197">
        <v>0.97540000000000004</v>
      </c>
      <c r="AB140" s="197">
        <v>0.97529999999999994</v>
      </c>
      <c r="AC140" s="197">
        <v>0.97509999999999997</v>
      </c>
      <c r="AD140" s="197">
        <v>0.97499999999999998</v>
      </c>
      <c r="AE140" s="197">
        <v>0.9748</v>
      </c>
      <c r="AF140" s="197">
        <v>0.97470000000000001</v>
      </c>
      <c r="AG140" s="197">
        <v>0.97450000000000003</v>
      </c>
      <c r="AH140" s="197">
        <v>0.97430000000000005</v>
      </c>
      <c r="AI140" s="197">
        <v>0.97419999999999995</v>
      </c>
      <c r="AJ140" s="197">
        <v>0.97399999999999998</v>
      </c>
      <c r="AK140" s="197">
        <v>0.97389999999999999</v>
      </c>
      <c r="AL140" s="197">
        <v>0.97370000000000001</v>
      </c>
      <c r="AM140" s="197">
        <v>0.97360000000000002</v>
      </c>
      <c r="AN140" s="197">
        <v>0.97340000000000004</v>
      </c>
      <c r="AO140" s="197">
        <v>0.97330000000000005</v>
      </c>
      <c r="AP140" s="197">
        <v>0.97309999999999997</v>
      </c>
      <c r="AQ140" s="197">
        <v>0.97289999999999999</v>
      </c>
      <c r="AR140" s="197">
        <v>0.9728</v>
      </c>
      <c r="AS140" s="197">
        <v>0.97260000000000002</v>
      </c>
      <c r="AT140" s="197">
        <v>0.97250000000000003</v>
      </c>
      <c r="AU140" s="197">
        <v>0.97230000000000005</v>
      </c>
      <c r="AV140" s="197">
        <v>0.97209999999999996</v>
      </c>
      <c r="AW140" s="197">
        <v>0.97199999999999998</v>
      </c>
      <c r="AX140" s="197">
        <v>0.9718</v>
      </c>
      <c r="AY140" s="197">
        <v>0.97170000000000001</v>
      </c>
      <c r="AZ140" s="197">
        <v>0.97150000000000003</v>
      </c>
      <c r="BA140" s="199">
        <v>0.97130000000000005</v>
      </c>
    </row>
    <row r="141" spans="2:53" s="192" customFormat="1" ht="16.350000000000001" customHeight="1">
      <c r="B141" s="196">
        <v>114</v>
      </c>
      <c r="C141" s="197">
        <v>0.97870000000000001</v>
      </c>
      <c r="D141" s="197">
        <v>0.97860000000000003</v>
      </c>
      <c r="E141" s="197">
        <v>0.97840000000000005</v>
      </c>
      <c r="F141" s="197">
        <v>0.97829999999999995</v>
      </c>
      <c r="G141" s="197">
        <v>0.97809999999999997</v>
      </c>
      <c r="H141" s="197">
        <v>0.97799999999999998</v>
      </c>
      <c r="I141" s="197">
        <v>0.97789999999999999</v>
      </c>
      <c r="J141" s="197">
        <v>0.97770000000000001</v>
      </c>
      <c r="K141" s="197">
        <v>0.97760000000000002</v>
      </c>
      <c r="L141" s="197">
        <v>0.97740000000000005</v>
      </c>
      <c r="M141" s="197">
        <v>0.97729999999999995</v>
      </c>
      <c r="N141" s="197">
        <v>0.97709999999999997</v>
      </c>
      <c r="O141" s="197">
        <v>0.97699999999999998</v>
      </c>
      <c r="P141" s="197">
        <v>0.9768</v>
      </c>
      <c r="Q141" s="197">
        <v>0.97670000000000001</v>
      </c>
      <c r="R141" s="197">
        <v>0.97650000000000003</v>
      </c>
      <c r="S141" s="197">
        <v>0.97640000000000005</v>
      </c>
      <c r="T141" s="197">
        <v>0.97619999999999996</v>
      </c>
      <c r="U141" s="197">
        <v>0.97609999999999997</v>
      </c>
      <c r="V141" s="197">
        <v>0.97589999999999999</v>
      </c>
      <c r="W141" s="197">
        <v>0.9758</v>
      </c>
      <c r="X141" s="197">
        <v>0.97560000000000002</v>
      </c>
      <c r="Y141" s="197">
        <v>0.97550000000000003</v>
      </c>
      <c r="Z141" s="197">
        <v>0.97529999999999994</v>
      </c>
      <c r="AA141" s="197">
        <v>0.97519999999999996</v>
      </c>
      <c r="AB141" s="197">
        <v>0.97499999999999998</v>
      </c>
      <c r="AC141" s="197">
        <v>0.97489999999999999</v>
      </c>
      <c r="AD141" s="197">
        <v>0.97470000000000001</v>
      </c>
      <c r="AE141" s="197">
        <v>0.97460000000000002</v>
      </c>
      <c r="AF141" s="197">
        <v>0.97440000000000004</v>
      </c>
      <c r="AG141" s="197">
        <v>0.97430000000000005</v>
      </c>
      <c r="AH141" s="197">
        <v>0.97409999999999997</v>
      </c>
      <c r="AI141" s="197">
        <v>0.97389999999999999</v>
      </c>
      <c r="AJ141" s="197">
        <v>0.9738</v>
      </c>
      <c r="AK141" s="197">
        <v>0.97360000000000002</v>
      </c>
      <c r="AL141" s="197">
        <v>0.97350000000000003</v>
      </c>
      <c r="AM141" s="197">
        <v>0.97330000000000005</v>
      </c>
      <c r="AN141" s="197">
        <v>0.97319999999999995</v>
      </c>
      <c r="AO141" s="197">
        <v>0.97299999999999998</v>
      </c>
      <c r="AP141" s="197">
        <v>0.9728</v>
      </c>
      <c r="AQ141" s="197">
        <v>0.97270000000000001</v>
      </c>
      <c r="AR141" s="197">
        <v>0.97250000000000003</v>
      </c>
      <c r="AS141" s="197">
        <v>0.97240000000000004</v>
      </c>
      <c r="AT141" s="197">
        <v>0.97219999999999995</v>
      </c>
      <c r="AU141" s="197">
        <v>0.97199999999999998</v>
      </c>
      <c r="AV141" s="197">
        <v>0.97189999999999999</v>
      </c>
      <c r="AW141" s="197">
        <v>0.97170000000000001</v>
      </c>
      <c r="AX141" s="197">
        <v>0.97150000000000003</v>
      </c>
      <c r="AY141" s="197">
        <v>0.97140000000000004</v>
      </c>
      <c r="AZ141" s="197">
        <v>0.97119999999999995</v>
      </c>
      <c r="BA141" s="199">
        <v>0.97109999999999996</v>
      </c>
    </row>
    <row r="142" spans="2:53" s="192" customFormat="1" ht="16.350000000000001" customHeight="1">
      <c r="B142" s="196">
        <v>114.5</v>
      </c>
      <c r="C142" s="197">
        <v>0.97850000000000004</v>
      </c>
      <c r="D142" s="197">
        <v>0.97840000000000005</v>
      </c>
      <c r="E142" s="197">
        <v>0.97819999999999996</v>
      </c>
      <c r="F142" s="197">
        <v>0.97809999999999997</v>
      </c>
      <c r="G142" s="197">
        <v>0.97789999999999999</v>
      </c>
      <c r="H142" s="197">
        <v>0.9778</v>
      </c>
      <c r="I142" s="197">
        <v>0.97770000000000001</v>
      </c>
      <c r="J142" s="197">
        <v>0.97750000000000004</v>
      </c>
      <c r="K142" s="197">
        <v>0.97740000000000005</v>
      </c>
      <c r="L142" s="197">
        <v>0.97719999999999996</v>
      </c>
      <c r="M142" s="197">
        <v>0.97709999999999997</v>
      </c>
      <c r="N142" s="197">
        <v>0.97689999999999999</v>
      </c>
      <c r="O142" s="197">
        <v>0.9768</v>
      </c>
      <c r="P142" s="197">
        <v>0.97660000000000002</v>
      </c>
      <c r="Q142" s="197">
        <v>0.97650000000000003</v>
      </c>
      <c r="R142" s="197">
        <v>0.97629999999999995</v>
      </c>
      <c r="S142" s="197">
        <v>0.97619999999999996</v>
      </c>
      <c r="T142" s="197">
        <v>0.97599999999999998</v>
      </c>
      <c r="U142" s="197">
        <v>0.97589999999999999</v>
      </c>
      <c r="V142" s="197">
        <v>0.97570000000000001</v>
      </c>
      <c r="W142" s="197">
        <v>0.97560000000000002</v>
      </c>
      <c r="X142" s="197">
        <v>0.97540000000000004</v>
      </c>
      <c r="Y142" s="197">
        <v>0.97529999999999994</v>
      </c>
      <c r="Z142" s="197">
        <v>0.97509999999999997</v>
      </c>
      <c r="AA142" s="197">
        <v>0.97499999999999998</v>
      </c>
      <c r="AB142" s="197">
        <v>0.9748</v>
      </c>
      <c r="AC142" s="197">
        <v>0.97460000000000002</v>
      </c>
      <c r="AD142" s="197">
        <v>0.97450000000000003</v>
      </c>
      <c r="AE142" s="197">
        <v>0.97430000000000005</v>
      </c>
      <c r="AF142" s="197">
        <v>0.97419999999999995</v>
      </c>
      <c r="AG142" s="197">
        <v>0.97399999999999998</v>
      </c>
      <c r="AH142" s="197">
        <v>0.97389999999999999</v>
      </c>
      <c r="AI142" s="197">
        <v>0.97370000000000001</v>
      </c>
      <c r="AJ142" s="197">
        <v>0.97350000000000003</v>
      </c>
      <c r="AK142" s="197">
        <v>0.97340000000000004</v>
      </c>
      <c r="AL142" s="197">
        <v>0.97319999999999995</v>
      </c>
      <c r="AM142" s="197">
        <v>0.97309999999999997</v>
      </c>
      <c r="AN142" s="197">
        <v>0.97289999999999999</v>
      </c>
      <c r="AO142" s="197">
        <v>0.9728</v>
      </c>
      <c r="AP142" s="197">
        <v>0.97260000000000002</v>
      </c>
      <c r="AQ142" s="197">
        <v>0.97240000000000004</v>
      </c>
      <c r="AR142" s="197">
        <v>0.97230000000000005</v>
      </c>
      <c r="AS142" s="197">
        <v>0.97209999999999996</v>
      </c>
      <c r="AT142" s="197">
        <v>0.97189999999999999</v>
      </c>
      <c r="AU142" s="197">
        <v>0.9718</v>
      </c>
      <c r="AV142" s="197">
        <v>0.97160000000000002</v>
      </c>
      <c r="AW142" s="197">
        <v>0.97140000000000004</v>
      </c>
      <c r="AX142" s="197">
        <v>0.97130000000000005</v>
      </c>
      <c r="AY142" s="197">
        <v>0.97109999999999996</v>
      </c>
      <c r="AZ142" s="197">
        <v>0.97089999999999999</v>
      </c>
      <c r="BA142" s="199">
        <v>0.9708</v>
      </c>
    </row>
    <row r="143" spans="2:53" s="192" customFormat="1" ht="16.350000000000001" customHeight="1">
      <c r="B143" s="196">
        <v>115</v>
      </c>
      <c r="C143" s="197">
        <v>0.97829999999999995</v>
      </c>
      <c r="D143" s="197">
        <v>0.97819999999999996</v>
      </c>
      <c r="E143" s="197">
        <v>0.97799999999999998</v>
      </c>
      <c r="F143" s="197">
        <v>0.97789999999999999</v>
      </c>
      <c r="G143" s="197">
        <v>0.97770000000000001</v>
      </c>
      <c r="H143" s="197">
        <v>0.97760000000000002</v>
      </c>
      <c r="I143" s="197">
        <v>0.97740000000000005</v>
      </c>
      <c r="J143" s="197">
        <v>0.97729999999999995</v>
      </c>
      <c r="K143" s="197">
        <v>0.97719999999999996</v>
      </c>
      <c r="L143" s="197">
        <v>0.97699999999999998</v>
      </c>
      <c r="M143" s="197">
        <v>0.97689999999999999</v>
      </c>
      <c r="N143" s="197">
        <v>0.97670000000000001</v>
      </c>
      <c r="O143" s="197">
        <v>0.97660000000000002</v>
      </c>
      <c r="P143" s="197">
        <v>0.97640000000000005</v>
      </c>
      <c r="Q143" s="197">
        <v>0.97629999999999995</v>
      </c>
      <c r="R143" s="197">
        <v>0.97609999999999997</v>
      </c>
      <c r="S143" s="197">
        <v>0.97599999999999998</v>
      </c>
      <c r="T143" s="197">
        <v>0.9758</v>
      </c>
      <c r="U143" s="197">
        <v>0.97560000000000002</v>
      </c>
      <c r="V143" s="197">
        <v>0.97550000000000003</v>
      </c>
      <c r="W143" s="197">
        <v>0.97529999999999994</v>
      </c>
      <c r="X143" s="197">
        <v>0.97519999999999996</v>
      </c>
      <c r="Y143" s="197">
        <v>0.97499999999999998</v>
      </c>
      <c r="Z143" s="197">
        <v>0.97489999999999999</v>
      </c>
      <c r="AA143" s="197">
        <v>0.97470000000000001</v>
      </c>
      <c r="AB143" s="197">
        <v>0.97460000000000002</v>
      </c>
      <c r="AC143" s="197">
        <v>0.97440000000000004</v>
      </c>
      <c r="AD143" s="197">
        <v>0.97430000000000005</v>
      </c>
      <c r="AE143" s="197">
        <v>0.97409999999999997</v>
      </c>
      <c r="AF143" s="197">
        <v>0.97389999999999999</v>
      </c>
      <c r="AG143" s="197">
        <v>0.9738</v>
      </c>
      <c r="AH143" s="197">
        <v>0.97360000000000002</v>
      </c>
      <c r="AI143" s="197">
        <v>0.97350000000000003</v>
      </c>
      <c r="AJ143" s="197">
        <v>0.97330000000000005</v>
      </c>
      <c r="AK143" s="197">
        <v>0.97309999999999997</v>
      </c>
      <c r="AL143" s="197">
        <v>0.97299999999999998</v>
      </c>
      <c r="AM143" s="197">
        <v>0.9728</v>
      </c>
      <c r="AN143" s="197">
        <v>0.97270000000000001</v>
      </c>
      <c r="AO143" s="197">
        <v>0.97250000000000003</v>
      </c>
      <c r="AP143" s="197">
        <v>0.97230000000000005</v>
      </c>
      <c r="AQ143" s="197">
        <v>0.97219999999999995</v>
      </c>
      <c r="AR143" s="197">
        <v>0.97199999999999998</v>
      </c>
      <c r="AS143" s="197">
        <v>0.9718</v>
      </c>
      <c r="AT143" s="197">
        <v>0.97170000000000001</v>
      </c>
      <c r="AU143" s="197">
        <v>0.97150000000000003</v>
      </c>
      <c r="AV143" s="197">
        <v>0.97130000000000005</v>
      </c>
      <c r="AW143" s="197">
        <v>0.97119999999999995</v>
      </c>
      <c r="AX143" s="197">
        <v>0.97099999999999997</v>
      </c>
      <c r="AY143" s="197">
        <v>0.97089999999999999</v>
      </c>
      <c r="AZ143" s="197">
        <v>0.97070000000000001</v>
      </c>
      <c r="BA143" s="199">
        <v>0.97050000000000003</v>
      </c>
    </row>
    <row r="144" spans="2:53" s="192" customFormat="1" ht="16.350000000000001" customHeight="1">
      <c r="B144" s="196">
        <v>115.5</v>
      </c>
      <c r="C144" s="197">
        <v>0.97809999999999997</v>
      </c>
      <c r="D144" s="197">
        <v>0.97799999999999998</v>
      </c>
      <c r="E144" s="197">
        <v>0.9778</v>
      </c>
      <c r="F144" s="197">
        <v>0.97770000000000001</v>
      </c>
      <c r="G144" s="197">
        <v>0.97750000000000004</v>
      </c>
      <c r="H144" s="197">
        <v>0.97740000000000005</v>
      </c>
      <c r="I144" s="197">
        <v>0.97719999999999996</v>
      </c>
      <c r="J144" s="197">
        <v>0.97709999999999997</v>
      </c>
      <c r="K144" s="197">
        <v>0.97689999999999999</v>
      </c>
      <c r="L144" s="197">
        <v>0.9768</v>
      </c>
      <c r="M144" s="197">
        <v>0.97660000000000002</v>
      </c>
      <c r="N144" s="197">
        <v>0.97650000000000003</v>
      </c>
      <c r="O144" s="197">
        <v>0.97629999999999995</v>
      </c>
      <c r="P144" s="197">
        <v>0.97619999999999996</v>
      </c>
      <c r="Q144" s="197">
        <v>0.97599999999999998</v>
      </c>
      <c r="R144" s="197">
        <v>0.97589999999999999</v>
      </c>
      <c r="S144" s="197">
        <v>0.97570000000000001</v>
      </c>
      <c r="T144" s="197">
        <v>0.97560000000000002</v>
      </c>
      <c r="U144" s="197">
        <v>0.97540000000000004</v>
      </c>
      <c r="V144" s="197">
        <v>0.97529999999999994</v>
      </c>
      <c r="W144" s="197">
        <v>0.97509999999999997</v>
      </c>
      <c r="X144" s="197">
        <v>0.97499999999999998</v>
      </c>
      <c r="Y144" s="197">
        <v>0.9748</v>
      </c>
      <c r="Z144" s="197">
        <v>0.97470000000000001</v>
      </c>
      <c r="AA144" s="197">
        <v>0.97450000000000003</v>
      </c>
      <c r="AB144" s="197">
        <v>0.97430000000000005</v>
      </c>
      <c r="AC144" s="197">
        <v>0.97419999999999995</v>
      </c>
      <c r="AD144" s="197">
        <v>0.97399999999999998</v>
      </c>
      <c r="AE144" s="197">
        <v>0.97389999999999999</v>
      </c>
      <c r="AF144" s="197">
        <v>0.97370000000000001</v>
      </c>
      <c r="AG144" s="197">
        <v>0.97350000000000003</v>
      </c>
      <c r="AH144" s="197">
        <v>0.97340000000000004</v>
      </c>
      <c r="AI144" s="197">
        <v>0.97319999999999995</v>
      </c>
      <c r="AJ144" s="197">
        <v>0.97309999999999997</v>
      </c>
      <c r="AK144" s="197">
        <v>0.97289999999999999</v>
      </c>
      <c r="AL144" s="197">
        <v>0.97270000000000001</v>
      </c>
      <c r="AM144" s="197">
        <v>0.97260000000000002</v>
      </c>
      <c r="AN144" s="197">
        <v>0.97240000000000004</v>
      </c>
      <c r="AO144" s="197">
        <v>0.97219999999999995</v>
      </c>
      <c r="AP144" s="197">
        <v>0.97209999999999996</v>
      </c>
      <c r="AQ144" s="197">
        <v>0.97189999999999999</v>
      </c>
      <c r="AR144" s="197">
        <v>0.9718</v>
      </c>
      <c r="AS144" s="197">
        <v>0.97160000000000002</v>
      </c>
      <c r="AT144" s="197">
        <v>0.97140000000000004</v>
      </c>
      <c r="AU144" s="197">
        <v>0.97130000000000005</v>
      </c>
      <c r="AV144" s="197">
        <v>0.97109999999999996</v>
      </c>
      <c r="AW144" s="197">
        <v>0.97089999999999999</v>
      </c>
      <c r="AX144" s="197">
        <v>0.97070000000000001</v>
      </c>
      <c r="AY144" s="197">
        <v>0.97060000000000002</v>
      </c>
      <c r="AZ144" s="197">
        <v>0.97040000000000004</v>
      </c>
      <c r="BA144" s="199">
        <v>0.97019999999999995</v>
      </c>
    </row>
    <row r="145" spans="2:53" s="192" customFormat="1" ht="16.350000000000001" customHeight="1">
      <c r="B145" s="196">
        <v>116</v>
      </c>
      <c r="C145" s="197">
        <v>0.97789999999999999</v>
      </c>
      <c r="D145" s="197">
        <v>0.9778</v>
      </c>
      <c r="E145" s="197">
        <v>0.97760000000000002</v>
      </c>
      <c r="F145" s="197">
        <v>0.97750000000000004</v>
      </c>
      <c r="G145" s="197">
        <v>0.97729999999999995</v>
      </c>
      <c r="H145" s="197">
        <v>0.97719999999999996</v>
      </c>
      <c r="I145" s="197">
        <v>0.97699999999999998</v>
      </c>
      <c r="J145" s="197">
        <v>0.97689999999999999</v>
      </c>
      <c r="K145" s="197">
        <v>0.97670000000000001</v>
      </c>
      <c r="L145" s="197">
        <v>0.97660000000000002</v>
      </c>
      <c r="M145" s="197">
        <v>0.97640000000000005</v>
      </c>
      <c r="N145" s="197">
        <v>0.97629999999999995</v>
      </c>
      <c r="O145" s="197">
        <v>0.97609999999999997</v>
      </c>
      <c r="P145" s="197">
        <v>0.97599999999999998</v>
      </c>
      <c r="Q145" s="197">
        <v>0.9758</v>
      </c>
      <c r="R145" s="197">
        <v>0.97570000000000001</v>
      </c>
      <c r="S145" s="197">
        <v>0.97550000000000003</v>
      </c>
      <c r="T145" s="197">
        <v>0.97540000000000004</v>
      </c>
      <c r="U145" s="197">
        <v>0.97519999999999996</v>
      </c>
      <c r="V145" s="197">
        <v>0.97499999999999998</v>
      </c>
      <c r="W145" s="197">
        <v>0.97489999999999999</v>
      </c>
      <c r="X145" s="197">
        <v>0.97470000000000001</v>
      </c>
      <c r="Y145" s="197">
        <v>0.97460000000000002</v>
      </c>
      <c r="Z145" s="197">
        <v>0.97440000000000004</v>
      </c>
      <c r="AA145" s="197">
        <v>0.97430000000000005</v>
      </c>
      <c r="AB145" s="197">
        <v>0.97409999999999997</v>
      </c>
      <c r="AC145" s="197">
        <v>0.97389999999999999</v>
      </c>
      <c r="AD145" s="197">
        <v>0.9738</v>
      </c>
      <c r="AE145" s="197">
        <v>0.97360000000000002</v>
      </c>
      <c r="AF145" s="197">
        <v>0.97350000000000003</v>
      </c>
      <c r="AG145" s="197">
        <v>0.97330000000000005</v>
      </c>
      <c r="AH145" s="197">
        <v>0.97309999999999997</v>
      </c>
      <c r="AI145" s="197">
        <v>0.97299999999999998</v>
      </c>
      <c r="AJ145" s="197">
        <v>0.9728</v>
      </c>
      <c r="AK145" s="197">
        <v>0.97270000000000001</v>
      </c>
      <c r="AL145" s="197">
        <v>0.97250000000000003</v>
      </c>
      <c r="AM145" s="197">
        <v>0.97230000000000005</v>
      </c>
      <c r="AN145" s="197">
        <v>0.97219999999999995</v>
      </c>
      <c r="AO145" s="197">
        <v>0.97199999999999998</v>
      </c>
      <c r="AP145" s="197">
        <v>0.9718</v>
      </c>
      <c r="AQ145" s="197">
        <v>0.97170000000000001</v>
      </c>
      <c r="AR145" s="197">
        <v>0.97150000000000003</v>
      </c>
      <c r="AS145" s="197">
        <v>0.97130000000000005</v>
      </c>
      <c r="AT145" s="197">
        <v>0.97119999999999995</v>
      </c>
      <c r="AU145" s="197">
        <v>0.97099999999999997</v>
      </c>
      <c r="AV145" s="197">
        <v>0.9708</v>
      </c>
      <c r="AW145" s="197">
        <v>0.97070000000000001</v>
      </c>
      <c r="AX145" s="197">
        <v>0.97050000000000003</v>
      </c>
      <c r="AY145" s="197">
        <v>0.97030000000000005</v>
      </c>
      <c r="AZ145" s="197">
        <v>0.97009999999999996</v>
      </c>
      <c r="BA145" s="199">
        <v>0.97</v>
      </c>
    </row>
    <row r="146" spans="2:53" s="192" customFormat="1" ht="16.350000000000001" customHeight="1">
      <c r="B146" s="196">
        <v>116.5</v>
      </c>
      <c r="C146" s="197">
        <v>0.97770000000000001</v>
      </c>
      <c r="D146" s="197">
        <v>0.97760000000000002</v>
      </c>
      <c r="E146" s="197">
        <v>0.97740000000000005</v>
      </c>
      <c r="F146" s="197">
        <v>0.97729999999999995</v>
      </c>
      <c r="G146" s="197">
        <v>0.97709999999999997</v>
      </c>
      <c r="H146" s="197">
        <v>0.97699999999999998</v>
      </c>
      <c r="I146" s="197">
        <v>0.9768</v>
      </c>
      <c r="J146" s="197">
        <v>0.97670000000000001</v>
      </c>
      <c r="K146" s="197">
        <v>0.97650000000000003</v>
      </c>
      <c r="L146" s="197">
        <v>0.97640000000000005</v>
      </c>
      <c r="M146" s="197">
        <v>0.97619999999999996</v>
      </c>
      <c r="N146" s="197">
        <v>0.97609999999999997</v>
      </c>
      <c r="O146" s="197">
        <v>0.97589999999999999</v>
      </c>
      <c r="P146" s="197">
        <v>0.9758</v>
      </c>
      <c r="Q146" s="197">
        <v>0.97560000000000002</v>
      </c>
      <c r="R146" s="197">
        <v>0.97550000000000003</v>
      </c>
      <c r="S146" s="197">
        <v>0.97529999999999994</v>
      </c>
      <c r="T146" s="197">
        <v>0.97509999999999997</v>
      </c>
      <c r="U146" s="197">
        <v>0.97499999999999998</v>
      </c>
      <c r="V146" s="197">
        <v>0.9748</v>
      </c>
      <c r="W146" s="197">
        <v>0.97470000000000001</v>
      </c>
      <c r="X146" s="197">
        <v>0.97450000000000003</v>
      </c>
      <c r="Y146" s="197">
        <v>0.97440000000000004</v>
      </c>
      <c r="Z146" s="197">
        <v>0.97419999999999995</v>
      </c>
      <c r="AA146" s="197">
        <v>0.97399999999999998</v>
      </c>
      <c r="AB146" s="197">
        <v>0.97389999999999999</v>
      </c>
      <c r="AC146" s="197">
        <v>0.97370000000000001</v>
      </c>
      <c r="AD146" s="197">
        <v>0.97350000000000003</v>
      </c>
      <c r="AE146" s="197">
        <v>0.97340000000000004</v>
      </c>
      <c r="AF146" s="197">
        <v>0.97319999999999995</v>
      </c>
      <c r="AG146" s="197">
        <v>0.97309999999999997</v>
      </c>
      <c r="AH146" s="197">
        <v>0.97289999999999999</v>
      </c>
      <c r="AI146" s="197">
        <v>0.97270000000000001</v>
      </c>
      <c r="AJ146" s="197">
        <v>0.97260000000000002</v>
      </c>
      <c r="AK146" s="197">
        <v>0.97240000000000004</v>
      </c>
      <c r="AL146" s="197">
        <v>0.97219999999999995</v>
      </c>
      <c r="AM146" s="197">
        <v>0.97209999999999996</v>
      </c>
      <c r="AN146" s="197">
        <v>0.97189999999999999</v>
      </c>
      <c r="AO146" s="197">
        <v>0.97170000000000001</v>
      </c>
      <c r="AP146" s="197">
        <v>0.97160000000000002</v>
      </c>
      <c r="AQ146" s="197">
        <v>0.97140000000000004</v>
      </c>
      <c r="AR146" s="197">
        <v>0.97119999999999995</v>
      </c>
      <c r="AS146" s="197">
        <v>0.97109999999999996</v>
      </c>
      <c r="AT146" s="197">
        <v>0.97089999999999999</v>
      </c>
      <c r="AU146" s="197">
        <v>0.97070000000000001</v>
      </c>
      <c r="AV146" s="197">
        <v>0.97060000000000002</v>
      </c>
      <c r="AW146" s="197">
        <v>0.97040000000000004</v>
      </c>
      <c r="AX146" s="197">
        <v>0.97019999999999995</v>
      </c>
      <c r="AY146" s="197">
        <v>0.97</v>
      </c>
      <c r="AZ146" s="197">
        <v>0.96989999999999998</v>
      </c>
      <c r="BA146" s="199">
        <v>0.96970000000000001</v>
      </c>
    </row>
    <row r="147" spans="2:53" s="192" customFormat="1" ht="16.350000000000001" customHeight="1">
      <c r="B147" s="196">
        <v>117</v>
      </c>
      <c r="C147" s="197">
        <v>0.97750000000000004</v>
      </c>
      <c r="D147" s="197">
        <v>0.97740000000000005</v>
      </c>
      <c r="E147" s="197">
        <v>0.97719999999999996</v>
      </c>
      <c r="F147" s="197">
        <v>0.97709999999999997</v>
      </c>
      <c r="G147" s="197">
        <v>0.97689999999999999</v>
      </c>
      <c r="H147" s="197">
        <v>0.9768</v>
      </c>
      <c r="I147" s="197">
        <v>0.97660000000000002</v>
      </c>
      <c r="J147" s="197">
        <v>0.97650000000000003</v>
      </c>
      <c r="K147" s="197">
        <v>0.97629999999999995</v>
      </c>
      <c r="L147" s="197">
        <v>0.97619999999999996</v>
      </c>
      <c r="M147" s="197">
        <v>0.97599999999999998</v>
      </c>
      <c r="N147" s="197">
        <v>0.97589999999999999</v>
      </c>
      <c r="O147" s="197">
        <v>0.97570000000000001</v>
      </c>
      <c r="P147" s="197">
        <v>0.97550000000000003</v>
      </c>
      <c r="Q147" s="197">
        <v>0.97540000000000004</v>
      </c>
      <c r="R147" s="197">
        <v>0.97519999999999996</v>
      </c>
      <c r="S147" s="197">
        <v>0.97509999999999997</v>
      </c>
      <c r="T147" s="197">
        <v>0.97489999999999999</v>
      </c>
      <c r="U147" s="197">
        <v>0.9748</v>
      </c>
      <c r="V147" s="197">
        <v>0.97460000000000002</v>
      </c>
      <c r="W147" s="197">
        <v>0.97440000000000004</v>
      </c>
      <c r="X147" s="197">
        <v>0.97430000000000005</v>
      </c>
      <c r="Y147" s="197">
        <v>0.97409999999999997</v>
      </c>
      <c r="Z147" s="197">
        <v>0.97399999999999998</v>
      </c>
      <c r="AA147" s="197">
        <v>0.9738</v>
      </c>
      <c r="AB147" s="197">
        <v>0.97360000000000002</v>
      </c>
      <c r="AC147" s="197">
        <v>0.97350000000000003</v>
      </c>
      <c r="AD147" s="197">
        <v>0.97330000000000005</v>
      </c>
      <c r="AE147" s="197">
        <v>0.97319999999999995</v>
      </c>
      <c r="AF147" s="197">
        <v>0.97299999999999998</v>
      </c>
      <c r="AG147" s="197">
        <v>0.9728</v>
      </c>
      <c r="AH147" s="197">
        <v>0.97270000000000001</v>
      </c>
      <c r="AI147" s="197">
        <v>0.97250000000000003</v>
      </c>
      <c r="AJ147" s="197">
        <v>0.97230000000000005</v>
      </c>
      <c r="AK147" s="197">
        <v>0.97219999999999995</v>
      </c>
      <c r="AL147" s="197">
        <v>0.97199999999999998</v>
      </c>
      <c r="AM147" s="197">
        <v>0.9718</v>
      </c>
      <c r="AN147" s="197">
        <v>0.97170000000000001</v>
      </c>
      <c r="AO147" s="197">
        <v>0.97150000000000003</v>
      </c>
      <c r="AP147" s="197">
        <v>0.97130000000000005</v>
      </c>
      <c r="AQ147" s="197">
        <v>0.97109999999999996</v>
      </c>
      <c r="AR147" s="197">
        <v>0.97099999999999997</v>
      </c>
      <c r="AS147" s="197">
        <v>0.9708</v>
      </c>
      <c r="AT147" s="197">
        <v>0.97060000000000002</v>
      </c>
      <c r="AU147" s="197">
        <v>0.97050000000000003</v>
      </c>
      <c r="AV147" s="197">
        <v>0.97030000000000005</v>
      </c>
      <c r="AW147" s="197">
        <v>0.97009999999999996</v>
      </c>
      <c r="AX147" s="197">
        <v>0.97</v>
      </c>
      <c r="AY147" s="197">
        <v>0.9698</v>
      </c>
      <c r="AZ147" s="197">
        <v>0.96960000000000002</v>
      </c>
      <c r="BA147" s="199">
        <v>0.96940000000000004</v>
      </c>
    </row>
    <row r="148" spans="2:53" s="192" customFormat="1" ht="16.350000000000001" customHeight="1">
      <c r="B148" s="196">
        <v>117.5</v>
      </c>
      <c r="C148" s="197">
        <v>0.97729999999999995</v>
      </c>
      <c r="D148" s="197">
        <v>0.97719999999999996</v>
      </c>
      <c r="E148" s="197">
        <v>0.97699999999999998</v>
      </c>
      <c r="F148" s="197">
        <v>0.97689999999999999</v>
      </c>
      <c r="G148" s="197">
        <v>0.97670000000000001</v>
      </c>
      <c r="H148" s="197">
        <v>0.97660000000000002</v>
      </c>
      <c r="I148" s="197">
        <v>0.97640000000000005</v>
      </c>
      <c r="J148" s="197">
        <v>0.97629999999999995</v>
      </c>
      <c r="K148" s="197">
        <v>0.97609999999999997</v>
      </c>
      <c r="L148" s="197">
        <v>0.97599999999999998</v>
      </c>
      <c r="M148" s="197">
        <v>0.9758</v>
      </c>
      <c r="N148" s="197">
        <v>0.97560000000000002</v>
      </c>
      <c r="O148" s="197">
        <v>0.97550000000000003</v>
      </c>
      <c r="P148" s="197">
        <v>0.97529999999999994</v>
      </c>
      <c r="Q148" s="197">
        <v>0.97519999999999996</v>
      </c>
      <c r="R148" s="197">
        <v>0.97499999999999998</v>
      </c>
      <c r="S148" s="197">
        <v>0.97489999999999999</v>
      </c>
      <c r="T148" s="197">
        <v>0.97470000000000001</v>
      </c>
      <c r="U148" s="197">
        <v>0.97450000000000003</v>
      </c>
      <c r="V148" s="197">
        <v>0.97440000000000004</v>
      </c>
      <c r="W148" s="197">
        <v>0.97419999999999995</v>
      </c>
      <c r="X148" s="197">
        <v>0.97409999999999997</v>
      </c>
      <c r="Y148" s="197">
        <v>0.97389999999999999</v>
      </c>
      <c r="Z148" s="197">
        <v>0.97370000000000001</v>
      </c>
      <c r="AA148" s="197">
        <v>0.97360000000000002</v>
      </c>
      <c r="AB148" s="197">
        <v>0.97340000000000004</v>
      </c>
      <c r="AC148" s="197">
        <v>0.97319999999999995</v>
      </c>
      <c r="AD148" s="197">
        <v>0.97309999999999997</v>
      </c>
      <c r="AE148" s="197">
        <v>0.97289999999999999</v>
      </c>
      <c r="AF148" s="197">
        <v>0.97270000000000001</v>
      </c>
      <c r="AG148" s="197">
        <v>0.97260000000000002</v>
      </c>
      <c r="AH148" s="197">
        <v>0.97240000000000004</v>
      </c>
      <c r="AI148" s="197">
        <v>0.97219999999999995</v>
      </c>
      <c r="AJ148" s="197">
        <v>0.97209999999999996</v>
      </c>
      <c r="AK148" s="197">
        <v>0.97189999999999999</v>
      </c>
      <c r="AL148" s="197">
        <v>0.97170000000000001</v>
      </c>
      <c r="AM148" s="197">
        <v>0.97160000000000002</v>
      </c>
      <c r="AN148" s="197">
        <v>0.97140000000000004</v>
      </c>
      <c r="AO148" s="197">
        <v>0.97119999999999995</v>
      </c>
      <c r="AP148" s="197">
        <v>0.97109999999999996</v>
      </c>
      <c r="AQ148" s="197">
        <v>0.97089999999999999</v>
      </c>
      <c r="AR148" s="197">
        <v>0.97070000000000001</v>
      </c>
      <c r="AS148" s="197">
        <v>0.97060000000000002</v>
      </c>
      <c r="AT148" s="197">
        <v>0.97040000000000004</v>
      </c>
      <c r="AU148" s="197">
        <v>0.97019999999999995</v>
      </c>
      <c r="AV148" s="197">
        <v>0.97</v>
      </c>
      <c r="AW148" s="197">
        <v>0.96989999999999998</v>
      </c>
      <c r="AX148" s="197">
        <v>0.96970000000000001</v>
      </c>
      <c r="AY148" s="197">
        <v>0.96950000000000003</v>
      </c>
      <c r="AZ148" s="197">
        <v>0.96930000000000005</v>
      </c>
      <c r="BA148" s="199">
        <v>0.96919999999999995</v>
      </c>
    </row>
    <row r="149" spans="2:53" s="192" customFormat="1" ht="16.350000000000001" customHeight="1">
      <c r="B149" s="196">
        <v>118</v>
      </c>
      <c r="C149" s="197">
        <v>0.97709999999999997</v>
      </c>
      <c r="D149" s="197">
        <v>0.97699999999999998</v>
      </c>
      <c r="E149" s="197">
        <v>0.9768</v>
      </c>
      <c r="F149" s="197">
        <v>0.97670000000000001</v>
      </c>
      <c r="G149" s="197">
        <v>0.97650000000000003</v>
      </c>
      <c r="H149" s="197">
        <v>0.97640000000000005</v>
      </c>
      <c r="I149" s="197">
        <v>0.97619999999999996</v>
      </c>
      <c r="J149" s="197">
        <v>0.97609999999999997</v>
      </c>
      <c r="K149" s="197">
        <v>0.97589999999999999</v>
      </c>
      <c r="L149" s="197">
        <v>0.97570000000000001</v>
      </c>
      <c r="M149" s="197">
        <v>0.97560000000000002</v>
      </c>
      <c r="N149" s="197">
        <v>0.97540000000000004</v>
      </c>
      <c r="O149" s="197">
        <v>0.97529999999999994</v>
      </c>
      <c r="P149" s="197">
        <v>0.97509999999999997</v>
      </c>
      <c r="Q149" s="197">
        <v>0.97499999999999998</v>
      </c>
      <c r="R149" s="197">
        <v>0.9748</v>
      </c>
      <c r="S149" s="197">
        <v>0.97460000000000002</v>
      </c>
      <c r="T149" s="197">
        <v>0.97450000000000003</v>
      </c>
      <c r="U149" s="197">
        <v>0.97430000000000005</v>
      </c>
      <c r="V149" s="197">
        <v>0.97409999999999997</v>
      </c>
      <c r="W149" s="197">
        <v>0.97399999999999998</v>
      </c>
      <c r="X149" s="197">
        <v>0.9738</v>
      </c>
      <c r="Y149" s="197">
        <v>0.97370000000000001</v>
      </c>
      <c r="Z149" s="197">
        <v>0.97350000000000003</v>
      </c>
      <c r="AA149" s="197">
        <v>0.97330000000000005</v>
      </c>
      <c r="AB149" s="197">
        <v>0.97319999999999995</v>
      </c>
      <c r="AC149" s="197">
        <v>0.97299999999999998</v>
      </c>
      <c r="AD149" s="197">
        <v>0.9728</v>
      </c>
      <c r="AE149" s="197">
        <v>0.97270000000000001</v>
      </c>
      <c r="AF149" s="197">
        <v>0.97250000000000003</v>
      </c>
      <c r="AG149" s="197">
        <v>0.97230000000000005</v>
      </c>
      <c r="AH149" s="197">
        <v>0.97219999999999995</v>
      </c>
      <c r="AI149" s="197">
        <v>0.97199999999999998</v>
      </c>
      <c r="AJ149" s="197">
        <v>0.9718</v>
      </c>
      <c r="AK149" s="197">
        <v>0.97170000000000001</v>
      </c>
      <c r="AL149" s="197">
        <v>0.97150000000000003</v>
      </c>
      <c r="AM149" s="197">
        <v>0.97130000000000005</v>
      </c>
      <c r="AN149" s="197">
        <v>0.97119999999999995</v>
      </c>
      <c r="AO149" s="197">
        <v>0.97099999999999997</v>
      </c>
      <c r="AP149" s="197">
        <v>0.9708</v>
      </c>
      <c r="AQ149" s="197">
        <v>0.97060000000000002</v>
      </c>
      <c r="AR149" s="197">
        <v>0.97050000000000003</v>
      </c>
      <c r="AS149" s="197">
        <v>0.97030000000000005</v>
      </c>
      <c r="AT149" s="197">
        <v>0.97009999999999996</v>
      </c>
      <c r="AU149" s="197">
        <v>0.96989999999999998</v>
      </c>
      <c r="AV149" s="197">
        <v>0.9698</v>
      </c>
      <c r="AW149" s="197">
        <v>0.96960000000000002</v>
      </c>
      <c r="AX149" s="197">
        <v>0.96940000000000004</v>
      </c>
      <c r="AY149" s="197">
        <v>0.96919999999999995</v>
      </c>
      <c r="AZ149" s="197">
        <v>0.96909999999999996</v>
      </c>
      <c r="BA149" s="199">
        <v>0.96889999999999998</v>
      </c>
    </row>
    <row r="150" spans="2:53" s="192" customFormat="1" ht="16.350000000000001" customHeight="1">
      <c r="B150" s="196">
        <v>118.5</v>
      </c>
      <c r="C150" s="197">
        <v>0.97689999999999999</v>
      </c>
      <c r="D150" s="197">
        <v>0.9768</v>
      </c>
      <c r="E150" s="197">
        <v>0.97660000000000002</v>
      </c>
      <c r="F150" s="197">
        <v>0.97650000000000003</v>
      </c>
      <c r="G150" s="197">
        <v>0.97629999999999995</v>
      </c>
      <c r="H150" s="197">
        <v>0.97619999999999996</v>
      </c>
      <c r="I150" s="197">
        <v>0.97599999999999998</v>
      </c>
      <c r="J150" s="197">
        <v>0.9758</v>
      </c>
      <c r="K150" s="197">
        <v>0.97570000000000001</v>
      </c>
      <c r="L150" s="197">
        <v>0.97550000000000003</v>
      </c>
      <c r="M150" s="197">
        <v>0.97540000000000004</v>
      </c>
      <c r="N150" s="197">
        <v>0.97519999999999996</v>
      </c>
      <c r="O150" s="197">
        <v>0.97509999999999997</v>
      </c>
      <c r="P150" s="197">
        <v>0.97489999999999999</v>
      </c>
      <c r="Q150" s="197">
        <v>0.97470000000000001</v>
      </c>
      <c r="R150" s="197">
        <v>0.97460000000000002</v>
      </c>
      <c r="S150" s="197">
        <v>0.97440000000000004</v>
      </c>
      <c r="T150" s="197">
        <v>0.97430000000000005</v>
      </c>
      <c r="U150" s="197">
        <v>0.97409999999999997</v>
      </c>
      <c r="V150" s="197">
        <v>0.97389999999999999</v>
      </c>
      <c r="W150" s="197">
        <v>0.9738</v>
      </c>
      <c r="X150" s="197">
        <v>0.97360000000000002</v>
      </c>
      <c r="Y150" s="197">
        <v>0.97340000000000004</v>
      </c>
      <c r="Z150" s="197">
        <v>0.97330000000000005</v>
      </c>
      <c r="AA150" s="197">
        <v>0.97309999999999997</v>
      </c>
      <c r="AB150" s="197">
        <v>0.97289999999999999</v>
      </c>
      <c r="AC150" s="197">
        <v>0.9728</v>
      </c>
      <c r="AD150" s="197">
        <v>0.97260000000000002</v>
      </c>
      <c r="AE150" s="197">
        <v>0.97240000000000004</v>
      </c>
      <c r="AF150" s="197">
        <v>0.97230000000000005</v>
      </c>
      <c r="AG150" s="197">
        <v>0.97209999999999996</v>
      </c>
      <c r="AH150" s="197">
        <v>0.97189999999999999</v>
      </c>
      <c r="AI150" s="197">
        <v>0.9718</v>
      </c>
      <c r="AJ150" s="197">
        <v>0.97160000000000002</v>
      </c>
      <c r="AK150" s="197">
        <v>0.97140000000000004</v>
      </c>
      <c r="AL150" s="197">
        <v>0.97130000000000005</v>
      </c>
      <c r="AM150" s="197">
        <v>0.97109999999999996</v>
      </c>
      <c r="AN150" s="197">
        <v>0.97089999999999999</v>
      </c>
      <c r="AO150" s="197">
        <v>0.97070000000000001</v>
      </c>
      <c r="AP150" s="197">
        <v>0.97060000000000002</v>
      </c>
      <c r="AQ150" s="197">
        <v>0.97040000000000004</v>
      </c>
      <c r="AR150" s="197">
        <v>0.97019999999999995</v>
      </c>
      <c r="AS150" s="197">
        <v>0.97</v>
      </c>
      <c r="AT150" s="197">
        <v>0.96989999999999998</v>
      </c>
      <c r="AU150" s="197">
        <v>0.96970000000000001</v>
      </c>
      <c r="AV150" s="197">
        <v>0.96950000000000003</v>
      </c>
      <c r="AW150" s="197">
        <v>0.96930000000000005</v>
      </c>
      <c r="AX150" s="197">
        <v>0.96919999999999995</v>
      </c>
      <c r="AY150" s="197">
        <v>0.96899999999999997</v>
      </c>
      <c r="AZ150" s="197">
        <v>0.96879999999999999</v>
      </c>
      <c r="BA150" s="199">
        <v>0.96860000000000002</v>
      </c>
    </row>
    <row r="151" spans="2:53" s="192" customFormat="1" ht="16.350000000000001" customHeight="1">
      <c r="B151" s="196">
        <v>119</v>
      </c>
      <c r="C151" s="197">
        <v>0.97670000000000001</v>
      </c>
      <c r="D151" s="197">
        <v>0.97660000000000002</v>
      </c>
      <c r="E151" s="197">
        <v>0.97640000000000005</v>
      </c>
      <c r="F151" s="197">
        <v>0.97629999999999995</v>
      </c>
      <c r="G151" s="197">
        <v>0.97609999999999997</v>
      </c>
      <c r="H151" s="197">
        <v>0.97599999999999998</v>
      </c>
      <c r="I151" s="197">
        <v>0.9758</v>
      </c>
      <c r="J151" s="197">
        <v>0.97560000000000002</v>
      </c>
      <c r="K151" s="197">
        <v>0.97550000000000003</v>
      </c>
      <c r="L151" s="197">
        <v>0.97529999999999994</v>
      </c>
      <c r="M151" s="197">
        <v>0.97519999999999996</v>
      </c>
      <c r="N151" s="197">
        <v>0.97499999999999998</v>
      </c>
      <c r="O151" s="197">
        <v>0.9748</v>
      </c>
      <c r="P151" s="197">
        <v>0.97470000000000001</v>
      </c>
      <c r="Q151" s="197">
        <v>0.97450000000000003</v>
      </c>
      <c r="R151" s="197">
        <v>0.97440000000000004</v>
      </c>
      <c r="S151" s="197">
        <v>0.97419999999999995</v>
      </c>
      <c r="T151" s="197">
        <v>0.97399999999999998</v>
      </c>
      <c r="U151" s="197">
        <v>0.97389999999999999</v>
      </c>
      <c r="V151" s="197">
        <v>0.97370000000000001</v>
      </c>
      <c r="W151" s="197">
        <v>0.97350000000000003</v>
      </c>
      <c r="X151" s="197">
        <v>0.97340000000000004</v>
      </c>
      <c r="Y151" s="197">
        <v>0.97319999999999995</v>
      </c>
      <c r="Z151" s="197">
        <v>0.97299999999999998</v>
      </c>
      <c r="AA151" s="197">
        <v>0.97289999999999999</v>
      </c>
      <c r="AB151" s="197">
        <v>0.97270000000000001</v>
      </c>
      <c r="AC151" s="197">
        <v>0.97250000000000003</v>
      </c>
      <c r="AD151" s="197">
        <v>0.97240000000000004</v>
      </c>
      <c r="AE151" s="197">
        <v>0.97219999999999995</v>
      </c>
      <c r="AF151" s="197">
        <v>0.97199999999999998</v>
      </c>
      <c r="AG151" s="197">
        <v>0.97189999999999999</v>
      </c>
      <c r="AH151" s="197">
        <v>0.97170000000000001</v>
      </c>
      <c r="AI151" s="197">
        <v>0.97150000000000003</v>
      </c>
      <c r="AJ151" s="197">
        <v>0.97130000000000005</v>
      </c>
      <c r="AK151" s="197">
        <v>0.97119999999999995</v>
      </c>
      <c r="AL151" s="197">
        <v>0.97099999999999997</v>
      </c>
      <c r="AM151" s="197">
        <v>0.9708</v>
      </c>
      <c r="AN151" s="197">
        <v>0.97070000000000001</v>
      </c>
      <c r="AO151" s="197">
        <v>0.97050000000000003</v>
      </c>
      <c r="AP151" s="197">
        <v>0.97030000000000005</v>
      </c>
      <c r="AQ151" s="197">
        <v>0.97009999999999996</v>
      </c>
      <c r="AR151" s="197">
        <v>0.97</v>
      </c>
      <c r="AS151" s="197">
        <v>0.9698</v>
      </c>
      <c r="AT151" s="197">
        <v>0.96960000000000002</v>
      </c>
      <c r="AU151" s="197">
        <v>0.96940000000000004</v>
      </c>
      <c r="AV151" s="197">
        <v>0.96919999999999995</v>
      </c>
      <c r="AW151" s="197">
        <v>0.96909999999999996</v>
      </c>
      <c r="AX151" s="197">
        <v>0.96889999999999998</v>
      </c>
      <c r="AY151" s="197">
        <v>0.96870000000000001</v>
      </c>
      <c r="AZ151" s="197">
        <v>0.96850000000000003</v>
      </c>
      <c r="BA151" s="199">
        <v>0.96830000000000005</v>
      </c>
    </row>
    <row r="152" spans="2:53" s="192" customFormat="1" ht="16.350000000000001" customHeight="1">
      <c r="B152" s="196">
        <v>119.5</v>
      </c>
      <c r="C152" s="197">
        <v>0.97650000000000003</v>
      </c>
      <c r="D152" s="197">
        <v>0.97640000000000005</v>
      </c>
      <c r="E152" s="197">
        <v>0.97619999999999996</v>
      </c>
      <c r="F152" s="197">
        <v>0.97609999999999997</v>
      </c>
      <c r="G152" s="197">
        <v>0.97589999999999999</v>
      </c>
      <c r="H152" s="197">
        <v>0.97570000000000001</v>
      </c>
      <c r="I152" s="197">
        <v>0.97560000000000002</v>
      </c>
      <c r="J152" s="197">
        <v>0.97540000000000004</v>
      </c>
      <c r="K152" s="197">
        <v>0.97529999999999994</v>
      </c>
      <c r="L152" s="197">
        <v>0.97509999999999997</v>
      </c>
      <c r="M152" s="197">
        <v>0.97489999999999999</v>
      </c>
      <c r="N152" s="197">
        <v>0.9748</v>
      </c>
      <c r="O152" s="197">
        <v>0.97460000000000002</v>
      </c>
      <c r="P152" s="197">
        <v>0.97450000000000003</v>
      </c>
      <c r="Q152" s="197">
        <v>0.97430000000000005</v>
      </c>
      <c r="R152" s="197">
        <v>0.97409999999999997</v>
      </c>
      <c r="S152" s="197">
        <v>0.97399999999999998</v>
      </c>
      <c r="T152" s="197">
        <v>0.9738</v>
      </c>
      <c r="U152" s="197">
        <v>0.97360000000000002</v>
      </c>
      <c r="V152" s="197">
        <v>0.97350000000000003</v>
      </c>
      <c r="W152" s="197">
        <v>0.97330000000000005</v>
      </c>
      <c r="X152" s="197">
        <v>0.97309999999999997</v>
      </c>
      <c r="Y152" s="197">
        <v>0.97299999999999998</v>
      </c>
      <c r="Z152" s="197">
        <v>0.9728</v>
      </c>
      <c r="AA152" s="197">
        <v>0.97260000000000002</v>
      </c>
      <c r="AB152" s="197">
        <v>0.97250000000000003</v>
      </c>
      <c r="AC152" s="197">
        <v>0.97230000000000005</v>
      </c>
      <c r="AD152" s="197">
        <v>0.97209999999999996</v>
      </c>
      <c r="AE152" s="197">
        <v>0.97199999999999998</v>
      </c>
      <c r="AF152" s="197">
        <v>0.9718</v>
      </c>
      <c r="AG152" s="197">
        <v>0.97160000000000002</v>
      </c>
      <c r="AH152" s="197">
        <v>0.97140000000000004</v>
      </c>
      <c r="AI152" s="197">
        <v>0.97130000000000005</v>
      </c>
      <c r="AJ152" s="197">
        <v>0.97109999999999996</v>
      </c>
      <c r="AK152" s="197">
        <v>0.97089999999999999</v>
      </c>
      <c r="AL152" s="197">
        <v>0.9708</v>
      </c>
      <c r="AM152" s="197">
        <v>0.97060000000000002</v>
      </c>
      <c r="AN152" s="197">
        <v>0.97040000000000004</v>
      </c>
      <c r="AO152" s="197">
        <v>0.97019999999999995</v>
      </c>
      <c r="AP152" s="197">
        <v>0.97009999999999996</v>
      </c>
      <c r="AQ152" s="197">
        <v>0.96989999999999998</v>
      </c>
      <c r="AR152" s="197">
        <v>0.96970000000000001</v>
      </c>
      <c r="AS152" s="197">
        <v>0.96950000000000003</v>
      </c>
      <c r="AT152" s="197">
        <v>0.96930000000000005</v>
      </c>
      <c r="AU152" s="197">
        <v>0.96919999999999995</v>
      </c>
      <c r="AV152" s="197">
        <v>0.96899999999999997</v>
      </c>
      <c r="AW152" s="197">
        <v>0.96879999999999999</v>
      </c>
      <c r="AX152" s="197">
        <v>0.96860000000000002</v>
      </c>
      <c r="AY152" s="197">
        <v>0.96840000000000004</v>
      </c>
      <c r="AZ152" s="197">
        <v>0.96830000000000005</v>
      </c>
      <c r="BA152" s="199">
        <v>0.96809999999999996</v>
      </c>
    </row>
    <row r="153" spans="2:53" s="192" customFormat="1" ht="16.350000000000001" customHeight="1">
      <c r="B153" s="196">
        <v>120</v>
      </c>
      <c r="C153" s="197">
        <v>0.97629999999999995</v>
      </c>
      <c r="D153" s="197">
        <v>0.97619999999999996</v>
      </c>
      <c r="E153" s="197">
        <v>0.97599999999999998</v>
      </c>
      <c r="F153" s="197">
        <v>0.97589999999999999</v>
      </c>
      <c r="G153" s="197">
        <v>0.97570000000000001</v>
      </c>
      <c r="H153" s="197">
        <v>0.97550000000000003</v>
      </c>
      <c r="I153" s="197">
        <v>0.97540000000000004</v>
      </c>
      <c r="J153" s="197">
        <v>0.97519999999999996</v>
      </c>
      <c r="K153" s="197">
        <v>0.97509999999999997</v>
      </c>
      <c r="L153" s="197">
        <v>0.97489999999999999</v>
      </c>
      <c r="M153" s="197">
        <v>0.97470000000000001</v>
      </c>
      <c r="N153" s="197">
        <v>0.97460000000000002</v>
      </c>
      <c r="O153" s="197">
        <v>0.97440000000000004</v>
      </c>
      <c r="P153" s="197">
        <v>0.97419999999999995</v>
      </c>
      <c r="Q153" s="197">
        <v>0.97409999999999997</v>
      </c>
      <c r="R153" s="197">
        <v>0.97389999999999999</v>
      </c>
      <c r="S153" s="197">
        <v>0.97370000000000001</v>
      </c>
      <c r="T153" s="197">
        <v>0.97360000000000002</v>
      </c>
      <c r="U153" s="197">
        <v>0.97340000000000004</v>
      </c>
      <c r="V153" s="197">
        <v>0.97330000000000005</v>
      </c>
      <c r="W153" s="197">
        <v>0.97309999999999997</v>
      </c>
      <c r="X153" s="197">
        <v>0.97289999999999999</v>
      </c>
      <c r="Y153" s="197">
        <v>0.9728</v>
      </c>
      <c r="Z153" s="197">
        <v>0.97260000000000002</v>
      </c>
      <c r="AA153" s="197">
        <v>0.97240000000000004</v>
      </c>
      <c r="AB153" s="197">
        <v>0.97219999999999995</v>
      </c>
      <c r="AC153" s="197">
        <v>0.97209999999999996</v>
      </c>
      <c r="AD153" s="197">
        <v>0.97189999999999999</v>
      </c>
      <c r="AE153" s="197">
        <v>0.97170000000000001</v>
      </c>
      <c r="AF153" s="197">
        <v>0.97160000000000002</v>
      </c>
      <c r="AG153" s="197">
        <v>0.97140000000000004</v>
      </c>
      <c r="AH153" s="197">
        <v>0.97119999999999995</v>
      </c>
      <c r="AI153" s="197">
        <v>0.97099999999999997</v>
      </c>
      <c r="AJ153" s="197">
        <v>0.97089999999999999</v>
      </c>
      <c r="AK153" s="197">
        <v>0.97070000000000001</v>
      </c>
      <c r="AL153" s="197">
        <v>0.97050000000000003</v>
      </c>
      <c r="AM153" s="197">
        <v>0.97030000000000005</v>
      </c>
      <c r="AN153" s="197">
        <v>0.97019999999999995</v>
      </c>
      <c r="AO153" s="197">
        <v>0.97</v>
      </c>
      <c r="AP153" s="197">
        <v>0.9698</v>
      </c>
      <c r="AQ153" s="197">
        <v>0.96960000000000002</v>
      </c>
      <c r="AR153" s="197">
        <v>0.96940000000000004</v>
      </c>
      <c r="AS153" s="197">
        <v>0.96930000000000005</v>
      </c>
      <c r="AT153" s="197">
        <v>0.96909999999999996</v>
      </c>
      <c r="AU153" s="197">
        <v>0.96889999999999998</v>
      </c>
      <c r="AV153" s="197">
        <v>0.96870000000000001</v>
      </c>
      <c r="AW153" s="197">
        <v>0.96850000000000003</v>
      </c>
      <c r="AX153" s="197">
        <v>0.96840000000000004</v>
      </c>
      <c r="AY153" s="197">
        <v>0.96819999999999995</v>
      </c>
      <c r="AZ153" s="197">
        <v>0.96799999999999997</v>
      </c>
      <c r="BA153" s="199">
        <v>0.96779999999999999</v>
      </c>
    </row>
    <row r="154" spans="2:53" s="192" customFormat="1" ht="16.350000000000001" customHeight="1">
      <c r="B154" s="196">
        <v>120.5</v>
      </c>
      <c r="C154" s="197">
        <v>0.97609999999999997</v>
      </c>
      <c r="D154" s="197">
        <v>0.97599999999999998</v>
      </c>
      <c r="E154" s="197">
        <v>0.9758</v>
      </c>
      <c r="F154" s="197">
        <v>0.97570000000000001</v>
      </c>
      <c r="G154" s="197">
        <v>0.97550000000000003</v>
      </c>
      <c r="H154" s="197">
        <v>0.97529999999999994</v>
      </c>
      <c r="I154" s="197">
        <v>0.97519999999999996</v>
      </c>
      <c r="J154" s="197">
        <v>0.97499999999999998</v>
      </c>
      <c r="K154" s="197">
        <v>0.97489999999999999</v>
      </c>
      <c r="L154" s="197">
        <v>0.97470000000000001</v>
      </c>
      <c r="M154" s="197">
        <v>0.97450000000000003</v>
      </c>
      <c r="N154" s="197">
        <v>0.97440000000000004</v>
      </c>
      <c r="O154" s="197">
        <v>0.97419999999999995</v>
      </c>
      <c r="P154" s="197">
        <v>0.97399999999999998</v>
      </c>
      <c r="Q154" s="197">
        <v>0.97389999999999999</v>
      </c>
      <c r="R154" s="197">
        <v>0.97370000000000001</v>
      </c>
      <c r="S154" s="197">
        <v>0.97350000000000003</v>
      </c>
      <c r="T154" s="197">
        <v>0.97340000000000004</v>
      </c>
      <c r="U154" s="197">
        <v>0.97319999999999995</v>
      </c>
      <c r="V154" s="197">
        <v>0.97299999999999998</v>
      </c>
      <c r="W154" s="197">
        <v>0.97289999999999999</v>
      </c>
      <c r="X154" s="197">
        <v>0.97270000000000001</v>
      </c>
      <c r="Y154" s="197">
        <v>0.97250000000000003</v>
      </c>
      <c r="Z154" s="197">
        <v>0.97240000000000004</v>
      </c>
      <c r="AA154" s="197">
        <v>0.97219999999999995</v>
      </c>
      <c r="AB154" s="197">
        <v>0.97199999999999998</v>
      </c>
      <c r="AC154" s="197">
        <v>0.9718</v>
      </c>
      <c r="AD154" s="197">
        <v>0.97170000000000001</v>
      </c>
      <c r="AE154" s="197">
        <v>0.97150000000000003</v>
      </c>
      <c r="AF154" s="197">
        <v>0.97130000000000005</v>
      </c>
      <c r="AG154" s="197">
        <v>0.97109999999999996</v>
      </c>
      <c r="AH154" s="197">
        <v>0.97099999999999997</v>
      </c>
      <c r="AI154" s="197">
        <v>0.9708</v>
      </c>
      <c r="AJ154" s="197">
        <v>0.97060000000000002</v>
      </c>
      <c r="AK154" s="197">
        <v>0.97040000000000004</v>
      </c>
      <c r="AL154" s="197">
        <v>0.97030000000000005</v>
      </c>
      <c r="AM154" s="197">
        <v>0.97009999999999996</v>
      </c>
      <c r="AN154" s="197">
        <v>0.96989999999999998</v>
      </c>
      <c r="AO154" s="197">
        <v>0.96970000000000001</v>
      </c>
      <c r="AP154" s="197">
        <v>0.96950000000000003</v>
      </c>
      <c r="AQ154" s="197">
        <v>0.96940000000000004</v>
      </c>
      <c r="AR154" s="197">
        <v>0.96919999999999995</v>
      </c>
      <c r="AS154" s="197">
        <v>0.96899999999999997</v>
      </c>
      <c r="AT154" s="197">
        <v>0.96879999999999999</v>
      </c>
      <c r="AU154" s="197">
        <v>0.96860000000000002</v>
      </c>
      <c r="AV154" s="197">
        <v>0.96850000000000003</v>
      </c>
      <c r="AW154" s="197">
        <v>0.96830000000000005</v>
      </c>
      <c r="AX154" s="197">
        <v>0.96809999999999996</v>
      </c>
      <c r="AY154" s="197">
        <v>0.96789999999999998</v>
      </c>
      <c r="AZ154" s="197">
        <v>0.9677</v>
      </c>
      <c r="BA154" s="199">
        <v>0.96750000000000003</v>
      </c>
    </row>
    <row r="155" spans="2:53" s="192" customFormat="1" ht="16.350000000000001" customHeight="1">
      <c r="B155" s="196">
        <v>121</v>
      </c>
      <c r="C155" s="197">
        <v>0.97589999999999999</v>
      </c>
      <c r="D155" s="197">
        <v>0.9758</v>
      </c>
      <c r="E155" s="197">
        <v>0.97560000000000002</v>
      </c>
      <c r="F155" s="197">
        <v>0.97550000000000003</v>
      </c>
      <c r="G155" s="197">
        <v>0.97529999999999994</v>
      </c>
      <c r="H155" s="197">
        <v>0.97509999999999997</v>
      </c>
      <c r="I155" s="197">
        <v>0.97499999999999998</v>
      </c>
      <c r="J155" s="197">
        <v>0.9748</v>
      </c>
      <c r="K155" s="197">
        <v>0.97460000000000002</v>
      </c>
      <c r="L155" s="197">
        <v>0.97450000000000003</v>
      </c>
      <c r="M155" s="197">
        <v>0.97430000000000005</v>
      </c>
      <c r="N155" s="197">
        <v>0.97409999999999997</v>
      </c>
      <c r="O155" s="197">
        <v>0.97399999999999998</v>
      </c>
      <c r="P155" s="197">
        <v>0.9738</v>
      </c>
      <c r="Q155" s="197">
        <v>0.97360000000000002</v>
      </c>
      <c r="R155" s="197">
        <v>0.97350000000000003</v>
      </c>
      <c r="S155" s="197">
        <v>0.97330000000000005</v>
      </c>
      <c r="T155" s="197">
        <v>0.97309999999999997</v>
      </c>
      <c r="U155" s="197">
        <v>0.97299999999999998</v>
      </c>
      <c r="V155" s="197">
        <v>0.9728</v>
      </c>
      <c r="W155" s="197">
        <v>0.97260000000000002</v>
      </c>
      <c r="X155" s="197">
        <v>0.97250000000000003</v>
      </c>
      <c r="Y155" s="197">
        <v>0.97230000000000005</v>
      </c>
      <c r="Z155" s="197">
        <v>0.97209999999999996</v>
      </c>
      <c r="AA155" s="197">
        <v>0.97189999999999999</v>
      </c>
      <c r="AB155" s="197">
        <v>0.9718</v>
      </c>
      <c r="AC155" s="197">
        <v>0.97160000000000002</v>
      </c>
      <c r="AD155" s="197">
        <v>0.97140000000000004</v>
      </c>
      <c r="AE155" s="197">
        <v>0.97130000000000005</v>
      </c>
      <c r="AF155" s="197">
        <v>0.97109999999999996</v>
      </c>
      <c r="AG155" s="197">
        <v>0.97089999999999999</v>
      </c>
      <c r="AH155" s="197">
        <v>0.97070000000000001</v>
      </c>
      <c r="AI155" s="197">
        <v>0.97050000000000003</v>
      </c>
      <c r="AJ155" s="197">
        <v>0.97040000000000004</v>
      </c>
      <c r="AK155" s="197">
        <v>0.97019999999999995</v>
      </c>
      <c r="AL155" s="197">
        <v>0.97</v>
      </c>
      <c r="AM155" s="197">
        <v>0.9698</v>
      </c>
      <c r="AN155" s="197">
        <v>0.96970000000000001</v>
      </c>
      <c r="AO155" s="197">
        <v>0.96950000000000003</v>
      </c>
      <c r="AP155" s="197">
        <v>0.96930000000000005</v>
      </c>
      <c r="AQ155" s="197">
        <v>0.96909999999999996</v>
      </c>
      <c r="AR155" s="197">
        <v>0.96889999999999998</v>
      </c>
      <c r="AS155" s="197">
        <v>0.96870000000000001</v>
      </c>
      <c r="AT155" s="197">
        <v>0.96860000000000002</v>
      </c>
      <c r="AU155" s="197">
        <v>0.96840000000000004</v>
      </c>
      <c r="AV155" s="197">
        <v>0.96819999999999995</v>
      </c>
      <c r="AW155" s="197">
        <v>0.96799999999999997</v>
      </c>
      <c r="AX155" s="197">
        <v>0.96779999999999999</v>
      </c>
      <c r="AY155" s="197">
        <v>0.96760000000000002</v>
      </c>
      <c r="AZ155" s="197">
        <v>0.96750000000000003</v>
      </c>
      <c r="BA155" s="199">
        <v>0.96730000000000005</v>
      </c>
    </row>
    <row r="156" spans="2:53" s="192" customFormat="1" ht="16.350000000000001" customHeight="1">
      <c r="B156" s="196">
        <v>121.5</v>
      </c>
      <c r="C156" s="197">
        <v>0.97570000000000001</v>
      </c>
      <c r="D156" s="197">
        <v>0.97560000000000002</v>
      </c>
      <c r="E156" s="197">
        <v>0.97540000000000004</v>
      </c>
      <c r="F156" s="197">
        <v>0.97529999999999994</v>
      </c>
      <c r="G156" s="197">
        <v>0.97509999999999997</v>
      </c>
      <c r="H156" s="197">
        <v>0.97489999999999999</v>
      </c>
      <c r="I156" s="197">
        <v>0.9748</v>
      </c>
      <c r="J156" s="197">
        <v>0.97460000000000002</v>
      </c>
      <c r="K156" s="197">
        <v>0.97440000000000004</v>
      </c>
      <c r="L156" s="197">
        <v>0.97430000000000005</v>
      </c>
      <c r="M156" s="197">
        <v>0.97409999999999997</v>
      </c>
      <c r="N156" s="197">
        <v>0.97389999999999999</v>
      </c>
      <c r="O156" s="197">
        <v>0.9738</v>
      </c>
      <c r="P156" s="197">
        <v>0.97360000000000002</v>
      </c>
      <c r="Q156" s="197">
        <v>0.97340000000000004</v>
      </c>
      <c r="R156" s="197">
        <v>0.97330000000000005</v>
      </c>
      <c r="S156" s="197">
        <v>0.97309999999999997</v>
      </c>
      <c r="T156" s="197">
        <v>0.97289999999999999</v>
      </c>
      <c r="U156" s="197">
        <v>0.9728</v>
      </c>
      <c r="V156" s="197">
        <v>0.97260000000000002</v>
      </c>
      <c r="W156" s="197">
        <v>0.97240000000000004</v>
      </c>
      <c r="X156" s="197">
        <v>0.97219999999999995</v>
      </c>
      <c r="Y156" s="197">
        <v>0.97209999999999996</v>
      </c>
      <c r="Z156" s="197">
        <v>0.97189999999999999</v>
      </c>
      <c r="AA156" s="197">
        <v>0.97170000000000001</v>
      </c>
      <c r="AB156" s="197">
        <v>0.97150000000000003</v>
      </c>
      <c r="AC156" s="197">
        <v>0.97140000000000004</v>
      </c>
      <c r="AD156" s="197">
        <v>0.97119999999999995</v>
      </c>
      <c r="AE156" s="197">
        <v>0.97099999999999997</v>
      </c>
      <c r="AF156" s="197">
        <v>0.9708</v>
      </c>
      <c r="AG156" s="197">
        <v>0.97070000000000001</v>
      </c>
      <c r="AH156" s="197">
        <v>0.97050000000000003</v>
      </c>
      <c r="AI156" s="197">
        <v>0.97030000000000005</v>
      </c>
      <c r="AJ156" s="197">
        <v>0.97009999999999996</v>
      </c>
      <c r="AK156" s="197">
        <v>0.96989999999999998</v>
      </c>
      <c r="AL156" s="197">
        <v>0.9698</v>
      </c>
      <c r="AM156" s="197">
        <v>0.96960000000000002</v>
      </c>
      <c r="AN156" s="197">
        <v>0.96940000000000004</v>
      </c>
      <c r="AO156" s="197">
        <v>0.96919999999999995</v>
      </c>
      <c r="AP156" s="197">
        <v>0.96899999999999997</v>
      </c>
      <c r="AQ156" s="197">
        <v>0.96889999999999998</v>
      </c>
      <c r="AR156" s="197">
        <v>0.96870000000000001</v>
      </c>
      <c r="AS156" s="197">
        <v>0.96850000000000003</v>
      </c>
      <c r="AT156" s="197">
        <v>0.96830000000000005</v>
      </c>
      <c r="AU156" s="197">
        <v>0.96809999999999996</v>
      </c>
      <c r="AV156" s="197">
        <v>0.96789999999999998</v>
      </c>
      <c r="AW156" s="197">
        <v>0.9677</v>
      </c>
      <c r="AX156" s="197">
        <v>0.96760000000000002</v>
      </c>
      <c r="AY156" s="197">
        <v>0.96740000000000004</v>
      </c>
      <c r="AZ156" s="197">
        <v>0.96719999999999995</v>
      </c>
      <c r="BA156" s="199">
        <v>0.96699999999999997</v>
      </c>
    </row>
    <row r="157" spans="2:53" s="192" customFormat="1" ht="16.350000000000001" customHeight="1">
      <c r="B157" s="196">
        <v>122</v>
      </c>
      <c r="C157" s="197">
        <v>0.97550000000000003</v>
      </c>
      <c r="D157" s="197">
        <v>0.97540000000000004</v>
      </c>
      <c r="E157" s="197">
        <v>0.97519999999999996</v>
      </c>
      <c r="F157" s="197">
        <v>0.97509999999999997</v>
      </c>
      <c r="G157" s="197">
        <v>0.97489999999999999</v>
      </c>
      <c r="H157" s="197">
        <v>0.97470000000000001</v>
      </c>
      <c r="I157" s="197">
        <v>0.97460000000000002</v>
      </c>
      <c r="J157" s="197">
        <v>0.97440000000000004</v>
      </c>
      <c r="K157" s="197">
        <v>0.97419999999999995</v>
      </c>
      <c r="L157" s="197">
        <v>0.97409999999999997</v>
      </c>
      <c r="M157" s="197">
        <v>0.97389999999999999</v>
      </c>
      <c r="N157" s="197">
        <v>0.97370000000000001</v>
      </c>
      <c r="O157" s="197">
        <v>0.97360000000000002</v>
      </c>
      <c r="P157" s="197">
        <v>0.97340000000000004</v>
      </c>
      <c r="Q157" s="197">
        <v>0.97319999999999995</v>
      </c>
      <c r="R157" s="197">
        <v>0.97299999999999998</v>
      </c>
      <c r="S157" s="197">
        <v>0.97289999999999999</v>
      </c>
      <c r="T157" s="197">
        <v>0.97270000000000001</v>
      </c>
      <c r="U157" s="197">
        <v>0.97250000000000003</v>
      </c>
      <c r="V157" s="197">
        <v>0.97240000000000004</v>
      </c>
      <c r="W157" s="197">
        <v>0.97219999999999995</v>
      </c>
      <c r="X157" s="197">
        <v>0.97199999999999998</v>
      </c>
      <c r="Y157" s="197">
        <v>0.9718</v>
      </c>
      <c r="Z157" s="197">
        <v>0.97170000000000001</v>
      </c>
      <c r="AA157" s="197">
        <v>0.97150000000000003</v>
      </c>
      <c r="AB157" s="197">
        <v>0.97130000000000005</v>
      </c>
      <c r="AC157" s="197">
        <v>0.97109999999999996</v>
      </c>
      <c r="AD157" s="197">
        <v>0.97099999999999997</v>
      </c>
      <c r="AE157" s="197">
        <v>0.9708</v>
      </c>
      <c r="AF157" s="197">
        <v>0.97060000000000002</v>
      </c>
      <c r="AG157" s="197">
        <v>0.97040000000000004</v>
      </c>
      <c r="AH157" s="197">
        <v>0.97019999999999995</v>
      </c>
      <c r="AI157" s="197">
        <v>0.97009999999999996</v>
      </c>
      <c r="AJ157" s="197">
        <v>0.96989999999999998</v>
      </c>
      <c r="AK157" s="197">
        <v>0.96970000000000001</v>
      </c>
      <c r="AL157" s="197">
        <v>0.96950000000000003</v>
      </c>
      <c r="AM157" s="197">
        <v>0.96930000000000005</v>
      </c>
      <c r="AN157" s="197">
        <v>0.96919999999999995</v>
      </c>
      <c r="AO157" s="197">
        <v>0.96899999999999997</v>
      </c>
      <c r="AP157" s="197">
        <v>0.96879999999999999</v>
      </c>
      <c r="AQ157" s="197">
        <v>0.96860000000000002</v>
      </c>
      <c r="AR157" s="197">
        <v>0.96840000000000004</v>
      </c>
      <c r="AS157" s="197">
        <v>0.96819999999999995</v>
      </c>
      <c r="AT157" s="197">
        <v>0.96799999999999997</v>
      </c>
      <c r="AU157" s="197">
        <v>0.96789999999999998</v>
      </c>
      <c r="AV157" s="197">
        <v>0.9677</v>
      </c>
      <c r="AW157" s="197">
        <v>0.96750000000000003</v>
      </c>
      <c r="AX157" s="197">
        <v>0.96730000000000005</v>
      </c>
      <c r="AY157" s="197">
        <v>0.96709999999999996</v>
      </c>
      <c r="AZ157" s="197">
        <v>0.96689999999999998</v>
      </c>
      <c r="BA157" s="199">
        <v>0.9667</v>
      </c>
    </row>
    <row r="158" spans="2:53" s="192" customFormat="1" ht="16.350000000000001" customHeight="1">
      <c r="B158" s="196">
        <v>122.5</v>
      </c>
      <c r="C158" s="197">
        <v>0.97529999999999994</v>
      </c>
      <c r="D158" s="197">
        <v>0.97519999999999996</v>
      </c>
      <c r="E158" s="197">
        <v>0.97499999999999998</v>
      </c>
      <c r="F158" s="197">
        <v>0.9748</v>
      </c>
      <c r="G158" s="197">
        <v>0.97470000000000001</v>
      </c>
      <c r="H158" s="197">
        <v>0.97450000000000003</v>
      </c>
      <c r="I158" s="197">
        <v>0.97430000000000005</v>
      </c>
      <c r="J158" s="197">
        <v>0.97419999999999995</v>
      </c>
      <c r="K158" s="197">
        <v>0.97399999999999998</v>
      </c>
      <c r="L158" s="197">
        <v>0.9738</v>
      </c>
      <c r="M158" s="197">
        <v>0.97370000000000001</v>
      </c>
      <c r="N158" s="197">
        <v>0.97350000000000003</v>
      </c>
      <c r="O158" s="197">
        <v>0.97330000000000005</v>
      </c>
      <c r="P158" s="197">
        <v>0.97319999999999995</v>
      </c>
      <c r="Q158" s="197">
        <v>0.97299999999999998</v>
      </c>
      <c r="R158" s="197">
        <v>0.9728</v>
      </c>
      <c r="S158" s="197">
        <v>0.97260000000000002</v>
      </c>
      <c r="T158" s="197">
        <v>0.97250000000000003</v>
      </c>
      <c r="U158" s="197">
        <v>0.97230000000000005</v>
      </c>
      <c r="V158" s="197">
        <v>0.97209999999999996</v>
      </c>
      <c r="W158" s="197">
        <v>0.97199999999999998</v>
      </c>
      <c r="X158" s="197">
        <v>0.9718</v>
      </c>
      <c r="Y158" s="197">
        <v>0.97160000000000002</v>
      </c>
      <c r="Z158" s="197">
        <v>0.97140000000000004</v>
      </c>
      <c r="AA158" s="197">
        <v>0.97130000000000005</v>
      </c>
      <c r="AB158" s="197">
        <v>0.97109999999999996</v>
      </c>
      <c r="AC158" s="197">
        <v>0.97089999999999999</v>
      </c>
      <c r="AD158" s="197">
        <v>0.97070000000000001</v>
      </c>
      <c r="AE158" s="197">
        <v>0.97050000000000003</v>
      </c>
      <c r="AF158" s="197">
        <v>0.97040000000000004</v>
      </c>
      <c r="AG158" s="197">
        <v>0.97019999999999995</v>
      </c>
      <c r="AH158" s="197">
        <v>0.97</v>
      </c>
      <c r="AI158" s="197">
        <v>0.9698</v>
      </c>
      <c r="AJ158" s="197">
        <v>0.96960000000000002</v>
      </c>
      <c r="AK158" s="197">
        <v>0.96950000000000003</v>
      </c>
      <c r="AL158" s="197">
        <v>0.96930000000000005</v>
      </c>
      <c r="AM158" s="197">
        <v>0.96909999999999996</v>
      </c>
      <c r="AN158" s="197">
        <v>0.96889999999999998</v>
      </c>
      <c r="AO158" s="197">
        <v>0.96870000000000001</v>
      </c>
      <c r="AP158" s="197">
        <v>0.96850000000000003</v>
      </c>
      <c r="AQ158" s="197">
        <v>0.96830000000000005</v>
      </c>
      <c r="AR158" s="197">
        <v>0.96819999999999995</v>
      </c>
      <c r="AS158" s="197">
        <v>0.96799999999999997</v>
      </c>
      <c r="AT158" s="197">
        <v>0.96779999999999999</v>
      </c>
      <c r="AU158" s="197">
        <v>0.96760000000000002</v>
      </c>
      <c r="AV158" s="197">
        <v>0.96740000000000004</v>
      </c>
      <c r="AW158" s="197">
        <v>0.96719999999999995</v>
      </c>
      <c r="AX158" s="197">
        <v>0.96699999999999997</v>
      </c>
      <c r="AY158" s="197">
        <v>0.96679999999999999</v>
      </c>
      <c r="AZ158" s="197">
        <v>0.96660000000000001</v>
      </c>
      <c r="BA158" s="199">
        <v>0.96650000000000003</v>
      </c>
    </row>
    <row r="159" spans="2:53" s="192" customFormat="1" ht="16.350000000000001" customHeight="1">
      <c r="B159" s="196">
        <v>123</v>
      </c>
      <c r="C159" s="197">
        <v>0.97509999999999997</v>
      </c>
      <c r="D159" s="197">
        <v>0.97499999999999998</v>
      </c>
      <c r="E159" s="197">
        <v>0.9748</v>
      </c>
      <c r="F159" s="197">
        <v>0.97460000000000002</v>
      </c>
      <c r="G159" s="197">
        <v>0.97450000000000003</v>
      </c>
      <c r="H159" s="197">
        <v>0.97430000000000005</v>
      </c>
      <c r="I159" s="197">
        <v>0.97409999999999997</v>
      </c>
      <c r="J159" s="197">
        <v>0.97399999999999998</v>
      </c>
      <c r="K159" s="197">
        <v>0.9738</v>
      </c>
      <c r="L159" s="197">
        <v>0.97360000000000002</v>
      </c>
      <c r="M159" s="197">
        <v>0.97350000000000003</v>
      </c>
      <c r="N159" s="197">
        <v>0.97330000000000005</v>
      </c>
      <c r="O159" s="197">
        <v>0.97309999999999997</v>
      </c>
      <c r="P159" s="197">
        <v>0.97299999999999998</v>
      </c>
      <c r="Q159" s="197">
        <v>0.9728</v>
      </c>
      <c r="R159" s="197">
        <v>0.97260000000000002</v>
      </c>
      <c r="S159" s="197">
        <v>0.97240000000000004</v>
      </c>
      <c r="T159" s="197">
        <v>0.97230000000000005</v>
      </c>
      <c r="U159" s="197">
        <v>0.97209999999999996</v>
      </c>
      <c r="V159" s="197">
        <v>0.97189999999999999</v>
      </c>
      <c r="W159" s="197">
        <v>0.97170000000000001</v>
      </c>
      <c r="X159" s="197">
        <v>0.97160000000000002</v>
      </c>
      <c r="Y159" s="197">
        <v>0.97140000000000004</v>
      </c>
      <c r="Z159" s="197">
        <v>0.97119999999999995</v>
      </c>
      <c r="AA159" s="197">
        <v>0.97099999999999997</v>
      </c>
      <c r="AB159" s="197">
        <v>0.9708</v>
      </c>
      <c r="AC159" s="197">
        <v>0.97070000000000001</v>
      </c>
      <c r="AD159" s="197">
        <v>0.97050000000000003</v>
      </c>
      <c r="AE159" s="197">
        <v>0.97030000000000005</v>
      </c>
      <c r="AF159" s="197">
        <v>0.97009999999999996</v>
      </c>
      <c r="AG159" s="197">
        <v>0.96989999999999998</v>
      </c>
      <c r="AH159" s="197">
        <v>0.9698</v>
      </c>
      <c r="AI159" s="197">
        <v>0.96960000000000002</v>
      </c>
      <c r="AJ159" s="197">
        <v>0.96940000000000004</v>
      </c>
      <c r="AK159" s="197">
        <v>0.96919999999999995</v>
      </c>
      <c r="AL159" s="197">
        <v>0.96899999999999997</v>
      </c>
      <c r="AM159" s="197">
        <v>0.96879999999999999</v>
      </c>
      <c r="AN159" s="197">
        <v>0.96870000000000001</v>
      </c>
      <c r="AO159" s="197">
        <v>0.96850000000000003</v>
      </c>
      <c r="AP159" s="197">
        <v>0.96830000000000005</v>
      </c>
      <c r="AQ159" s="197">
        <v>0.96809999999999996</v>
      </c>
      <c r="AR159" s="197">
        <v>0.96789999999999998</v>
      </c>
      <c r="AS159" s="197">
        <v>0.9677</v>
      </c>
      <c r="AT159" s="197">
        <v>0.96750000000000003</v>
      </c>
      <c r="AU159" s="197">
        <v>0.96730000000000005</v>
      </c>
      <c r="AV159" s="197">
        <v>0.96709999999999996</v>
      </c>
      <c r="AW159" s="197">
        <v>0.96699999999999997</v>
      </c>
      <c r="AX159" s="197">
        <v>0.96679999999999999</v>
      </c>
      <c r="AY159" s="197">
        <v>0.96660000000000001</v>
      </c>
      <c r="AZ159" s="197">
        <v>0.96640000000000004</v>
      </c>
      <c r="BA159" s="199">
        <v>0.96619999999999995</v>
      </c>
    </row>
    <row r="160" spans="2:53" s="192" customFormat="1" ht="16.350000000000001" customHeight="1">
      <c r="B160" s="196">
        <v>123.5</v>
      </c>
      <c r="C160" s="197">
        <v>0.97489999999999999</v>
      </c>
      <c r="D160" s="197">
        <v>0.9748</v>
      </c>
      <c r="E160" s="197">
        <v>0.97460000000000002</v>
      </c>
      <c r="F160" s="197">
        <v>0.97440000000000004</v>
      </c>
      <c r="G160" s="197">
        <v>0.97430000000000005</v>
      </c>
      <c r="H160" s="197">
        <v>0.97409999999999997</v>
      </c>
      <c r="I160" s="197">
        <v>0.97389999999999999</v>
      </c>
      <c r="J160" s="197">
        <v>0.9738</v>
      </c>
      <c r="K160" s="197">
        <v>0.97360000000000002</v>
      </c>
      <c r="L160" s="197">
        <v>0.97340000000000004</v>
      </c>
      <c r="M160" s="197">
        <v>0.97330000000000005</v>
      </c>
      <c r="N160" s="197">
        <v>0.97309999999999997</v>
      </c>
      <c r="O160" s="197">
        <v>0.97289999999999999</v>
      </c>
      <c r="P160" s="197">
        <v>0.97270000000000001</v>
      </c>
      <c r="Q160" s="197">
        <v>0.97260000000000002</v>
      </c>
      <c r="R160" s="197">
        <v>0.97240000000000004</v>
      </c>
      <c r="S160" s="197">
        <v>0.97219999999999995</v>
      </c>
      <c r="T160" s="197">
        <v>0.97199999999999998</v>
      </c>
      <c r="U160" s="197">
        <v>0.97189999999999999</v>
      </c>
      <c r="V160" s="197">
        <v>0.97170000000000001</v>
      </c>
      <c r="W160" s="197">
        <v>0.97150000000000003</v>
      </c>
      <c r="X160" s="197">
        <v>0.97130000000000005</v>
      </c>
      <c r="Y160" s="197">
        <v>0.97109999999999996</v>
      </c>
      <c r="Z160" s="197">
        <v>0.97099999999999997</v>
      </c>
      <c r="AA160" s="197">
        <v>0.9708</v>
      </c>
      <c r="AB160" s="197">
        <v>0.97060000000000002</v>
      </c>
      <c r="AC160" s="197">
        <v>0.97040000000000004</v>
      </c>
      <c r="AD160" s="197">
        <v>0.97019999999999995</v>
      </c>
      <c r="AE160" s="197">
        <v>0.97009999999999996</v>
      </c>
      <c r="AF160" s="197">
        <v>0.96989999999999998</v>
      </c>
      <c r="AG160" s="197">
        <v>0.96970000000000001</v>
      </c>
      <c r="AH160" s="197">
        <v>0.96950000000000003</v>
      </c>
      <c r="AI160" s="197">
        <v>0.96930000000000005</v>
      </c>
      <c r="AJ160" s="197">
        <v>0.96909999999999996</v>
      </c>
      <c r="AK160" s="197">
        <v>0.96899999999999997</v>
      </c>
      <c r="AL160" s="197">
        <v>0.96879999999999999</v>
      </c>
      <c r="AM160" s="197">
        <v>0.96860000000000002</v>
      </c>
      <c r="AN160" s="197">
        <v>0.96840000000000004</v>
      </c>
      <c r="AO160" s="197">
        <v>0.96819999999999995</v>
      </c>
      <c r="AP160" s="197">
        <v>0.96799999999999997</v>
      </c>
      <c r="AQ160" s="197">
        <v>0.96779999999999999</v>
      </c>
      <c r="AR160" s="197">
        <v>0.96760000000000002</v>
      </c>
      <c r="AS160" s="197">
        <v>0.96750000000000003</v>
      </c>
      <c r="AT160" s="197">
        <v>0.96730000000000005</v>
      </c>
      <c r="AU160" s="197">
        <v>0.96709999999999996</v>
      </c>
      <c r="AV160" s="197">
        <v>0.96689999999999998</v>
      </c>
      <c r="AW160" s="197">
        <v>0.9667</v>
      </c>
      <c r="AX160" s="197">
        <v>0.96650000000000003</v>
      </c>
      <c r="AY160" s="197">
        <v>0.96630000000000005</v>
      </c>
      <c r="AZ160" s="197">
        <v>0.96609999999999996</v>
      </c>
      <c r="BA160" s="199">
        <v>0.96589999999999998</v>
      </c>
    </row>
    <row r="161" spans="2:53" s="192" customFormat="1" ht="16.350000000000001" customHeight="1">
      <c r="B161" s="196">
        <v>124</v>
      </c>
      <c r="C161" s="197">
        <v>0.97470000000000001</v>
      </c>
      <c r="D161" s="197">
        <v>0.97460000000000002</v>
      </c>
      <c r="E161" s="197">
        <v>0.97440000000000004</v>
      </c>
      <c r="F161" s="197">
        <v>0.97419999999999995</v>
      </c>
      <c r="G161" s="197">
        <v>0.97409999999999997</v>
      </c>
      <c r="H161" s="197">
        <v>0.97389999999999999</v>
      </c>
      <c r="I161" s="197">
        <v>0.97370000000000001</v>
      </c>
      <c r="J161" s="197">
        <v>0.97360000000000002</v>
      </c>
      <c r="K161" s="197">
        <v>0.97340000000000004</v>
      </c>
      <c r="L161" s="197">
        <v>0.97319999999999995</v>
      </c>
      <c r="M161" s="197">
        <v>0.97299999999999998</v>
      </c>
      <c r="N161" s="197">
        <v>0.97289999999999999</v>
      </c>
      <c r="O161" s="197">
        <v>0.97270000000000001</v>
      </c>
      <c r="P161" s="197">
        <v>0.97250000000000003</v>
      </c>
      <c r="Q161" s="197">
        <v>0.97230000000000005</v>
      </c>
      <c r="R161" s="197">
        <v>0.97219999999999995</v>
      </c>
      <c r="S161" s="197">
        <v>0.97199999999999998</v>
      </c>
      <c r="T161" s="197">
        <v>0.9718</v>
      </c>
      <c r="U161" s="197">
        <v>0.97160000000000002</v>
      </c>
      <c r="V161" s="197">
        <v>0.97150000000000003</v>
      </c>
      <c r="W161" s="197">
        <v>0.97130000000000005</v>
      </c>
      <c r="X161" s="197">
        <v>0.97109999999999996</v>
      </c>
      <c r="Y161" s="197">
        <v>0.97089999999999999</v>
      </c>
      <c r="Z161" s="197">
        <v>0.97070000000000001</v>
      </c>
      <c r="AA161" s="197">
        <v>0.97060000000000002</v>
      </c>
      <c r="AB161" s="197">
        <v>0.97040000000000004</v>
      </c>
      <c r="AC161" s="197">
        <v>0.97019999999999995</v>
      </c>
      <c r="AD161" s="197">
        <v>0.97</v>
      </c>
      <c r="AE161" s="197">
        <v>0.9698</v>
      </c>
      <c r="AF161" s="197">
        <v>0.96960000000000002</v>
      </c>
      <c r="AG161" s="197">
        <v>0.96950000000000003</v>
      </c>
      <c r="AH161" s="197">
        <v>0.96930000000000005</v>
      </c>
      <c r="AI161" s="197">
        <v>0.96909999999999996</v>
      </c>
      <c r="AJ161" s="197">
        <v>0.96889999999999998</v>
      </c>
      <c r="AK161" s="197">
        <v>0.96870000000000001</v>
      </c>
      <c r="AL161" s="197">
        <v>0.96850000000000003</v>
      </c>
      <c r="AM161" s="197">
        <v>0.96830000000000005</v>
      </c>
      <c r="AN161" s="197">
        <v>0.96809999999999996</v>
      </c>
      <c r="AO161" s="197">
        <v>0.96799999999999997</v>
      </c>
      <c r="AP161" s="197">
        <v>0.96779999999999999</v>
      </c>
      <c r="AQ161" s="197">
        <v>0.96760000000000002</v>
      </c>
      <c r="AR161" s="197">
        <v>0.96740000000000004</v>
      </c>
      <c r="AS161" s="197">
        <v>0.96719999999999995</v>
      </c>
      <c r="AT161" s="197">
        <v>0.96699999999999997</v>
      </c>
      <c r="AU161" s="197">
        <v>0.96679999999999999</v>
      </c>
      <c r="AV161" s="197">
        <v>0.96660000000000001</v>
      </c>
      <c r="AW161" s="197">
        <v>0.96640000000000004</v>
      </c>
      <c r="AX161" s="197">
        <v>0.96619999999999995</v>
      </c>
      <c r="AY161" s="197">
        <v>0.96599999999999997</v>
      </c>
      <c r="AZ161" s="197">
        <v>0.96579999999999999</v>
      </c>
      <c r="BA161" s="199">
        <v>0.96560000000000001</v>
      </c>
    </row>
    <row r="162" spans="2:53" s="192" customFormat="1" ht="16.350000000000001" customHeight="1">
      <c r="B162" s="196">
        <v>124.5</v>
      </c>
      <c r="C162" s="197">
        <v>0.97450000000000003</v>
      </c>
      <c r="D162" s="197">
        <v>0.97440000000000004</v>
      </c>
      <c r="E162" s="197">
        <v>0.97419999999999995</v>
      </c>
      <c r="F162" s="197">
        <v>0.97399999999999998</v>
      </c>
      <c r="G162" s="197">
        <v>0.97389999999999999</v>
      </c>
      <c r="H162" s="197">
        <v>0.97370000000000001</v>
      </c>
      <c r="I162" s="197">
        <v>0.97350000000000003</v>
      </c>
      <c r="J162" s="197">
        <v>0.97340000000000004</v>
      </c>
      <c r="K162" s="197">
        <v>0.97319999999999995</v>
      </c>
      <c r="L162" s="197">
        <v>0.97299999999999998</v>
      </c>
      <c r="M162" s="197">
        <v>0.9728</v>
      </c>
      <c r="N162" s="197">
        <v>0.97270000000000001</v>
      </c>
      <c r="O162" s="197">
        <v>0.97250000000000003</v>
      </c>
      <c r="P162" s="197">
        <v>0.97230000000000005</v>
      </c>
      <c r="Q162" s="197">
        <v>0.97209999999999996</v>
      </c>
      <c r="R162" s="197">
        <v>0.97189999999999999</v>
      </c>
      <c r="S162" s="197">
        <v>0.9718</v>
      </c>
      <c r="T162" s="197">
        <v>0.97160000000000002</v>
      </c>
      <c r="U162" s="197">
        <v>0.97140000000000004</v>
      </c>
      <c r="V162" s="197">
        <v>0.97119999999999995</v>
      </c>
      <c r="W162" s="197">
        <v>0.97109999999999996</v>
      </c>
      <c r="X162" s="197">
        <v>0.97089999999999999</v>
      </c>
      <c r="Y162" s="197">
        <v>0.97070000000000001</v>
      </c>
      <c r="Z162" s="197">
        <v>0.97050000000000003</v>
      </c>
      <c r="AA162" s="197">
        <v>0.97030000000000005</v>
      </c>
      <c r="AB162" s="197">
        <v>0.97009999999999996</v>
      </c>
      <c r="AC162" s="197">
        <v>0.97</v>
      </c>
      <c r="AD162" s="197">
        <v>0.9698</v>
      </c>
      <c r="AE162" s="197">
        <v>0.96960000000000002</v>
      </c>
      <c r="AF162" s="197">
        <v>0.96940000000000004</v>
      </c>
      <c r="AG162" s="197">
        <v>0.96919999999999995</v>
      </c>
      <c r="AH162" s="197">
        <v>0.96899999999999997</v>
      </c>
      <c r="AI162" s="197">
        <v>0.96879999999999999</v>
      </c>
      <c r="AJ162" s="197">
        <v>0.96870000000000001</v>
      </c>
      <c r="AK162" s="197">
        <v>0.96850000000000003</v>
      </c>
      <c r="AL162" s="197">
        <v>0.96830000000000005</v>
      </c>
      <c r="AM162" s="197">
        <v>0.96809999999999996</v>
      </c>
      <c r="AN162" s="197">
        <v>0.96789999999999998</v>
      </c>
      <c r="AO162" s="197">
        <v>0.9677</v>
      </c>
      <c r="AP162" s="197">
        <v>0.96750000000000003</v>
      </c>
      <c r="AQ162" s="197">
        <v>0.96730000000000005</v>
      </c>
      <c r="AR162" s="197">
        <v>0.96709999999999996</v>
      </c>
      <c r="AS162" s="197">
        <v>0.96689999999999998</v>
      </c>
      <c r="AT162" s="197">
        <v>0.9667</v>
      </c>
      <c r="AU162" s="197">
        <v>0.96660000000000001</v>
      </c>
      <c r="AV162" s="197">
        <v>0.96640000000000004</v>
      </c>
      <c r="AW162" s="197">
        <v>0.96619999999999995</v>
      </c>
      <c r="AX162" s="197">
        <v>0.96599999999999997</v>
      </c>
      <c r="AY162" s="197">
        <v>0.96579999999999999</v>
      </c>
      <c r="AZ162" s="197">
        <v>0.96560000000000001</v>
      </c>
      <c r="BA162" s="199">
        <v>0.96540000000000004</v>
      </c>
    </row>
    <row r="163" spans="2:53" s="192" customFormat="1" ht="16.350000000000001" customHeight="1">
      <c r="B163" s="196">
        <v>125</v>
      </c>
      <c r="C163" s="197">
        <v>0.97430000000000005</v>
      </c>
      <c r="D163" s="197">
        <v>0.97419999999999995</v>
      </c>
      <c r="E163" s="197">
        <v>0.97399999999999998</v>
      </c>
      <c r="F163" s="197">
        <v>0.9738</v>
      </c>
      <c r="G163" s="197">
        <v>0.97370000000000001</v>
      </c>
      <c r="H163" s="197">
        <v>0.97350000000000003</v>
      </c>
      <c r="I163" s="197">
        <v>0.97330000000000005</v>
      </c>
      <c r="J163" s="197">
        <v>0.97309999999999997</v>
      </c>
      <c r="K163" s="197">
        <v>0.97299999999999998</v>
      </c>
      <c r="L163" s="197">
        <v>0.9728</v>
      </c>
      <c r="M163" s="197">
        <v>0.97260000000000002</v>
      </c>
      <c r="N163" s="197">
        <v>0.97240000000000004</v>
      </c>
      <c r="O163" s="197">
        <v>0.97230000000000005</v>
      </c>
      <c r="P163" s="197">
        <v>0.97209999999999996</v>
      </c>
      <c r="Q163" s="197">
        <v>0.97189999999999999</v>
      </c>
      <c r="R163" s="197">
        <v>0.97170000000000001</v>
      </c>
      <c r="S163" s="197">
        <v>0.97150000000000003</v>
      </c>
      <c r="T163" s="197">
        <v>0.97140000000000004</v>
      </c>
      <c r="U163" s="197">
        <v>0.97119999999999995</v>
      </c>
      <c r="V163" s="197">
        <v>0.97099999999999997</v>
      </c>
      <c r="W163" s="197">
        <v>0.9708</v>
      </c>
      <c r="X163" s="197">
        <v>0.97060000000000002</v>
      </c>
      <c r="Y163" s="197">
        <v>0.97050000000000003</v>
      </c>
      <c r="Z163" s="197">
        <v>0.97030000000000005</v>
      </c>
      <c r="AA163" s="197">
        <v>0.97009999999999996</v>
      </c>
      <c r="AB163" s="197">
        <v>0.96989999999999998</v>
      </c>
      <c r="AC163" s="197">
        <v>0.96970000000000001</v>
      </c>
      <c r="AD163" s="197">
        <v>0.96950000000000003</v>
      </c>
      <c r="AE163" s="197">
        <v>0.96940000000000004</v>
      </c>
      <c r="AF163" s="197">
        <v>0.96919999999999995</v>
      </c>
      <c r="AG163" s="197">
        <v>0.96899999999999997</v>
      </c>
      <c r="AH163" s="197">
        <v>0.96879999999999999</v>
      </c>
      <c r="AI163" s="197">
        <v>0.96860000000000002</v>
      </c>
      <c r="AJ163" s="197">
        <v>0.96840000000000004</v>
      </c>
      <c r="AK163" s="197">
        <v>0.96819999999999995</v>
      </c>
      <c r="AL163" s="197">
        <v>0.96799999999999997</v>
      </c>
      <c r="AM163" s="197">
        <v>0.96779999999999999</v>
      </c>
      <c r="AN163" s="197">
        <v>0.96760000000000002</v>
      </c>
      <c r="AO163" s="197">
        <v>0.96750000000000003</v>
      </c>
      <c r="AP163" s="197">
        <v>0.96730000000000005</v>
      </c>
      <c r="AQ163" s="197">
        <v>0.96709999999999996</v>
      </c>
      <c r="AR163" s="197">
        <v>0.96689999999999998</v>
      </c>
      <c r="AS163" s="197">
        <v>0.9667</v>
      </c>
      <c r="AT163" s="197">
        <v>0.96650000000000003</v>
      </c>
      <c r="AU163" s="197">
        <v>0.96630000000000005</v>
      </c>
      <c r="AV163" s="197">
        <v>0.96609999999999996</v>
      </c>
      <c r="AW163" s="197">
        <v>0.96589999999999998</v>
      </c>
      <c r="AX163" s="197">
        <v>0.9657</v>
      </c>
      <c r="AY163" s="197">
        <v>0.96550000000000002</v>
      </c>
      <c r="AZ163" s="197">
        <v>0.96530000000000005</v>
      </c>
      <c r="BA163" s="199">
        <v>0.96509999999999996</v>
      </c>
    </row>
    <row r="164" spans="2:53" s="192" customFormat="1" ht="16.350000000000001" customHeight="1">
      <c r="B164" s="196">
        <v>125.5</v>
      </c>
      <c r="C164" s="197">
        <v>0.97419999999999995</v>
      </c>
      <c r="D164" s="197">
        <v>0.97399999999999998</v>
      </c>
      <c r="E164" s="197">
        <v>0.9738</v>
      </c>
      <c r="F164" s="197">
        <v>0.97360000000000002</v>
      </c>
      <c r="G164" s="197">
        <v>0.97350000000000003</v>
      </c>
      <c r="H164" s="197">
        <v>0.97330000000000005</v>
      </c>
      <c r="I164" s="197">
        <v>0.97309999999999997</v>
      </c>
      <c r="J164" s="197">
        <v>0.97289999999999999</v>
      </c>
      <c r="K164" s="197">
        <v>0.9728</v>
      </c>
      <c r="L164" s="197">
        <v>0.97260000000000002</v>
      </c>
      <c r="M164" s="197">
        <v>0.97240000000000004</v>
      </c>
      <c r="N164" s="197">
        <v>0.97219999999999995</v>
      </c>
      <c r="O164" s="197">
        <v>0.97209999999999996</v>
      </c>
      <c r="P164" s="197">
        <v>0.97189999999999999</v>
      </c>
      <c r="Q164" s="197">
        <v>0.97170000000000001</v>
      </c>
      <c r="R164" s="197">
        <v>0.97150000000000003</v>
      </c>
      <c r="S164" s="197">
        <v>0.97130000000000005</v>
      </c>
      <c r="T164" s="197">
        <v>0.97109999999999996</v>
      </c>
      <c r="U164" s="197">
        <v>0.97099999999999997</v>
      </c>
      <c r="V164" s="197">
        <v>0.9708</v>
      </c>
      <c r="W164" s="197">
        <v>0.97060000000000002</v>
      </c>
      <c r="X164" s="197">
        <v>0.97040000000000004</v>
      </c>
      <c r="Y164" s="197">
        <v>0.97019999999999995</v>
      </c>
      <c r="Z164" s="197">
        <v>0.97</v>
      </c>
      <c r="AA164" s="197">
        <v>0.96989999999999998</v>
      </c>
      <c r="AB164" s="197">
        <v>0.96970000000000001</v>
      </c>
      <c r="AC164" s="197">
        <v>0.96950000000000003</v>
      </c>
      <c r="AD164" s="197">
        <v>0.96930000000000005</v>
      </c>
      <c r="AE164" s="197">
        <v>0.96909999999999996</v>
      </c>
      <c r="AF164" s="197">
        <v>0.96889999999999998</v>
      </c>
      <c r="AG164" s="197">
        <v>0.96870000000000001</v>
      </c>
      <c r="AH164" s="197">
        <v>0.96850000000000003</v>
      </c>
      <c r="AI164" s="197">
        <v>0.96840000000000004</v>
      </c>
      <c r="AJ164" s="197">
        <v>0.96819999999999995</v>
      </c>
      <c r="AK164" s="197">
        <v>0.96799999999999997</v>
      </c>
      <c r="AL164" s="197">
        <v>0.96779999999999999</v>
      </c>
      <c r="AM164" s="197">
        <v>0.96760000000000002</v>
      </c>
      <c r="AN164" s="197">
        <v>0.96740000000000004</v>
      </c>
      <c r="AO164" s="197">
        <v>0.96719999999999995</v>
      </c>
      <c r="AP164" s="197">
        <v>0.96699999999999997</v>
      </c>
      <c r="AQ164" s="197">
        <v>0.96679999999999999</v>
      </c>
      <c r="AR164" s="197">
        <v>0.96660000000000001</v>
      </c>
      <c r="AS164" s="197">
        <v>0.96640000000000004</v>
      </c>
      <c r="AT164" s="197">
        <v>0.96619999999999995</v>
      </c>
      <c r="AU164" s="197">
        <v>0.96599999999999997</v>
      </c>
      <c r="AV164" s="197">
        <v>0.96579999999999999</v>
      </c>
      <c r="AW164" s="197">
        <v>0.96560000000000001</v>
      </c>
      <c r="AX164" s="197">
        <v>0.96540000000000004</v>
      </c>
      <c r="AY164" s="197">
        <v>0.96519999999999995</v>
      </c>
      <c r="AZ164" s="197">
        <v>0.96499999999999997</v>
      </c>
      <c r="BA164" s="199">
        <v>0.96479999999999999</v>
      </c>
    </row>
    <row r="165" spans="2:53" s="192" customFormat="1" ht="16.350000000000001" customHeight="1">
      <c r="B165" s="196">
        <v>126</v>
      </c>
      <c r="C165" s="197">
        <v>0.97399999999999998</v>
      </c>
      <c r="D165" s="197">
        <v>0.9738</v>
      </c>
      <c r="E165" s="197">
        <v>0.97360000000000002</v>
      </c>
      <c r="F165" s="197">
        <v>0.97340000000000004</v>
      </c>
      <c r="G165" s="197">
        <v>0.97330000000000005</v>
      </c>
      <c r="H165" s="197">
        <v>0.97309999999999997</v>
      </c>
      <c r="I165" s="197">
        <v>0.97289999999999999</v>
      </c>
      <c r="J165" s="197">
        <v>0.97270000000000001</v>
      </c>
      <c r="K165" s="197">
        <v>0.97260000000000002</v>
      </c>
      <c r="L165" s="197">
        <v>0.97240000000000004</v>
      </c>
      <c r="M165" s="197">
        <v>0.97219999999999995</v>
      </c>
      <c r="N165" s="197">
        <v>0.97199999999999998</v>
      </c>
      <c r="O165" s="197">
        <v>0.9718</v>
      </c>
      <c r="P165" s="197">
        <v>0.97170000000000001</v>
      </c>
      <c r="Q165" s="197">
        <v>0.97150000000000003</v>
      </c>
      <c r="R165" s="197">
        <v>0.97130000000000005</v>
      </c>
      <c r="S165" s="197">
        <v>0.97109999999999996</v>
      </c>
      <c r="T165" s="197">
        <v>0.97089999999999999</v>
      </c>
      <c r="U165" s="197">
        <v>0.97070000000000001</v>
      </c>
      <c r="V165" s="197">
        <v>0.97060000000000002</v>
      </c>
      <c r="W165" s="197">
        <v>0.97040000000000004</v>
      </c>
      <c r="X165" s="197">
        <v>0.97019999999999995</v>
      </c>
      <c r="Y165" s="197">
        <v>0.97</v>
      </c>
      <c r="Z165" s="197">
        <v>0.9698</v>
      </c>
      <c r="AA165" s="197">
        <v>0.96960000000000002</v>
      </c>
      <c r="AB165" s="197">
        <v>0.96940000000000004</v>
      </c>
      <c r="AC165" s="197">
        <v>0.96930000000000005</v>
      </c>
      <c r="AD165" s="197">
        <v>0.96909999999999996</v>
      </c>
      <c r="AE165" s="197">
        <v>0.96889999999999998</v>
      </c>
      <c r="AF165" s="197">
        <v>0.96870000000000001</v>
      </c>
      <c r="AG165" s="197">
        <v>0.96850000000000003</v>
      </c>
      <c r="AH165" s="197">
        <v>0.96830000000000005</v>
      </c>
      <c r="AI165" s="197">
        <v>0.96809999999999996</v>
      </c>
      <c r="AJ165" s="197">
        <v>0.96789999999999998</v>
      </c>
      <c r="AK165" s="197">
        <v>0.9677</v>
      </c>
      <c r="AL165" s="197">
        <v>0.96750000000000003</v>
      </c>
      <c r="AM165" s="197">
        <v>0.96730000000000005</v>
      </c>
      <c r="AN165" s="197">
        <v>0.96709999999999996</v>
      </c>
      <c r="AO165" s="197">
        <v>0.96699999999999997</v>
      </c>
      <c r="AP165" s="197">
        <v>0.96679999999999999</v>
      </c>
      <c r="AQ165" s="197">
        <v>0.96660000000000001</v>
      </c>
      <c r="AR165" s="197">
        <v>0.96640000000000004</v>
      </c>
      <c r="AS165" s="197">
        <v>0.96619999999999995</v>
      </c>
      <c r="AT165" s="197">
        <v>0.96599999999999997</v>
      </c>
      <c r="AU165" s="197">
        <v>0.96579999999999999</v>
      </c>
      <c r="AV165" s="197">
        <v>0.96560000000000001</v>
      </c>
      <c r="AW165" s="197">
        <v>0.96540000000000004</v>
      </c>
      <c r="AX165" s="197">
        <v>0.96519999999999995</v>
      </c>
      <c r="AY165" s="197">
        <v>0.96499999999999997</v>
      </c>
      <c r="AZ165" s="197">
        <v>0.96479999999999999</v>
      </c>
      <c r="BA165" s="199">
        <v>0.96460000000000001</v>
      </c>
    </row>
    <row r="166" spans="2:53" s="192" customFormat="1" ht="16.350000000000001" customHeight="1">
      <c r="B166" s="196">
        <v>126.5</v>
      </c>
      <c r="C166" s="197">
        <v>0.9738</v>
      </c>
      <c r="D166" s="197">
        <v>0.97360000000000002</v>
      </c>
      <c r="E166" s="197">
        <v>0.97340000000000004</v>
      </c>
      <c r="F166" s="197">
        <v>0.97319999999999995</v>
      </c>
      <c r="G166" s="197">
        <v>0.97309999999999997</v>
      </c>
      <c r="H166" s="197">
        <v>0.97289999999999999</v>
      </c>
      <c r="I166" s="197">
        <v>0.97270000000000001</v>
      </c>
      <c r="J166" s="197">
        <v>0.97250000000000003</v>
      </c>
      <c r="K166" s="197">
        <v>0.97230000000000005</v>
      </c>
      <c r="L166" s="197">
        <v>0.97219999999999995</v>
      </c>
      <c r="M166" s="197">
        <v>0.97199999999999998</v>
      </c>
      <c r="N166" s="197">
        <v>0.9718</v>
      </c>
      <c r="O166" s="197">
        <v>0.97160000000000002</v>
      </c>
      <c r="P166" s="197">
        <v>0.97140000000000004</v>
      </c>
      <c r="Q166" s="197">
        <v>0.97130000000000005</v>
      </c>
      <c r="R166" s="197">
        <v>0.97109999999999996</v>
      </c>
      <c r="S166" s="197">
        <v>0.97089999999999999</v>
      </c>
      <c r="T166" s="197">
        <v>0.97070000000000001</v>
      </c>
      <c r="U166" s="197">
        <v>0.97050000000000003</v>
      </c>
      <c r="V166" s="197">
        <v>0.97030000000000005</v>
      </c>
      <c r="W166" s="197">
        <v>0.97009999999999996</v>
      </c>
      <c r="X166" s="197">
        <v>0.97</v>
      </c>
      <c r="Y166" s="197">
        <v>0.9698</v>
      </c>
      <c r="Z166" s="197">
        <v>0.96960000000000002</v>
      </c>
      <c r="AA166" s="197">
        <v>0.96940000000000004</v>
      </c>
      <c r="AB166" s="197">
        <v>0.96919999999999995</v>
      </c>
      <c r="AC166" s="197">
        <v>0.96899999999999997</v>
      </c>
      <c r="AD166" s="197">
        <v>0.96879999999999999</v>
      </c>
      <c r="AE166" s="197">
        <v>0.96860000000000002</v>
      </c>
      <c r="AF166" s="197">
        <v>0.96840000000000004</v>
      </c>
      <c r="AG166" s="197">
        <v>0.96830000000000005</v>
      </c>
      <c r="AH166" s="197">
        <v>0.96809999999999996</v>
      </c>
      <c r="AI166" s="197">
        <v>0.96789999999999998</v>
      </c>
      <c r="AJ166" s="197">
        <v>0.9677</v>
      </c>
      <c r="AK166" s="197">
        <v>0.96750000000000003</v>
      </c>
      <c r="AL166" s="197">
        <v>0.96730000000000005</v>
      </c>
      <c r="AM166" s="197">
        <v>0.96709999999999996</v>
      </c>
      <c r="AN166" s="197">
        <v>0.96689999999999998</v>
      </c>
      <c r="AO166" s="197">
        <v>0.9667</v>
      </c>
      <c r="AP166" s="197">
        <v>0.96650000000000003</v>
      </c>
      <c r="AQ166" s="197">
        <v>0.96630000000000005</v>
      </c>
      <c r="AR166" s="197">
        <v>0.96609999999999996</v>
      </c>
      <c r="AS166" s="197">
        <v>0.96589999999999998</v>
      </c>
      <c r="AT166" s="197">
        <v>0.9657</v>
      </c>
      <c r="AU166" s="197">
        <v>0.96550000000000002</v>
      </c>
      <c r="AV166" s="197">
        <v>0.96530000000000005</v>
      </c>
      <c r="AW166" s="197">
        <v>0.96509999999999996</v>
      </c>
      <c r="AX166" s="197">
        <v>0.96489999999999998</v>
      </c>
      <c r="AY166" s="197">
        <v>0.9647</v>
      </c>
      <c r="AZ166" s="197">
        <v>0.96450000000000002</v>
      </c>
      <c r="BA166" s="199">
        <v>0.96430000000000005</v>
      </c>
    </row>
    <row r="167" spans="2:53" s="192" customFormat="1" ht="16.350000000000001" customHeight="1">
      <c r="B167" s="196">
        <v>127</v>
      </c>
      <c r="C167" s="197">
        <v>0.97360000000000002</v>
      </c>
      <c r="D167" s="197">
        <v>0.97340000000000004</v>
      </c>
      <c r="E167" s="197">
        <v>0.97319999999999995</v>
      </c>
      <c r="F167" s="197">
        <v>0.97299999999999998</v>
      </c>
      <c r="G167" s="197">
        <v>0.9728</v>
      </c>
      <c r="H167" s="197">
        <v>0.97270000000000001</v>
      </c>
      <c r="I167" s="197">
        <v>0.97250000000000003</v>
      </c>
      <c r="J167" s="197">
        <v>0.97230000000000005</v>
      </c>
      <c r="K167" s="197">
        <v>0.97209999999999996</v>
      </c>
      <c r="L167" s="197">
        <v>0.97189999999999999</v>
      </c>
      <c r="M167" s="197">
        <v>0.9718</v>
      </c>
      <c r="N167" s="197">
        <v>0.97160000000000002</v>
      </c>
      <c r="O167" s="197">
        <v>0.97140000000000004</v>
      </c>
      <c r="P167" s="197">
        <v>0.97119999999999995</v>
      </c>
      <c r="Q167" s="197">
        <v>0.97099999999999997</v>
      </c>
      <c r="R167" s="197">
        <v>0.97089999999999999</v>
      </c>
      <c r="S167" s="197">
        <v>0.97070000000000001</v>
      </c>
      <c r="T167" s="197">
        <v>0.97050000000000003</v>
      </c>
      <c r="U167" s="197">
        <v>0.97030000000000005</v>
      </c>
      <c r="V167" s="197">
        <v>0.97009999999999996</v>
      </c>
      <c r="W167" s="197">
        <v>0.96989999999999998</v>
      </c>
      <c r="X167" s="197">
        <v>0.96970000000000001</v>
      </c>
      <c r="Y167" s="197">
        <v>0.96950000000000003</v>
      </c>
      <c r="Z167" s="197">
        <v>0.96940000000000004</v>
      </c>
      <c r="AA167" s="197">
        <v>0.96919999999999995</v>
      </c>
      <c r="AB167" s="197">
        <v>0.96899999999999997</v>
      </c>
      <c r="AC167" s="197">
        <v>0.96879999999999999</v>
      </c>
      <c r="AD167" s="197">
        <v>0.96860000000000002</v>
      </c>
      <c r="AE167" s="197">
        <v>0.96840000000000004</v>
      </c>
      <c r="AF167" s="197">
        <v>0.96819999999999995</v>
      </c>
      <c r="AG167" s="197">
        <v>0.96799999999999997</v>
      </c>
      <c r="AH167" s="197">
        <v>0.96779999999999999</v>
      </c>
      <c r="AI167" s="197">
        <v>0.96760000000000002</v>
      </c>
      <c r="AJ167" s="197">
        <v>0.96740000000000004</v>
      </c>
      <c r="AK167" s="197">
        <v>0.96719999999999995</v>
      </c>
      <c r="AL167" s="197">
        <v>0.96699999999999997</v>
      </c>
      <c r="AM167" s="197">
        <v>0.96679999999999999</v>
      </c>
      <c r="AN167" s="197">
        <v>0.96660000000000001</v>
      </c>
      <c r="AO167" s="197">
        <v>0.96640000000000004</v>
      </c>
      <c r="AP167" s="197">
        <v>0.96619999999999995</v>
      </c>
      <c r="AQ167" s="197">
        <v>0.96599999999999997</v>
      </c>
      <c r="AR167" s="197">
        <v>0.96579999999999999</v>
      </c>
      <c r="AS167" s="197">
        <v>0.96560000000000001</v>
      </c>
      <c r="AT167" s="197">
        <v>0.96540000000000004</v>
      </c>
      <c r="AU167" s="197">
        <v>0.96519999999999995</v>
      </c>
      <c r="AV167" s="197">
        <v>0.96499999999999997</v>
      </c>
      <c r="AW167" s="197">
        <v>0.96479999999999999</v>
      </c>
      <c r="AX167" s="197">
        <v>0.96460000000000001</v>
      </c>
      <c r="AY167" s="197">
        <v>0.96440000000000003</v>
      </c>
      <c r="AZ167" s="197">
        <v>0.96419999999999995</v>
      </c>
      <c r="BA167" s="199">
        <v>0.96399999999999997</v>
      </c>
    </row>
    <row r="168" spans="2:53" s="192" customFormat="1" ht="16.350000000000001" customHeight="1">
      <c r="B168" s="196">
        <v>127.5</v>
      </c>
      <c r="C168" s="197">
        <v>0.97340000000000004</v>
      </c>
      <c r="D168" s="197">
        <v>0.97319999999999995</v>
      </c>
      <c r="E168" s="197">
        <v>0.97299999999999998</v>
      </c>
      <c r="F168" s="197">
        <v>0.9728</v>
      </c>
      <c r="G168" s="197">
        <v>0.97260000000000002</v>
      </c>
      <c r="H168" s="197">
        <v>0.97250000000000003</v>
      </c>
      <c r="I168" s="197">
        <v>0.97230000000000005</v>
      </c>
      <c r="J168" s="197">
        <v>0.97209999999999996</v>
      </c>
      <c r="K168" s="197">
        <v>0.97189999999999999</v>
      </c>
      <c r="L168" s="197">
        <v>0.97170000000000001</v>
      </c>
      <c r="M168" s="197">
        <v>0.97160000000000002</v>
      </c>
      <c r="N168" s="197">
        <v>0.97140000000000004</v>
      </c>
      <c r="O168" s="197">
        <v>0.97119999999999995</v>
      </c>
      <c r="P168" s="197">
        <v>0.97099999999999997</v>
      </c>
      <c r="Q168" s="197">
        <v>0.9708</v>
      </c>
      <c r="R168" s="197">
        <v>0.97060000000000002</v>
      </c>
      <c r="S168" s="197">
        <v>0.97040000000000004</v>
      </c>
      <c r="T168" s="197">
        <v>0.97030000000000005</v>
      </c>
      <c r="U168" s="197">
        <v>0.97009999999999996</v>
      </c>
      <c r="V168" s="197">
        <v>0.96989999999999998</v>
      </c>
      <c r="W168" s="197">
        <v>0.96970000000000001</v>
      </c>
      <c r="X168" s="197">
        <v>0.96950000000000003</v>
      </c>
      <c r="Y168" s="197">
        <v>0.96930000000000005</v>
      </c>
      <c r="Z168" s="197">
        <v>0.96909999999999996</v>
      </c>
      <c r="AA168" s="197">
        <v>0.96889999999999998</v>
      </c>
      <c r="AB168" s="197">
        <v>0.96870000000000001</v>
      </c>
      <c r="AC168" s="197">
        <v>0.96850000000000003</v>
      </c>
      <c r="AD168" s="197">
        <v>0.96840000000000004</v>
      </c>
      <c r="AE168" s="197">
        <v>0.96819999999999995</v>
      </c>
      <c r="AF168" s="197">
        <v>0.96799999999999997</v>
      </c>
      <c r="AG168" s="197">
        <v>0.96779999999999999</v>
      </c>
      <c r="AH168" s="197">
        <v>0.96760000000000002</v>
      </c>
      <c r="AI168" s="197">
        <v>0.96740000000000004</v>
      </c>
      <c r="AJ168" s="197">
        <v>0.96719999999999995</v>
      </c>
      <c r="AK168" s="197">
        <v>0.96699999999999997</v>
      </c>
      <c r="AL168" s="197">
        <v>0.96679999999999999</v>
      </c>
      <c r="AM168" s="197">
        <v>0.96660000000000001</v>
      </c>
      <c r="AN168" s="197">
        <v>0.96640000000000004</v>
      </c>
      <c r="AO168" s="197">
        <v>0.96619999999999995</v>
      </c>
      <c r="AP168" s="197">
        <v>0.96599999999999997</v>
      </c>
      <c r="AQ168" s="197">
        <v>0.96579999999999999</v>
      </c>
      <c r="AR168" s="197">
        <v>0.96560000000000001</v>
      </c>
      <c r="AS168" s="197">
        <v>0.96540000000000004</v>
      </c>
      <c r="AT168" s="197">
        <v>0.96519999999999995</v>
      </c>
      <c r="AU168" s="197">
        <v>0.96499999999999997</v>
      </c>
      <c r="AV168" s="197">
        <v>0.96479999999999999</v>
      </c>
      <c r="AW168" s="197">
        <v>0.96460000000000001</v>
      </c>
      <c r="AX168" s="197">
        <v>0.96440000000000003</v>
      </c>
      <c r="AY168" s="197">
        <v>0.96419999999999995</v>
      </c>
      <c r="AZ168" s="197">
        <v>0.96399999999999997</v>
      </c>
      <c r="BA168" s="199">
        <v>0.9637</v>
      </c>
    </row>
    <row r="169" spans="2:53" s="192" customFormat="1" ht="16.350000000000001" customHeight="1">
      <c r="B169" s="196">
        <v>128</v>
      </c>
      <c r="C169" s="197">
        <v>0.97319999999999995</v>
      </c>
      <c r="D169" s="197">
        <v>0.97299999999999998</v>
      </c>
      <c r="E169" s="197">
        <v>0.9728</v>
      </c>
      <c r="F169" s="197">
        <v>0.97260000000000002</v>
      </c>
      <c r="G169" s="197">
        <v>0.97240000000000004</v>
      </c>
      <c r="H169" s="197">
        <v>0.97230000000000005</v>
      </c>
      <c r="I169" s="197">
        <v>0.97209999999999996</v>
      </c>
      <c r="J169" s="197">
        <v>0.97189999999999999</v>
      </c>
      <c r="K169" s="197">
        <v>0.97170000000000001</v>
      </c>
      <c r="L169" s="197">
        <v>0.97150000000000003</v>
      </c>
      <c r="M169" s="197">
        <v>0.97130000000000005</v>
      </c>
      <c r="N169" s="197">
        <v>0.97119999999999995</v>
      </c>
      <c r="O169" s="197">
        <v>0.97099999999999997</v>
      </c>
      <c r="P169" s="197">
        <v>0.9708</v>
      </c>
      <c r="Q169" s="197">
        <v>0.97060000000000002</v>
      </c>
      <c r="R169" s="197">
        <v>0.97040000000000004</v>
      </c>
      <c r="S169" s="197">
        <v>0.97019999999999995</v>
      </c>
      <c r="T169" s="197">
        <v>0.97</v>
      </c>
      <c r="U169" s="197">
        <v>0.9698</v>
      </c>
      <c r="V169" s="197">
        <v>0.96970000000000001</v>
      </c>
      <c r="W169" s="197">
        <v>0.96950000000000003</v>
      </c>
      <c r="X169" s="197">
        <v>0.96930000000000005</v>
      </c>
      <c r="Y169" s="197">
        <v>0.96909999999999996</v>
      </c>
      <c r="Z169" s="197">
        <v>0.96889999999999998</v>
      </c>
      <c r="AA169" s="197">
        <v>0.96870000000000001</v>
      </c>
      <c r="AB169" s="197">
        <v>0.96850000000000003</v>
      </c>
      <c r="AC169" s="197">
        <v>0.96830000000000005</v>
      </c>
      <c r="AD169" s="197">
        <v>0.96809999999999996</v>
      </c>
      <c r="AE169" s="197">
        <v>0.96789999999999998</v>
      </c>
      <c r="AF169" s="197">
        <v>0.9677</v>
      </c>
      <c r="AG169" s="197">
        <v>0.96750000000000003</v>
      </c>
      <c r="AH169" s="197">
        <v>0.96730000000000005</v>
      </c>
      <c r="AI169" s="197">
        <v>0.96709999999999996</v>
      </c>
      <c r="AJ169" s="197">
        <v>0.96689999999999998</v>
      </c>
      <c r="AK169" s="197">
        <v>0.9667</v>
      </c>
      <c r="AL169" s="197">
        <v>0.96650000000000003</v>
      </c>
      <c r="AM169" s="197">
        <v>0.96630000000000005</v>
      </c>
      <c r="AN169" s="197">
        <v>0.96609999999999996</v>
      </c>
      <c r="AO169" s="197">
        <v>0.96589999999999998</v>
      </c>
      <c r="AP169" s="197">
        <v>0.9657</v>
      </c>
      <c r="AQ169" s="197">
        <v>0.96550000000000002</v>
      </c>
      <c r="AR169" s="197">
        <v>0.96530000000000005</v>
      </c>
      <c r="AS169" s="197">
        <v>0.96509999999999996</v>
      </c>
      <c r="AT169" s="197">
        <v>0.96489999999999998</v>
      </c>
      <c r="AU169" s="197">
        <v>0.9647</v>
      </c>
      <c r="AV169" s="197">
        <v>0.96450000000000002</v>
      </c>
      <c r="AW169" s="197">
        <v>0.96430000000000005</v>
      </c>
      <c r="AX169" s="197">
        <v>0.96409999999999996</v>
      </c>
      <c r="AY169" s="197">
        <v>0.96389999999999998</v>
      </c>
      <c r="AZ169" s="197">
        <v>0.9637</v>
      </c>
      <c r="BA169" s="199">
        <v>0.96350000000000002</v>
      </c>
    </row>
    <row r="170" spans="2:53" s="192" customFormat="1" ht="16.350000000000001" customHeight="1">
      <c r="B170" s="196">
        <v>128.5</v>
      </c>
      <c r="C170" s="197">
        <v>0.97299999999999998</v>
      </c>
      <c r="D170" s="197">
        <v>0.9728</v>
      </c>
      <c r="E170" s="197">
        <v>0.97260000000000002</v>
      </c>
      <c r="F170" s="197">
        <v>0.97240000000000004</v>
      </c>
      <c r="G170" s="197">
        <v>0.97219999999999995</v>
      </c>
      <c r="H170" s="197">
        <v>0.97209999999999996</v>
      </c>
      <c r="I170" s="197">
        <v>0.97189999999999999</v>
      </c>
      <c r="J170" s="197">
        <v>0.97170000000000001</v>
      </c>
      <c r="K170" s="197">
        <v>0.97150000000000003</v>
      </c>
      <c r="L170" s="197">
        <v>0.97130000000000005</v>
      </c>
      <c r="M170" s="197">
        <v>0.97109999999999996</v>
      </c>
      <c r="N170" s="197">
        <v>0.97089999999999999</v>
      </c>
      <c r="O170" s="197">
        <v>0.9708</v>
      </c>
      <c r="P170" s="197">
        <v>0.97060000000000002</v>
      </c>
      <c r="Q170" s="197">
        <v>0.97040000000000004</v>
      </c>
      <c r="R170" s="197">
        <v>0.97019999999999995</v>
      </c>
      <c r="S170" s="197">
        <v>0.97</v>
      </c>
      <c r="T170" s="197">
        <v>0.9698</v>
      </c>
      <c r="U170" s="197">
        <v>0.96960000000000002</v>
      </c>
      <c r="V170" s="197">
        <v>0.96940000000000004</v>
      </c>
      <c r="W170" s="197">
        <v>0.96919999999999995</v>
      </c>
      <c r="X170" s="197">
        <v>0.96899999999999997</v>
      </c>
      <c r="Y170" s="197">
        <v>0.96889999999999998</v>
      </c>
      <c r="Z170" s="197">
        <v>0.96870000000000001</v>
      </c>
      <c r="AA170" s="197">
        <v>0.96850000000000003</v>
      </c>
      <c r="AB170" s="197">
        <v>0.96830000000000005</v>
      </c>
      <c r="AC170" s="197">
        <v>0.96809999999999996</v>
      </c>
      <c r="AD170" s="197">
        <v>0.96789999999999998</v>
      </c>
      <c r="AE170" s="197">
        <v>0.9677</v>
      </c>
      <c r="AF170" s="197">
        <v>0.96750000000000003</v>
      </c>
      <c r="AG170" s="197">
        <v>0.96730000000000005</v>
      </c>
      <c r="AH170" s="197">
        <v>0.96709999999999996</v>
      </c>
      <c r="AI170" s="197">
        <v>0.96689999999999998</v>
      </c>
      <c r="AJ170" s="197">
        <v>0.9667</v>
      </c>
      <c r="AK170" s="197">
        <v>0.96650000000000003</v>
      </c>
      <c r="AL170" s="197">
        <v>0.96630000000000005</v>
      </c>
      <c r="AM170" s="197">
        <v>0.96609999999999996</v>
      </c>
      <c r="AN170" s="197">
        <v>0.96589999999999998</v>
      </c>
      <c r="AO170" s="197">
        <v>0.9657</v>
      </c>
      <c r="AP170" s="197">
        <v>0.96550000000000002</v>
      </c>
      <c r="AQ170" s="197">
        <v>0.96530000000000005</v>
      </c>
      <c r="AR170" s="197">
        <v>0.96509999999999996</v>
      </c>
      <c r="AS170" s="197">
        <v>0.96489999999999998</v>
      </c>
      <c r="AT170" s="197">
        <v>0.9647</v>
      </c>
      <c r="AU170" s="197">
        <v>0.96450000000000002</v>
      </c>
      <c r="AV170" s="197">
        <v>0.96430000000000005</v>
      </c>
      <c r="AW170" s="197">
        <v>0.96399999999999997</v>
      </c>
      <c r="AX170" s="197">
        <v>0.96379999999999999</v>
      </c>
      <c r="AY170" s="197">
        <v>0.96360000000000001</v>
      </c>
      <c r="AZ170" s="197">
        <v>0.96340000000000003</v>
      </c>
      <c r="BA170" s="199">
        <v>0.96319999999999995</v>
      </c>
    </row>
    <row r="171" spans="2:53" s="192" customFormat="1" ht="16.350000000000001" customHeight="1">
      <c r="B171" s="196">
        <v>129</v>
      </c>
      <c r="C171" s="197">
        <v>0.9728</v>
      </c>
      <c r="D171" s="197">
        <v>0.97260000000000002</v>
      </c>
      <c r="E171" s="197">
        <v>0.97240000000000004</v>
      </c>
      <c r="F171" s="197">
        <v>0.97219999999999995</v>
      </c>
      <c r="G171" s="197">
        <v>0.97199999999999998</v>
      </c>
      <c r="H171" s="197">
        <v>0.9718</v>
      </c>
      <c r="I171" s="197">
        <v>0.97170000000000001</v>
      </c>
      <c r="J171" s="197">
        <v>0.97150000000000003</v>
      </c>
      <c r="K171" s="197">
        <v>0.97130000000000005</v>
      </c>
      <c r="L171" s="197">
        <v>0.97109999999999996</v>
      </c>
      <c r="M171" s="197">
        <v>0.97089999999999999</v>
      </c>
      <c r="N171" s="197">
        <v>0.97070000000000001</v>
      </c>
      <c r="O171" s="197">
        <v>0.97050000000000003</v>
      </c>
      <c r="P171" s="197">
        <v>0.97040000000000004</v>
      </c>
      <c r="Q171" s="197">
        <v>0.97019999999999995</v>
      </c>
      <c r="R171" s="197">
        <v>0.97</v>
      </c>
      <c r="S171" s="197">
        <v>0.9698</v>
      </c>
      <c r="T171" s="197">
        <v>0.96960000000000002</v>
      </c>
      <c r="U171" s="197">
        <v>0.96940000000000004</v>
      </c>
      <c r="V171" s="197">
        <v>0.96919999999999995</v>
      </c>
      <c r="W171" s="197">
        <v>0.96899999999999997</v>
      </c>
      <c r="X171" s="197">
        <v>0.96879999999999999</v>
      </c>
      <c r="Y171" s="197">
        <v>0.96860000000000002</v>
      </c>
      <c r="Z171" s="197">
        <v>0.96840000000000004</v>
      </c>
      <c r="AA171" s="197">
        <v>0.96819999999999995</v>
      </c>
      <c r="AB171" s="197">
        <v>0.96799999999999997</v>
      </c>
      <c r="AC171" s="197">
        <v>0.96779999999999999</v>
      </c>
      <c r="AD171" s="197">
        <v>0.96760000000000002</v>
      </c>
      <c r="AE171" s="197">
        <v>0.96750000000000003</v>
      </c>
      <c r="AF171" s="197">
        <v>0.96719999999999995</v>
      </c>
      <c r="AG171" s="197">
        <v>0.96709999999999996</v>
      </c>
      <c r="AH171" s="197">
        <v>0.96679999999999999</v>
      </c>
      <c r="AI171" s="197">
        <v>0.9667</v>
      </c>
      <c r="AJ171" s="197">
        <v>0.96640000000000004</v>
      </c>
      <c r="AK171" s="197">
        <v>0.96630000000000005</v>
      </c>
      <c r="AL171" s="197">
        <v>0.96599999999999997</v>
      </c>
      <c r="AM171" s="197">
        <v>0.96579999999999999</v>
      </c>
      <c r="AN171" s="197">
        <v>0.96560000000000001</v>
      </c>
      <c r="AO171" s="197">
        <v>0.96540000000000004</v>
      </c>
      <c r="AP171" s="197">
        <v>0.96519999999999995</v>
      </c>
      <c r="AQ171" s="197">
        <v>0.96499999999999997</v>
      </c>
      <c r="AR171" s="197">
        <v>0.96479999999999999</v>
      </c>
      <c r="AS171" s="197">
        <v>0.96460000000000001</v>
      </c>
      <c r="AT171" s="197">
        <v>0.96440000000000003</v>
      </c>
      <c r="AU171" s="197">
        <v>0.96419999999999995</v>
      </c>
      <c r="AV171" s="197">
        <v>0.96399999999999997</v>
      </c>
      <c r="AW171" s="197">
        <v>0.96379999999999999</v>
      </c>
      <c r="AX171" s="197">
        <v>0.96360000000000001</v>
      </c>
      <c r="AY171" s="197">
        <v>0.96340000000000003</v>
      </c>
      <c r="AZ171" s="197">
        <v>0.96309999999999996</v>
      </c>
      <c r="BA171" s="199">
        <v>0.96289999999999998</v>
      </c>
    </row>
    <row r="172" spans="2:53" s="192" customFormat="1" ht="16.350000000000001" customHeight="1">
      <c r="B172" s="196">
        <v>129.5</v>
      </c>
      <c r="C172" s="197">
        <v>0.97260000000000002</v>
      </c>
      <c r="D172" s="197">
        <v>0.97240000000000004</v>
      </c>
      <c r="E172" s="197">
        <v>0.97219999999999995</v>
      </c>
      <c r="F172" s="197">
        <v>0.97199999999999998</v>
      </c>
      <c r="G172" s="197">
        <v>0.9718</v>
      </c>
      <c r="H172" s="197">
        <v>0.97160000000000002</v>
      </c>
      <c r="I172" s="197">
        <v>0.97150000000000003</v>
      </c>
      <c r="J172" s="197">
        <v>0.97130000000000005</v>
      </c>
      <c r="K172" s="197">
        <v>0.97109999999999996</v>
      </c>
      <c r="L172" s="197">
        <v>0.97089999999999999</v>
      </c>
      <c r="M172" s="197">
        <v>0.97070000000000001</v>
      </c>
      <c r="N172" s="197">
        <v>0.97050000000000003</v>
      </c>
      <c r="O172" s="197">
        <v>0.97030000000000005</v>
      </c>
      <c r="P172" s="197">
        <v>0.97009999999999996</v>
      </c>
      <c r="Q172" s="197">
        <v>0.96989999999999998</v>
      </c>
      <c r="R172" s="197">
        <v>0.9698</v>
      </c>
      <c r="S172" s="197">
        <v>0.96960000000000002</v>
      </c>
      <c r="T172" s="197">
        <v>0.96940000000000004</v>
      </c>
      <c r="U172" s="197">
        <v>0.96919999999999995</v>
      </c>
      <c r="V172" s="197">
        <v>0.96899999999999997</v>
      </c>
      <c r="W172" s="197">
        <v>0.96879999999999999</v>
      </c>
      <c r="X172" s="197">
        <v>0.96860000000000002</v>
      </c>
      <c r="Y172" s="197">
        <v>0.96840000000000004</v>
      </c>
      <c r="Z172" s="197">
        <v>0.96819999999999995</v>
      </c>
      <c r="AA172" s="197">
        <v>0.96799999999999997</v>
      </c>
      <c r="AB172" s="197">
        <v>0.96779999999999999</v>
      </c>
      <c r="AC172" s="197">
        <v>0.96760000000000002</v>
      </c>
      <c r="AD172" s="197">
        <v>0.96740000000000004</v>
      </c>
      <c r="AE172" s="197">
        <v>0.96719999999999995</v>
      </c>
      <c r="AF172" s="197">
        <v>0.96699999999999997</v>
      </c>
      <c r="AG172" s="197">
        <v>0.96679999999999999</v>
      </c>
      <c r="AH172" s="197">
        <v>0.96660000000000001</v>
      </c>
      <c r="AI172" s="197">
        <v>0.96640000000000004</v>
      </c>
      <c r="AJ172" s="197">
        <v>0.96619999999999995</v>
      </c>
      <c r="AK172" s="197">
        <v>0.96599999999999997</v>
      </c>
      <c r="AL172" s="197">
        <v>0.96579999999999999</v>
      </c>
      <c r="AM172" s="197">
        <v>0.96560000000000001</v>
      </c>
      <c r="AN172" s="197">
        <v>0.96540000000000004</v>
      </c>
      <c r="AO172" s="197">
        <v>0.96519999999999995</v>
      </c>
      <c r="AP172" s="197">
        <v>0.96499999999999997</v>
      </c>
      <c r="AQ172" s="197">
        <v>0.96479999999999999</v>
      </c>
      <c r="AR172" s="197">
        <v>0.96460000000000001</v>
      </c>
      <c r="AS172" s="197">
        <v>0.96440000000000003</v>
      </c>
      <c r="AT172" s="197">
        <v>0.96409999999999996</v>
      </c>
      <c r="AU172" s="197">
        <v>0.96389999999999998</v>
      </c>
      <c r="AV172" s="197">
        <v>0.9637</v>
      </c>
      <c r="AW172" s="197">
        <v>0.96350000000000002</v>
      </c>
      <c r="AX172" s="197">
        <v>0.96330000000000005</v>
      </c>
      <c r="AY172" s="197">
        <v>0.96309999999999996</v>
      </c>
      <c r="AZ172" s="197">
        <v>0.96289999999999998</v>
      </c>
      <c r="BA172" s="199">
        <v>0.9627</v>
      </c>
    </row>
    <row r="173" spans="2:53" s="192" customFormat="1" ht="16.350000000000001" customHeight="1">
      <c r="B173" s="196">
        <v>130</v>
      </c>
      <c r="C173" s="197">
        <v>0.97240000000000004</v>
      </c>
      <c r="D173" s="197">
        <v>0.97219999999999995</v>
      </c>
      <c r="E173" s="197">
        <v>0.97199999999999998</v>
      </c>
      <c r="F173" s="197">
        <v>0.9718</v>
      </c>
      <c r="G173" s="197">
        <v>0.97160000000000002</v>
      </c>
      <c r="H173" s="197">
        <v>0.97140000000000004</v>
      </c>
      <c r="I173" s="197">
        <v>0.97119999999999995</v>
      </c>
      <c r="J173" s="197">
        <v>0.97109999999999996</v>
      </c>
      <c r="K173" s="197">
        <v>0.97089999999999999</v>
      </c>
      <c r="L173" s="197">
        <v>0.97070000000000001</v>
      </c>
      <c r="M173" s="197">
        <v>0.97050000000000003</v>
      </c>
      <c r="N173" s="197">
        <v>0.97030000000000005</v>
      </c>
      <c r="O173" s="197">
        <v>0.97009999999999996</v>
      </c>
      <c r="P173" s="197">
        <v>0.96989999999999998</v>
      </c>
      <c r="Q173" s="197">
        <v>0.96970000000000001</v>
      </c>
      <c r="R173" s="197">
        <v>0.96950000000000003</v>
      </c>
      <c r="S173" s="197">
        <v>0.96930000000000005</v>
      </c>
      <c r="T173" s="197">
        <v>0.96909999999999996</v>
      </c>
      <c r="U173" s="197">
        <v>0.96899999999999997</v>
      </c>
      <c r="V173" s="197">
        <v>0.96879999999999999</v>
      </c>
      <c r="W173" s="197">
        <v>0.96860000000000002</v>
      </c>
      <c r="X173" s="197">
        <v>0.96840000000000004</v>
      </c>
      <c r="Y173" s="197">
        <v>0.96819999999999995</v>
      </c>
      <c r="Z173" s="197">
        <v>0.96799999999999997</v>
      </c>
      <c r="AA173" s="197">
        <v>0.96779999999999999</v>
      </c>
      <c r="AB173" s="197">
        <v>0.96760000000000002</v>
      </c>
      <c r="AC173" s="197">
        <v>0.96740000000000004</v>
      </c>
      <c r="AD173" s="197">
        <v>0.96719999999999995</v>
      </c>
      <c r="AE173" s="197">
        <v>0.96699999999999997</v>
      </c>
      <c r="AF173" s="197">
        <v>0.96679999999999999</v>
      </c>
      <c r="AG173" s="197">
        <v>0.96660000000000001</v>
      </c>
      <c r="AH173" s="197">
        <v>0.96640000000000004</v>
      </c>
      <c r="AI173" s="197">
        <v>0.96619999999999995</v>
      </c>
      <c r="AJ173" s="197">
        <v>0.96599999999999997</v>
      </c>
      <c r="AK173" s="197">
        <v>0.96579999999999999</v>
      </c>
      <c r="AL173" s="197">
        <v>0.96560000000000001</v>
      </c>
      <c r="AM173" s="197">
        <v>0.96530000000000005</v>
      </c>
      <c r="AN173" s="197">
        <v>0.96509999999999996</v>
      </c>
      <c r="AO173" s="197">
        <v>0.96489999999999998</v>
      </c>
      <c r="AP173" s="197">
        <v>0.9647</v>
      </c>
      <c r="AQ173" s="197">
        <v>0.96450000000000002</v>
      </c>
      <c r="AR173" s="197">
        <v>0.96430000000000005</v>
      </c>
      <c r="AS173" s="197">
        <v>0.96409999999999996</v>
      </c>
      <c r="AT173" s="197">
        <v>0.96389999999999998</v>
      </c>
      <c r="AU173" s="197">
        <v>0.9637</v>
      </c>
      <c r="AV173" s="197">
        <v>0.96350000000000002</v>
      </c>
      <c r="AW173" s="197">
        <v>0.96319999999999995</v>
      </c>
      <c r="AX173" s="197">
        <v>0.96299999999999997</v>
      </c>
      <c r="AY173" s="197">
        <v>0.96279999999999999</v>
      </c>
      <c r="AZ173" s="197">
        <v>0.96260000000000001</v>
      </c>
      <c r="BA173" s="199">
        <v>0.96240000000000003</v>
      </c>
    </row>
    <row r="174" spans="2:53" s="192" customFormat="1" ht="16.350000000000001" customHeight="1">
      <c r="B174" s="196">
        <v>130.5</v>
      </c>
      <c r="C174" s="197">
        <v>0.97219999999999995</v>
      </c>
      <c r="D174" s="197">
        <v>0.97199999999999998</v>
      </c>
      <c r="E174" s="197">
        <v>0.9718</v>
      </c>
      <c r="F174" s="197">
        <v>0.97160000000000002</v>
      </c>
      <c r="G174" s="197">
        <v>0.97140000000000004</v>
      </c>
      <c r="H174" s="197">
        <v>0.97119999999999995</v>
      </c>
      <c r="I174" s="197">
        <v>0.97099999999999997</v>
      </c>
      <c r="J174" s="197">
        <v>0.97089999999999999</v>
      </c>
      <c r="K174" s="197">
        <v>0.97070000000000001</v>
      </c>
      <c r="L174" s="197">
        <v>0.97050000000000003</v>
      </c>
      <c r="M174" s="197">
        <v>0.97030000000000005</v>
      </c>
      <c r="N174" s="197">
        <v>0.97009999999999996</v>
      </c>
      <c r="O174" s="197">
        <v>0.96989999999999998</v>
      </c>
      <c r="P174" s="197">
        <v>0.96970000000000001</v>
      </c>
      <c r="Q174" s="197">
        <v>0.96950000000000003</v>
      </c>
      <c r="R174" s="197">
        <v>0.96930000000000005</v>
      </c>
      <c r="S174" s="197">
        <v>0.96909999999999996</v>
      </c>
      <c r="T174" s="197">
        <v>0.96889999999999998</v>
      </c>
      <c r="U174" s="197">
        <v>0.96870000000000001</v>
      </c>
      <c r="V174" s="197">
        <v>0.96850000000000003</v>
      </c>
      <c r="W174" s="197">
        <v>0.96830000000000005</v>
      </c>
      <c r="X174" s="197">
        <v>0.96809999999999996</v>
      </c>
      <c r="Y174" s="197">
        <v>0.96789999999999998</v>
      </c>
      <c r="Z174" s="197">
        <v>0.9677</v>
      </c>
      <c r="AA174" s="197">
        <v>0.96750000000000003</v>
      </c>
      <c r="AB174" s="197">
        <v>0.96730000000000005</v>
      </c>
      <c r="AC174" s="197">
        <v>0.96709999999999996</v>
      </c>
      <c r="AD174" s="197">
        <v>0.96689999999999998</v>
      </c>
      <c r="AE174" s="197">
        <v>0.9667</v>
      </c>
      <c r="AF174" s="197">
        <v>0.96650000000000003</v>
      </c>
      <c r="AG174" s="197">
        <v>0.96630000000000005</v>
      </c>
      <c r="AH174" s="197">
        <v>0.96609999999999996</v>
      </c>
      <c r="AI174" s="197">
        <v>0.96589999999999998</v>
      </c>
      <c r="AJ174" s="197">
        <v>0.9657</v>
      </c>
      <c r="AK174" s="197">
        <v>0.96550000000000002</v>
      </c>
      <c r="AL174" s="197">
        <v>0.96530000000000005</v>
      </c>
      <c r="AM174" s="197">
        <v>0.96509999999999996</v>
      </c>
      <c r="AN174" s="197">
        <v>0.96489999999999998</v>
      </c>
      <c r="AO174" s="197">
        <v>0.9647</v>
      </c>
      <c r="AP174" s="197">
        <v>0.96450000000000002</v>
      </c>
      <c r="AQ174" s="197">
        <v>0.96430000000000005</v>
      </c>
      <c r="AR174" s="197">
        <v>0.96399999999999997</v>
      </c>
      <c r="AS174" s="197">
        <v>0.96379999999999999</v>
      </c>
      <c r="AT174" s="197">
        <v>0.96360000000000001</v>
      </c>
      <c r="AU174" s="197">
        <v>0.96340000000000003</v>
      </c>
      <c r="AV174" s="197">
        <v>0.96319999999999995</v>
      </c>
      <c r="AW174" s="197">
        <v>0.96299999999999997</v>
      </c>
      <c r="AX174" s="197">
        <v>0.96279999999999999</v>
      </c>
      <c r="AY174" s="197">
        <v>0.96260000000000001</v>
      </c>
      <c r="AZ174" s="197">
        <v>0.96230000000000004</v>
      </c>
      <c r="BA174" s="199">
        <v>0.96209999999999996</v>
      </c>
    </row>
    <row r="175" spans="2:53" s="192" customFormat="1" ht="16.350000000000001" customHeight="1">
      <c r="B175" s="196">
        <v>131</v>
      </c>
      <c r="C175" s="197">
        <v>0.97199999999999998</v>
      </c>
      <c r="D175" s="197">
        <v>0.9718</v>
      </c>
      <c r="E175" s="197">
        <v>0.97160000000000002</v>
      </c>
      <c r="F175" s="197">
        <v>0.97140000000000004</v>
      </c>
      <c r="G175" s="197">
        <v>0.97119999999999995</v>
      </c>
      <c r="H175" s="197">
        <v>0.97099999999999997</v>
      </c>
      <c r="I175" s="197">
        <v>0.9708</v>
      </c>
      <c r="J175" s="197">
        <v>0.97060000000000002</v>
      </c>
      <c r="K175" s="197">
        <v>0.97050000000000003</v>
      </c>
      <c r="L175" s="197">
        <v>0.97030000000000005</v>
      </c>
      <c r="M175" s="197">
        <v>0.97009999999999996</v>
      </c>
      <c r="N175" s="197">
        <v>0.96989999999999998</v>
      </c>
      <c r="O175" s="197">
        <v>0.96970000000000001</v>
      </c>
      <c r="P175" s="197">
        <v>0.96950000000000003</v>
      </c>
      <c r="Q175" s="197">
        <v>0.96930000000000005</v>
      </c>
      <c r="R175" s="197">
        <v>0.96909999999999996</v>
      </c>
      <c r="S175" s="197">
        <v>0.96889999999999998</v>
      </c>
      <c r="T175" s="197">
        <v>0.96870000000000001</v>
      </c>
      <c r="U175" s="197">
        <v>0.96850000000000003</v>
      </c>
      <c r="V175" s="197">
        <v>0.96830000000000005</v>
      </c>
      <c r="W175" s="197">
        <v>0.96809999999999996</v>
      </c>
      <c r="X175" s="197">
        <v>0.96789999999999998</v>
      </c>
      <c r="Y175" s="197">
        <v>0.9677</v>
      </c>
      <c r="Z175" s="197">
        <v>0.96750000000000003</v>
      </c>
      <c r="AA175" s="197">
        <v>0.96730000000000005</v>
      </c>
      <c r="AB175" s="197">
        <v>0.96709999999999996</v>
      </c>
      <c r="AC175" s="197">
        <v>0.96689999999999998</v>
      </c>
      <c r="AD175" s="197">
        <v>0.9667</v>
      </c>
      <c r="AE175" s="197">
        <v>0.96650000000000003</v>
      </c>
      <c r="AF175" s="197">
        <v>0.96630000000000005</v>
      </c>
      <c r="AG175" s="197">
        <v>0.96609999999999996</v>
      </c>
      <c r="AH175" s="197">
        <v>0.96589999999999998</v>
      </c>
      <c r="AI175" s="197">
        <v>0.9657</v>
      </c>
      <c r="AJ175" s="197">
        <v>0.96550000000000002</v>
      </c>
      <c r="AK175" s="197">
        <v>0.96530000000000005</v>
      </c>
      <c r="AL175" s="197">
        <v>0.96509999999999996</v>
      </c>
      <c r="AM175" s="197">
        <v>0.96479999999999999</v>
      </c>
      <c r="AN175" s="197">
        <v>0.96460000000000001</v>
      </c>
      <c r="AO175" s="197">
        <v>0.96440000000000003</v>
      </c>
      <c r="AP175" s="197">
        <v>0.96419999999999995</v>
      </c>
      <c r="AQ175" s="197">
        <v>0.96399999999999997</v>
      </c>
      <c r="AR175" s="197">
        <v>0.96379999999999999</v>
      </c>
      <c r="AS175" s="197">
        <v>0.96360000000000001</v>
      </c>
      <c r="AT175" s="197">
        <v>0.96340000000000003</v>
      </c>
      <c r="AU175" s="197">
        <v>0.96319999999999995</v>
      </c>
      <c r="AV175" s="197">
        <v>0.96289999999999998</v>
      </c>
      <c r="AW175" s="197">
        <v>0.9627</v>
      </c>
      <c r="AX175" s="197">
        <v>0.96250000000000002</v>
      </c>
      <c r="AY175" s="197">
        <v>0.96230000000000004</v>
      </c>
      <c r="AZ175" s="197">
        <v>0.96209999999999996</v>
      </c>
      <c r="BA175" s="199">
        <v>0.96179999999999999</v>
      </c>
    </row>
    <row r="176" spans="2:53" s="192" customFormat="1" ht="16.350000000000001" customHeight="1">
      <c r="B176" s="196">
        <v>131.5</v>
      </c>
      <c r="C176" s="197">
        <v>0.9718</v>
      </c>
      <c r="D176" s="197">
        <v>0.97160000000000002</v>
      </c>
      <c r="E176" s="197">
        <v>0.97140000000000004</v>
      </c>
      <c r="F176" s="197">
        <v>0.97119999999999995</v>
      </c>
      <c r="G176" s="197">
        <v>0.97099999999999997</v>
      </c>
      <c r="H176" s="197">
        <v>0.9708</v>
      </c>
      <c r="I176" s="197">
        <v>0.97060000000000002</v>
      </c>
      <c r="J176" s="197">
        <v>0.97040000000000004</v>
      </c>
      <c r="K176" s="197">
        <v>0.97019999999999995</v>
      </c>
      <c r="L176" s="197">
        <v>0.97009999999999996</v>
      </c>
      <c r="M176" s="197">
        <v>0.96989999999999998</v>
      </c>
      <c r="N176" s="197">
        <v>0.96970000000000001</v>
      </c>
      <c r="O176" s="197">
        <v>0.96950000000000003</v>
      </c>
      <c r="P176" s="197">
        <v>0.96930000000000005</v>
      </c>
      <c r="Q176" s="197">
        <v>0.96909999999999996</v>
      </c>
      <c r="R176" s="197">
        <v>0.96889999999999998</v>
      </c>
      <c r="S176" s="197">
        <v>0.96870000000000001</v>
      </c>
      <c r="T176" s="197">
        <v>0.96850000000000003</v>
      </c>
      <c r="U176" s="197">
        <v>0.96830000000000005</v>
      </c>
      <c r="V176" s="197">
        <v>0.96809999999999996</v>
      </c>
      <c r="W176" s="197">
        <v>0.96789999999999998</v>
      </c>
      <c r="X176" s="197">
        <v>0.9677</v>
      </c>
      <c r="Y176" s="197">
        <v>0.96750000000000003</v>
      </c>
      <c r="Z176" s="197">
        <v>0.96730000000000005</v>
      </c>
      <c r="AA176" s="197">
        <v>0.96709999999999996</v>
      </c>
      <c r="AB176" s="197">
        <v>0.96689999999999998</v>
      </c>
      <c r="AC176" s="197">
        <v>0.9667</v>
      </c>
      <c r="AD176" s="197">
        <v>0.96650000000000003</v>
      </c>
      <c r="AE176" s="197">
        <v>0.96630000000000005</v>
      </c>
      <c r="AF176" s="197">
        <v>0.96609999999999996</v>
      </c>
      <c r="AG176" s="197">
        <v>0.96579999999999999</v>
      </c>
      <c r="AH176" s="197">
        <v>0.96560000000000001</v>
      </c>
      <c r="AI176" s="197">
        <v>0.96540000000000004</v>
      </c>
      <c r="AJ176" s="197">
        <v>0.96519999999999995</v>
      </c>
      <c r="AK176" s="197">
        <v>0.96499999999999997</v>
      </c>
      <c r="AL176" s="197">
        <v>0.96479999999999999</v>
      </c>
      <c r="AM176" s="197">
        <v>0.96460000000000001</v>
      </c>
      <c r="AN176" s="197">
        <v>0.96440000000000003</v>
      </c>
      <c r="AO176" s="197">
        <v>0.96419999999999995</v>
      </c>
      <c r="AP176" s="197">
        <v>0.96399999999999997</v>
      </c>
      <c r="AQ176" s="197">
        <v>0.9637</v>
      </c>
      <c r="AR176" s="197">
        <v>0.96350000000000002</v>
      </c>
      <c r="AS176" s="197">
        <v>0.96330000000000005</v>
      </c>
      <c r="AT176" s="197">
        <v>0.96309999999999996</v>
      </c>
      <c r="AU176" s="197">
        <v>0.96289999999999998</v>
      </c>
      <c r="AV176" s="197">
        <v>0.9627</v>
      </c>
      <c r="AW176" s="197">
        <v>0.96250000000000002</v>
      </c>
      <c r="AX176" s="197">
        <v>0.96220000000000006</v>
      </c>
      <c r="AY176" s="197">
        <v>0.96199999999999997</v>
      </c>
      <c r="AZ176" s="197">
        <v>0.96179999999999999</v>
      </c>
      <c r="BA176" s="199">
        <v>0.96160000000000001</v>
      </c>
    </row>
    <row r="177" spans="2:53" s="192" customFormat="1" ht="16.350000000000001" customHeight="1">
      <c r="B177" s="196">
        <v>132</v>
      </c>
      <c r="C177" s="197">
        <v>0.97160000000000002</v>
      </c>
      <c r="D177" s="197">
        <v>0.97140000000000004</v>
      </c>
      <c r="E177" s="197">
        <v>0.97119999999999995</v>
      </c>
      <c r="F177" s="197">
        <v>0.97099999999999997</v>
      </c>
      <c r="G177" s="197">
        <v>0.9708</v>
      </c>
      <c r="H177" s="197">
        <v>0.97060000000000002</v>
      </c>
      <c r="I177" s="197">
        <v>0.97040000000000004</v>
      </c>
      <c r="J177" s="197">
        <v>0.97019999999999995</v>
      </c>
      <c r="K177" s="197">
        <v>0.97</v>
      </c>
      <c r="L177" s="197">
        <v>0.9698</v>
      </c>
      <c r="M177" s="197">
        <v>0.96960000000000002</v>
      </c>
      <c r="N177" s="197">
        <v>0.96940000000000004</v>
      </c>
      <c r="O177" s="197">
        <v>0.96930000000000005</v>
      </c>
      <c r="P177" s="197">
        <v>0.96909999999999996</v>
      </c>
      <c r="Q177" s="197">
        <v>0.96889999999999998</v>
      </c>
      <c r="R177" s="197">
        <v>0.96870000000000001</v>
      </c>
      <c r="S177" s="197">
        <v>0.96850000000000003</v>
      </c>
      <c r="T177" s="197">
        <v>0.96830000000000005</v>
      </c>
      <c r="U177" s="197">
        <v>0.96809999999999996</v>
      </c>
      <c r="V177" s="197">
        <v>0.96789999999999998</v>
      </c>
      <c r="W177" s="197">
        <v>0.9677</v>
      </c>
      <c r="X177" s="197">
        <v>0.96750000000000003</v>
      </c>
      <c r="Y177" s="197">
        <v>0.96730000000000005</v>
      </c>
      <c r="Z177" s="197">
        <v>0.96709999999999996</v>
      </c>
      <c r="AA177" s="197">
        <v>0.96679999999999999</v>
      </c>
      <c r="AB177" s="197">
        <v>0.96660000000000001</v>
      </c>
      <c r="AC177" s="197">
        <v>0.96640000000000004</v>
      </c>
      <c r="AD177" s="197">
        <v>0.96619999999999995</v>
      </c>
      <c r="AE177" s="197">
        <v>0.96599999999999997</v>
      </c>
      <c r="AF177" s="197">
        <v>0.96579999999999999</v>
      </c>
      <c r="AG177" s="197">
        <v>0.96560000000000001</v>
      </c>
      <c r="AH177" s="197">
        <v>0.96540000000000004</v>
      </c>
      <c r="AI177" s="197">
        <v>0.96519999999999995</v>
      </c>
      <c r="AJ177" s="197">
        <v>0.96499999999999997</v>
      </c>
      <c r="AK177" s="197">
        <v>0.96479999999999999</v>
      </c>
      <c r="AL177" s="197">
        <v>0.96460000000000001</v>
      </c>
      <c r="AM177" s="197">
        <v>0.96430000000000005</v>
      </c>
      <c r="AN177" s="197">
        <v>0.96409999999999996</v>
      </c>
      <c r="AO177" s="197">
        <v>0.96389999999999998</v>
      </c>
      <c r="AP177" s="197">
        <v>0.9637</v>
      </c>
      <c r="AQ177" s="197">
        <v>0.96350000000000002</v>
      </c>
      <c r="AR177" s="197">
        <v>0.96330000000000005</v>
      </c>
      <c r="AS177" s="197">
        <v>0.96309999999999996</v>
      </c>
      <c r="AT177" s="197">
        <v>0.96279999999999999</v>
      </c>
      <c r="AU177" s="197">
        <v>0.96260000000000001</v>
      </c>
      <c r="AV177" s="197">
        <v>0.96240000000000003</v>
      </c>
      <c r="AW177" s="197">
        <v>0.96220000000000006</v>
      </c>
      <c r="AX177" s="197">
        <v>0.96199999999999997</v>
      </c>
      <c r="AY177" s="197">
        <v>0.96179999999999999</v>
      </c>
      <c r="AZ177" s="197">
        <v>0.96150000000000002</v>
      </c>
      <c r="BA177" s="199">
        <v>0.96130000000000004</v>
      </c>
    </row>
    <row r="178" spans="2:53" s="192" customFormat="1" ht="16.350000000000001" customHeight="1">
      <c r="B178" s="196">
        <v>132.5</v>
      </c>
      <c r="C178" s="197">
        <v>0.97140000000000004</v>
      </c>
      <c r="D178" s="197">
        <v>0.97119999999999995</v>
      </c>
      <c r="E178" s="197">
        <v>0.97099999999999997</v>
      </c>
      <c r="F178" s="197">
        <v>0.9708</v>
      </c>
      <c r="G178" s="197">
        <v>0.97060000000000002</v>
      </c>
      <c r="H178" s="197">
        <v>0.97040000000000004</v>
      </c>
      <c r="I178" s="197">
        <v>0.97019999999999995</v>
      </c>
      <c r="J178" s="197">
        <v>0.97</v>
      </c>
      <c r="K178" s="197">
        <v>0.9698</v>
      </c>
      <c r="L178" s="197">
        <v>0.96960000000000002</v>
      </c>
      <c r="M178" s="197">
        <v>0.96940000000000004</v>
      </c>
      <c r="N178" s="197">
        <v>0.96919999999999995</v>
      </c>
      <c r="O178" s="197">
        <v>0.96899999999999997</v>
      </c>
      <c r="P178" s="197">
        <v>0.96879999999999999</v>
      </c>
      <c r="Q178" s="197">
        <v>0.96860000000000002</v>
      </c>
      <c r="R178" s="197">
        <v>0.96840000000000004</v>
      </c>
      <c r="S178" s="197">
        <v>0.96819999999999995</v>
      </c>
      <c r="T178" s="197">
        <v>0.96799999999999997</v>
      </c>
      <c r="U178" s="197">
        <v>0.96779999999999999</v>
      </c>
      <c r="V178" s="197">
        <v>0.96760000000000002</v>
      </c>
      <c r="W178" s="197">
        <v>0.96740000000000004</v>
      </c>
      <c r="X178" s="197">
        <v>0.96719999999999995</v>
      </c>
      <c r="Y178" s="197">
        <v>0.96699999999999997</v>
      </c>
      <c r="Z178" s="197">
        <v>0.96679999999999999</v>
      </c>
      <c r="AA178" s="197">
        <v>0.96660000000000001</v>
      </c>
      <c r="AB178" s="197">
        <v>0.96640000000000004</v>
      </c>
      <c r="AC178" s="197">
        <v>0.96619999999999995</v>
      </c>
      <c r="AD178" s="197">
        <v>0.96599999999999997</v>
      </c>
      <c r="AE178" s="197">
        <v>0.96579999999999999</v>
      </c>
      <c r="AF178" s="197">
        <v>0.96560000000000001</v>
      </c>
      <c r="AG178" s="197">
        <v>0.96540000000000004</v>
      </c>
      <c r="AH178" s="197">
        <v>0.96519999999999995</v>
      </c>
      <c r="AI178" s="197">
        <v>0.96489999999999998</v>
      </c>
      <c r="AJ178" s="197">
        <v>0.9647</v>
      </c>
      <c r="AK178" s="197">
        <v>0.96450000000000002</v>
      </c>
      <c r="AL178" s="197">
        <v>0.96430000000000005</v>
      </c>
      <c r="AM178" s="197">
        <v>0.96409999999999996</v>
      </c>
      <c r="AN178" s="197">
        <v>0.96389999999999998</v>
      </c>
      <c r="AO178" s="197">
        <v>0.9637</v>
      </c>
      <c r="AP178" s="197">
        <v>0.96350000000000002</v>
      </c>
      <c r="AQ178" s="197">
        <v>0.96319999999999995</v>
      </c>
      <c r="AR178" s="197">
        <v>0.96299999999999997</v>
      </c>
      <c r="AS178" s="197">
        <v>0.96279999999999999</v>
      </c>
      <c r="AT178" s="197">
        <v>0.96260000000000001</v>
      </c>
      <c r="AU178" s="197">
        <v>0.96240000000000003</v>
      </c>
      <c r="AV178" s="197">
        <v>0.96209999999999996</v>
      </c>
      <c r="AW178" s="197">
        <v>0.96189999999999998</v>
      </c>
      <c r="AX178" s="197">
        <v>0.9617</v>
      </c>
      <c r="AY178" s="197">
        <v>0.96150000000000002</v>
      </c>
      <c r="AZ178" s="197">
        <v>0.96130000000000004</v>
      </c>
      <c r="BA178" s="199">
        <v>0.96099999999999997</v>
      </c>
    </row>
    <row r="179" spans="2:53" s="192" customFormat="1" ht="16.350000000000001" customHeight="1">
      <c r="B179" s="196">
        <v>133</v>
      </c>
      <c r="C179" s="197">
        <v>0.97119999999999995</v>
      </c>
      <c r="D179" s="197">
        <v>0.97099999999999997</v>
      </c>
      <c r="E179" s="197">
        <v>0.9708</v>
      </c>
      <c r="F179" s="197">
        <v>0.97060000000000002</v>
      </c>
      <c r="G179" s="197">
        <v>0.97040000000000004</v>
      </c>
      <c r="H179" s="197">
        <v>0.97019999999999995</v>
      </c>
      <c r="I179" s="197">
        <v>0.97</v>
      </c>
      <c r="J179" s="197">
        <v>0.9698</v>
      </c>
      <c r="K179" s="197">
        <v>0.96960000000000002</v>
      </c>
      <c r="L179" s="197">
        <v>0.96940000000000004</v>
      </c>
      <c r="M179" s="197">
        <v>0.96919999999999995</v>
      </c>
      <c r="N179" s="197">
        <v>0.96899999999999997</v>
      </c>
      <c r="O179" s="197">
        <v>0.96879999999999999</v>
      </c>
      <c r="P179" s="197">
        <v>0.96860000000000002</v>
      </c>
      <c r="Q179" s="197">
        <v>0.96840000000000004</v>
      </c>
      <c r="R179" s="197">
        <v>0.96819999999999995</v>
      </c>
      <c r="S179" s="197">
        <v>0.96799999999999997</v>
      </c>
      <c r="T179" s="197">
        <v>0.96779999999999999</v>
      </c>
      <c r="U179" s="197">
        <v>0.96760000000000002</v>
      </c>
      <c r="V179" s="197">
        <v>0.96740000000000004</v>
      </c>
      <c r="W179" s="197">
        <v>0.96719999999999995</v>
      </c>
      <c r="X179" s="197">
        <v>0.96699999999999997</v>
      </c>
      <c r="Y179" s="197">
        <v>0.96679999999999999</v>
      </c>
      <c r="Z179" s="197">
        <v>0.96660000000000001</v>
      </c>
      <c r="AA179" s="197">
        <v>0.96640000000000004</v>
      </c>
      <c r="AB179" s="197">
        <v>0.96619999999999995</v>
      </c>
      <c r="AC179" s="197">
        <v>0.96599999999999997</v>
      </c>
      <c r="AD179" s="197">
        <v>0.96579999999999999</v>
      </c>
      <c r="AE179" s="197">
        <v>0.96550000000000002</v>
      </c>
      <c r="AF179" s="197">
        <v>0.96530000000000005</v>
      </c>
      <c r="AG179" s="197">
        <v>0.96509999999999996</v>
      </c>
      <c r="AH179" s="197">
        <v>0.96489999999999998</v>
      </c>
      <c r="AI179" s="197">
        <v>0.9647</v>
      </c>
      <c r="AJ179" s="197">
        <v>0.96450000000000002</v>
      </c>
      <c r="AK179" s="197">
        <v>0.96430000000000005</v>
      </c>
      <c r="AL179" s="197">
        <v>0.96409999999999996</v>
      </c>
      <c r="AM179" s="197">
        <v>0.96379999999999999</v>
      </c>
      <c r="AN179" s="197">
        <v>0.96360000000000001</v>
      </c>
      <c r="AO179" s="197">
        <v>0.96340000000000003</v>
      </c>
      <c r="AP179" s="197">
        <v>0.96319999999999995</v>
      </c>
      <c r="AQ179" s="197">
        <v>0.96299999999999997</v>
      </c>
      <c r="AR179" s="197">
        <v>0.96279999999999999</v>
      </c>
      <c r="AS179" s="197">
        <v>0.96250000000000002</v>
      </c>
      <c r="AT179" s="197">
        <v>0.96230000000000004</v>
      </c>
      <c r="AU179" s="197">
        <v>0.96209999999999996</v>
      </c>
      <c r="AV179" s="197">
        <v>0.96189999999999998</v>
      </c>
      <c r="AW179" s="197">
        <v>0.9617</v>
      </c>
      <c r="AX179" s="197">
        <v>0.96140000000000003</v>
      </c>
      <c r="AY179" s="197">
        <v>0.96120000000000005</v>
      </c>
      <c r="AZ179" s="197">
        <v>0.96099999999999997</v>
      </c>
      <c r="BA179" s="199">
        <v>0.96079999999999999</v>
      </c>
    </row>
    <row r="180" spans="2:53" s="192" customFormat="1" ht="16.350000000000001" customHeight="1">
      <c r="B180" s="196">
        <v>133.5</v>
      </c>
      <c r="C180" s="197">
        <v>0.97099999999999997</v>
      </c>
      <c r="D180" s="197">
        <v>0.9708</v>
      </c>
      <c r="E180" s="197">
        <v>0.97060000000000002</v>
      </c>
      <c r="F180" s="197">
        <v>0.97040000000000004</v>
      </c>
      <c r="G180" s="197">
        <v>0.97019999999999995</v>
      </c>
      <c r="H180" s="197">
        <v>0.97</v>
      </c>
      <c r="I180" s="197">
        <v>0.9698</v>
      </c>
      <c r="J180" s="197">
        <v>0.96960000000000002</v>
      </c>
      <c r="K180" s="197">
        <v>0.96940000000000004</v>
      </c>
      <c r="L180" s="197">
        <v>0.96919999999999995</v>
      </c>
      <c r="M180" s="197">
        <v>0.96899999999999997</v>
      </c>
      <c r="N180" s="197">
        <v>0.96879999999999999</v>
      </c>
      <c r="O180" s="197">
        <v>0.96860000000000002</v>
      </c>
      <c r="P180" s="197">
        <v>0.96840000000000004</v>
      </c>
      <c r="Q180" s="197">
        <v>0.96819999999999995</v>
      </c>
      <c r="R180" s="197">
        <v>0.96799999999999997</v>
      </c>
      <c r="S180" s="197">
        <v>0.96779999999999999</v>
      </c>
      <c r="T180" s="197">
        <v>0.96760000000000002</v>
      </c>
      <c r="U180" s="197">
        <v>0.96740000000000004</v>
      </c>
      <c r="V180" s="197">
        <v>0.96719999999999995</v>
      </c>
      <c r="W180" s="197">
        <v>0.96699999999999997</v>
      </c>
      <c r="X180" s="197">
        <v>0.96679999999999999</v>
      </c>
      <c r="Y180" s="197">
        <v>0.96660000000000001</v>
      </c>
      <c r="Z180" s="197">
        <v>0.96640000000000004</v>
      </c>
      <c r="AA180" s="197">
        <v>0.96609999999999996</v>
      </c>
      <c r="AB180" s="197">
        <v>0.96589999999999998</v>
      </c>
      <c r="AC180" s="197">
        <v>0.9657</v>
      </c>
      <c r="AD180" s="197">
        <v>0.96550000000000002</v>
      </c>
      <c r="AE180" s="197">
        <v>0.96530000000000005</v>
      </c>
      <c r="AF180" s="197">
        <v>0.96509999999999996</v>
      </c>
      <c r="AG180" s="197">
        <v>0.96489999999999998</v>
      </c>
      <c r="AH180" s="197">
        <v>0.9647</v>
      </c>
      <c r="AI180" s="197">
        <v>0.96450000000000002</v>
      </c>
      <c r="AJ180" s="197">
        <v>0.96419999999999995</v>
      </c>
      <c r="AK180" s="197">
        <v>0.96399999999999997</v>
      </c>
      <c r="AL180" s="197">
        <v>0.96379999999999999</v>
      </c>
      <c r="AM180" s="197">
        <v>0.96360000000000001</v>
      </c>
      <c r="AN180" s="197">
        <v>0.96340000000000003</v>
      </c>
      <c r="AO180" s="197">
        <v>0.96319999999999995</v>
      </c>
      <c r="AP180" s="197">
        <v>0.96289999999999998</v>
      </c>
      <c r="AQ180" s="197">
        <v>0.9627</v>
      </c>
      <c r="AR180" s="197">
        <v>0.96250000000000002</v>
      </c>
      <c r="AS180" s="197">
        <v>0.96230000000000004</v>
      </c>
      <c r="AT180" s="197">
        <v>0.96209999999999996</v>
      </c>
      <c r="AU180" s="197">
        <v>0.96179999999999999</v>
      </c>
      <c r="AV180" s="197">
        <v>0.96160000000000001</v>
      </c>
      <c r="AW180" s="197">
        <v>0.96140000000000003</v>
      </c>
      <c r="AX180" s="197">
        <v>0.96120000000000005</v>
      </c>
      <c r="AY180" s="197">
        <v>0.96089999999999998</v>
      </c>
      <c r="AZ180" s="197">
        <v>0.9607</v>
      </c>
      <c r="BA180" s="199">
        <v>0.96050000000000002</v>
      </c>
    </row>
    <row r="181" spans="2:53" s="192" customFormat="1" ht="16.350000000000001" customHeight="1">
      <c r="B181" s="196">
        <v>134</v>
      </c>
      <c r="C181" s="197">
        <v>0.9708</v>
      </c>
      <c r="D181" s="197">
        <v>0.97060000000000002</v>
      </c>
      <c r="E181" s="197">
        <v>0.97040000000000004</v>
      </c>
      <c r="F181" s="197">
        <v>0.97019999999999995</v>
      </c>
      <c r="G181" s="197">
        <v>0.97</v>
      </c>
      <c r="H181" s="197">
        <v>0.9698</v>
      </c>
      <c r="I181" s="197">
        <v>0.96960000000000002</v>
      </c>
      <c r="J181" s="197">
        <v>0.96940000000000004</v>
      </c>
      <c r="K181" s="197">
        <v>0.96919999999999995</v>
      </c>
      <c r="L181" s="197">
        <v>0.96899999999999997</v>
      </c>
      <c r="M181" s="197">
        <v>0.96879999999999999</v>
      </c>
      <c r="N181" s="197">
        <v>0.96860000000000002</v>
      </c>
      <c r="O181" s="197">
        <v>0.96840000000000004</v>
      </c>
      <c r="P181" s="197">
        <v>0.96819999999999995</v>
      </c>
      <c r="Q181" s="197">
        <v>0.96799999999999997</v>
      </c>
      <c r="R181" s="197">
        <v>0.96779999999999999</v>
      </c>
      <c r="S181" s="197">
        <v>0.96760000000000002</v>
      </c>
      <c r="T181" s="197">
        <v>0.96740000000000004</v>
      </c>
      <c r="U181" s="197">
        <v>0.96719999999999995</v>
      </c>
      <c r="V181" s="197">
        <v>0.96699999999999997</v>
      </c>
      <c r="W181" s="197">
        <v>0.96679999999999999</v>
      </c>
      <c r="X181" s="197">
        <v>0.96650000000000003</v>
      </c>
      <c r="Y181" s="197">
        <v>0.96630000000000005</v>
      </c>
      <c r="Z181" s="197">
        <v>0.96609999999999996</v>
      </c>
      <c r="AA181" s="197">
        <v>0.96589999999999998</v>
      </c>
      <c r="AB181" s="197">
        <v>0.9657</v>
      </c>
      <c r="AC181" s="197">
        <v>0.96550000000000002</v>
      </c>
      <c r="AD181" s="197">
        <v>0.96530000000000005</v>
      </c>
      <c r="AE181" s="197">
        <v>0.96509999999999996</v>
      </c>
      <c r="AF181" s="197">
        <v>0.96489999999999998</v>
      </c>
      <c r="AG181" s="197">
        <v>0.96460000000000001</v>
      </c>
      <c r="AH181" s="197">
        <v>0.96440000000000003</v>
      </c>
      <c r="AI181" s="197">
        <v>0.96419999999999995</v>
      </c>
      <c r="AJ181" s="197">
        <v>0.96399999999999997</v>
      </c>
      <c r="AK181" s="197">
        <v>0.96379999999999999</v>
      </c>
      <c r="AL181" s="197">
        <v>0.96360000000000001</v>
      </c>
      <c r="AM181" s="197">
        <v>0.96330000000000005</v>
      </c>
      <c r="AN181" s="197">
        <v>0.96309999999999996</v>
      </c>
      <c r="AO181" s="197">
        <v>0.96289999999999998</v>
      </c>
      <c r="AP181" s="197">
        <v>0.9627</v>
      </c>
      <c r="AQ181" s="197">
        <v>0.96250000000000002</v>
      </c>
      <c r="AR181" s="197">
        <v>0.96220000000000006</v>
      </c>
      <c r="AS181" s="197">
        <v>0.96199999999999997</v>
      </c>
      <c r="AT181" s="197">
        <v>0.96179999999999999</v>
      </c>
      <c r="AU181" s="197">
        <v>0.96160000000000001</v>
      </c>
      <c r="AV181" s="197">
        <v>0.96140000000000003</v>
      </c>
      <c r="AW181" s="197">
        <v>0.96109999999999995</v>
      </c>
      <c r="AX181" s="197">
        <v>0.96089999999999998</v>
      </c>
      <c r="AY181" s="197">
        <v>0.9607</v>
      </c>
      <c r="AZ181" s="197">
        <v>0.96040000000000003</v>
      </c>
      <c r="BA181" s="199">
        <v>0.96020000000000005</v>
      </c>
    </row>
    <row r="182" spans="2:53" s="192" customFormat="1" ht="16.350000000000001" customHeight="1">
      <c r="B182" s="196">
        <v>134.5</v>
      </c>
      <c r="C182" s="197">
        <v>0.97060000000000002</v>
      </c>
      <c r="D182" s="197">
        <v>0.97040000000000004</v>
      </c>
      <c r="E182" s="197">
        <v>0.97019999999999995</v>
      </c>
      <c r="F182" s="197">
        <v>0.97</v>
      </c>
      <c r="G182" s="197">
        <v>0.9698</v>
      </c>
      <c r="H182" s="197">
        <v>0.96960000000000002</v>
      </c>
      <c r="I182" s="197">
        <v>0.96940000000000004</v>
      </c>
      <c r="J182" s="197">
        <v>0.96919999999999995</v>
      </c>
      <c r="K182" s="197">
        <v>0.96899999999999997</v>
      </c>
      <c r="L182" s="197">
        <v>0.96879999999999999</v>
      </c>
      <c r="M182" s="197">
        <v>0.96860000000000002</v>
      </c>
      <c r="N182" s="197">
        <v>0.96840000000000004</v>
      </c>
      <c r="O182" s="197">
        <v>0.96819999999999995</v>
      </c>
      <c r="P182" s="197">
        <v>0.96799999999999997</v>
      </c>
      <c r="Q182" s="197">
        <v>0.96779999999999999</v>
      </c>
      <c r="R182" s="197">
        <v>0.96760000000000002</v>
      </c>
      <c r="S182" s="197">
        <v>0.96740000000000004</v>
      </c>
      <c r="T182" s="197">
        <v>0.96709999999999996</v>
      </c>
      <c r="U182" s="197">
        <v>0.96689999999999998</v>
      </c>
      <c r="V182" s="197">
        <v>0.9667</v>
      </c>
      <c r="W182" s="197">
        <v>0.96650000000000003</v>
      </c>
      <c r="X182" s="197">
        <v>0.96630000000000005</v>
      </c>
      <c r="Y182" s="197">
        <v>0.96609999999999996</v>
      </c>
      <c r="Z182" s="197">
        <v>0.96589999999999998</v>
      </c>
      <c r="AA182" s="197">
        <v>0.9657</v>
      </c>
      <c r="AB182" s="197">
        <v>0.96550000000000002</v>
      </c>
      <c r="AC182" s="197">
        <v>0.96530000000000005</v>
      </c>
      <c r="AD182" s="197">
        <v>0.96499999999999997</v>
      </c>
      <c r="AE182" s="197">
        <v>0.96479999999999999</v>
      </c>
      <c r="AF182" s="197">
        <v>0.96460000000000001</v>
      </c>
      <c r="AG182" s="197">
        <v>0.96440000000000003</v>
      </c>
      <c r="AH182" s="197">
        <v>0.96419999999999995</v>
      </c>
      <c r="AI182" s="197">
        <v>0.96399999999999997</v>
      </c>
      <c r="AJ182" s="197">
        <v>0.9637</v>
      </c>
      <c r="AK182" s="197">
        <v>0.96350000000000002</v>
      </c>
      <c r="AL182" s="197">
        <v>0.96330000000000005</v>
      </c>
      <c r="AM182" s="197">
        <v>0.96309999999999996</v>
      </c>
      <c r="AN182" s="197">
        <v>0.96289999999999998</v>
      </c>
      <c r="AO182" s="197">
        <v>0.9627</v>
      </c>
      <c r="AP182" s="197">
        <v>0.96240000000000003</v>
      </c>
      <c r="AQ182" s="197">
        <v>0.96220000000000006</v>
      </c>
      <c r="AR182" s="197">
        <v>0.96199999999999997</v>
      </c>
      <c r="AS182" s="197">
        <v>0.96179999999999999</v>
      </c>
      <c r="AT182" s="197">
        <v>0.96150000000000002</v>
      </c>
      <c r="AU182" s="197">
        <v>0.96130000000000004</v>
      </c>
      <c r="AV182" s="197">
        <v>0.96109999999999995</v>
      </c>
      <c r="AW182" s="197">
        <v>0.96089999999999998</v>
      </c>
      <c r="AX182" s="197">
        <v>0.96060000000000001</v>
      </c>
      <c r="AY182" s="197">
        <v>0.96040000000000003</v>
      </c>
      <c r="AZ182" s="197">
        <v>0.96020000000000005</v>
      </c>
      <c r="BA182" s="199">
        <v>0.95989999999999998</v>
      </c>
    </row>
    <row r="183" spans="2:53" s="192" customFormat="1" ht="16.350000000000001" customHeight="1">
      <c r="B183" s="196">
        <v>135</v>
      </c>
      <c r="C183" s="197">
        <v>0.97040000000000004</v>
      </c>
      <c r="D183" s="197">
        <v>0.97019999999999995</v>
      </c>
      <c r="E183" s="197">
        <v>0.97</v>
      </c>
      <c r="F183" s="197">
        <v>0.9698</v>
      </c>
      <c r="G183" s="197">
        <v>0.96960000000000002</v>
      </c>
      <c r="H183" s="197">
        <v>0.96940000000000004</v>
      </c>
      <c r="I183" s="197">
        <v>0.96919999999999995</v>
      </c>
      <c r="J183" s="197">
        <v>0.96899999999999997</v>
      </c>
      <c r="K183" s="197">
        <v>0.96879999999999999</v>
      </c>
      <c r="L183" s="197">
        <v>0.96860000000000002</v>
      </c>
      <c r="M183" s="197">
        <v>0.96840000000000004</v>
      </c>
      <c r="N183" s="197">
        <v>0.96819999999999995</v>
      </c>
      <c r="O183" s="197">
        <v>0.96799999999999997</v>
      </c>
      <c r="P183" s="197">
        <v>0.96779999999999999</v>
      </c>
      <c r="Q183" s="197">
        <v>0.96760000000000002</v>
      </c>
      <c r="R183" s="197">
        <v>0.96730000000000005</v>
      </c>
      <c r="S183" s="197">
        <v>0.96709999999999996</v>
      </c>
      <c r="T183" s="197">
        <v>0.96689999999999998</v>
      </c>
      <c r="U183" s="197">
        <v>0.9667</v>
      </c>
      <c r="V183" s="197">
        <v>0.96650000000000003</v>
      </c>
      <c r="W183" s="197">
        <v>0.96630000000000005</v>
      </c>
      <c r="X183" s="197">
        <v>0.96609999999999996</v>
      </c>
      <c r="Y183" s="197">
        <v>0.96589999999999998</v>
      </c>
      <c r="Z183" s="197">
        <v>0.9657</v>
      </c>
      <c r="AA183" s="197">
        <v>0.96550000000000002</v>
      </c>
      <c r="AB183" s="197">
        <v>0.96519999999999995</v>
      </c>
      <c r="AC183" s="197">
        <v>0.96499999999999997</v>
      </c>
      <c r="AD183" s="197">
        <v>0.96479999999999999</v>
      </c>
      <c r="AE183" s="197">
        <v>0.96460000000000001</v>
      </c>
      <c r="AF183" s="197">
        <v>0.96440000000000003</v>
      </c>
      <c r="AG183" s="197">
        <v>0.96419999999999995</v>
      </c>
      <c r="AH183" s="197">
        <v>0.96389999999999998</v>
      </c>
      <c r="AI183" s="197">
        <v>0.9637</v>
      </c>
      <c r="AJ183" s="197">
        <v>0.96350000000000002</v>
      </c>
      <c r="AK183" s="197">
        <v>0.96330000000000005</v>
      </c>
      <c r="AL183" s="197">
        <v>0.96309999999999996</v>
      </c>
      <c r="AM183" s="197">
        <v>0.96279999999999999</v>
      </c>
      <c r="AN183" s="197">
        <v>0.96260000000000001</v>
      </c>
      <c r="AO183" s="197">
        <v>0.96240000000000003</v>
      </c>
      <c r="AP183" s="197">
        <v>0.96220000000000006</v>
      </c>
      <c r="AQ183" s="197">
        <v>0.96199999999999997</v>
      </c>
      <c r="AR183" s="197">
        <v>0.9617</v>
      </c>
      <c r="AS183" s="197">
        <v>0.96150000000000002</v>
      </c>
      <c r="AT183" s="197">
        <v>0.96130000000000004</v>
      </c>
      <c r="AU183" s="197">
        <v>0.96109999999999995</v>
      </c>
      <c r="AV183" s="197">
        <v>0.96079999999999999</v>
      </c>
      <c r="AW183" s="197">
        <v>0.96060000000000001</v>
      </c>
      <c r="AX183" s="197">
        <v>0.96040000000000003</v>
      </c>
      <c r="AY183" s="197">
        <v>0.96009999999999995</v>
      </c>
      <c r="AZ183" s="197">
        <v>0.95989999999999998</v>
      </c>
      <c r="BA183" s="199">
        <v>0.9597</v>
      </c>
    </row>
    <row r="184" spans="2:53" s="192" customFormat="1" ht="16.350000000000001" customHeight="1">
      <c r="B184" s="196">
        <v>135.5</v>
      </c>
      <c r="C184" s="197">
        <v>0.97019999999999995</v>
      </c>
      <c r="D184" s="197">
        <v>0.97</v>
      </c>
      <c r="E184" s="197">
        <v>0.9698</v>
      </c>
      <c r="F184" s="197">
        <v>0.96960000000000002</v>
      </c>
      <c r="G184" s="197">
        <v>0.96940000000000004</v>
      </c>
      <c r="H184" s="197">
        <v>0.96919999999999995</v>
      </c>
      <c r="I184" s="197">
        <v>0.96899999999999997</v>
      </c>
      <c r="J184" s="197">
        <v>0.96879999999999999</v>
      </c>
      <c r="K184" s="197">
        <v>0.96860000000000002</v>
      </c>
      <c r="L184" s="197">
        <v>0.96840000000000004</v>
      </c>
      <c r="M184" s="197">
        <v>0.96819999999999995</v>
      </c>
      <c r="N184" s="197">
        <v>0.96789999999999998</v>
      </c>
      <c r="O184" s="197">
        <v>0.9677</v>
      </c>
      <c r="P184" s="197">
        <v>0.96750000000000003</v>
      </c>
      <c r="Q184" s="197">
        <v>0.96730000000000005</v>
      </c>
      <c r="R184" s="197">
        <v>0.96709999999999996</v>
      </c>
      <c r="S184" s="197">
        <v>0.96689999999999998</v>
      </c>
      <c r="T184" s="197">
        <v>0.9667</v>
      </c>
      <c r="U184" s="197">
        <v>0.96650000000000003</v>
      </c>
      <c r="V184" s="197">
        <v>0.96630000000000005</v>
      </c>
      <c r="W184" s="197">
        <v>0.96609999999999996</v>
      </c>
      <c r="X184" s="197">
        <v>0.96589999999999998</v>
      </c>
      <c r="Y184" s="197">
        <v>0.96560000000000001</v>
      </c>
      <c r="Z184" s="197">
        <v>0.96540000000000004</v>
      </c>
      <c r="AA184" s="197">
        <v>0.96519999999999995</v>
      </c>
      <c r="AB184" s="197">
        <v>0.96499999999999997</v>
      </c>
      <c r="AC184" s="197">
        <v>0.96479999999999999</v>
      </c>
      <c r="AD184" s="197">
        <v>0.96460000000000001</v>
      </c>
      <c r="AE184" s="197">
        <v>0.96440000000000003</v>
      </c>
      <c r="AF184" s="197">
        <v>0.96409999999999996</v>
      </c>
      <c r="AG184" s="197">
        <v>0.96389999999999998</v>
      </c>
      <c r="AH184" s="197">
        <v>0.9637</v>
      </c>
      <c r="AI184" s="197">
        <v>0.96350000000000002</v>
      </c>
      <c r="AJ184" s="197">
        <v>0.96330000000000005</v>
      </c>
      <c r="AK184" s="197">
        <v>0.96299999999999997</v>
      </c>
      <c r="AL184" s="197">
        <v>0.96279999999999999</v>
      </c>
      <c r="AM184" s="197">
        <v>0.96260000000000001</v>
      </c>
      <c r="AN184" s="197">
        <v>0.96240000000000003</v>
      </c>
      <c r="AO184" s="197">
        <v>0.96209999999999996</v>
      </c>
      <c r="AP184" s="197">
        <v>0.96189999999999998</v>
      </c>
      <c r="AQ184" s="197">
        <v>0.9617</v>
      </c>
      <c r="AR184" s="197">
        <v>0.96150000000000002</v>
      </c>
      <c r="AS184" s="197">
        <v>0.96120000000000005</v>
      </c>
      <c r="AT184" s="197">
        <v>0.96099999999999997</v>
      </c>
      <c r="AU184" s="197">
        <v>0.96079999999999999</v>
      </c>
      <c r="AV184" s="197">
        <v>0.96060000000000001</v>
      </c>
      <c r="AW184" s="197">
        <v>0.96030000000000004</v>
      </c>
      <c r="AX184" s="197">
        <v>0.96009999999999995</v>
      </c>
      <c r="AY184" s="197">
        <v>0.95989999999999998</v>
      </c>
      <c r="AZ184" s="197">
        <v>0.95960000000000001</v>
      </c>
      <c r="BA184" s="199">
        <v>0.95940000000000003</v>
      </c>
    </row>
    <row r="185" spans="2:53" s="192" customFormat="1" ht="16.350000000000001" customHeight="1">
      <c r="B185" s="196">
        <v>136</v>
      </c>
      <c r="C185" s="197">
        <v>0.97</v>
      </c>
      <c r="D185" s="197">
        <v>0.9698</v>
      </c>
      <c r="E185" s="197">
        <v>0.96960000000000002</v>
      </c>
      <c r="F185" s="197">
        <v>0.96940000000000004</v>
      </c>
      <c r="G185" s="197">
        <v>0.96919999999999995</v>
      </c>
      <c r="H185" s="197">
        <v>0.96899999999999997</v>
      </c>
      <c r="I185" s="197">
        <v>0.96879999999999999</v>
      </c>
      <c r="J185" s="197">
        <v>0.96860000000000002</v>
      </c>
      <c r="K185" s="197">
        <v>0.96840000000000004</v>
      </c>
      <c r="L185" s="197">
        <v>0.96819999999999995</v>
      </c>
      <c r="M185" s="197">
        <v>0.96789999999999998</v>
      </c>
      <c r="N185" s="197">
        <v>0.9677</v>
      </c>
      <c r="O185" s="197">
        <v>0.96750000000000003</v>
      </c>
      <c r="P185" s="197">
        <v>0.96730000000000005</v>
      </c>
      <c r="Q185" s="197">
        <v>0.96709999999999996</v>
      </c>
      <c r="R185" s="197">
        <v>0.96689999999999998</v>
      </c>
      <c r="S185" s="197">
        <v>0.9667</v>
      </c>
      <c r="T185" s="197">
        <v>0.96650000000000003</v>
      </c>
      <c r="U185" s="197">
        <v>0.96630000000000005</v>
      </c>
      <c r="V185" s="197">
        <v>0.96609999999999996</v>
      </c>
      <c r="W185" s="197">
        <v>0.96579999999999999</v>
      </c>
      <c r="X185" s="197">
        <v>0.96560000000000001</v>
      </c>
      <c r="Y185" s="197">
        <v>0.96540000000000004</v>
      </c>
      <c r="Z185" s="197">
        <v>0.96519999999999995</v>
      </c>
      <c r="AA185" s="197">
        <v>0.96499999999999997</v>
      </c>
      <c r="AB185" s="197">
        <v>0.96479999999999999</v>
      </c>
      <c r="AC185" s="197">
        <v>0.96460000000000001</v>
      </c>
      <c r="AD185" s="197">
        <v>0.96430000000000005</v>
      </c>
      <c r="AE185" s="197">
        <v>0.96409999999999996</v>
      </c>
      <c r="AF185" s="197">
        <v>0.96389999999999998</v>
      </c>
      <c r="AG185" s="197">
        <v>0.9637</v>
      </c>
      <c r="AH185" s="197">
        <v>0.96350000000000002</v>
      </c>
      <c r="AI185" s="197">
        <v>0.96319999999999995</v>
      </c>
      <c r="AJ185" s="197">
        <v>0.96299999999999997</v>
      </c>
      <c r="AK185" s="197">
        <v>0.96279999999999999</v>
      </c>
      <c r="AL185" s="197">
        <v>0.96260000000000001</v>
      </c>
      <c r="AM185" s="197">
        <v>0.96230000000000004</v>
      </c>
      <c r="AN185" s="197">
        <v>0.96209999999999996</v>
      </c>
      <c r="AO185" s="197">
        <v>0.96189999999999998</v>
      </c>
      <c r="AP185" s="197">
        <v>0.9617</v>
      </c>
      <c r="AQ185" s="197">
        <v>0.96140000000000003</v>
      </c>
      <c r="AR185" s="197">
        <v>0.96120000000000005</v>
      </c>
      <c r="AS185" s="197">
        <v>0.96099999999999997</v>
      </c>
      <c r="AT185" s="197">
        <v>0.96079999999999999</v>
      </c>
      <c r="AU185" s="197">
        <v>0.96050000000000002</v>
      </c>
      <c r="AV185" s="197">
        <v>0.96030000000000004</v>
      </c>
      <c r="AW185" s="197">
        <v>0.96009999999999995</v>
      </c>
      <c r="AX185" s="197">
        <v>0.95979999999999999</v>
      </c>
      <c r="AY185" s="197">
        <v>0.95960000000000001</v>
      </c>
      <c r="AZ185" s="197">
        <v>0.95940000000000003</v>
      </c>
      <c r="BA185" s="199">
        <v>0.95909999999999995</v>
      </c>
    </row>
    <row r="186" spans="2:53" s="192" customFormat="1" ht="16.350000000000001" customHeight="1">
      <c r="B186" s="196">
        <v>136.5</v>
      </c>
      <c r="C186" s="197">
        <v>0.9698</v>
      </c>
      <c r="D186" s="197">
        <v>0.96960000000000002</v>
      </c>
      <c r="E186" s="197">
        <v>0.96940000000000004</v>
      </c>
      <c r="F186" s="197">
        <v>0.96919999999999995</v>
      </c>
      <c r="G186" s="197">
        <v>0.96899999999999997</v>
      </c>
      <c r="H186" s="197">
        <v>0.96879999999999999</v>
      </c>
      <c r="I186" s="197">
        <v>0.96860000000000002</v>
      </c>
      <c r="J186" s="197">
        <v>0.96840000000000004</v>
      </c>
      <c r="K186" s="197">
        <v>0.96809999999999996</v>
      </c>
      <c r="L186" s="197">
        <v>0.96789999999999998</v>
      </c>
      <c r="M186" s="197">
        <v>0.9677</v>
      </c>
      <c r="N186" s="197">
        <v>0.96750000000000003</v>
      </c>
      <c r="O186" s="197">
        <v>0.96730000000000005</v>
      </c>
      <c r="P186" s="197">
        <v>0.96709999999999996</v>
      </c>
      <c r="Q186" s="197">
        <v>0.96689999999999998</v>
      </c>
      <c r="R186" s="197">
        <v>0.9667</v>
      </c>
      <c r="S186" s="197">
        <v>0.96650000000000003</v>
      </c>
      <c r="T186" s="197">
        <v>0.96630000000000005</v>
      </c>
      <c r="U186" s="197">
        <v>0.96599999999999997</v>
      </c>
      <c r="V186" s="197">
        <v>0.96579999999999999</v>
      </c>
      <c r="W186" s="197">
        <v>0.96560000000000001</v>
      </c>
      <c r="X186" s="197">
        <v>0.96540000000000004</v>
      </c>
      <c r="Y186" s="197">
        <v>0.96519999999999995</v>
      </c>
      <c r="Z186" s="197">
        <v>0.96499999999999997</v>
      </c>
      <c r="AA186" s="197">
        <v>0.96479999999999999</v>
      </c>
      <c r="AB186" s="197">
        <v>0.96450000000000002</v>
      </c>
      <c r="AC186" s="197">
        <v>0.96430000000000005</v>
      </c>
      <c r="AD186" s="197">
        <v>0.96409999999999996</v>
      </c>
      <c r="AE186" s="197">
        <v>0.96389999999999998</v>
      </c>
      <c r="AF186" s="197">
        <v>0.9637</v>
      </c>
      <c r="AG186" s="197">
        <v>0.96340000000000003</v>
      </c>
      <c r="AH186" s="197">
        <v>0.96319999999999995</v>
      </c>
      <c r="AI186" s="197">
        <v>0.96299999999999997</v>
      </c>
      <c r="AJ186" s="197">
        <v>0.96279999999999999</v>
      </c>
      <c r="AK186" s="197">
        <v>0.96250000000000002</v>
      </c>
      <c r="AL186" s="197">
        <v>0.96230000000000004</v>
      </c>
      <c r="AM186" s="197">
        <v>0.96209999999999996</v>
      </c>
      <c r="AN186" s="197">
        <v>0.96189999999999998</v>
      </c>
      <c r="AO186" s="197">
        <v>0.96160000000000001</v>
      </c>
      <c r="AP186" s="197">
        <v>0.96140000000000003</v>
      </c>
      <c r="AQ186" s="197">
        <v>0.96120000000000005</v>
      </c>
      <c r="AR186" s="197">
        <v>0.96099999999999997</v>
      </c>
      <c r="AS186" s="197">
        <v>0.9607</v>
      </c>
      <c r="AT186" s="197">
        <v>0.96050000000000002</v>
      </c>
      <c r="AU186" s="197">
        <v>0.96030000000000004</v>
      </c>
      <c r="AV186" s="197">
        <v>0.96</v>
      </c>
      <c r="AW186" s="197">
        <v>0.95979999999999999</v>
      </c>
      <c r="AX186" s="197">
        <v>0.95960000000000001</v>
      </c>
      <c r="AY186" s="197">
        <v>0.95930000000000004</v>
      </c>
      <c r="AZ186" s="197">
        <v>0.95909999999999995</v>
      </c>
      <c r="BA186" s="199">
        <v>0.95889999999999997</v>
      </c>
    </row>
    <row r="187" spans="2:53" s="192" customFormat="1" ht="16.350000000000001" customHeight="1">
      <c r="B187" s="196">
        <v>137</v>
      </c>
      <c r="C187" s="197">
        <v>0.96960000000000002</v>
      </c>
      <c r="D187" s="197">
        <v>0.96940000000000004</v>
      </c>
      <c r="E187" s="197">
        <v>0.96919999999999995</v>
      </c>
      <c r="F187" s="197">
        <v>0.96899999999999997</v>
      </c>
      <c r="G187" s="197">
        <v>0.96879999999999999</v>
      </c>
      <c r="H187" s="197">
        <v>0.96860000000000002</v>
      </c>
      <c r="I187" s="197">
        <v>0.96830000000000005</v>
      </c>
      <c r="J187" s="197">
        <v>0.96809999999999996</v>
      </c>
      <c r="K187" s="197">
        <v>0.96789999999999998</v>
      </c>
      <c r="L187" s="197">
        <v>0.9677</v>
      </c>
      <c r="M187" s="197">
        <v>0.96750000000000003</v>
      </c>
      <c r="N187" s="197">
        <v>0.96730000000000005</v>
      </c>
      <c r="O187" s="197">
        <v>0.96709999999999996</v>
      </c>
      <c r="P187" s="197">
        <v>0.96689999999999998</v>
      </c>
      <c r="Q187" s="197">
        <v>0.9667</v>
      </c>
      <c r="R187" s="197">
        <v>0.96650000000000003</v>
      </c>
      <c r="S187" s="197">
        <v>0.96619999999999995</v>
      </c>
      <c r="T187" s="197">
        <v>0.96599999999999997</v>
      </c>
      <c r="U187" s="197">
        <v>0.96579999999999999</v>
      </c>
      <c r="V187" s="197">
        <v>0.96560000000000001</v>
      </c>
      <c r="W187" s="197">
        <v>0.96540000000000004</v>
      </c>
      <c r="X187" s="197">
        <v>0.96519999999999995</v>
      </c>
      <c r="Y187" s="197">
        <v>0.96499999999999997</v>
      </c>
      <c r="Z187" s="197">
        <v>0.9647</v>
      </c>
      <c r="AA187" s="197">
        <v>0.96450000000000002</v>
      </c>
      <c r="AB187" s="197">
        <v>0.96430000000000005</v>
      </c>
      <c r="AC187" s="197">
        <v>0.96409999999999996</v>
      </c>
      <c r="AD187" s="197">
        <v>0.96389999999999998</v>
      </c>
      <c r="AE187" s="197">
        <v>0.96360000000000001</v>
      </c>
      <c r="AF187" s="197">
        <v>0.96340000000000003</v>
      </c>
      <c r="AG187" s="197">
        <v>0.96319999999999995</v>
      </c>
      <c r="AH187" s="197">
        <v>0.96299999999999997</v>
      </c>
      <c r="AI187" s="197">
        <v>0.9627</v>
      </c>
      <c r="AJ187" s="197">
        <v>0.96250000000000002</v>
      </c>
      <c r="AK187" s="197">
        <v>0.96230000000000004</v>
      </c>
      <c r="AL187" s="197">
        <v>0.96209999999999996</v>
      </c>
      <c r="AM187" s="197">
        <v>0.96179999999999999</v>
      </c>
      <c r="AN187" s="197">
        <v>0.96160000000000001</v>
      </c>
      <c r="AO187" s="197">
        <v>0.96140000000000003</v>
      </c>
      <c r="AP187" s="197">
        <v>0.96120000000000005</v>
      </c>
      <c r="AQ187" s="197">
        <v>0.96089999999999998</v>
      </c>
      <c r="AR187" s="197">
        <v>0.9607</v>
      </c>
      <c r="AS187" s="197">
        <v>0.96050000000000002</v>
      </c>
      <c r="AT187" s="197">
        <v>0.96020000000000005</v>
      </c>
      <c r="AU187" s="197">
        <v>0.96</v>
      </c>
      <c r="AV187" s="197">
        <v>0.95979999999999999</v>
      </c>
      <c r="AW187" s="197">
        <v>0.95950000000000002</v>
      </c>
      <c r="AX187" s="197">
        <v>0.95930000000000004</v>
      </c>
      <c r="AY187" s="197">
        <v>0.95909999999999995</v>
      </c>
      <c r="AZ187" s="197">
        <v>0.95879999999999999</v>
      </c>
      <c r="BA187" s="199">
        <v>0.95860000000000001</v>
      </c>
    </row>
    <row r="188" spans="2:53" s="192" customFormat="1" ht="16.350000000000001" customHeight="1">
      <c r="B188" s="196">
        <v>137.5</v>
      </c>
      <c r="C188" s="197">
        <v>0.96940000000000004</v>
      </c>
      <c r="D188" s="197">
        <v>0.96919999999999995</v>
      </c>
      <c r="E188" s="197">
        <v>0.96899999999999997</v>
      </c>
      <c r="F188" s="197">
        <v>0.96879999999999999</v>
      </c>
      <c r="G188" s="197">
        <v>0.96860000000000002</v>
      </c>
      <c r="H188" s="197">
        <v>0.96840000000000004</v>
      </c>
      <c r="I188" s="197">
        <v>0.96809999999999996</v>
      </c>
      <c r="J188" s="197">
        <v>0.96789999999999998</v>
      </c>
      <c r="K188" s="197">
        <v>0.9677</v>
      </c>
      <c r="L188" s="197">
        <v>0.96750000000000003</v>
      </c>
      <c r="M188" s="197">
        <v>0.96730000000000005</v>
      </c>
      <c r="N188" s="197">
        <v>0.96709999999999996</v>
      </c>
      <c r="O188" s="197">
        <v>0.96689999999999998</v>
      </c>
      <c r="P188" s="197">
        <v>0.9667</v>
      </c>
      <c r="Q188" s="197">
        <v>0.96650000000000003</v>
      </c>
      <c r="R188" s="197">
        <v>0.96619999999999995</v>
      </c>
      <c r="S188" s="197">
        <v>0.96599999999999997</v>
      </c>
      <c r="T188" s="197">
        <v>0.96579999999999999</v>
      </c>
      <c r="U188" s="197">
        <v>0.96560000000000001</v>
      </c>
      <c r="V188" s="197">
        <v>0.96540000000000004</v>
      </c>
      <c r="W188" s="197">
        <v>0.96519999999999995</v>
      </c>
      <c r="X188" s="197">
        <v>0.96489999999999998</v>
      </c>
      <c r="Y188" s="197">
        <v>0.9647</v>
      </c>
      <c r="Z188" s="197">
        <v>0.96450000000000002</v>
      </c>
      <c r="AA188" s="197">
        <v>0.96430000000000005</v>
      </c>
      <c r="AB188" s="197">
        <v>0.96409999999999996</v>
      </c>
      <c r="AC188" s="197">
        <v>0.96379999999999999</v>
      </c>
      <c r="AD188" s="197">
        <v>0.96360000000000001</v>
      </c>
      <c r="AE188" s="197">
        <v>0.96340000000000003</v>
      </c>
      <c r="AF188" s="197">
        <v>0.96319999999999995</v>
      </c>
      <c r="AG188" s="197">
        <v>0.96299999999999997</v>
      </c>
      <c r="AH188" s="197">
        <v>0.9627</v>
      </c>
      <c r="AI188" s="197">
        <v>0.96250000000000002</v>
      </c>
      <c r="AJ188" s="197">
        <v>0.96230000000000004</v>
      </c>
      <c r="AK188" s="197">
        <v>0.96209999999999996</v>
      </c>
      <c r="AL188" s="197">
        <v>0.96179999999999999</v>
      </c>
      <c r="AM188" s="197">
        <v>0.96160000000000001</v>
      </c>
      <c r="AN188" s="197">
        <v>0.96140000000000003</v>
      </c>
      <c r="AO188" s="197">
        <v>0.96109999999999995</v>
      </c>
      <c r="AP188" s="197">
        <v>0.96089999999999998</v>
      </c>
      <c r="AQ188" s="197">
        <v>0.9607</v>
      </c>
      <c r="AR188" s="197">
        <v>0.96040000000000003</v>
      </c>
      <c r="AS188" s="197">
        <v>0.96020000000000005</v>
      </c>
      <c r="AT188" s="197">
        <v>0.96</v>
      </c>
      <c r="AU188" s="197">
        <v>0.9597</v>
      </c>
      <c r="AV188" s="197">
        <v>0.95950000000000002</v>
      </c>
      <c r="AW188" s="197">
        <v>0.95930000000000004</v>
      </c>
      <c r="AX188" s="197">
        <v>0.95899999999999996</v>
      </c>
      <c r="AY188" s="197">
        <v>0.95879999999999999</v>
      </c>
      <c r="AZ188" s="197">
        <v>0.95860000000000001</v>
      </c>
      <c r="BA188" s="199">
        <v>0.95830000000000004</v>
      </c>
    </row>
    <row r="189" spans="2:53" s="192" customFormat="1" ht="16.350000000000001" customHeight="1">
      <c r="B189" s="196">
        <v>138</v>
      </c>
      <c r="C189" s="197">
        <v>0.96919999999999995</v>
      </c>
      <c r="D189" s="197">
        <v>0.96899999999999997</v>
      </c>
      <c r="E189" s="197">
        <v>0.96879999999999999</v>
      </c>
      <c r="F189" s="197">
        <v>0.96860000000000002</v>
      </c>
      <c r="G189" s="197">
        <v>0.96840000000000004</v>
      </c>
      <c r="H189" s="197">
        <v>0.96809999999999996</v>
      </c>
      <c r="I189" s="197">
        <v>0.96789999999999998</v>
      </c>
      <c r="J189" s="197">
        <v>0.9677</v>
      </c>
      <c r="K189" s="197">
        <v>0.96750000000000003</v>
      </c>
      <c r="L189" s="197">
        <v>0.96730000000000005</v>
      </c>
      <c r="M189" s="197">
        <v>0.96709999999999996</v>
      </c>
      <c r="N189" s="197">
        <v>0.96689999999999998</v>
      </c>
      <c r="O189" s="197">
        <v>0.9667</v>
      </c>
      <c r="P189" s="197">
        <v>0.96650000000000003</v>
      </c>
      <c r="Q189" s="197">
        <v>0.96619999999999995</v>
      </c>
      <c r="R189" s="197">
        <v>0.96599999999999997</v>
      </c>
      <c r="S189" s="197">
        <v>0.96579999999999999</v>
      </c>
      <c r="T189" s="197">
        <v>0.96560000000000001</v>
      </c>
      <c r="U189" s="197">
        <v>0.96540000000000004</v>
      </c>
      <c r="V189" s="197">
        <v>0.96519999999999995</v>
      </c>
      <c r="W189" s="197">
        <v>0.96489999999999998</v>
      </c>
      <c r="X189" s="197">
        <v>0.9647</v>
      </c>
      <c r="Y189" s="197">
        <v>0.96450000000000002</v>
      </c>
      <c r="Z189" s="197">
        <v>0.96430000000000005</v>
      </c>
      <c r="AA189" s="197">
        <v>0.96409999999999996</v>
      </c>
      <c r="AB189" s="197">
        <v>0.96379999999999999</v>
      </c>
      <c r="AC189" s="197">
        <v>0.96360000000000001</v>
      </c>
      <c r="AD189" s="197">
        <v>0.96340000000000003</v>
      </c>
      <c r="AE189" s="197">
        <v>0.96319999999999995</v>
      </c>
      <c r="AF189" s="197">
        <v>0.96289999999999998</v>
      </c>
      <c r="AG189" s="197">
        <v>0.9627</v>
      </c>
      <c r="AH189" s="197">
        <v>0.96250000000000002</v>
      </c>
      <c r="AI189" s="197">
        <v>0.96230000000000004</v>
      </c>
      <c r="AJ189" s="197">
        <v>0.96199999999999997</v>
      </c>
      <c r="AK189" s="197">
        <v>0.96179999999999999</v>
      </c>
      <c r="AL189" s="197">
        <v>0.96160000000000001</v>
      </c>
      <c r="AM189" s="197">
        <v>0.96130000000000004</v>
      </c>
      <c r="AN189" s="197">
        <v>0.96109999999999995</v>
      </c>
      <c r="AO189" s="197">
        <v>0.96089999999999998</v>
      </c>
      <c r="AP189" s="197">
        <v>0.9607</v>
      </c>
      <c r="AQ189" s="197">
        <v>0.96040000000000003</v>
      </c>
      <c r="AR189" s="197">
        <v>0.96020000000000005</v>
      </c>
      <c r="AS189" s="197">
        <v>0.96</v>
      </c>
      <c r="AT189" s="197">
        <v>0.9597</v>
      </c>
      <c r="AU189" s="197">
        <v>0.95950000000000002</v>
      </c>
      <c r="AV189" s="197">
        <v>0.95920000000000005</v>
      </c>
      <c r="AW189" s="197">
        <v>0.95899999999999996</v>
      </c>
      <c r="AX189" s="197">
        <v>0.95879999999999999</v>
      </c>
      <c r="AY189" s="197">
        <v>0.95850000000000002</v>
      </c>
      <c r="AZ189" s="197">
        <v>0.95830000000000004</v>
      </c>
      <c r="BA189" s="199">
        <v>0.95799999999999996</v>
      </c>
    </row>
    <row r="190" spans="2:53" s="192" customFormat="1" ht="16.350000000000001" customHeight="1">
      <c r="B190" s="196">
        <v>138.5</v>
      </c>
      <c r="C190" s="197">
        <v>0.96899999999999997</v>
      </c>
      <c r="D190" s="197">
        <v>0.96879999999999999</v>
      </c>
      <c r="E190" s="197">
        <v>0.96860000000000002</v>
      </c>
      <c r="F190" s="197">
        <v>0.96840000000000004</v>
      </c>
      <c r="G190" s="197">
        <v>0.96809999999999996</v>
      </c>
      <c r="H190" s="197">
        <v>0.96789999999999998</v>
      </c>
      <c r="I190" s="197">
        <v>0.9677</v>
      </c>
      <c r="J190" s="197">
        <v>0.96750000000000003</v>
      </c>
      <c r="K190" s="197">
        <v>0.96730000000000005</v>
      </c>
      <c r="L190" s="197">
        <v>0.96709999999999996</v>
      </c>
      <c r="M190" s="197">
        <v>0.96689999999999998</v>
      </c>
      <c r="N190" s="197">
        <v>0.9667</v>
      </c>
      <c r="O190" s="197">
        <v>0.96650000000000003</v>
      </c>
      <c r="P190" s="197">
        <v>0.96619999999999995</v>
      </c>
      <c r="Q190" s="197">
        <v>0.96599999999999997</v>
      </c>
      <c r="R190" s="197">
        <v>0.96579999999999999</v>
      </c>
      <c r="S190" s="197">
        <v>0.96560000000000001</v>
      </c>
      <c r="T190" s="197">
        <v>0.96540000000000004</v>
      </c>
      <c r="U190" s="197">
        <v>0.96519999999999995</v>
      </c>
      <c r="V190" s="197">
        <v>0.96489999999999998</v>
      </c>
      <c r="W190" s="197">
        <v>0.9647</v>
      </c>
      <c r="X190" s="197">
        <v>0.96450000000000002</v>
      </c>
      <c r="Y190" s="197">
        <v>0.96430000000000005</v>
      </c>
      <c r="Z190" s="197">
        <v>0.96399999999999997</v>
      </c>
      <c r="AA190" s="197">
        <v>0.96379999999999999</v>
      </c>
      <c r="AB190" s="197">
        <v>0.96360000000000001</v>
      </c>
      <c r="AC190" s="197">
        <v>0.96340000000000003</v>
      </c>
      <c r="AD190" s="197">
        <v>0.96319999999999995</v>
      </c>
      <c r="AE190" s="197">
        <v>0.96289999999999998</v>
      </c>
      <c r="AF190" s="197">
        <v>0.9627</v>
      </c>
      <c r="AG190" s="197">
        <v>0.96250000000000002</v>
      </c>
      <c r="AH190" s="197">
        <v>0.96220000000000006</v>
      </c>
      <c r="AI190" s="197">
        <v>0.96199999999999997</v>
      </c>
      <c r="AJ190" s="197">
        <v>0.96179999999999999</v>
      </c>
      <c r="AK190" s="197">
        <v>0.96160000000000001</v>
      </c>
      <c r="AL190" s="197">
        <v>0.96130000000000004</v>
      </c>
      <c r="AM190" s="197">
        <v>0.96109999999999995</v>
      </c>
      <c r="AN190" s="197">
        <v>0.96089999999999998</v>
      </c>
      <c r="AO190" s="197">
        <v>0.96060000000000001</v>
      </c>
      <c r="AP190" s="197">
        <v>0.96040000000000003</v>
      </c>
      <c r="AQ190" s="197">
        <v>0.96020000000000005</v>
      </c>
      <c r="AR190" s="197">
        <v>0.95989999999999998</v>
      </c>
      <c r="AS190" s="197">
        <v>0.9597</v>
      </c>
      <c r="AT190" s="197">
        <v>0.95950000000000002</v>
      </c>
      <c r="AU190" s="197">
        <v>0.95920000000000005</v>
      </c>
      <c r="AV190" s="197">
        <v>0.95899999999999996</v>
      </c>
      <c r="AW190" s="197">
        <v>0.9587</v>
      </c>
      <c r="AX190" s="197">
        <v>0.95850000000000002</v>
      </c>
      <c r="AY190" s="197">
        <v>0.95830000000000004</v>
      </c>
      <c r="AZ190" s="197">
        <v>0.95799999999999996</v>
      </c>
      <c r="BA190" s="199">
        <v>0.95779999999999998</v>
      </c>
    </row>
    <row r="191" spans="2:53" s="192" customFormat="1" ht="16.350000000000001" customHeight="1">
      <c r="B191" s="196">
        <v>139</v>
      </c>
      <c r="C191" s="197">
        <v>0.96879999999999999</v>
      </c>
      <c r="D191" s="197">
        <v>0.96860000000000002</v>
      </c>
      <c r="E191" s="197">
        <v>0.96840000000000004</v>
      </c>
      <c r="F191" s="197">
        <v>0.96819999999999995</v>
      </c>
      <c r="G191" s="197">
        <v>0.96789999999999998</v>
      </c>
      <c r="H191" s="197">
        <v>0.9677</v>
      </c>
      <c r="I191" s="197">
        <v>0.96750000000000003</v>
      </c>
      <c r="J191" s="197">
        <v>0.96730000000000005</v>
      </c>
      <c r="K191" s="197">
        <v>0.96709999999999996</v>
      </c>
      <c r="L191" s="197">
        <v>0.96689999999999998</v>
      </c>
      <c r="M191" s="197">
        <v>0.9667</v>
      </c>
      <c r="N191" s="197">
        <v>0.96640000000000004</v>
      </c>
      <c r="O191" s="197">
        <v>0.96619999999999995</v>
      </c>
      <c r="P191" s="197">
        <v>0.96599999999999997</v>
      </c>
      <c r="Q191" s="197">
        <v>0.96579999999999999</v>
      </c>
      <c r="R191" s="197">
        <v>0.96560000000000001</v>
      </c>
      <c r="S191" s="197">
        <v>0.96540000000000004</v>
      </c>
      <c r="T191" s="197">
        <v>0.96509999999999996</v>
      </c>
      <c r="U191" s="197">
        <v>0.96489999999999998</v>
      </c>
      <c r="V191" s="197">
        <v>0.9647</v>
      </c>
      <c r="W191" s="197">
        <v>0.96450000000000002</v>
      </c>
      <c r="X191" s="197">
        <v>0.96430000000000005</v>
      </c>
      <c r="Y191" s="197">
        <v>0.96399999999999997</v>
      </c>
      <c r="Z191" s="197">
        <v>0.96379999999999999</v>
      </c>
      <c r="AA191" s="197">
        <v>0.96360000000000001</v>
      </c>
      <c r="AB191" s="197">
        <v>0.96340000000000003</v>
      </c>
      <c r="AC191" s="197">
        <v>0.96309999999999996</v>
      </c>
      <c r="AD191" s="197">
        <v>0.96289999999999998</v>
      </c>
      <c r="AE191" s="197">
        <v>0.9627</v>
      </c>
      <c r="AF191" s="197">
        <v>0.96250000000000002</v>
      </c>
      <c r="AG191" s="197">
        <v>0.96220000000000006</v>
      </c>
      <c r="AH191" s="197">
        <v>0.96199999999999997</v>
      </c>
      <c r="AI191" s="197">
        <v>0.96179999999999999</v>
      </c>
      <c r="AJ191" s="197">
        <v>0.96150000000000002</v>
      </c>
      <c r="AK191" s="197">
        <v>0.96130000000000004</v>
      </c>
      <c r="AL191" s="197">
        <v>0.96109999999999995</v>
      </c>
      <c r="AM191" s="197">
        <v>0.96079999999999999</v>
      </c>
      <c r="AN191" s="197">
        <v>0.96060000000000001</v>
      </c>
      <c r="AO191" s="197">
        <v>0.96040000000000003</v>
      </c>
      <c r="AP191" s="197">
        <v>0.96009999999999995</v>
      </c>
      <c r="AQ191" s="197">
        <v>0.95989999999999998</v>
      </c>
      <c r="AR191" s="197">
        <v>0.9597</v>
      </c>
      <c r="AS191" s="197">
        <v>0.95940000000000003</v>
      </c>
      <c r="AT191" s="197">
        <v>0.95920000000000005</v>
      </c>
      <c r="AU191" s="197">
        <v>0.95899999999999996</v>
      </c>
      <c r="AV191" s="197">
        <v>0.9587</v>
      </c>
      <c r="AW191" s="197">
        <v>0.95850000000000002</v>
      </c>
      <c r="AX191" s="197">
        <v>0.95820000000000005</v>
      </c>
      <c r="AY191" s="197">
        <v>0.95799999999999996</v>
      </c>
      <c r="AZ191" s="197">
        <v>0.9577</v>
      </c>
      <c r="BA191" s="199">
        <v>0.95750000000000002</v>
      </c>
    </row>
    <row r="192" spans="2:53" s="192" customFormat="1" ht="16.350000000000001" customHeight="1">
      <c r="B192" s="196">
        <v>139.5</v>
      </c>
      <c r="C192" s="197">
        <v>0.96860000000000002</v>
      </c>
      <c r="D192" s="197">
        <v>0.96840000000000004</v>
      </c>
      <c r="E192" s="197">
        <v>0.96819999999999995</v>
      </c>
      <c r="F192" s="197">
        <v>0.96789999999999998</v>
      </c>
      <c r="G192" s="197">
        <v>0.9677</v>
      </c>
      <c r="H192" s="197">
        <v>0.96750000000000003</v>
      </c>
      <c r="I192" s="197">
        <v>0.96730000000000005</v>
      </c>
      <c r="J192" s="197">
        <v>0.96709999999999996</v>
      </c>
      <c r="K192" s="197">
        <v>0.96689999999999998</v>
      </c>
      <c r="L192" s="197">
        <v>0.9667</v>
      </c>
      <c r="M192" s="197">
        <v>0.96650000000000003</v>
      </c>
      <c r="N192" s="197">
        <v>0.96619999999999995</v>
      </c>
      <c r="O192" s="197">
        <v>0.96599999999999997</v>
      </c>
      <c r="P192" s="197">
        <v>0.96579999999999999</v>
      </c>
      <c r="Q192" s="197">
        <v>0.96560000000000001</v>
      </c>
      <c r="R192" s="197">
        <v>0.96540000000000004</v>
      </c>
      <c r="S192" s="197">
        <v>0.96509999999999996</v>
      </c>
      <c r="T192" s="197">
        <v>0.96489999999999998</v>
      </c>
      <c r="U192" s="197">
        <v>0.9647</v>
      </c>
      <c r="V192" s="197">
        <v>0.96450000000000002</v>
      </c>
      <c r="W192" s="197">
        <v>0.96430000000000005</v>
      </c>
      <c r="X192" s="197">
        <v>0.96399999999999997</v>
      </c>
      <c r="Y192" s="197">
        <v>0.96379999999999999</v>
      </c>
      <c r="Z192" s="197">
        <v>0.96360000000000001</v>
      </c>
      <c r="AA192" s="197">
        <v>0.96340000000000003</v>
      </c>
      <c r="AB192" s="197">
        <v>0.96309999999999996</v>
      </c>
      <c r="AC192" s="197">
        <v>0.96289999999999998</v>
      </c>
      <c r="AD192" s="197">
        <v>0.9627</v>
      </c>
      <c r="AE192" s="197">
        <v>0.96250000000000002</v>
      </c>
      <c r="AF192" s="197">
        <v>0.96220000000000006</v>
      </c>
      <c r="AG192" s="197">
        <v>0.96199999999999997</v>
      </c>
      <c r="AH192" s="197">
        <v>0.96179999999999999</v>
      </c>
      <c r="AI192" s="197">
        <v>0.96150000000000002</v>
      </c>
      <c r="AJ192" s="197">
        <v>0.96130000000000004</v>
      </c>
      <c r="AK192" s="197">
        <v>0.96109999999999995</v>
      </c>
      <c r="AL192" s="197">
        <v>0.96079999999999999</v>
      </c>
      <c r="AM192" s="197">
        <v>0.96060000000000001</v>
      </c>
      <c r="AN192" s="197">
        <v>0.96040000000000003</v>
      </c>
      <c r="AO192" s="197">
        <v>0.96009999999999995</v>
      </c>
      <c r="AP192" s="197">
        <v>0.95989999999999998</v>
      </c>
      <c r="AQ192" s="197">
        <v>0.95960000000000001</v>
      </c>
      <c r="AR192" s="197">
        <v>0.95940000000000003</v>
      </c>
      <c r="AS192" s="197">
        <v>0.95920000000000005</v>
      </c>
      <c r="AT192" s="197">
        <v>0.95889999999999997</v>
      </c>
      <c r="AU192" s="197">
        <v>0.9587</v>
      </c>
      <c r="AV192" s="197">
        <v>0.95850000000000002</v>
      </c>
      <c r="AW192" s="197">
        <v>0.95820000000000005</v>
      </c>
      <c r="AX192" s="197">
        <v>0.95799999999999996</v>
      </c>
      <c r="AY192" s="197">
        <v>0.9577</v>
      </c>
      <c r="AZ192" s="197">
        <v>0.95750000000000002</v>
      </c>
      <c r="BA192" s="199">
        <v>0.95720000000000005</v>
      </c>
    </row>
    <row r="193" spans="2:53" s="192" customFormat="1" ht="16.350000000000001" customHeight="1">
      <c r="B193" s="196">
        <v>140</v>
      </c>
      <c r="C193" s="197">
        <v>0.96840000000000004</v>
      </c>
      <c r="D193" s="197">
        <v>0.96819999999999995</v>
      </c>
      <c r="E193" s="197">
        <v>0.96799999999999997</v>
      </c>
      <c r="F193" s="197">
        <v>0.9677</v>
      </c>
      <c r="G193" s="197">
        <v>0.96750000000000003</v>
      </c>
      <c r="H193" s="197">
        <v>0.96730000000000005</v>
      </c>
      <c r="I193" s="197">
        <v>0.96709999999999996</v>
      </c>
      <c r="J193" s="197">
        <v>0.96689999999999998</v>
      </c>
      <c r="K193" s="197">
        <v>0.9667</v>
      </c>
      <c r="L193" s="197">
        <v>0.96650000000000003</v>
      </c>
      <c r="M193" s="197">
        <v>0.96619999999999995</v>
      </c>
      <c r="N193" s="197">
        <v>0.96599999999999997</v>
      </c>
      <c r="O193" s="197">
        <v>0.96579999999999999</v>
      </c>
      <c r="P193" s="197">
        <v>0.96560000000000001</v>
      </c>
      <c r="Q193" s="197">
        <v>0.96540000000000004</v>
      </c>
      <c r="R193" s="197">
        <v>0.96509999999999996</v>
      </c>
      <c r="S193" s="197">
        <v>0.96489999999999998</v>
      </c>
      <c r="T193" s="197">
        <v>0.9647</v>
      </c>
      <c r="U193" s="197">
        <v>0.96450000000000002</v>
      </c>
      <c r="V193" s="197">
        <v>0.96430000000000005</v>
      </c>
      <c r="W193" s="197">
        <v>0.96399999999999997</v>
      </c>
      <c r="X193" s="197">
        <v>0.96379999999999999</v>
      </c>
      <c r="Y193" s="197">
        <v>0.96360000000000001</v>
      </c>
      <c r="Z193" s="197">
        <v>0.96340000000000003</v>
      </c>
      <c r="AA193" s="197">
        <v>0.96309999999999996</v>
      </c>
      <c r="AB193" s="197">
        <v>0.96289999999999998</v>
      </c>
      <c r="AC193" s="197">
        <v>0.9627</v>
      </c>
      <c r="AD193" s="197">
        <v>0.96240000000000003</v>
      </c>
      <c r="AE193" s="197">
        <v>0.96220000000000006</v>
      </c>
      <c r="AF193" s="197">
        <v>0.96199999999999997</v>
      </c>
      <c r="AG193" s="197">
        <v>0.9617</v>
      </c>
      <c r="AH193" s="197">
        <v>0.96150000000000002</v>
      </c>
      <c r="AI193" s="197">
        <v>0.96130000000000004</v>
      </c>
      <c r="AJ193" s="197">
        <v>0.96099999999999997</v>
      </c>
      <c r="AK193" s="197">
        <v>0.96079999999999999</v>
      </c>
      <c r="AL193" s="197">
        <v>0.96060000000000001</v>
      </c>
      <c r="AM193" s="197">
        <v>0.96030000000000004</v>
      </c>
      <c r="AN193" s="197">
        <v>0.96009999999999995</v>
      </c>
      <c r="AO193" s="197">
        <v>0.95989999999999998</v>
      </c>
      <c r="AP193" s="197">
        <v>0.95960000000000001</v>
      </c>
      <c r="AQ193" s="197">
        <v>0.95940000000000003</v>
      </c>
      <c r="AR193" s="197">
        <v>0.95920000000000005</v>
      </c>
      <c r="AS193" s="197">
        <v>0.95889999999999997</v>
      </c>
      <c r="AT193" s="197">
        <v>0.9587</v>
      </c>
      <c r="AU193" s="197">
        <v>0.95840000000000003</v>
      </c>
      <c r="AV193" s="197">
        <v>0.95820000000000005</v>
      </c>
      <c r="AW193" s="197">
        <v>0.95789999999999997</v>
      </c>
      <c r="AX193" s="197">
        <v>0.9577</v>
      </c>
      <c r="AY193" s="197">
        <v>0.95750000000000002</v>
      </c>
      <c r="AZ193" s="197">
        <v>0.95720000000000005</v>
      </c>
      <c r="BA193" s="199">
        <v>0.95699999999999996</v>
      </c>
    </row>
    <row r="194" spans="2:53" s="192" customFormat="1" ht="16.350000000000001" customHeight="1">
      <c r="B194" s="196">
        <v>140.5</v>
      </c>
      <c r="C194" s="197">
        <v>0.96819999999999995</v>
      </c>
      <c r="D194" s="197">
        <v>0.96799999999999997</v>
      </c>
      <c r="E194" s="197">
        <v>0.96779999999999999</v>
      </c>
      <c r="F194" s="197">
        <v>0.96750000000000003</v>
      </c>
      <c r="G194" s="197">
        <v>0.96730000000000005</v>
      </c>
      <c r="H194" s="197">
        <v>0.96709999999999996</v>
      </c>
      <c r="I194" s="197">
        <v>0.96689999999999998</v>
      </c>
      <c r="J194" s="197">
        <v>0.9667</v>
      </c>
      <c r="K194" s="197">
        <v>0.96650000000000003</v>
      </c>
      <c r="L194" s="197">
        <v>0.96619999999999995</v>
      </c>
      <c r="M194" s="197">
        <v>0.96599999999999997</v>
      </c>
      <c r="N194" s="197">
        <v>0.96579999999999999</v>
      </c>
      <c r="O194" s="197">
        <v>0.96560000000000001</v>
      </c>
      <c r="P194" s="197">
        <v>0.96540000000000004</v>
      </c>
      <c r="Q194" s="197">
        <v>0.96519999999999995</v>
      </c>
      <c r="R194" s="197">
        <v>0.96489999999999998</v>
      </c>
      <c r="S194" s="197">
        <v>0.9647</v>
      </c>
      <c r="T194" s="197">
        <v>0.96450000000000002</v>
      </c>
      <c r="U194" s="197">
        <v>0.96430000000000005</v>
      </c>
      <c r="V194" s="197">
        <v>0.96399999999999997</v>
      </c>
      <c r="W194" s="197">
        <v>0.96379999999999999</v>
      </c>
      <c r="X194" s="197">
        <v>0.96360000000000001</v>
      </c>
      <c r="Y194" s="197">
        <v>0.96340000000000003</v>
      </c>
      <c r="Z194" s="197">
        <v>0.96309999999999996</v>
      </c>
      <c r="AA194" s="197">
        <v>0.96289999999999998</v>
      </c>
      <c r="AB194" s="197">
        <v>0.9627</v>
      </c>
      <c r="AC194" s="197">
        <v>0.96240000000000003</v>
      </c>
      <c r="AD194" s="197">
        <v>0.96220000000000006</v>
      </c>
      <c r="AE194" s="197">
        <v>0.96199999999999997</v>
      </c>
      <c r="AF194" s="197">
        <v>0.9617</v>
      </c>
      <c r="AG194" s="197">
        <v>0.96150000000000002</v>
      </c>
      <c r="AH194" s="197">
        <v>0.96130000000000004</v>
      </c>
      <c r="AI194" s="197">
        <v>0.96099999999999997</v>
      </c>
      <c r="AJ194" s="197">
        <v>0.96079999999999999</v>
      </c>
      <c r="AK194" s="197">
        <v>0.96060000000000001</v>
      </c>
      <c r="AL194" s="197">
        <v>0.96030000000000004</v>
      </c>
      <c r="AM194" s="197">
        <v>0.96009999999999995</v>
      </c>
      <c r="AN194" s="197">
        <v>0.95989999999999998</v>
      </c>
      <c r="AO194" s="197">
        <v>0.95960000000000001</v>
      </c>
      <c r="AP194" s="197">
        <v>0.95940000000000003</v>
      </c>
      <c r="AQ194" s="197">
        <v>0.95909999999999995</v>
      </c>
      <c r="AR194" s="197">
        <v>0.95889999999999997</v>
      </c>
      <c r="AS194" s="197">
        <v>0.9587</v>
      </c>
      <c r="AT194" s="197">
        <v>0.95840000000000003</v>
      </c>
      <c r="AU194" s="197">
        <v>0.95820000000000005</v>
      </c>
      <c r="AV194" s="197">
        <v>0.95789999999999997</v>
      </c>
      <c r="AW194" s="197">
        <v>0.9577</v>
      </c>
      <c r="AX194" s="197">
        <v>0.95740000000000003</v>
      </c>
      <c r="AY194" s="197">
        <v>0.95720000000000005</v>
      </c>
      <c r="AZ194" s="197">
        <v>0.95689999999999997</v>
      </c>
      <c r="BA194" s="199">
        <v>0.95669999999999999</v>
      </c>
    </row>
    <row r="195" spans="2:53" s="192" customFormat="1" ht="16.350000000000001" customHeight="1">
      <c r="B195" s="196">
        <v>141</v>
      </c>
      <c r="C195" s="197">
        <v>0.96799999999999997</v>
      </c>
      <c r="D195" s="197">
        <v>0.96779999999999999</v>
      </c>
      <c r="E195" s="197">
        <v>0.96760000000000002</v>
      </c>
      <c r="F195" s="197">
        <v>0.96730000000000005</v>
      </c>
      <c r="G195" s="197">
        <v>0.96709999999999996</v>
      </c>
      <c r="H195" s="197">
        <v>0.96689999999999998</v>
      </c>
      <c r="I195" s="197">
        <v>0.9667</v>
      </c>
      <c r="J195" s="197">
        <v>0.96650000000000003</v>
      </c>
      <c r="K195" s="197">
        <v>0.96630000000000005</v>
      </c>
      <c r="L195" s="197">
        <v>0.96599999999999997</v>
      </c>
      <c r="M195" s="197">
        <v>0.96579999999999999</v>
      </c>
      <c r="N195" s="197">
        <v>0.96560000000000001</v>
      </c>
      <c r="O195" s="197">
        <v>0.96540000000000004</v>
      </c>
      <c r="P195" s="197">
        <v>0.96519999999999995</v>
      </c>
      <c r="Q195" s="197">
        <v>0.96489999999999998</v>
      </c>
      <c r="R195" s="197">
        <v>0.9647</v>
      </c>
      <c r="S195" s="197">
        <v>0.96450000000000002</v>
      </c>
      <c r="T195" s="197">
        <v>0.96430000000000005</v>
      </c>
      <c r="U195" s="197">
        <v>0.96399999999999997</v>
      </c>
      <c r="V195" s="197">
        <v>0.96379999999999999</v>
      </c>
      <c r="W195" s="197">
        <v>0.96360000000000001</v>
      </c>
      <c r="X195" s="197">
        <v>0.96330000000000005</v>
      </c>
      <c r="Y195" s="197">
        <v>0.96309999999999996</v>
      </c>
      <c r="Z195" s="197">
        <v>0.96289999999999998</v>
      </c>
      <c r="AA195" s="197">
        <v>0.9627</v>
      </c>
      <c r="AB195" s="197">
        <v>0.96240000000000003</v>
      </c>
      <c r="AC195" s="197">
        <v>0.96220000000000006</v>
      </c>
      <c r="AD195" s="197">
        <v>0.96199999999999997</v>
      </c>
      <c r="AE195" s="197">
        <v>0.9617</v>
      </c>
      <c r="AF195" s="197">
        <v>0.96150000000000002</v>
      </c>
      <c r="AG195" s="197">
        <v>0.96130000000000004</v>
      </c>
      <c r="AH195" s="197">
        <v>0.96099999999999997</v>
      </c>
      <c r="AI195" s="197">
        <v>0.96079999999999999</v>
      </c>
      <c r="AJ195" s="197">
        <v>0.96060000000000001</v>
      </c>
      <c r="AK195" s="197">
        <v>0.96030000000000004</v>
      </c>
      <c r="AL195" s="197">
        <v>0.96009999999999995</v>
      </c>
      <c r="AM195" s="197">
        <v>0.95979999999999999</v>
      </c>
      <c r="AN195" s="197">
        <v>0.95960000000000001</v>
      </c>
      <c r="AO195" s="197">
        <v>0.95940000000000003</v>
      </c>
      <c r="AP195" s="197">
        <v>0.95909999999999995</v>
      </c>
      <c r="AQ195" s="197">
        <v>0.95889999999999997</v>
      </c>
      <c r="AR195" s="197">
        <v>0.95860000000000001</v>
      </c>
      <c r="AS195" s="197">
        <v>0.95840000000000003</v>
      </c>
      <c r="AT195" s="197">
        <v>0.95809999999999995</v>
      </c>
      <c r="AU195" s="197">
        <v>0.95789999999999997</v>
      </c>
      <c r="AV195" s="197">
        <v>0.9577</v>
      </c>
      <c r="AW195" s="197">
        <v>0.95740000000000003</v>
      </c>
      <c r="AX195" s="197">
        <v>0.95720000000000005</v>
      </c>
      <c r="AY195" s="197">
        <v>0.95689999999999997</v>
      </c>
      <c r="AZ195" s="197">
        <v>0.95669999999999999</v>
      </c>
      <c r="BA195" s="199">
        <v>0.95640000000000003</v>
      </c>
    </row>
    <row r="196" spans="2:53" s="192" customFormat="1" ht="16.350000000000001" customHeight="1">
      <c r="B196" s="196">
        <v>141.5</v>
      </c>
      <c r="C196" s="197">
        <v>0.96779999999999999</v>
      </c>
      <c r="D196" s="197">
        <v>0.96760000000000002</v>
      </c>
      <c r="E196" s="197">
        <v>0.96740000000000004</v>
      </c>
      <c r="F196" s="197">
        <v>0.96709999999999996</v>
      </c>
      <c r="G196" s="197">
        <v>0.96689999999999998</v>
      </c>
      <c r="H196" s="197">
        <v>0.9667</v>
      </c>
      <c r="I196" s="197">
        <v>0.96650000000000003</v>
      </c>
      <c r="J196" s="197">
        <v>0.96630000000000005</v>
      </c>
      <c r="K196" s="197">
        <v>0.96599999999999997</v>
      </c>
      <c r="L196" s="197">
        <v>0.96579999999999999</v>
      </c>
      <c r="M196" s="197">
        <v>0.96560000000000001</v>
      </c>
      <c r="N196" s="197">
        <v>0.96540000000000004</v>
      </c>
      <c r="O196" s="197">
        <v>0.96519999999999995</v>
      </c>
      <c r="P196" s="197">
        <v>0.96489999999999998</v>
      </c>
      <c r="Q196" s="197">
        <v>0.9647</v>
      </c>
      <c r="R196" s="197">
        <v>0.96450000000000002</v>
      </c>
      <c r="S196" s="197">
        <v>0.96430000000000005</v>
      </c>
      <c r="T196" s="197">
        <v>0.96399999999999997</v>
      </c>
      <c r="U196" s="197">
        <v>0.96379999999999999</v>
      </c>
      <c r="V196" s="197">
        <v>0.96360000000000001</v>
      </c>
      <c r="W196" s="197">
        <v>0.96340000000000003</v>
      </c>
      <c r="X196" s="197">
        <v>0.96309999999999996</v>
      </c>
      <c r="Y196" s="197">
        <v>0.96289999999999998</v>
      </c>
      <c r="Z196" s="197">
        <v>0.9627</v>
      </c>
      <c r="AA196" s="197">
        <v>0.96240000000000003</v>
      </c>
      <c r="AB196" s="197">
        <v>0.96220000000000006</v>
      </c>
      <c r="AC196" s="197">
        <v>0.96199999999999997</v>
      </c>
      <c r="AD196" s="197">
        <v>0.9617</v>
      </c>
      <c r="AE196" s="197">
        <v>0.96150000000000002</v>
      </c>
      <c r="AF196" s="197">
        <v>0.96130000000000004</v>
      </c>
      <c r="AG196" s="197">
        <v>0.96099999999999997</v>
      </c>
      <c r="AH196" s="197">
        <v>0.96079999999999999</v>
      </c>
      <c r="AI196" s="197">
        <v>0.96060000000000001</v>
      </c>
      <c r="AJ196" s="197">
        <v>0.96030000000000004</v>
      </c>
      <c r="AK196" s="197">
        <v>0.96009999999999995</v>
      </c>
      <c r="AL196" s="197">
        <v>0.95979999999999999</v>
      </c>
      <c r="AM196" s="197">
        <v>0.95960000000000001</v>
      </c>
      <c r="AN196" s="197">
        <v>0.95940000000000003</v>
      </c>
      <c r="AO196" s="197">
        <v>0.95909999999999995</v>
      </c>
      <c r="AP196" s="197">
        <v>0.95889999999999997</v>
      </c>
      <c r="AQ196" s="197">
        <v>0.95860000000000001</v>
      </c>
      <c r="AR196" s="197">
        <v>0.95840000000000003</v>
      </c>
      <c r="AS196" s="197">
        <v>0.95809999999999995</v>
      </c>
      <c r="AT196" s="197">
        <v>0.95789999999999997</v>
      </c>
      <c r="AU196" s="197">
        <v>0.95760000000000001</v>
      </c>
      <c r="AV196" s="197">
        <v>0.95740000000000003</v>
      </c>
      <c r="AW196" s="197">
        <v>0.95709999999999995</v>
      </c>
      <c r="AX196" s="197">
        <v>0.95689999999999997</v>
      </c>
      <c r="AY196" s="197">
        <v>0.95669999999999999</v>
      </c>
      <c r="AZ196" s="197">
        <v>0.95640000000000003</v>
      </c>
      <c r="BA196" s="199">
        <v>0.95609999999999995</v>
      </c>
    </row>
    <row r="197" spans="2:53" s="192" customFormat="1" ht="16.350000000000001" customHeight="1">
      <c r="B197" s="196">
        <v>142</v>
      </c>
      <c r="C197" s="197">
        <v>0.96760000000000002</v>
      </c>
      <c r="D197" s="197">
        <v>0.96740000000000004</v>
      </c>
      <c r="E197" s="197">
        <v>0.96709999999999996</v>
      </c>
      <c r="F197" s="197">
        <v>0.96689999999999998</v>
      </c>
      <c r="G197" s="197">
        <v>0.9667</v>
      </c>
      <c r="H197" s="197">
        <v>0.96650000000000003</v>
      </c>
      <c r="I197" s="197">
        <v>0.96630000000000005</v>
      </c>
      <c r="J197" s="197">
        <v>0.96609999999999996</v>
      </c>
      <c r="K197" s="197">
        <v>0.96579999999999999</v>
      </c>
      <c r="L197" s="197">
        <v>0.96560000000000001</v>
      </c>
      <c r="M197" s="197">
        <v>0.96540000000000004</v>
      </c>
      <c r="N197" s="197">
        <v>0.96519999999999995</v>
      </c>
      <c r="O197" s="197">
        <v>0.96489999999999998</v>
      </c>
      <c r="P197" s="197">
        <v>0.9647</v>
      </c>
      <c r="Q197" s="197">
        <v>0.96450000000000002</v>
      </c>
      <c r="R197" s="197">
        <v>0.96430000000000005</v>
      </c>
      <c r="S197" s="197">
        <v>0.96399999999999997</v>
      </c>
      <c r="T197" s="197">
        <v>0.96379999999999999</v>
      </c>
      <c r="U197" s="197">
        <v>0.96360000000000001</v>
      </c>
      <c r="V197" s="197">
        <v>0.96340000000000003</v>
      </c>
      <c r="W197" s="197">
        <v>0.96309999999999996</v>
      </c>
      <c r="X197" s="197">
        <v>0.96289999999999998</v>
      </c>
      <c r="Y197" s="197">
        <v>0.9627</v>
      </c>
      <c r="Z197" s="197">
        <v>0.96240000000000003</v>
      </c>
      <c r="AA197" s="197">
        <v>0.96220000000000006</v>
      </c>
      <c r="AB197" s="197">
        <v>0.96199999999999997</v>
      </c>
      <c r="AC197" s="197">
        <v>0.9617</v>
      </c>
      <c r="AD197" s="197">
        <v>0.96150000000000002</v>
      </c>
      <c r="AE197" s="197">
        <v>0.96130000000000004</v>
      </c>
      <c r="AF197" s="197">
        <v>0.96099999999999997</v>
      </c>
      <c r="AG197" s="197">
        <v>0.96079999999999999</v>
      </c>
      <c r="AH197" s="197">
        <v>0.96050000000000002</v>
      </c>
      <c r="AI197" s="197">
        <v>0.96030000000000004</v>
      </c>
      <c r="AJ197" s="197">
        <v>0.96009999999999995</v>
      </c>
      <c r="AK197" s="197">
        <v>0.95979999999999999</v>
      </c>
      <c r="AL197" s="197">
        <v>0.95960000000000001</v>
      </c>
      <c r="AM197" s="197">
        <v>0.95930000000000004</v>
      </c>
      <c r="AN197" s="197">
        <v>0.95909999999999995</v>
      </c>
      <c r="AO197" s="197">
        <v>0.95889999999999997</v>
      </c>
      <c r="AP197" s="197">
        <v>0.95860000000000001</v>
      </c>
      <c r="AQ197" s="197">
        <v>0.95840000000000003</v>
      </c>
      <c r="AR197" s="197">
        <v>0.95809999999999995</v>
      </c>
      <c r="AS197" s="197">
        <v>0.95789999999999997</v>
      </c>
      <c r="AT197" s="197">
        <v>0.95760000000000001</v>
      </c>
      <c r="AU197" s="197">
        <v>0.95740000000000003</v>
      </c>
      <c r="AV197" s="197">
        <v>0.95709999999999995</v>
      </c>
      <c r="AW197" s="197">
        <v>0.95689999999999997</v>
      </c>
      <c r="AX197" s="197">
        <v>0.95660000000000001</v>
      </c>
      <c r="AY197" s="197">
        <v>0.95640000000000003</v>
      </c>
      <c r="AZ197" s="197">
        <v>0.95609999999999995</v>
      </c>
      <c r="BA197" s="199">
        <v>0.95589999999999997</v>
      </c>
    </row>
    <row r="198" spans="2:53" s="192" customFormat="1" ht="16.350000000000001" customHeight="1">
      <c r="B198" s="196">
        <v>142.5</v>
      </c>
      <c r="C198" s="197">
        <v>0.96740000000000004</v>
      </c>
      <c r="D198" s="197">
        <v>0.96719999999999995</v>
      </c>
      <c r="E198" s="197">
        <v>0.96689999999999998</v>
      </c>
      <c r="F198" s="197">
        <v>0.9667</v>
      </c>
      <c r="G198" s="197">
        <v>0.96650000000000003</v>
      </c>
      <c r="H198" s="197">
        <v>0.96630000000000005</v>
      </c>
      <c r="I198" s="197">
        <v>0.96609999999999996</v>
      </c>
      <c r="J198" s="197">
        <v>0.96579999999999999</v>
      </c>
      <c r="K198" s="197">
        <v>0.96560000000000001</v>
      </c>
      <c r="L198" s="197">
        <v>0.96540000000000004</v>
      </c>
      <c r="M198" s="197">
        <v>0.96519999999999995</v>
      </c>
      <c r="N198" s="197">
        <v>0.96489999999999998</v>
      </c>
      <c r="O198" s="197">
        <v>0.9647</v>
      </c>
      <c r="P198" s="197">
        <v>0.96450000000000002</v>
      </c>
      <c r="Q198" s="197">
        <v>0.96430000000000005</v>
      </c>
      <c r="R198" s="197">
        <v>0.96399999999999997</v>
      </c>
      <c r="S198" s="197">
        <v>0.96379999999999999</v>
      </c>
      <c r="T198" s="197">
        <v>0.96360000000000001</v>
      </c>
      <c r="U198" s="197">
        <v>0.96340000000000003</v>
      </c>
      <c r="V198" s="197">
        <v>0.96309999999999996</v>
      </c>
      <c r="W198" s="197">
        <v>0.96289999999999998</v>
      </c>
      <c r="X198" s="197">
        <v>0.9627</v>
      </c>
      <c r="Y198" s="197">
        <v>0.96240000000000003</v>
      </c>
      <c r="Z198" s="197">
        <v>0.96220000000000006</v>
      </c>
      <c r="AA198" s="197">
        <v>0.96199999999999997</v>
      </c>
      <c r="AB198" s="197">
        <v>0.9617</v>
      </c>
      <c r="AC198" s="197">
        <v>0.96150000000000002</v>
      </c>
      <c r="AD198" s="197">
        <v>0.96130000000000004</v>
      </c>
      <c r="AE198" s="197">
        <v>0.96099999999999997</v>
      </c>
      <c r="AF198" s="197">
        <v>0.96079999999999999</v>
      </c>
      <c r="AG198" s="197">
        <v>0.96050000000000002</v>
      </c>
      <c r="AH198" s="197">
        <v>0.96030000000000004</v>
      </c>
      <c r="AI198" s="197">
        <v>0.96009999999999995</v>
      </c>
      <c r="AJ198" s="197">
        <v>0.95979999999999999</v>
      </c>
      <c r="AK198" s="197">
        <v>0.95960000000000001</v>
      </c>
      <c r="AL198" s="197">
        <v>0.95930000000000004</v>
      </c>
      <c r="AM198" s="197">
        <v>0.95909999999999995</v>
      </c>
      <c r="AN198" s="197">
        <v>0.95879999999999999</v>
      </c>
      <c r="AO198" s="197">
        <v>0.95860000000000001</v>
      </c>
      <c r="AP198" s="197">
        <v>0.95840000000000003</v>
      </c>
      <c r="AQ198" s="197">
        <v>0.95809999999999995</v>
      </c>
      <c r="AR198" s="197">
        <v>0.95789999999999997</v>
      </c>
      <c r="AS198" s="197">
        <v>0.95760000000000001</v>
      </c>
      <c r="AT198" s="197">
        <v>0.95740000000000003</v>
      </c>
      <c r="AU198" s="197">
        <v>0.95709999999999995</v>
      </c>
      <c r="AV198" s="197">
        <v>0.95689999999999997</v>
      </c>
      <c r="AW198" s="197">
        <v>0.95660000000000001</v>
      </c>
      <c r="AX198" s="197">
        <v>0.95640000000000003</v>
      </c>
      <c r="AY198" s="197">
        <v>0.95609999999999995</v>
      </c>
      <c r="AZ198" s="197">
        <v>0.95589999999999997</v>
      </c>
      <c r="BA198" s="199">
        <v>0.9556</v>
      </c>
    </row>
    <row r="199" spans="2:53" s="192" customFormat="1" ht="16.350000000000001" customHeight="1">
      <c r="B199" s="196">
        <v>143</v>
      </c>
      <c r="C199" s="197">
        <v>0.96719999999999995</v>
      </c>
      <c r="D199" s="197">
        <v>0.96699999999999997</v>
      </c>
      <c r="E199" s="197">
        <v>0.9667</v>
      </c>
      <c r="F199" s="197">
        <v>0.96650000000000003</v>
      </c>
      <c r="G199" s="197">
        <v>0.96630000000000005</v>
      </c>
      <c r="H199" s="197">
        <v>0.96609999999999996</v>
      </c>
      <c r="I199" s="197">
        <v>0.96589999999999998</v>
      </c>
      <c r="J199" s="197">
        <v>0.96560000000000001</v>
      </c>
      <c r="K199" s="197">
        <v>0.96540000000000004</v>
      </c>
      <c r="L199" s="197">
        <v>0.96519999999999995</v>
      </c>
      <c r="M199" s="197">
        <v>0.96499999999999997</v>
      </c>
      <c r="N199" s="197">
        <v>0.9647</v>
      </c>
      <c r="O199" s="197">
        <v>0.96450000000000002</v>
      </c>
      <c r="P199" s="197">
        <v>0.96430000000000005</v>
      </c>
      <c r="Q199" s="197">
        <v>0.96409999999999996</v>
      </c>
      <c r="R199" s="197">
        <v>0.96379999999999999</v>
      </c>
      <c r="S199" s="197">
        <v>0.96360000000000001</v>
      </c>
      <c r="T199" s="197">
        <v>0.96340000000000003</v>
      </c>
      <c r="U199" s="197">
        <v>0.96309999999999996</v>
      </c>
      <c r="V199" s="197">
        <v>0.96289999999999998</v>
      </c>
      <c r="W199" s="197">
        <v>0.9627</v>
      </c>
      <c r="X199" s="197">
        <v>0.96240000000000003</v>
      </c>
      <c r="Y199" s="197">
        <v>0.96220000000000006</v>
      </c>
      <c r="Z199" s="197">
        <v>0.96199999999999997</v>
      </c>
      <c r="AA199" s="197">
        <v>0.9617</v>
      </c>
      <c r="AB199" s="197">
        <v>0.96150000000000002</v>
      </c>
      <c r="AC199" s="197">
        <v>0.96130000000000004</v>
      </c>
      <c r="AD199" s="197">
        <v>0.96099999999999997</v>
      </c>
      <c r="AE199" s="197">
        <v>0.96079999999999999</v>
      </c>
      <c r="AF199" s="197">
        <v>0.96050000000000002</v>
      </c>
      <c r="AG199" s="197">
        <v>0.96030000000000004</v>
      </c>
      <c r="AH199" s="197">
        <v>0.96009999999999995</v>
      </c>
      <c r="AI199" s="197">
        <v>0.95979999999999999</v>
      </c>
      <c r="AJ199" s="197">
        <v>0.95960000000000001</v>
      </c>
      <c r="AK199" s="197">
        <v>0.95930000000000004</v>
      </c>
      <c r="AL199" s="197">
        <v>0.95909999999999995</v>
      </c>
      <c r="AM199" s="197">
        <v>0.95879999999999999</v>
      </c>
      <c r="AN199" s="197">
        <v>0.95860000000000001</v>
      </c>
      <c r="AO199" s="197">
        <v>0.95840000000000003</v>
      </c>
      <c r="AP199" s="197">
        <v>0.95809999999999995</v>
      </c>
      <c r="AQ199" s="197">
        <v>0.95789999999999997</v>
      </c>
      <c r="AR199" s="197">
        <v>0.95760000000000001</v>
      </c>
      <c r="AS199" s="197">
        <v>0.95740000000000003</v>
      </c>
      <c r="AT199" s="197">
        <v>0.95709999999999995</v>
      </c>
      <c r="AU199" s="197">
        <v>0.95689999999999997</v>
      </c>
      <c r="AV199" s="197">
        <v>0.95660000000000001</v>
      </c>
      <c r="AW199" s="197">
        <v>0.95630000000000004</v>
      </c>
      <c r="AX199" s="197">
        <v>0.95609999999999995</v>
      </c>
      <c r="AY199" s="197">
        <v>0.95579999999999998</v>
      </c>
      <c r="AZ199" s="197">
        <v>0.9556</v>
      </c>
      <c r="BA199" s="199">
        <v>0.95530000000000004</v>
      </c>
    </row>
    <row r="200" spans="2:53" s="192" customFormat="1" ht="16.350000000000001" customHeight="1">
      <c r="B200" s="196">
        <v>143.5</v>
      </c>
      <c r="C200" s="197">
        <v>0.96699999999999997</v>
      </c>
      <c r="D200" s="197">
        <v>0.96679999999999999</v>
      </c>
      <c r="E200" s="197">
        <v>0.96650000000000003</v>
      </c>
      <c r="F200" s="197">
        <v>0.96630000000000005</v>
      </c>
      <c r="G200" s="197">
        <v>0.96609999999999996</v>
      </c>
      <c r="H200" s="197">
        <v>0.96589999999999998</v>
      </c>
      <c r="I200" s="197">
        <v>0.9657</v>
      </c>
      <c r="J200" s="197">
        <v>0.96540000000000004</v>
      </c>
      <c r="K200" s="197">
        <v>0.96519999999999995</v>
      </c>
      <c r="L200" s="197">
        <v>0.96499999999999997</v>
      </c>
      <c r="M200" s="197">
        <v>0.9647</v>
      </c>
      <c r="N200" s="197">
        <v>0.96450000000000002</v>
      </c>
      <c r="O200" s="197">
        <v>0.96430000000000005</v>
      </c>
      <c r="P200" s="197">
        <v>0.96409999999999996</v>
      </c>
      <c r="Q200" s="197">
        <v>0.96379999999999999</v>
      </c>
      <c r="R200" s="197">
        <v>0.96360000000000001</v>
      </c>
      <c r="S200" s="197">
        <v>0.96340000000000003</v>
      </c>
      <c r="T200" s="197">
        <v>0.96309999999999996</v>
      </c>
      <c r="U200" s="197">
        <v>0.96289999999999998</v>
      </c>
      <c r="V200" s="197">
        <v>0.9627</v>
      </c>
      <c r="W200" s="197">
        <v>0.96240000000000003</v>
      </c>
      <c r="X200" s="197">
        <v>0.96220000000000006</v>
      </c>
      <c r="Y200" s="197">
        <v>0.96199999999999997</v>
      </c>
      <c r="Z200" s="197">
        <v>0.9617</v>
      </c>
      <c r="AA200" s="197">
        <v>0.96150000000000002</v>
      </c>
      <c r="AB200" s="197">
        <v>0.96130000000000004</v>
      </c>
      <c r="AC200" s="197">
        <v>0.96099999999999997</v>
      </c>
      <c r="AD200" s="197">
        <v>0.96079999999999999</v>
      </c>
      <c r="AE200" s="197">
        <v>0.96050000000000002</v>
      </c>
      <c r="AF200" s="197">
        <v>0.96030000000000004</v>
      </c>
      <c r="AG200" s="197">
        <v>0.96009999999999995</v>
      </c>
      <c r="AH200" s="197">
        <v>0.95979999999999999</v>
      </c>
      <c r="AI200" s="197">
        <v>0.95960000000000001</v>
      </c>
      <c r="AJ200" s="197">
        <v>0.95930000000000004</v>
      </c>
      <c r="AK200" s="197">
        <v>0.95909999999999995</v>
      </c>
      <c r="AL200" s="197">
        <v>0.95879999999999999</v>
      </c>
      <c r="AM200" s="197">
        <v>0.95860000000000001</v>
      </c>
      <c r="AN200" s="197">
        <v>0.95830000000000004</v>
      </c>
      <c r="AO200" s="197">
        <v>0.95809999999999995</v>
      </c>
      <c r="AP200" s="197">
        <v>0.95779999999999998</v>
      </c>
      <c r="AQ200" s="197">
        <v>0.95760000000000001</v>
      </c>
      <c r="AR200" s="197">
        <v>0.95730000000000004</v>
      </c>
      <c r="AS200" s="197">
        <v>0.95709999999999995</v>
      </c>
      <c r="AT200" s="197">
        <v>0.95679999999999998</v>
      </c>
      <c r="AU200" s="197">
        <v>0.95660000000000001</v>
      </c>
      <c r="AV200" s="197">
        <v>0.95630000000000004</v>
      </c>
      <c r="AW200" s="197">
        <v>0.95609999999999995</v>
      </c>
      <c r="AX200" s="197">
        <v>0.95579999999999998</v>
      </c>
      <c r="AY200" s="197">
        <v>0.9556</v>
      </c>
      <c r="AZ200" s="197">
        <v>0.95530000000000004</v>
      </c>
      <c r="BA200" s="199">
        <v>0.95509999999999995</v>
      </c>
    </row>
    <row r="201" spans="2:53" s="192" customFormat="1" ht="16.350000000000001" customHeight="1">
      <c r="B201" s="196">
        <v>144</v>
      </c>
      <c r="C201" s="197">
        <v>0.96679999999999999</v>
      </c>
      <c r="D201" s="197">
        <v>0.96660000000000001</v>
      </c>
      <c r="E201" s="197">
        <v>0.96630000000000005</v>
      </c>
      <c r="F201" s="197">
        <v>0.96609999999999996</v>
      </c>
      <c r="G201" s="197">
        <v>0.96589999999999998</v>
      </c>
      <c r="H201" s="197">
        <v>0.9657</v>
      </c>
      <c r="I201" s="197">
        <v>0.96540000000000004</v>
      </c>
      <c r="J201" s="197">
        <v>0.96519999999999995</v>
      </c>
      <c r="K201" s="197">
        <v>0.96499999999999997</v>
      </c>
      <c r="L201" s="197">
        <v>0.96479999999999999</v>
      </c>
      <c r="M201" s="197">
        <v>0.96450000000000002</v>
      </c>
      <c r="N201" s="197">
        <v>0.96430000000000005</v>
      </c>
      <c r="O201" s="197">
        <v>0.96409999999999996</v>
      </c>
      <c r="P201" s="197">
        <v>0.96389999999999998</v>
      </c>
      <c r="Q201" s="197">
        <v>0.96360000000000001</v>
      </c>
      <c r="R201" s="197">
        <v>0.96340000000000003</v>
      </c>
      <c r="S201" s="197">
        <v>0.96319999999999995</v>
      </c>
      <c r="T201" s="197">
        <v>0.96289999999999998</v>
      </c>
      <c r="U201" s="197">
        <v>0.9627</v>
      </c>
      <c r="V201" s="197">
        <v>0.96240000000000003</v>
      </c>
      <c r="W201" s="197">
        <v>0.96220000000000006</v>
      </c>
      <c r="X201" s="197">
        <v>0.96199999999999997</v>
      </c>
      <c r="Y201" s="197">
        <v>0.9617</v>
      </c>
      <c r="Z201" s="197">
        <v>0.96150000000000002</v>
      </c>
      <c r="AA201" s="197">
        <v>0.96130000000000004</v>
      </c>
      <c r="AB201" s="197">
        <v>0.96099999999999997</v>
      </c>
      <c r="AC201" s="197">
        <v>0.96079999999999999</v>
      </c>
      <c r="AD201" s="197">
        <v>0.96050000000000002</v>
      </c>
      <c r="AE201" s="197">
        <v>0.96030000000000004</v>
      </c>
      <c r="AF201" s="197">
        <v>0.96009999999999995</v>
      </c>
      <c r="AG201" s="197">
        <v>0.95979999999999999</v>
      </c>
      <c r="AH201" s="197">
        <v>0.95960000000000001</v>
      </c>
      <c r="AI201" s="197">
        <v>0.95930000000000004</v>
      </c>
      <c r="AJ201" s="197">
        <v>0.95909999999999995</v>
      </c>
      <c r="AK201" s="197">
        <v>0.95879999999999999</v>
      </c>
      <c r="AL201" s="197">
        <v>0.95860000000000001</v>
      </c>
      <c r="AM201" s="197">
        <v>0.95830000000000004</v>
      </c>
      <c r="AN201" s="197">
        <v>0.95809999999999995</v>
      </c>
      <c r="AO201" s="197">
        <v>0.95779999999999998</v>
      </c>
      <c r="AP201" s="197">
        <v>0.95760000000000001</v>
      </c>
      <c r="AQ201" s="197">
        <v>0.95730000000000004</v>
      </c>
      <c r="AR201" s="197">
        <v>0.95709999999999995</v>
      </c>
      <c r="AS201" s="197">
        <v>0.95679999999999998</v>
      </c>
      <c r="AT201" s="197">
        <v>0.95660000000000001</v>
      </c>
      <c r="AU201" s="197">
        <v>0.95630000000000004</v>
      </c>
      <c r="AV201" s="197">
        <v>0.95609999999999995</v>
      </c>
      <c r="AW201" s="197">
        <v>0.95579999999999998</v>
      </c>
      <c r="AX201" s="197">
        <v>0.9556</v>
      </c>
      <c r="AY201" s="197">
        <v>0.95530000000000004</v>
      </c>
      <c r="AZ201" s="197">
        <v>0.95499999999999996</v>
      </c>
      <c r="BA201" s="199">
        <v>0.95479999999999998</v>
      </c>
    </row>
    <row r="202" spans="2:53" s="192" customFormat="1" ht="16.350000000000001" customHeight="1">
      <c r="B202" s="196">
        <v>144.5</v>
      </c>
      <c r="C202" s="197">
        <v>0.96660000000000001</v>
      </c>
      <c r="D202" s="197">
        <v>0.96640000000000004</v>
      </c>
      <c r="E202" s="197">
        <v>0.96609999999999996</v>
      </c>
      <c r="F202" s="197">
        <v>0.96589999999999998</v>
      </c>
      <c r="G202" s="197">
        <v>0.9657</v>
      </c>
      <c r="H202" s="197">
        <v>0.96550000000000002</v>
      </c>
      <c r="I202" s="197">
        <v>0.96519999999999995</v>
      </c>
      <c r="J202" s="197">
        <v>0.96499999999999997</v>
      </c>
      <c r="K202" s="197">
        <v>0.96479999999999999</v>
      </c>
      <c r="L202" s="197">
        <v>0.96460000000000001</v>
      </c>
      <c r="M202" s="197">
        <v>0.96430000000000005</v>
      </c>
      <c r="N202" s="197">
        <v>0.96409999999999996</v>
      </c>
      <c r="O202" s="197">
        <v>0.96389999999999998</v>
      </c>
      <c r="P202" s="197">
        <v>0.96360000000000001</v>
      </c>
      <c r="Q202" s="197">
        <v>0.96340000000000003</v>
      </c>
      <c r="R202" s="197">
        <v>0.96319999999999995</v>
      </c>
      <c r="S202" s="197">
        <v>0.96289999999999998</v>
      </c>
      <c r="T202" s="197">
        <v>0.9627</v>
      </c>
      <c r="U202" s="197">
        <v>0.96250000000000002</v>
      </c>
      <c r="V202" s="197">
        <v>0.96220000000000006</v>
      </c>
      <c r="W202" s="197">
        <v>0.96199999999999997</v>
      </c>
      <c r="X202" s="197">
        <v>0.9617</v>
      </c>
      <c r="Y202" s="197">
        <v>0.96150000000000002</v>
      </c>
      <c r="Z202" s="197">
        <v>0.96130000000000004</v>
      </c>
      <c r="AA202" s="197">
        <v>0.96099999999999997</v>
      </c>
      <c r="AB202" s="197">
        <v>0.96079999999999999</v>
      </c>
      <c r="AC202" s="197">
        <v>0.96050000000000002</v>
      </c>
      <c r="AD202" s="197">
        <v>0.96030000000000004</v>
      </c>
      <c r="AE202" s="197">
        <v>0.96009999999999995</v>
      </c>
      <c r="AF202" s="197">
        <v>0.95979999999999999</v>
      </c>
      <c r="AG202" s="197">
        <v>0.95960000000000001</v>
      </c>
      <c r="AH202" s="197">
        <v>0.95930000000000004</v>
      </c>
      <c r="AI202" s="197">
        <v>0.95909999999999995</v>
      </c>
      <c r="AJ202" s="197">
        <v>0.95879999999999999</v>
      </c>
      <c r="AK202" s="197">
        <v>0.95860000000000001</v>
      </c>
      <c r="AL202" s="197">
        <v>0.95830000000000004</v>
      </c>
      <c r="AM202" s="197">
        <v>0.95809999999999995</v>
      </c>
      <c r="AN202" s="197">
        <v>0.95779999999999998</v>
      </c>
      <c r="AO202" s="197">
        <v>0.95760000000000001</v>
      </c>
      <c r="AP202" s="197">
        <v>0.95730000000000004</v>
      </c>
      <c r="AQ202" s="197">
        <v>0.95709999999999995</v>
      </c>
      <c r="AR202" s="197">
        <v>0.95679999999999998</v>
      </c>
      <c r="AS202" s="197">
        <v>0.95660000000000001</v>
      </c>
      <c r="AT202" s="197">
        <v>0.95630000000000004</v>
      </c>
      <c r="AU202" s="197">
        <v>0.95609999999999995</v>
      </c>
      <c r="AV202" s="197">
        <v>0.95579999999999998</v>
      </c>
      <c r="AW202" s="197">
        <v>0.9556</v>
      </c>
      <c r="AX202" s="197">
        <v>0.95530000000000004</v>
      </c>
      <c r="AY202" s="197">
        <v>0.95499999999999996</v>
      </c>
      <c r="AZ202" s="197">
        <v>0.95479999999999998</v>
      </c>
      <c r="BA202" s="199">
        <v>0.95450000000000002</v>
      </c>
    </row>
    <row r="203" spans="2:53" s="192" customFormat="1" ht="16.350000000000001" customHeight="1">
      <c r="B203" s="196">
        <v>145</v>
      </c>
      <c r="C203" s="197">
        <v>0.96640000000000004</v>
      </c>
      <c r="D203" s="197">
        <v>0.96619999999999995</v>
      </c>
      <c r="E203" s="197">
        <v>0.96589999999999998</v>
      </c>
      <c r="F203" s="197">
        <v>0.9657</v>
      </c>
      <c r="G203" s="197">
        <v>0.96550000000000002</v>
      </c>
      <c r="H203" s="197">
        <v>0.96530000000000005</v>
      </c>
      <c r="I203" s="197">
        <v>0.96499999999999997</v>
      </c>
      <c r="J203" s="197">
        <v>0.96479999999999999</v>
      </c>
      <c r="K203" s="197">
        <v>0.96460000000000001</v>
      </c>
      <c r="L203" s="197">
        <v>0.96430000000000005</v>
      </c>
      <c r="M203" s="197">
        <v>0.96409999999999996</v>
      </c>
      <c r="N203" s="197">
        <v>0.96389999999999998</v>
      </c>
      <c r="O203" s="197">
        <v>0.9637</v>
      </c>
      <c r="P203" s="197">
        <v>0.96340000000000003</v>
      </c>
      <c r="Q203" s="197">
        <v>0.96319999999999995</v>
      </c>
      <c r="R203" s="197">
        <v>0.96299999999999997</v>
      </c>
      <c r="S203" s="197">
        <v>0.9627</v>
      </c>
      <c r="T203" s="197">
        <v>0.96250000000000002</v>
      </c>
      <c r="U203" s="197">
        <v>0.96220000000000006</v>
      </c>
      <c r="V203" s="197">
        <v>0.96199999999999997</v>
      </c>
      <c r="W203" s="197">
        <v>0.96179999999999999</v>
      </c>
      <c r="X203" s="197">
        <v>0.96150000000000002</v>
      </c>
      <c r="Y203" s="197">
        <v>0.96130000000000004</v>
      </c>
      <c r="Z203" s="197">
        <v>0.96099999999999997</v>
      </c>
      <c r="AA203" s="197">
        <v>0.96079999999999999</v>
      </c>
      <c r="AB203" s="197">
        <v>0.96060000000000001</v>
      </c>
      <c r="AC203" s="197">
        <v>0.96030000000000004</v>
      </c>
      <c r="AD203" s="197">
        <v>0.96009999999999995</v>
      </c>
      <c r="AE203" s="197">
        <v>0.95979999999999999</v>
      </c>
      <c r="AF203" s="197">
        <v>0.95960000000000001</v>
      </c>
      <c r="AG203" s="197">
        <v>0.95930000000000004</v>
      </c>
      <c r="AH203" s="197">
        <v>0.95909999999999995</v>
      </c>
      <c r="AI203" s="197">
        <v>0.95879999999999999</v>
      </c>
      <c r="AJ203" s="197">
        <v>0.95860000000000001</v>
      </c>
      <c r="AK203" s="197">
        <v>0.95830000000000004</v>
      </c>
      <c r="AL203" s="197">
        <v>0.95809999999999995</v>
      </c>
      <c r="AM203" s="197">
        <v>0.95779999999999998</v>
      </c>
      <c r="AN203" s="197">
        <v>0.95760000000000001</v>
      </c>
      <c r="AO203" s="197">
        <v>0.95730000000000004</v>
      </c>
      <c r="AP203" s="197">
        <v>0.95709999999999995</v>
      </c>
      <c r="AQ203" s="197">
        <v>0.95679999999999998</v>
      </c>
      <c r="AR203" s="197">
        <v>0.95660000000000001</v>
      </c>
      <c r="AS203" s="197">
        <v>0.95630000000000004</v>
      </c>
      <c r="AT203" s="197">
        <v>0.95609999999999995</v>
      </c>
      <c r="AU203" s="197">
        <v>0.95579999999999998</v>
      </c>
      <c r="AV203" s="197">
        <v>0.95550000000000002</v>
      </c>
      <c r="AW203" s="197">
        <v>0.95530000000000004</v>
      </c>
      <c r="AX203" s="197">
        <v>0.95499999999999996</v>
      </c>
      <c r="AY203" s="197">
        <v>0.95479999999999998</v>
      </c>
      <c r="AZ203" s="197">
        <v>0.95450000000000002</v>
      </c>
      <c r="BA203" s="199">
        <v>0.95420000000000005</v>
      </c>
    </row>
    <row r="204" spans="2:53" s="192" customFormat="1" ht="16.350000000000001" customHeight="1">
      <c r="B204" s="196">
        <v>145.5</v>
      </c>
      <c r="C204" s="197">
        <v>0.96619999999999995</v>
      </c>
      <c r="D204" s="197">
        <v>0.96599999999999997</v>
      </c>
      <c r="E204" s="197">
        <v>0.9657</v>
      </c>
      <c r="F204" s="197">
        <v>0.96550000000000002</v>
      </c>
      <c r="G204" s="197">
        <v>0.96530000000000005</v>
      </c>
      <c r="H204" s="197">
        <v>0.96509999999999996</v>
      </c>
      <c r="I204" s="197">
        <v>0.96479999999999999</v>
      </c>
      <c r="J204" s="197">
        <v>0.96460000000000001</v>
      </c>
      <c r="K204" s="197">
        <v>0.96440000000000003</v>
      </c>
      <c r="L204" s="197">
        <v>0.96409999999999996</v>
      </c>
      <c r="M204" s="197">
        <v>0.96389999999999998</v>
      </c>
      <c r="N204" s="197">
        <v>0.9637</v>
      </c>
      <c r="O204" s="197">
        <v>0.96340000000000003</v>
      </c>
      <c r="P204" s="197">
        <v>0.96319999999999995</v>
      </c>
      <c r="Q204" s="197">
        <v>0.96299999999999997</v>
      </c>
      <c r="R204" s="197">
        <v>0.9627</v>
      </c>
      <c r="S204" s="197">
        <v>0.96250000000000002</v>
      </c>
      <c r="T204" s="197">
        <v>0.96230000000000004</v>
      </c>
      <c r="U204" s="197">
        <v>0.96199999999999997</v>
      </c>
      <c r="V204" s="197">
        <v>0.96179999999999999</v>
      </c>
      <c r="W204" s="197">
        <v>0.96150000000000002</v>
      </c>
      <c r="X204" s="197">
        <v>0.96130000000000004</v>
      </c>
      <c r="Y204" s="197">
        <v>0.96109999999999995</v>
      </c>
      <c r="Z204" s="197">
        <v>0.96079999999999999</v>
      </c>
      <c r="AA204" s="197">
        <v>0.96060000000000001</v>
      </c>
      <c r="AB204" s="197">
        <v>0.96030000000000004</v>
      </c>
      <c r="AC204" s="197">
        <v>0.96009999999999995</v>
      </c>
      <c r="AD204" s="197">
        <v>0.95979999999999999</v>
      </c>
      <c r="AE204" s="197">
        <v>0.95960000000000001</v>
      </c>
      <c r="AF204" s="197">
        <v>0.95930000000000004</v>
      </c>
      <c r="AG204" s="197">
        <v>0.95909999999999995</v>
      </c>
      <c r="AH204" s="197">
        <v>0.95879999999999999</v>
      </c>
      <c r="AI204" s="197">
        <v>0.95860000000000001</v>
      </c>
      <c r="AJ204" s="197">
        <v>0.95830000000000004</v>
      </c>
      <c r="AK204" s="197">
        <v>0.95809999999999995</v>
      </c>
      <c r="AL204" s="197">
        <v>0.95779999999999998</v>
      </c>
      <c r="AM204" s="197">
        <v>0.95760000000000001</v>
      </c>
      <c r="AN204" s="197">
        <v>0.95730000000000004</v>
      </c>
      <c r="AO204" s="197">
        <v>0.95709999999999995</v>
      </c>
      <c r="AP204" s="197">
        <v>0.95679999999999998</v>
      </c>
      <c r="AQ204" s="197">
        <v>0.95660000000000001</v>
      </c>
      <c r="AR204" s="197">
        <v>0.95630000000000004</v>
      </c>
      <c r="AS204" s="197">
        <v>0.95609999999999995</v>
      </c>
      <c r="AT204" s="197">
        <v>0.95579999999999998</v>
      </c>
      <c r="AU204" s="197">
        <v>0.95550000000000002</v>
      </c>
      <c r="AV204" s="197">
        <v>0.95530000000000004</v>
      </c>
      <c r="AW204" s="197">
        <v>0.95499999999999996</v>
      </c>
      <c r="AX204" s="197">
        <v>0.95479999999999998</v>
      </c>
      <c r="AY204" s="197">
        <v>0.95450000000000002</v>
      </c>
      <c r="AZ204" s="197">
        <v>0.95420000000000005</v>
      </c>
      <c r="BA204" s="199">
        <v>0.95399999999999996</v>
      </c>
    </row>
    <row r="205" spans="2:53" s="192" customFormat="1" ht="16.350000000000001" customHeight="1">
      <c r="B205" s="196">
        <v>146</v>
      </c>
      <c r="C205" s="197">
        <v>0.96599999999999997</v>
      </c>
      <c r="D205" s="197">
        <v>0.96579999999999999</v>
      </c>
      <c r="E205" s="197">
        <v>0.96550000000000002</v>
      </c>
      <c r="F205" s="197">
        <v>0.96530000000000005</v>
      </c>
      <c r="G205" s="197">
        <v>0.96509999999999996</v>
      </c>
      <c r="H205" s="197">
        <v>0.96489999999999998</v>
      </c>
      <c r="I205" s="197">
        <v>0.96460000000000001</v>
      </c>
      <c r="J205" s="197">
        <v>0.96440000000000003</v>
      </c>
      <c r="K205" s="197">
        <v>0.96419999999999995</v>
      </c>
      <c r="L205" s="197">
        <v>0.96389999999999998</v>
      </c>
      <c r="M205" s="197">
        <v>0.9637</v>
      </c>
      <c r="N205" s="197">
        <v>0.96340000000000003</v>
      </c>
      <c r="O205" s="197">
        <v>0.96319999999999995</v>
      </c>
      <c r="P205" s="197">
        <v>0.96299999999999997</v>
      </c>
      <c r="Q205" s="197">
        <v>0.9627</v>
      </c>
      <c r="R205" s="197">
        <v>0.96250000000000002</v>
      </c>
      <c r="S205" s="197">
        <v>0.96230000000000004</v>
      </c>
      <c r="T205" s="197">
        <v>0.96199999999999997</v>
      </c>
      <c r="U205" s="197">
        <v>0.96179999999999999</v>
      </c>
      <c r="V205" s="197">
        <v>0.96150000000000002</v>
      </c>
      <c r="W205" s="197">
        <v>0.96130000000000004</v>
      </c>
      <c r="X205" s="197">
        <v>0.96109999999999995</v>
      </c>
      <c r="Y205" s="197">
        <v>0.96079999999999999</v>
      </c>
      <c r="Z205" s="197">
        <v>0.96060000000000001</v>
      </c>
      <c r="AA205" s="197">
        <v>0.96030000000000004</v>
      </c>
      <c r="AB205" s="197">
        <v>0.96009999999999995</v>
      </c>
      <c r="AC205" s="197">
        <v>0.95979999999999999</v>
      </c>
      <c r="AD205" s="197">
        <v>0.95960000000000001</v>
      </c>
      <c r="AE205" s="197">
        <v>0.95940000000000003</v>
      </c>
      <c r="AF205" s="197">
        <v>0.95909999999999995</v>
      </c>
      <c r="AG205" s="197">
        <v>0.95889999999999997</v>
      </c>
      <c r="AH205" s="197">
        <v>0.95860000000000001</v>
      </c>
      <c r="AI205" s="197">
        <v>0.95830000000000004</v>
      </c>
      <c r="AJ205" s="197">
        <v>0.95809999999999995</v>
      </c>
      <c r="AK205" s="197">
        <v>0.95779999999999998</v>
      </c>
      <c r="AL205" s="197">
        <v>0.95760000000000001</v>
      </c>
      <c r="AM205" s="197">
        <v>0.95730000000000004</v>
      </c>
      <c r="AN205" s="197">
        <v>0.95709999999999995</v>
      </c>
      <c r="AO205" s="197">
        <v>0.95679999999999998</v>
      </c>
      <c r="AP205" s="197">
        <v>0.95660000000000001</v>
      </c>
      <c r="AQ205" s="197">
        <v>0.95630000000000004</v>
      </c>
      <c r="AR205" s="197">
        <v>0.95609999999999995</v>
      </c>
      <c r="AS205" s="197">
        <v>0.95579999999999998</v>
      </c>
      <c r="AT205" s="197">
        <v>0.95550000000000002</v>
      </c>
      <c r="AU205" s="197">
        <v>0.95530000000000004</v>
      </c>
      <c r="AV205" s="197">
        <v>0.95499999999999996</v>
      </c>
      <c r="AW205" s="197">
        <v>0.95479999999999998</v>
      </c>
      <c r="AX205" s="197">
        <v>0.95450000000000002</v>
      </c>
      <c r="AY205" s="197">
        <v>0.95420000000000005</v>
      </c>
      <c r="AZ205" s="197">
        <v>0.95399999999999996</v>
      </c>
      <c r="BA205" s="199">
        <v>0.95369999999999999</v>
      </c>
    </row>
    <row r="206" spans="2:53" s="192" customFormat="1" ht="16.350000000000001" customHeight="1">
      <c r="B206" s="196">
        <v>146.5</v>
      </c>
      <c r="C206" s="197">
        <v>0.96579999999999999</v>
      </c>
      <c r="D206" s="197">
        <v>0.96560000000000001</v>
      </c>
      <c r="E206" s="197">
        <v>0.96530000000000005</v>
      </c>
      <c r="F206" s="197">
        <v>0.96509999999999996</v>
      </c>
      <c r="G206" s="197">
        <v>0.96489999999999998</v>
      </c>
      <c r="H206" s="197">
        <v>0.96460000000000001</v>
      </c>
      <c r="I206" s="197">
        <v>0.96440000000000003</v>
      </c>
      <c r="J206" s="197">
        <v>0.96419999999999995</v>
      </c>
      <c r="K206" s="197">
        <v>0.96389999999999998</v>
      </c>
      <c r="L206" s="197">
        <v>0.9637</v>
      </c>
      <c r="M206" s="197">
        <v>0.96350000000000002</v>
      </c>
      <c r="N206" s="197">
        <v>0.96319999999999995</v>
      </c>
      <c r="O206" s="197">
        <v>0.96299999999999997</v>
      </c>
      <c r="P206" s="197">
        <v>0.96279999999999999</v>
      </c>
      <c r="Q206" s="197">
        <v>0.96250000000000002</v>
      </c>
      <c r="R206" s="197">
        <v>0.96230000000000004</v>
      </c>
      <c r="S206" s="197">
        <v>0.96199999999999997</v>
      </c>
      <c r="T206" s="197">
        <v>0.96179999999999999</v>
      </c>
      <c r="U206" s="197">
        <v>0.96160000000000001</v>
      </c>
      <c r="V206" s="197">
        <v>0.96130000000000004</v>
      </c>
      <c r="W206" s="197">
        <v>0.96109999999999995</v>
      </c>
      <c r="X206" s="197">
        <v>0.96079999999999999</v>
      </c>
      <c r="Y206" s="197">
        <v>0.96060000000000001</v>
      </c>
      <c r="Z206" s="197">
        <v>0.96030000000000004</v>
      </c>
      <c r="AA206" s="197">
        <v>0.96009999999999995</v>
      </c>
      <c r="AB206" s="197">
        <v>0.95989999999999998</v>
      </c>
      <c r="AC206" s="197">
        <v>0.95960000000000001</v>
      </c>
      <c r="AD206" s="197">
        <v>0.95940000000000003</v>
      </c>
      <c r="AE206" s="197">
        <v>0.95909999999999995</v>
      </c>
      <c r="AF206" s="197">
        <v>0.95889999999999997</v>
      </c>
      <c r="AG206" s="197">
        <v>0.95860000000000001</v>
      </c>
      <c r="AH206" s="197">
        <v>0.95840000000000003</v>
      </c>
      <c r="AI206" s="197">
        <v>0.95809999999999995</v>
      </c>
      <c r="AJ206" s="197">
        <v>0.95779999999999998</v>
      </c>
      <c r="AK206" s="197">
        <v>0.95760000000000001</v>
      </c>
      <c r="AL206" s="197">
        <v>0.95730000000000004</v>
      </c>
      <c r="AM206" s="197">
        <v>0.95709999999999995</v>
      </c>
      <c r="AN206" s="197">
        <v>0.95679999999999998</v>
      </c>
      <c r="AO206" s="197">
        <v>0.95660000000000001</v>
      </c>
      <c r="AP206" s="197">
        <v>0.95630000000000004</v>
      </c>
      <c r="AQ206" s="197">
        <v>0.95609999999999995</v>
      </c>
      <c r="AR206" s="197">
        <v>0.95579999999999998</v>
      </c>
      <c r="AS206" s="197">
        <v>0.95550000000000002</v>
      </c>
      <c r="AT206" s="197">
        <v>0.95530000000000004</v>
      </c>
      <c r="AU206" s="197">
        <v>0.95499999999999996</v>
      </c>
      <c r="AV206" s="197">
        <v>0.95479999999999998</v>
      </c>
      <c r="AW206" s="197">
        <v>0.95450000000000002</v>
      </c>
      <c r="AX206" s="197">
        <v>0.95420000000000005</v>
      </c>
      <c r="AY206" s="197">
        <v>0.95399999999999996</v>
      </c>
      <c r="AZ206" s="197">
        <v>0.95369999999999999</v>
      </c>
      <c r="BA206" s="199">
        <v>0.95340000000000003</v>
      </c>
    </row>
    <row r="207" spans="2:53" s="192" customFormat="1" ht="16.350000000000001" customHeight="1">
      <c r="B207" s="196">
        <v>147</v>
      </c>
      <c r="C207" s="197">
        <v>0.96560000000000001</v>
      </c>
      <c r="D207" s="197">
        <v>0.96540000000000004</v>
      </c>
      <c r="E207" s="197">
        <v>0.96509999999999996</v>
      </c>
      <c r="F207" s="197">
        <v>0.96489999999999998</v>
      </c>
      <c r="G207" s="197">
        <v>0.9647</v>
      </c>
      <c r="H207" s="197">
        <v>0.96440000000000003</v>
      </c>
      <c r="I207" s="197">
        <v>0.96419999999999995</v>
      </c>
      <c r="J207" s="197">
        <v>0.96399999999999997</v>
      </c>
      <c r="K207" s="197">
        <v>0.9637</v>
      </c>
      <c r="L207" s="197">
        <v>0.96350000000000002</v>
      </c>
      <c r="M207" s="197">
        <v>0.96330000000000005</v>
      </c>
      <c r="N207" s="197">
        <v>0.96299999999999997</v>
      </c>
      <c r="O207" s="197">
        <v>0.96279999999999999</v>
      </c>
      <c r="P207" s="197">
        <v>0.96250000000000002</v>
      </c>
      <c r="Q207" s="197">
        <v>0.96230000000000004</v>
      </c>
      <c r="R207" s="197">
        <v>0.96209999999999996</v>
      </c>
      <c r="S207" s="197">
        <v>0.96179999999999999</v>
      </c>
      <c r="T207" s="197">
        <v>0.96160000000000001</v>
      </c>
      <c r="U207" s="197">
        <v>0.96130000000000004</v>
      </c>
      <c r="V207" s="197">
        <v>0.96109999999999995</v>
      </c>
      <c r="W207" s="197">
        <v>0.96089999999999998</v>
      </c>
      <c r="X207" s="197">
        <v>0.96060000000000001</v>
      </c>
      <c r="Y207" s="197">
        <v>0.96040000000000003</v>
      </c>
      <c r="Z207" s="197">
        <v>0.96009999999999995</v>
      </c>
      <c r="AA207" s="197">
        <v>0.95989999999999998</v>
      </c>
      <c r="AB207" s="197">
        <v>0.95960000000000001</v>
      </c>
      <c r="AC207" s="197">
        <v>0.95940000000000003</v>
      </c>
      <c r="AD207" s="197">
        <v>0.95909999999999995</v>
      </c>
      <c r="AE207" s="197">
        <v>0.95889999999999997</v>
      </c>
      <c r="AF207" s="197">
        <v>0.95860000000000001</v>
      </c>
      <c r="AG207" s="197">
        <v>0.95840000000000003</v>
      </c>
      <c r="AH207" s="197">
        <v>0.95809999999999995</v>
      </c>
      <c r="AI207" s="197">
        <v>0.95789999999999997</v>
      </c>
      <c r="AJ207" s="197">
        <v>0.95760000000000001</v>
      </c>
      <c r="AK207" s="197">
        <v>0.95740000000000003</v>
      </c>
      <c r="AL207" s="197">
        <v>0.95709999999999995</v>
      </c>
      <c r="AM207" s="197">
        <v>0.95679999999999998</v>
      </c>
      <c r="AN207" s="197">
        <v>0.95660000000000001</v>
      </c>
      <c r="AO207" s="197">
        <v>0.95630000000000004</v>
      </c>
      <c r="AP207" s="197">
        <v>0.95609999999999995</v>
      </c>
      <c r="AQ207" s="197">
        <v>0.95579999999999998</v>
      </c>
      <c r="AR207" s="197">
        <v>0.95550000000000002</v>
      </c>
      <c r="AS207" s="197">
        <v>0.95530000000000004</v>
      </c>
      <c r="AT207" s="197">
        <v>0.95499999999999996</v>
      </c>
      <c r="AU207" s="197">
        <v>0.95479999999999998</v>
      </c>
      <c r="AV207" s="197">
        <v>0.95450000000000002</v>
      </c>
      <c r="AW207" s="197">
        <v>0.95420000000000005</v>
      </c>
      <c r="AX207" s="197">
        <v>0.95399999999999996</v>
      </c>
      <c r="AY207" s="197">
        <v>0.95369999999999999</v>
      </c>
      <c r="AZ207" s="197">
        <v>0.95340000000000003</v>
      </c>
      <c r="BA207" s="199">
        <v>0.95320000000000005</v>
      </c>
    </row>
    <row r="208" spans="2:53" s="192" customFormat="1" ht="16.350000000000001" customHeight="1">
      <c r="B208" s="196">
        <v>147.5</v>
      </c>
      <c r="C208" s="197">
        <v>0.96540000000000004</v>
      </c>
      <c r="D208" s="197">
        <v>0.96519999999999995</v>
      </c>
      <c r="E208" s="197">
        <v>0.96489999999999998</v>
      </c>
      <c r="F208" s="197">
        <v>0.9647</v>
      </c>
      <c r="G208" s="197">
        <v>0.96450000000000002</v>
      </c>
      <c r="H208" s="197">
        <v>0.96419999999999995</v>
      </c>
      <c r="I208" s="197">
        <v>0.96399999999999997</v>
      </c>
      <c r="J208" s="197">
        <v>0.96379999999999999</v>
      </c>
      <c r="K208" s="197">
        <v>0.96350000000000002</v>
      </c>
      <c r="L208" s="197">
        <v>0.96330000000000005</v>
      </c>
      <c r="M208" s="197">
        <v>0.96299999999999997</v>
      </c>
      <c r="N208" s="197">
        <v>0.96279999999999999</v>
      </c>
      <c r="O208" s="197">
        <v>0.96260000000000001</v>
      </c>
      <c r="P208" s="197">
        <v>0.96230000000000004</v>
      </c>
      <c r="Q208" s="197">
        <v>0.96209999999999996</v>
      </c>
      <c r="R208" s="197">
        <v>0.96189999999999998</v>
      </c>
      <c r="S208" s="197">
        <v>0.96160000000000001</v>
      </c>
      <c r="T208" s="197">
        <v>0.96140000000000003</v>
      </c>
      <c r="U208" s="197">
        <v>0.96109999999999995</v>
      </c>
      <c r="V208" s="197">
        <v>0.96089999999999998</v>
      </c>
      <c r="W208" s="197">
        <v>0.96060000000000001</v>
      </c>
      <c r="X208" s="197">
        <v>0.96040000000000003</v>
      </c>
      <c r="Y208" s="197">
        <v>0.96009999999999995</v>
      </c>
      <c r="Z208" s="197">
        <v>0.95989999999999998</v>
      </c>
      <c r="AA208" s="197">
        <v>0.95960000000000001</v>
      </c>
      <c r="AB208" s="197">
        <v>0.95940000000000003</v>
      </c>
      <c r="AC208" s="197">
        <v>0.95909999999999995</v>
      </c>
      <c r="AD208" s="197">
        <v>0.95889999999999997</v>
      </c>
      <c r="AE208" s="197">
        <v>0.95860000000000001</v>
      </c>
      <c r="AF208" s="197">
        <v>0.95840000000000003</v>
      </c>
      <c r="AG208" s="197">
        <v>0.95809999999999995</v>
      </c>
      <c r="AH208" s="197">
        <v>0.95789999999999997</v>
      </c>
      <c r="AI208" s="197">
        <v>0.95760000000000001</v>
      </c>
      <c r="AJ208" s="197">
        <v>0.95740000000000003</v>
      </c>
      <c r="AK208" s="197">
        <v>0.95709999999999995</v>
      </c>
      <c r="AL208" s="197">
        <v>0.95679999999999998</v>
      </c>
      <c r="AM208" s="197">
        <v>0.95660000000000001</v>
      </c>
      <c r="AN208" s="197">
        <v>0.95630000000000004</v>
      </c>
      <c r="AO208" s="197">
        <v>0.95609999999999995</v>
      </c>
      <c r="AP208" s="197">
        <v>0.95579999999999998</v>
      </c>
      <c r="AQ208" s="197">
        <v>0.95550000000000002</v>
      </c>
      <c r="AR208" s="197">
        <v>0.95530000000000004</v>
      </c>
      <c r="AS208" s="197">
        <v>0.95499999999999996</v>
      </c>
      <c r="AT208" s="197">
        <v>0.95479999999999998</v>
      </c>
      <c r="AU208" s="197">
        <v>0.95450000000000002</v>
      </c>
      <c r="AV208" s="197">
        <v>0.95420000000000005</v>
      </c>
      <c r="AW208" s="197">
        <v>0.95399999999999996</v>
      </c>
      <c r="AX208" s="197">
        <v>0.95369999999999999</v>
      </c>
      <c r="AY208" s="197">
        <v>0.95340000000000003</v>
      </c>
      <c r="AZ208" s="197">
        <v>0.95320000000000005</v>
      </c>
      <c r="BA208" s="199">
        <v>0.95289999999999997</v>
      </c>
    </row>
    <row r="209" spans="2:53" s="192" customFormat="1" ht="16.350000000000001" customHeight="1">
      <c r="B209" s="196">
        <v>148</v>
      </c>
      <c r="C209" s="197">
        <v>0.96519999999999995</v>
      </c>
      <c r="D209" s="197">
        <v>0.96499999999999997</v>
      </c>
      <c r="E209" s="197">
        <v>0.9647</v>
      </c>
      <c r="F209" s="197">
        <v>0.96450000000000002</v>
      </c>
      <c r="G209" s="197">
        <v>0.96430000000000005</v>
      </c>
      <c r="H209" s="197">
        <v>0.96399999999999997</v>
      </c>
      <c r="I209" s="197">
        <v>0.96379999999999999</v>
      </c>
      <c r="J209" s="197">
        <v>0.96360000000000001</v>
      </c>
      <c r="K209" s="197">
        <v>0.96330000000000005</v>
      </c>
      <c r="L209" s="197">
        <v>0.96309999999999996</v>
      </c>
      <c r="M209" s="197">
        <v>0.96279999999999999</v>
      </c>
      <c r="N209" s="197">
        <v>0.96260000000000001</v>
      </c>
      <c r="O209" s="197">
        <v>0.96240000000000003</v>
      </c>
      <c r="P209" s="197">
        <v>0.96209999999999996</v>
      </c>
      <c r="Q209" s="197">
        <v>0.96189999999999998</v>
      </c>
      <c r="R209" s="197">
        <v>0.96160000000000001</v>
      </c>
      <c r="S209" s="197">
        <v>0.96140000000000003</v>
      </c>
      <c r="T209" s="197">
        <v>0.96109999999999995</v>
      </c>
      <c r="U209" s="197">
        <v>0.96089999999999998</v>
      </c>
      <c r="V209" s="197">
        <v>0.96060000000000001</v>
      </c>
      <c r="W209" s="197">
        <v>0.96040000000000003</v>
      </c>
      <c r="X209" s="197">
        <v>0.96009999999999995</v>
      </c>
      <c r="Y209" s="197">
        <v>0.95989999999999998</v>
      </c>
      <c r="Z209" s="197">
        <v>0.9597</v>
      </c>
      <c r="AA209" s="197">
        <v>0.95940000000000003</v>
      </c>
      <c r="AB209" s="197">
        <v>0.95920000000000005</v>
      </c>
      <c r="AC209" s="197">
        <v>0.95889999999999997</v>
      </c>
      <c r="AD209" s="197">
        <v>0.95860000000000001</v>
      </c>
      <c r="AE209" s="197">
        <v>0.95840000000000003</v>
      </c>
      <c r="AF209" s="197">
        <v>0.95809999999999995</v>
      </c>
      <c r="AG209" s="197">
        <v>0.95789999999999997</v>
      </c>
      <c r="AH209" s="197">
        <v>0.95760000000000001</v>
      </c>
      <c r="AI209" s="197">
        <v>0.95740000000000003</v>
      </c>
      <c r="AJ209" s="197">
        <v>0.95709999999999995</v>
      </c>
      <c r="AK209" s="197">
        <v>0.95689999999999997</v>
      </c>
      <c r="AL209" s="197">
        <v>0.95660000000000001</v>
      </c>
      <c r="AM209" s="197">
        <v>0.95630000000000004</v>
      </c>
      <c r="AN209" s="197">
        <v>0.95609999999999995</v>
      </c>
      <c r="AO209" s="197">
        <v>0.95579999999999998</v>
      </c>
      <c r="AP209" s="197">
        <v>0.9556</v>
      </c>
      <c r="AQ209" s="197">
        <v>0.95530000000000004</v>
      </c>
      <c r="AR209" s="197">
        <v>0.95499999999999996</v>
      </c>
      <c r="AS209" s="197">
        <v>0.95479999999999998</v>
      </c>
      <c r="AT209" s="197">
        <v>0.95450000000000002</v>
      </c>
      <c r="AU209" s="197">
        <v>0.95420000000000005</v>
      </c>
      <c r="AV209" s="197">
        <v>0.95399999999999996</v>
      </c>
      <c r="AW209" s="197">
        <v>0.95369999999999999</v>
      </c>
      <c r="AX209" s="197">
        <v>0.95340000000000003</v>
      </c>
      <c r="AY209" s="197">
        <v>0.95320000000000005</v>
      </c>
      <c r="AZ209" s="197">
        <v>0.95289999999999997</v>
      </c>
      <c r="BA209" s="199">
        <v>0.9526</v>
      </c>
    </row>
    <row r="210" spans="2:53" s="192" customFormat="1" ht="16.350000000000001" customHeight="1">
      <c r="B210" s="196">
        <v>148.5</v>
      </c>
      <c r="C210" s="197">
        <v>0.96499999999999997</v>
      </c>
      <c r="D210" s="197">
        <v>0.96479999999999999</v>
      </c>
      <c r="E210" s="197">
        <v>0.96450000000000002</v>
      </c>
      <c r="F210" s="197">
        <v>0.96430000000000005</v>
      </c>
      <c r="G210" s="197">
        <v>0.96409999999999996</v>
      </c>
      <c r="H210" s="197">
        <v>0.96379999999999999</v>
      </c>
      <c r="I210" s="197">
        <v>0.96360000000000001</v>
      </c>
      <c r="J210" s="197">
        <v>0.96330000000000005</v>
      </c>
      <c r="K210" s="197">
        <v>0.96309999999999996</v>
      </c>
      <c r="L210" s="197">
        <v>0.96289999999999998</v>
      </c>
      <c r="M210" s="197">
        <v>0.96260000000000001</v>
      </c>
      <c r="N210" s="197">
        <v>0.96240000000000003</v>
      </c>
      <c r="O210" s="197">
        <v>0.96209999999999996</v>
      </c>
      <c r="P210" s="197">
        <v>0.96189999999999998</v>
      </c>
      <c r="Q210" s="197">
        <v>0.9617</v>
      </c>
      <c r="R210" s="197">
        <v>0.96140000000000003</v>
      </c>
      <c r="S210" s="197">
        <v>0.96120000000000005</v>
      </c>
      <c r="T210" s="197">
        <v>0.96089999999999998</v>
      </c>
      <c r="U210" s="197">
        <v>0.9607</v>
      </c>
      <c r="V210" s="197">
        <v>0.96040000000000003</v>
      </c>
      <c r="W210" s="197">
        <v>0.96020000000000005</v>
      </c>
      <c r="X210" s="197">
        <v>0.95989999999999998</v>
      </c>
      <c r="Y210" s="197">
        <v>0.9597</v>
      </c>
      <c r="Z210" s="197">
        <v>0.95940000000000003</v>
      </c>
      <c r="AA210" s="197">
        <v>0.95920000000000005</v>
      </c>
      <c r="AB210" s="197">
        <v>0.95889999999999997</v>
      </c>
      <c r="AC210" s="197">
        <v>0.9587</v>
      </c>
      <c r="AD210" s="197">
        <v>0.95840000000000003</v>
      </c>
      <c r="AE210" s="197">
        <v>0.95820000000000005</v>
      </c>
      <c r="AF210" s="197">
        <v>0.95789999999999997</v>
      </c>
      <c r="AG210" s="197">
        <v>0.95760000000000001</v>
      </c>
      <c r="AH210" s="197">
        <v>0.95740000000000003</v>
      </c>
      <c r="AI210" s="197">
        <v>0.95709999999999995</v>
      </c>
      <c r="AJ210" s="197">
        <v>0.95689999999999997</v>
      </c>
      <c r="AK210" s="197">
        <v>0.95660000000000001</v>
      </c>
      <c r="AL210" s="197">
        <v>0.95630000000000004</v>
      </c>
      <c r="AM210" s="197">
        <v>0.95609999999999995</v>
      </c>
      <c r="AN210" s="197">
        <v>0.95579999999999998</v>
      </c>
      <c r="AO210" s="197">
        <v>0.9556</v>
      </c>
      <c r="AP210" s="197">
        <v>0.95530000000000004</v>
      </c>
      <c r="AQ210" s="197">
        <v>0.95499999999999996</v>
      </c>
      <c r="AR210" s="197">
        <v>0.95479999999999998</v>
      </c>
      <c r="AS210" s="197">
        <v>0.95450000000000002</v>
      </c>
      <c r="AT210" s="197">
        <v>0.95420000000000005</v>
      </c>
      <c r="AU210" s="197">
        <v>0.95399999999999996</v>
      </c>
      <c r="AV210" s="197">
        <v>0.95369999999999999</v>
      </c>
      <c r="AW210" s="197">
        <v>0.95340000000000003</v>
      </c>
      <c r="AX210" s="197">
        <v>0.95320000000000005</v>
      </c>
      <c r="AY210" s="197">
        <v>0.95289999999999997</v>
      </c>
      <c r="AZ210" s="197">
        <v>0.9526</v>
      </c>
      <c r="BA210" s="199">
        <v>0.95230000000000004</v>
      </c>
    </row>
    <row r="211" spans="2:53" s="192" customFormat="1" ht="16.350000000000001" customHeight="1">
      <c r="B211" s="196">
        <v>149</v>
      </c>
      <c r="C211" s="197">
        <v>0.96479999999999999</v>
      </c>
      <c r="D211" s="197">
        <v>0.96460000000000001</v>
      </c>
      <c r="E211" s="197">
        <v>0.96430000000000005</v>
      </c>
      <c r="F211" s="197">
        <v>0.96409999999999996</v>
      </c>
      <c r="G211" s="197">
        <v>0.96379999999999999</v>
      </c>
      <c r="H211" s="197">
        <v>0.96360000000000001</v>
      </c>
      <c r="I211" s="197">
        <v>0.96340000000000003</v>
      </c>
      <c r="J211" s="197">
        <v>0.96309999999999996</v>
      </c>
      <c r="K211" s="197">
        <v>0.96289999999999998</v>
      </c>
      <c r="L211" s="197">
        <v>0.9627</v>
      </c>
      <c r="M211" s="197">
        <v>0.96240000000000003</v>
      </c>
      <c r="N211" s="197">
        <v>0.96220000000000006</v>
      </c>
      <c r="O211" s="197">
        <v>0.96189999999999998</v>
      </c>
      <c r="P211" s="197">
        <v>0.9617</v>
      </c>
      <c r="Q211" s="197">
        <v>0.96140000000000003</v>
      </c>
      <c r="R211" s="197">
        <v>0.96120000000000005</v>
      </c>
      <c r="S211" s="197">
        <v>0.96089999999999998</v>
      </c>
      <c r="T211" s="197">
        <v>0.9607</v>
      </c>
      <c r="U211" s="197">
        <v>0.96040000000000003</v>
      </c>
      <c r="V211" s="197">
        <v>0.96020000000000005</v>
      </c>
      <c r="W211" s="197">
        <v>0.95989999999999998</v>
      </c>
      <c r="X211" s="197">
        <v>0.9597</v>
      </c>
      <c r="Y211" s="197">
        <v>0.95940000000000003</v>
      </c>
      <c r="Z211" s="197">
        <v>0.95920000000000005</v>
      </c>
      <c r="AA211" s="197">
        <v>0.95889999999999997</v>
      </c>
      <c r="AB211" s="197">
        <v>0.9587</v>
      </c>
      <c r="AC211" s="197">
        <v>0.95840000000000003</v>
      </c>
      <c r="AD211" s="197">
        <v>0.95820000000000005</v>
      </c>
      <c r="AE211" s="197">
        <v>0.95789999999999997</v>
      </c>
      <c r="AF211" s="197">
        <v>0.9577</v>
      </c>
      <c r="AG211" s="197">
        <v>0.95740000000000003</v>
      </c>
      <c r="AH211" s="197">
        <v>0.95709999999999995</v>
      </c>
      <c r="AI211" s="197">
        <v>0.95689999999999997</v>
      </c>
      <c r="AJ211" s="197">
        <v>0.95660000000000001</v>
      </c>
      <c r="AK211" s="197">
        <v>0.95640000000000003</v>
      </c>
      <c r="AL211" s="197">
        <v>0.95609999999999995</v>
      </c>
      <c r="AM211" s="197">
        <v>0.95579999999999998</v>
      </c>
      <c r="AN211" s="197">
        <v>0.9556</v>
      </c>
      <c r="AO211" s="197">
        <v>0.95530000000000004</v>
      </c>
      <c r="AP211" s="197">
        <v>0.95499999999999996</v>
      </c>
      <c r="AQ211" s="197">
        <v>0.95479999999999998</v>
      </c>
      <c r="AR211" s="197">
        <v>0.95450000000000002</v>
      </c>
      <c r="AS211" s="197">
        <v>0.95420000000000005</v>
      </c>
      <c r="AT211" s="197">
        <v>0.95399999999999996</v>
      </c>
      <c r="AU211" s="197">
        <v>0.95369999999999999</v>
      </c>
      <c r="AV211" s="197">
        <v>0.95340000000000003</v>
      </c>
      <c r="AW211" s="197">
        <v>0.95320000000000005</v>
      </c>
      <c r="AX211" s="197">
        <v>0.95289999999999997</v>
      </c>
      <c r="AY211" s="197">
        <v>0.9526</v>
      </c>
      <c r="AZ211" s="197">
        <v>0.95230000000000004</v>
      </c>
      <c r="BA211" s="199">
        <v>0.95209999999999995</v>
      </c>
    </row>
    <row r="212" spans="2:53" s="192" customFormat="1" ht="16.350000000000001" customHeight="1">
      <c r="B212" s="196">
        <v>149.5</v>
      </c>
      <c r="C212" s="197">
        <v>0.96460000000000001</v>
      </c>
      <c r="D212" s="197">
        <v>0.96440000000000003</v>
      </c>
      <c r="E212" s="197">
        <v>0.96409999999999996</v>
      </c>
      <c r="F212" s="197">
        <v>0.96389999999999998</v>
      </c>
      <c r="G212" s="197">
        <v>0.96360000000000001</v>
      </c>
      <c r="H212" s="197">
        <v>0.96340000000000003</v>
      </c>
      <c r="I212" s="197">
        <v>0.96319999999999995</v>
      </c>
      <c r="J212" s="197">
        <v>0.96289999999999998</v>
      </c>
      <c r="K212" s="197">
        <v>0.9627</v>
      </c>
      <c r="L212" s="197">
        <v>0.96240000000000003</v>
      </c>
      <c r="M212" s="197">
        <v>0.96220000000000006</v>
      </c>
      <c r="N212" s="197">
        <v>0.96189999999999998</v>
      </c>
      <c r="O212" s="197">
        <v>0.9617</v>
      </c>
      <c r="P212" s="197">
        <v>0.96150000000000002</v>
      </c>
      <c r="Q212" s="197">
        <v>0.96120000000000005</v>
      </c>
      <c r="R212" s="197">
        <v>0.96099999999999997</v>
      </c>
      <c r="S212" s="197">
        <v>0.9607</v>
      </c>
      <c r="T212" s="197">
        <v>0.96050000000000002</v>
      </c>
      <c r="U212" s="197">
        <v>0.96020000000000005</v>
      </c>
      <c r="V212" s="197">
        <v>0.96</v>
      </c>
      <c r="W212" s="197">
        <v>0.9597</v>
      </c>
      <c r="X212" s="197">
        <v>0.95950000000000002</v>
      </c>
      <c r="Y212" s="197">
        <v>0.95920000000000005</v>
      </c>
      <c r="Z212" s="197">
        <v>0.95899999999999996</v>
      </c>
      <c r="AA212" s="197">
        <v>0.9587</v>
      </c>
      <c r="AB212" s="197">
        <v>0.95840000000000003</v>
      </c>
      <c r="AC212" s="197">
        <v>0.95820000000000005</v>
      </c>
      <c r="AD212" s="197">
        <v>0.95789999999999997</v>
      </c>
      <c r="AE212" s="197">
        <v>0.9577</v>
      </c>
      <c r="AF212" s="197">
        <v>0.95740000000000003</v>
      </c>
      <c r="AG212" s="197">
        <v>0.95720000000000005</v>
      </c>
      <c r="AH212" s="197">
        <v>0.95689999999999997</v>
      </c>
      <c r="AI212" s="197">
        <v>0.95660000000000001</v>
      </c>
      <c r="AJ212" s="197">
        <v>0.95640000000000003</v>
      </c>
      <c r="AK212" s="197">
        <v>0.95609999999999995</v>
      </c>
      <c r="AL212" s="197">
        <v>0.95589999999999997</v>
      </c>
      <c r="AM212" s="197">
        <v>0.9556</v>
      </c>
      <c r="AN212" s="197">
        <v>0.95530000000000004</v>
      </c>
      <c r="AO212" s="197">
        <v>0.95509999999999995</v>
      </c>
      <c r="AP212" s="197">
        <v>0.95479999999999998</v>
      </c>
      <c r="AQ212" s="197">
        <v>0.95450000000000002</v>
      </c>
      <c r="AR212" s="197">
        <v>0.95420000000000005</v>
      </c>
      <c r="AS212" s="197">
        <v>0.95399999999999996</v>
      </c>
      <c r="AT212" s="197">
        <v>0.95369999999999999</v>
      </c>
      <c r="AU212" s="197">
        <v>0.95340000000000003</v>
      </c>
      <c r="AV212" s="197">
        <v>0.95320000000000005</v>
      </c>
      <c r="AW212" s="197">
        <v>0.95289999999999997</v>
      </c>
      <c r="AX212" s="197">
        <v>0.9526</v>
      </c>
      <c r="AY212" s="197">
        <v>0.95240000000000002</v>
      </c>
      <c r="AZ212" s="197">
        <v>0.95209999999999995</v>
      </c>
      <c r="BA212" s="199">
        <v>0.95179999999999998</v>
      </c>
    </row>
    <row r="213" spans="2:53" s="192" customFormat="1" ht="16.350000000000001" customHeight="1">
      <c r="B213" s="203">
        <v>150</v>
      </c>
      <c r="C213" s="204">
        <v>0.96440000000000003</v>
      </c>
      <c r="D213" s="204">
        <v>0.96419999999999995</v>
      </c>
      <c r="E213" s="204">
        <v>0.96389999999999998</v>
      </c>
      <c r="F213" s="204">
        <v>0.9637</v>
      </c>
      <c r="G213" s="204">
        <v>0.96340000000000003</v>
      </c>
      <c r="H213" s="204">
        <v>0.96319999999999995</v>
      </c>
      <c r="I213" s="204">
        <v>0.96299999999999997</v>
      </c>
      <c r="J213" s="204">
        <v>0.9627</v>
      </c>
      <c r="K213" s="204">
        <v>0.96250000000000002</v>
      </c>
      <c r="L213" s="204">
        <v>0.96220000000000006</v>
      </c>
      <c r="M213" s="204">
        <v>0.96199999999999997</v>
      </c>
      <c r="N213" s="204">
        <v>0.9617</v>
      </c>
      <c r="O213" s="204">
        <v>0.96150000000000002</v>
      </c>
      <c r="P213" s="204">
        <v>0.96120000000000005</v>
      </c>
      <c r="Q213" s="204">
        <v>0.96099999999999997</v>
      </c>
      <c r="R213" s="204">
        <v>0.9607</v>
      </c>
      <c r="S213" s="204">
        <v>0.96050000000000002</v>
      </c>
      <c r="T213" s="204">
        <v>0.96020000000000005</v>
      </c>
      <c r="U213" s="204">
        <v>0.96</v>
      </c>
      <c r="V213" s="204">
        <v>0.9597</v>
      </c>
      <c r="W213" s="204">
        <v>0.95950000000000002</v>
      </c>
      <c r="X213" s="204">
        <v>0.95920000000000005</v>
      </c>
      <c r="Y213" s="204">
        <v>0.95899999999999996</v>
      </c>
      <c r="Z213" s="204">
        <v>0.9587</v>
      </c>
      <c r="AA213" s="204">
        <v>0.95850000000000002</v>
      </c>
      <c r="AB213" s="204">
        <v>0.95820000000000005</v>
      </c>
      <c r="AC213" s="204">
        <v>0.95799999999999996</v>
      </c>
      <c r="AD213" s="204">
        <v>0.9577</v>
      </c>
      <c r="AE213" s="204">
        <v>0.95740000000000003</v>
      </c>
      <c r="AF213" s="204">
        <v>0.95720000000000005</v>
      </c>
      <c r="AG213" s="204">
        <v>0.95689999999999997</v>
      </c>
      <c r="AH213" s="204">
        <v>0.95660000000000001</v>
      </c>
      <c r="AI213" s="204">
        <v>0.95640000000000003</v>
      </c>
      <c r="AJ213" s="204">
        <v>0.95609999999999995</v>
      </c>
      <c r="AK213" s="204">
        <v>0.95589999999999997</v>
      </c>
      <c r="AL213" s="204">
        <v>0.9556</v>
      </c>
      <c r="AM213" s="204">
        <v>0.95530000000000004</v>
      </c>
      <c r="AN213" s="204">
        <v>0.95509999999999995</v>
      </c>
      <c r="AO213" s="204">
        <v>0.95479999999999998</v>
      </c>
      <c r="AP213" s="204">
        <v>0.95450000000000002</v>
      </c>
      <c r="AQ213" s="204">
        <v>0.95430000000000004</v>
      </c>
      <c r="AR213" s="204">
        <v>0.95399999999999996</v>
      </c>
      <c r="AS213" s="204">
        <v>0.95369999999999999</v>
      </c>
      <c r="AT213" s="204">
        <v>0.95340000000000003</v>
      </c>
      <c r="AU213" s="204">
        <v>0.95320000000000005</v>
      </c>
      <c r="AV213" s="204">
        <v>0.95289999999999997</v>
      </c>
      <c r="AW213" s="204">
        <v>0.9526</v>
      </c>
      <c r="AX213" s="204">
        <v>0.95230000000000004</v>
      </c>
      <c r="AY213" s="204">
        <v>0.95209999999999995</v>
      </c>
      <c r="AZ213" s="204">
        <v>0.95179999999999998</v>
      </c>
      <c r="BA213" s="205">
        <v>0.95150000000000001</v>
      </c>
    </row>
    <row r="214" spans="2:53" s="192" customFormat="1" ht="16.350000000000001" customHeight="1">
      <c r="W214" s="192">
        <v>0.95899999999999996</v>
      </c>
      <c r="X214" s="192">
        <v>0.95879999999999999</v>
      </c>
      <c r="Y214" s="192">
        <v>0.95850000000000002</v>
      </c>
      <c r="Z214" s="192">
        <v>0.95830000000000004</v>
      </c>
      <c r="AA214" s="192">
        <v>0.95799999999999996</v>
      </c>
      <c r="AB214" s="192">
        <v>0.9577</v>
      </c>
      <c r="AC214" s="192">
        <v>0.95750000000000002</v>
      </c>
      <c r="AD214" s="192">
        <v>0.95720000000000005</v>
      </c>
      <c r="AE214" s="192">
        <v>0.95699999999999996</v>
      </c>
      <c r="AF214" s="192">
        <v>0.95669999999999999</v>
      </c>
      <c r="AG214" s="192">
        <v>0.95640000000000003</v>
      </c>
      <c r="AH214" s="192">
        <v>0.95620000000000005</v>
      </c>
      <c r="AI214" s="192">
        <v>0.95589999999999997</v>
      </c>
      <c r="AJ214" s="192">
        <v>0.9556</v>
      </c>
      <c r="AK214" s="192">
        <v>0.95540000000000003</v>
      </c>
      <c r="AL214" s="192">
        <v>0.95509999999999995</v>
      </c>
      <c r="AM214" s="192">
        <v>0.95479999999999998</v>
      </c>
      <c r="AN214" s="192">
        <v>0.9546</v>
      </c>
      <c r="AO214" s="192">
        <v>0.95430000000000004</v>
      </c>
      <c r="AP214" s="192">
        <v>0.95399999999999996</v>
      </c>
      <c r="AQ214" s="192">
        <v>0.95369999999999999</v>
      </c>
    </row>
    <row r="215" spans="2:53" s="192" customFormat="1" ht="16.350000000000001" customHeight="1">
      <c r="W215" s="192">
        <v>0.95860000000000001</v>
      </c>
      <c r="X215" s="192">
        <v>0.95830000000000004</v>
      </c>
      <c r="Y215" s="192">
        <v>0.95809999999999995</v>
      </c>
      <c r="Z215" s="192">
        <v>0.95779999999999998</v>
      </c>
      <c r="AA215" s="192">
        <v>0.95750000000000002</v>
      </c>
      <c r="AB215" s="192">
        <v>0.95730000000000004</v>
      </c>
      <c r="AC215" s="192">
        <v>0.95699999999999996</v>
      </c>
      <c r="AD215" s="192">
        <v>0.95669999999999999</v>
      </c>
      <c r="AE215" s="192">
        <v>0.95650000000000002</v>
      </c>
      <c r="AF215" s="192">
        <v>0.95620000000000005</v>
      </c>
      <c r="AG215" s="192">
        <v>0.95589999999999997</v>
      </c>
      <c r="AH215" s="192">
        <v>0.95569999999999999</v>
      </c>
      <c r="AI215" s="192">
        <v>0.95540000000000003</v>
      </c>
      <c r="AJ215" s="192">
        <v>0.95509999999999995</v>
      </c>
      <c r="AK215" s="192">
        <v>0.95489999999999997</v>
      </c>
      <c r="AL215" s="192">
        <v>0.9546</v>
      </c>
      <c r="AM215" s="192">
        <v>0.95430000000000004</v>
      </c>
      <c r="AN215" s="192">
        <v>0.95409999999999995</v>
      </c>
      <c r="AO215" s="192">
        <v>0.95379999999999998</v>
      </c>
      <c r="AP215" s="192">
        <v>0.95350000000000001</v>
      </c>
      <c r="AQ215" s="192">
        <v>0.95320000000000005</v>
      </c>
    </row>
    <row r="216" spans="2:53" s="192" customFormat="1" ht="16.350000000000001" customHeight="1">
      <c r="W216" s="192">
        <v>0.95809999999999995</v>
      </c>
      <c r="X216" s="192">
        <v>0.95789999999999997</v>
      </c>
      <c r="Y216" s="192">
        <v>0.95760000000000001</v>
      </c>
      <c r="Z216" s="192">
        <v>0.95730000000000004</v>
      </c>
      <c r="AA216" s="192">
        <v>0.95709999999999995</v>
      </c>
      <c r="AB216" s="192">
        <v>0.95679999999999998</v>
      </c>
      <c r="AC216" s="192">
        <v>0.95650000000000002</v>
      </c>
      <c r="AD216" s="192">
        <v>0.95630000000000004</v>
      </c>
      <c r="AE216" s="192">
        <v>0.95599999999999996</v>
      </c>
      <c r="AF216" s="192">
        <v>0.95569999999999999</v>
      </c>
      <c r="AG216" s="192">
        <v>0.95550000000000002</v>
      </c>
      <c r="AH216" s="192">
        <v>0.95520000000000005</v>
      </c>
      <c r="AI216" s="192">
        <v>0.95489999999999997</v>
      </c>
      <c r="AJ216" s="192">
        <v>0.9546</v>
      </c>
      <c r="AK216" s="192">
        <v>0.95440000000000003</v>
      </c>
      <c r="AL216" s="192">
        <v>0.95409999999999995</v>
      </c>
      <c r="AM216" s="192">
        <v>0.95379999999999998</v>
      </c>
      <c r="AN216" s="192">
        <v>0.9536</v>
      </c>
      <c r="AO216" s="192">
        <v>0.95330000000000004</v>
      </c>
      <c r="AP216" s="192">
        <v>0.95299999999999996</v>
      </c>
      <c r="AQ216" s="192">
        <v>0.95269999999999999</v>
      </c>
    </row>
    <row r="217" spans="2:53" s="192" customFormat="1" ht="16.350000000000001" customHeight="1">
      <c r="W217" s="192">
        <v>0.9577</v>
      </c>
      <c r="X217" s="192">
        <v>0.95740000000000003</v>
      </c>
      <c r="Y217" s="192">
        <v>0.95709999999999995</v>
      </c>
      <c r="Z217" s="192">
        <v>0.95689999999999997</v>
      </c>
      <c r="AA217" s="192">
        <v>0.95660000000000001</v>
      </c>
      <c r="AB217" s="192">
        <v>0.95630000000000004</v>
      </c>
      <c r="AC217" s="192">
        <v>0.95609999999999995</v>
      </c>
      <c r="AD217" s="192">
        <v>0.95579999999999998</v>
      </c>
      <c r="AE217" s="192">
        <v>0.95550000000000002</v>
      </c>
      <c r="AF217" s="192">
        <v>0.95530000000000004</v>
      </c>
      <c r="AG217" s="192">
        <v>0.95499999999999996</v>
      </c>
      <c r="AH217" s="192">
        <v>0.95469999999999999</v>
      </c>
      <c r="AI217" s="192">
        <v>0.95440000000000003</v>
      </c>
      <c r="AJ217" s="192">
        <v>0.95420000000000005</v>
      </c>
      <c r="AK217" s="192">
        <v>0.95389999999999997</v>
      </c>
      <c r="AL217" s="192">
        <v>0.9536</v>
      </c>
      <c r="AM217" s="192">
        <v>0.95330000000000004</v>
      </c>
      <c r="AN217" s="192">
        <v>0.95299999999999996</v>
      </c>
      <c r="AO217" s="192">
        <v>0.95279999999999998</v>
      </c>
      <c r="AP217" s="192">
        <v>0.95250000000000001</v>
      </c>
      <c r="AQ217" s="192">
        <v>0.95220000000000005</v>
      </c>
    </row>
    <row r="218" spans="2:53" s="192" customFormat="1" ht="16.350000000000001" customHeight="1">
      <c r="W218" s="192">
        <v>0.95720000000000005</v>
      </c>
      <c r="X218" s="192">
        <v>0.95689999999999997</v>
      </c>
      <c r="Y218" s="192">
        <v>0.95669999999999999</v>
      </c>
      <c r="Z218" s="192">
        <v>0.95640000000000003</v>
      </c>
      <c r="AA218" s="192">
        <v>0.95609999999999995</v>
      </c>
      <c r="AB218" s="192">
        <v>0.95589999999999997</v>
      </c>
      <c r="AC218" s="192">
        <v>0.9556</v>
      </c>
      <c r="AD218" s="192">
        <v>0.95530000000000004</v>
      </c>
      <c r="AE218" s="192">
        <v>0.95509999999999995</v>
      </c>
      <c r="AF218" s="192">
        <v>0.95479999999999998</v>
      </c>
      <c r="AG218" s="192">
        <v>0.95450000000000002</v>
      </c>
      <c r="AH218" s="192">
        <v>0.95420000000000005</v>
      </c>
      <c r="AI218" s="192">
        <v>0.95389999999999997</v>
      </c>
      <c r="AJ218" s="192">
        <v>0.95369999999999999</v>
      </c>
      <c r="AK218" s="192">
        <v>0.95340000000000003</v>
      </c>
      <c r="AL218" s="192">
        <v>0.95309999999999995</v>
      </c>
      <c r="AM218" s="192">
        <v>0.95279999999999998</v>
      </c>
      <c r="AN218" s="192">
        <v>0.95250000000000001</v>
      </c>
      <c r="AO218" s="192">
        <v>0.95230000000000004</v>
      </c>
      <c r="AP218" s="192">
        <v>0.95199999999999996</v>
      </c>
      <c r="AQ218" s="192">
        <v>0.95169999999999999</v>
      </c>
    </row>
    <row r="219" spans="2:53" s="192" customFormat="1" ht="16.350000000000001" customHeight="1">
      <c r="W219" s="192">
        <v>0.95679999999999998</v>
      </c>
      <c r="X219" s="192">
        <v>0.95650000000000002</v>
      </c>
      <c r="Y219" s="192">
        <v>0.95620000000000005</v>
      </c>
      <c r="Z219" s="192">
        <v>0.95589999999999997</v>
      </c>
      <c r="AA219" s="192">
        <v>0.95569999999999999</v>
      </c>
      <c r="AB219" s="192">
        <v>0.95540000000000003</v>
      </c>
      <c r="AC219" s="192">
        <v>0.95509999999999995</v>
      </c>
      <c r="AD219" s="192">
        <v>0.95479999999999998</v>
      </c>
      <c r="AE219" s="192">
        <v>0.9546</v>
      </c>
      <c r="AF219" s="192">
        <v>0.95430000000000004</v>
      </c>
      <c r="AG219" s="192">
        <v>0.95399999999999996</v>
      </c>
      <c r="AH219" s="192">
        <v>0.95369999999999999</v>
      </c>
      <c r="AI219" s="192">
        <v>0.95350000000000001</v>
      </c>
      <c r="AJ219" s="192">
        <v>0.95320000000000005</v>
      </c>
      <c r="AK219" s="192">
        <v>0.95289999999999997</v>
      </c>
      <c r="AL219" s="192">
        <v>0.9526</v>
      </c>
      <c r="AM219" s="192">
        <v>0.95230000000000004</v>
      </c>
      <c r="AN219" s="192">
        <v>0.95199999999999996</v>
      </c>
      <c r="AO219" s="192">
        <v>0.95179999999999998</v>
      </c>
      <c r="AP219" s="192">
        <v>0.95150000000000001</v>
      </c>
      <c r="AQ219" s="192">
        <v>0.95120000000000005</v>
      </c>
    </row>
    <row r="220" spans="2:53" s="192" customFormat="1" ht="16.350000000000001" customHeight="1">
      <c r="W220" s="192">
        <v>0.95630000000000004</v>
      </c>
      <c r="X220" s="192">
        <v>0.95599999999999996</v>
      </c>
      <c r="Y220" s="192">
        <v>0.95579999999999998</v>
      </c>
      <c r="Z220" s="192">
        <v>0.95550000000000002</v>
      </c>
      <c r="AA220" s="192">
        <v>0.95520000000000005</v>
      </c>
      <c r="AB220" s="192">
        <v>0.95489999999999997</v>
      </c>
      <c r="AC220" s="192">
        <v>0.95469999999999999</v>
      </c>
      <c r="AD220" s="192">
        <v>0.95440000000000003</v>
      </c>
      <c r="AE220" s="192">
        <v>0.95409999999999995</v>
      </c>
      <c r="AF220" s="192">
        <v>0.95379999999999998</v>
      </c>
      <c r="AG220" s="192">
        <v>0.95350000000000001</v>
      </c>
      <c r="AH220" s="192">
        <v>0.95320000000000005</v>
      </c>
      <c r="AI220" s="192">
        <v>0.95299999999999996</v>
      </c>
      <c r="AJ220" s="192">
        <v>0.95269999999999999</v>
      </c>
      <c r="AK220" s="192">
        <v>0.95240000000000002</v>
      </c>
      <c r="AL220" s="192">
        <v>0.95209999999999995</v>
      </c>
      <c r="AM220" s="192">
        <v>0.95179999999999998</v>
      </c>
      <c r="AN220" s="192">
        <v>0.95150000000000001</v>
      </c>
      <c r="AO220" s="192">
        <v>0.95120000000000005</v>
      </c>
      <c r="AP220" s="192">
        <v>0.95099999999999996</v>
      </c>
      <c r="AQ220" s="192">
        <v>0.95069999999999999</v>
      </c>
    </row>
    <row r="221" spans="2:53" s="192" customFormat="1" ht="16.350000000000001" customHeight="1">
      <c r="W221" s="192">
        <v>0.95589999999999997</v>
      </c>
      <c r="X221" s="192">
        <v>0.9556</v>
      </c>
      <c r="Y221" s="192">
        <v>0.95530000000000004</v>
      </c>
      <c r="Z221" s="192">
        <v>0.95499999999999996</v>
      </c>
      <c r="AA221" s="192">
        <v>0.95469999999999999</v>
      </c>
      <c r="AB221" s="192">
        <v>0.95450000000000002</v>
      </c>
      <c r="AC221" s="192">
        <v>0.95420000000000005</v>
      </c>
      <c r="AD221" s="192">
        <v>0.95389999999999997</v>
      </c>
      <c r="AE221" s="192">
        <v>0.9536</v>
      </c>
      <c r="AF221" s="192">
        <v>0.95330000000000004</v>
      </c>
      <c r="AG221" s="192">
        <v>0.95299999999999996</v>
      </c>
      <c r="AH221" s="192">
        <v>0.95279999999999998</v>
      </c>
      <c r="AI221" s="192">
        <v>0.95250000000000001</v>
      </c>
      <c r="AJ221" s="192">
        <v>0.95220000000000005</v>
      </c>
      <c r="AK221" s="192">
        <v>0.95189999999999997</v>
      </c>
      <c r="AL221" s="192">
        <v>0.9516</v>
      </c>
      <c r="AM221" s="192">
        <v>0.95130000000000003</v>
      </c>
      <c r="AN221" s="192">
        <v>0.95099999999999996</v>
      </c>
      <c r="AO221" s="192">
        <v>0.95069999999999999</v>
      </c>
      <c r="AP221" s="192">
        <v>0.95040000000000002</v>
      </c>
      <c r="AQ221" s="192">
        <v>0.95009999999999994</v>
      </c>
    </row>
  </sheetData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autoPageBreaks="0"/>
  </sheetPr>
  <dimension ref="A1:B268"/>
  <sheetViews>
    <sheetView workbookViewId="0"/>
  </sheetViews>
  <sheetFormatPr defaultColWidth="8.5703125" defaultRowHeight="12.75" customHeight="1"/>
  <cols>
    <col min="1" max="1" width="17.42578125" style="263" customWidth="1"/>
    <col min="2" max="2" width="25.5703125" style="263" customWidth="1"/>
    <col min="3" max="3" width="9.42578125" style="263" customWidth="1"/>
    <col min="4" max="4" width="19.42578125" style="263" customWidth="1"/>
    <col min="5" max="5" width="15.5703125" style="263" customWidth="1"/>
    <col min="6" max="6" width="67.5703125" style="263" bestFit="1" customWidth="1"/>
    <col min="7" max="16384" width="8.5703125" style="263"/>
  </cols>
  <sheetData>
    <row r="1" spans="1:2" s="260" customFormat="1" ht="41.85" customHeight="1">
      <c r="A1" s="669" t="s">
        <v>7</v>
      </c>
      <c r="B1" s="670" t="s">
        <v>6</v>
      </c>
    </row>
    <row r="2" spans="1:2" s="260" customFormat="1" ht="12.75" customHeight="1">
      <c r="A2" s="261" t="s">
        <v>1549</v>
      </c>
      <c r="B2" s="262" t="s">
        <v>1550</v>
      </c>
    </row>
    <row r="3" spans="1:2" s="260" customFormat="1" ht="12.75" customHeight="1">
      <c r="A3" s="261" t="s">
        <v>883</v>
      </c>
      <c r="B3" s="262" t="s">
        <v>275</v>
      </c>
    </row>
    <row r="4" spans="1:2" s="260" customFormat="1" ht="12.75" customHeight="1">
      <c r="A4" s="261" t="s">
        <v>920</v>
      </c>
      <c r="B4" s="262" t="s">
        <v>275</v>
      </c>
    </row>
    <row r="5" spans="1:2" s="260" customFormat="1" ht="12.75" customHeight="1">
      <c r="A5" s="261" t="s">
        <v>878</v>
      </c>
      <c r="B5" s="262" t="s">
        <v>275</v>
      </c>
    </row>
    <row r="6" spans="1:2" s="260" customFormat="1" ht="12.75" customHeight="1">
      <c r="A6" s="261" t="s">
        <v>916</v>
      </c>
      <c r="B6" s="262" t="s">
        <v>275</v>
      </c>
    </row>
    <row r="7" spans="1:2" s="260" customFormat="1" ht="12.75" customHeight="1">
      <c r="A7" s="261" t="s">
        <v>957</v>
      </c>
      <c r="B7" s="262" t="s">
        <v>275</v>
      </c>
    </row>
    <row r="8" spans="1:2" s="260" customFormat="1" ht="12.75" customHeight="1">
      <c r="A8" s="261" t="s">
        <v>905</v>
      </c>
      <c r="B8" s="262" t="s">
        <v>275</v>
      </c>
    </row>
    <row r="9" spans="1:2" s="260" customFormat="1" ht="12.75" customHeight="1">
      <c r="A9" s="261" t="s">
        <v>906</v>
      </c>
      <c r="B9" s="262" t="s">
        <v>275</v>
      </c>
    </row>
    <row r="10" spans="1:2" s="260" customFormat="1" ht="12.75" customHeight="1">
      <c r="A10" s="261" t="s">
        <v>907</v>
      </c>
      <c r="B10" s="262" t="s">
        <v>275</v>
      </c>
    </row>
    <row r="11" spans="1:2" s="260" customFormat="1" ht="12.75" customHeight="1">
      <c r="A11" s="261" t="s">
        <v>928</v>
      </c>
      <c r="B11" s="262" t="s">
        <v>275</v>
      </c>
    </row>
    <row r="12" spans="1:2" s="260" customFormat="1" ht="12.75" customHeight="1">
      <c r="A12" s="261" t="s">
        <v>923</v>
      </c>
      <c r="B12" s="262" t="s">
        <v>275</v>
      </c>
    </row>
    <row r="13" spans="1:2" s="260" customFormat="1" ht="12.75" customHeight="1">
      <c r="A13" s="261" t="s">
        <v>962</v>
      </c>
      <c r="B13" s="262" t="s">
        <v>275</v>
      </c>
    </row>
    <row r="14" spans="1:2" s="260" customFormat="1" ht="12.75" customHeight="1">
      <c r="A14" s="261" t="s">
        <v>223</v>
      </c>
      <c r="B14" s="262" t="s">
        <v>275</v>
      </c>
    </row>
    <row r="15" spans="1:2" s="260" customFormat="1" ht="12.75" customHeight="1">
      <c r="A15" s="261" t="s">
        <v>1300</v>
      </c>
      <c r="B15" s="262" t="s">
        <v>275</v>
      </c>
    </row>
    <row r="16" spans="1:2" s="260" customFormat="1" ht="12.75" customHeight="1">
      <c r="A16" s="261" t="s">
        <v>1121</v>
      </c>
      <c r="B16" s="262" t="s">
        <v>275</v>
      </c>
    </row>
    <row r="17" spans="1:2" s="260" customFormat="1" ht="12.75" customHeight="1">
      <c r="A17" s="261" t="s">
        <v>1084</v>
      </c>
      <c r="B17" s="262" t="s">
        <v>275</v>
      </c>
    </row>
    <row r="18" spans="1:2" s="260" customFormat="1" ht="12.75" customHeight="1">
      <c r="A18" s="261" t="s">
        <v>808</v>
      </c>
      <c r="B18" s="262" t="s">
        <v>275</v>
      </c>
    </row>
    <row r="19" spans="1:2" s="260" customFormat="1" ht="12.75" customHeight="1">
      <c r="A19" s="261" t="s">
        <v>224</v>
      </c>
      <c r="B19" s="262" t="s">
        <v>275</v>
      </c>
    </row>
    <row r="20" spans="1:2" s="260" customFormat="1" ht="12.75" customHeight="1">
      <c r="A20" s="261" t="s">
        <v>1301</v>
      </c>
      <c r="B20" s="262" t="s">
        <v>275</v>
      </c>
    </row>
    <row r="21" spans="1:2" s="260" customFormat="1" ht="12.75" customHeight="1">
      <c r="A21" s="261" t="s">
        <v>879</v>
      </c>
      <c r="B21" s="262" t="s">
        <v>275</v>
      </c>
    </row>
    <row r="22" spans="1:2" s="260" customFormat="1" ht="12.75" customHeight="1">
      <c r="A22" s="261" t="s">
        <v>1406</v>
      </c>
      <c r="B22" s="262" t="s">
        <v>275</v>
      </c>
    </row>
    <row r="23" spans="1:2" s="260" customFormat="1" ht="12.75" customHeight="1">
      <c r="A23" s="261" t="s">
        <v>1518</v>
      </c>
      <c r="B23" s="262" t="s">
        <v>275</v>
      </c>
    </row>
    <row r="24" spans="1:2" s="260" customFormat="1" ht="12.75" customHeight="1">
      <c r="A24" s="261" t="s">
        <v>908</v>
      </c>
      <c r="B24" s="262" t="s">
        <v>275</v>
      </c>
    </row>
    <row r="25" spans="1:2" s="260" customFormat="1" ht="12.75" customHeight="1">
      <c r="A25" s="261" t="s">
        <v>225</v>
      </c>
      <c r="B25" s="262" t="s">
        <v>275</v>
      </c>
    </row>
    <row r="26" spans="1:2" s="260" customFormat="1" ht="12.75" customHeight="1">
      <c r="A26" s="261" t="s">
        <v>809</v>
      </c>
      <c r="B26" s="262" t="s">
        <v>275</v>
      </c>
    </row>
    <row r="27" spans="1:2" s="260" customFormat="1" ht="12.75" customHeight="1">
      <c r="A27" s="261" t="s">
        <v>834</v>
      </c>
      <c r="B27" s="262" t="s">
        <v>275</v>
      </c>
    </row>
    <row r="28" spans="1:2" s="260" customFormat="1" ht="12.75" customHeight="1">
      <c r="A28" s="261" t="s">
        <v>992</v>
      </c>
      <c r="B28" s="262" t="s">
        <v>275</v>
      </c>
    </row>
    <row r="29" spans="1:2" s="260" customFormat="1" ht="12.75" customHeight="1">
      <c r="A29" s="261" t="s">
        <v>974</v>
      </c>
      <c r="B29" s="262" t="s">
        <v>275</v>
      </c>
    </row>
    <row r="30" spans="1:2" s="260" customFormat="1" ht="12.75" customHeight="1">
      <c r="A30" s="261" t="s">
        <v>914</v>
      </c>
      <c r="B30" s="262" t="s">
        <v>275</v>
      </c>
    </row>
    <row r="31" spans="1:2" s="260" customFormat="1" ht="12.75" customHeight="1">
      <c r="A31" s="261" t="s">
        <v>1533</v>
      </c>
      <c r="B31" s="262" t="s">
        <v>1540</v>
      </c>
    </row>
    <row r="32" spans="1:2" s="260" customFormat="1" ht="12.75" customHeight="1">
      <c r="A32" s="261" t="s">
        <v>270</v>
      </c>
      <c r="B32" s="262" t="s">
        <v>274</v>
      </c>
    </row>
    <row r="33" spans="1:2" s="260" customFormat="1" ht="12.75" customHeight="1">
      <c r="A33" s="261" t="s">
        <v>217</v>
      </c>
      <c r="B33" s="262" t="s">
        <v>274</v>
      </c>
    </row>
    <row r="34" spans="1:2" s="260" customFormat="1" ht="12.75" customHeight="1">
      <c r="A34" s="261" t="s">
        <v>814</v>
      </c>
      <c r="B34" s="262" t="s">
        <v>274</v>
      </c>
    </row>
    <row r="35" spans="1:2" s="260" customFormat="1" ht="12.75" customHeight="1">
      <c r="A35" s="261" t="s">
        <v>975</v>
      </c>
      <c r="B35" s="262" t="s">
        <v>274</v>
      </c>
    </row>
    <row r="36" spans="1:2" s="260" customFormat="1" ht="12.75" customHeight="1">
      <c r="A36" s="261" t="s">
        <v>976</v>
      </c>
      <c r="B36" s="262" t="s">
        <v>274</v>
      </c>
    </row>
    <row r="37" spans="1:2" s="260" customFormat="1" ht="12.75" customHeight="1">
      <c r="A37" s="261" t="s">
        <v>874</v>
      </c>
      <c r="B37" s="262" t="s">
        <v>274</v>
      </c>
    </row>
    <row r="38" spans="1:2" s="260" customFormat="1" ht="12.75" customHeight="1">
      <c r="A38" s="261" t="s">
        <v>977</v>
      </c>
      <c r="B38" s="262" t="s">
        <v>274</v>
      </c>
    </row>
    <row r="39" spans="1:2" s="260" customFormat="1" ht="12.75" customHeight="1">
      <c r="A39" s="261" t="s">
        <v>978</v>
      </c>
      <c r="B39" s="262" t="s">
        <v>274</v>
      </c>
    </row>
    <row r="40" spans="1:2" s="260" customFormat="1" ht="12.75" customHeight="1">
      <c r="A40" s="261" t="s">
        <v>884</v>
      </c>
      <c r="B40" s="262" t="s">
        <v>274</v>
      </c>
    </row>
    <row r="41" spans="1:2" s="260" customFormat="1" ht="12.75" customHeight="1">
      <c r="A41" s="261" t="s">
        <v>979</v>
      </c>
      <c r="B41" s="262" t="s">
        <v>274</v>
      </c>
    </row>
    <row r="42" spans="1:2" s="260" customFormat="1" ht="12.75" customHeight="1">
      <c r="A42" s="261" t="s">
        <v>1098</v>
      </c>
      <c r="B42" s="262" t="s">
        <v>274</v>
      </c>
    </row>
    <row r="43" spans="1:2" s="260" customFormat="1" ht="12.75" customHeight="1">
      <c r="A43" s="261" t="s">
        <v>837</v>
      </c>
      <c r="B43" s="262" t="s">
        <v>274</v>
      </c>
    </row>
    <row r="44" spans="1:2" s="260" customFormat="1" ht="12.75" customHeight="1">
      <c r="A44" s="261" t="s">
        <v>912</v>
      </c>
      <c r="B44" s="262" t="s">
        <v>274</v>
      </c>
    </row>
    <row r="45" spans="1:2" s="260" customFormat="1" ht="12.75" customHeight="1">
      <c r="A45" s="261" t="s">
        <v>967</v>
      </c>
      <c r="B45" s="262" t="s">
        <v>274</v>
      </c>
    </row>
    <row r="46" spans="1:2" s="260" customFormat="1" ht="12.75" customHeight="1">
      <c r="A46" s="261" t="s">
        <v>845</v>
      </c>
      <c r="B46" s="262" t="s">
        <v>274</v>
      </c>
    </row>
    <row r="47" spans="1:2" s="260" customFormat="1" ht="12.75" customHeight="1">
      <c r="A47" s="261" t="s">
        <v>1295</v>
      </c>
      <c r="B47" s="262" t="s">
        <v>274</v>
      </c>
    </row>
    <row r="48" spans="1:2" s="260" customFormat="1" ht="12.75" customHeight="1">
      <c r="A48" s="261" t="s">
        <v>900</v>
      </c>
      <c r="B48" s="262" t="s">
        <v>274</v>
      </c>
    </row>
    <row r="49" spans="1:2" s="260" customFormat="1" ht="12.75" customHeight="1">
      <c r="A49" s="261" t="s">
        <v>880</v>
      </c>
      <c r="B49" s="262" t="s">
        <v>274</v>
      </c>
    </row>
    <row r="50" spans="1:2" s="260" customFormat="1" ht="12.75" customHeight="1">
      <c r="A50" s="261" t="s">
        <v>1279</v>
      </c>
      <c r="B50" s="262" t="s">
        <v>274</v>
      </c>
    </row>
    <row r="51" spans="1:2" s="260" customFormat="1" ht="12.75" customHeight="1">
      <c r="A51" s="261" t="s">
        <v>1280</v>
      </c>
      <c r="B51" s="262" t="s">
        <v>274</v>
      </c>
    </row>
    <row r="52" spans="1:2" s="260" customFormat="1" ht="12.75" customHeight="1">
      <c r="A52" s="261" t="s">
        <v>218</v>
      </c>
      <c r="B52" s="262" t="s">
        <v>274</v>
      </c>
    </row>
    <row r="53" spans="1:2" s="260" customFormat="1" ht="12.75" customHeight="1">
      <c r="A53" s="261" t="s">
        <v>917</v>
      </c>
      <c r="B53" s="262" t="s">
        <v>274</v>
      </c>
    </row>
    <row r="54" spans="1:2" s="260" customFormat="1" ht="12.75" customHeight="1">
      <c r="A54" s="261" t="s">
        <v>1281</v>
      </c>
      <c r="B54" s="262" t="s">
        <v>274</v>
      </c>
    </row>
    <row r="55" spans="1:2" s="260" customFormat="1" ht="12.75" customHeight="1">
      <c r="A55" s="261" t="s">
        <v>1064</v>
      </c>
      <c r="B55" s="262" t="s">
        <v>274</v>
      </c>
    </row>
    <row r="56" spans="1:2" s="260" customFormat="1" ht="12.75" customHeight="1">
      <c r="A56" s="261" t="s">
        <v>915</v>
      </c>
      <c r="B56" s="262" t="s">
        <v>274</v>
      </c>
    </row>
    <row r="57" spans="1:2" s="260" customFormat="1" ht="12.75" customHeight="1">
      <c r="A57" s="261" t="s">
        <v>1081</v>
      </c>
      <c r="B57" s="262" t="s">
        <v>274</v>
      </c>
    </row>
    <row r="58" spans="1:2" s="260" customFormat="1" ht="12.75" customHeight="1">
      <c r="A58" s="261" t="s">
        <v>1059</v>
      </c>
      <c r="B58" s="262" t="s">
        <v>274</v>
      </c>
    </row>
    <row r="59" spans="1:2" s="260" customFormat="1" ht="12.75" customHeight="1">
      <c r="A59" s="261" t="s">
        <v>1058</v>
      </c>
      <c r="B59" s="262" t="s">
        <v>274</v>
      </c>
    </row>
    <row r="60" spans="1:2" s="260" customFormat="1" ht="12.75" customHeight="1">
      <c r="A60" s="261" t="s">
        <v>1284</v>
      </c>
      <c r="B60" s="262" t="s">
        <v>274</v>
      </c>
    </row>
    <row r="61" spans="1:2" s="260" customFormat="1" ht="12.75" customHeight="1">
      <c r="A61" s="261" t="s">
        <v>922</v>
      </c>
      <c r="B61" s="262" t="s">
        <v>274</v>
      </c>
    </row>
    <row r="62" spans="1:2" s="260" customFormat="1" ht="12.75" customHeight="1">
      <c r="A62" s="261" t="s">
        <v>271</v>
      </c>
      <c r="B62" s="262" t="s">
        <v>274</v>
      </c>
    </row>
    <row r="63" spans="1:2" s="260" customFormat="1" ht="12.75" customHeight="1">
      <c r="A63" s="261" t="s">
        <v>1090</v>
      </c>
      <c r="B63" s="262" t="s">
        <v>274</v>
      </c>
    </row>
    <row r="64" spans="1:2" s="260" customFormat="1" ht="12.75" customHeight="1">
      <c r="A64" s="261" t="s">
        <v>1305</v>
      </c>
      <c r="B64" s="262" t="s">
        <v>274</v>
      </c>
    </row>
    <row r="65" spans="1:2" s="260" customFormat="1" ht="12.75" customHeight="1">
      <c r="A65" s="261" t="s">
        <v>1065</v>
      </c>
      <c r="B65" s="262" t="s">
        <v>274</v>
      </c>
    </row>
    <row r="66" spans="1:2" s="260" customFormat="1" ht="12.75" customHeight="1">
      <c r="A66" s="261" t="s">
        <v>1381</v>
      </c>
      <c r="B66" s="262" t="s">
        <v>274</v>
      </c>
    </row>
    <row r="67" spans="1:2" s="260" customFormat="1" ht="12.75" customHeight="1">
      <c r="A67" s="261" t="s">
        <v>1086</v>
      </c>
      <c r="B67" s="262" t="s">
        <v>274</v>
      </c>
    </row>
    <row r="68" spans="1:2" s="260" customFormat="1" ht="12.75" customHeight="1">
      <c r="A68" s="261" t="s">
        <v>1088</v>
      </c>
      <c r="B68" s="262" t="s">
        <v>274</v>
      </c>
    </row>
    <row r="69" spans="1:2" s="260" customFormat="1" ht="12.75" customHeight="1">
      <c r="A69" s="261" t="s">
        <v>1375</v>
      </c>
      <c r="B69" s="262" t="s">
        <v>274</v>
      </c>
    </row>
    <row r="70" spans="1:2" s="260" customFormat="1" ht="12.75" customHeight="1">
      <c r="A70" s="261" t="s">
        <v>1307</v>
      </c>
      <c r="B70" s="262" t="s">
        <v>274</v>
      </c>
    </row>
    <row r="71" spans="1:2" s="260" customFormat="1" ht="12.75" customHeight="1">
      <c r="A71" s="261" t="s">
        <v>1308</v>
      </c>
      <c r="B71" s="262" t="s">
        <v>274</v>
      </c>
    </row>
    <row r="72" spans="1:2" s="260" customFormat="1" ht="12.75" customHeight="1">
      <c r="A72" s="261" t="s">
        <v>1399</v>
      </c>
      <c r="B72" s="262" t="s">
        <v>274</v>
      </c>
    </row>
    <row r="73" spans="1:2" s="260" customFormat="1" ht="12.75" customHeight="1">
      <c r="A73" s="261" t="s">
        <v>1397</v>
      </c>
      <c r="B73" s="262" t="s">
        <v>274</v>
      </c>
    </row>
    <row r="74" spans="1:2" s="260" customFormat="1" ht="12.75" customHeight="1">
      <c r="A74" s="261" t="s">
        <v>1392</v>
      </c>
      <c r="B74" s="262" t="s">
        <v>274</v>
      </c>
    </row>
    <row r="75" spans="1:2" s="260" customFormat="1" ht="12.75" customHeight="1">
      <c r="A75" s="261" t="s">
        <v>1394</v>
      </c>
      <c r="B75" s="262" t="s">
        <v>274</v>
      </c>
    </row>
    <row r="76" spans="1:2" s="260" customFormat="1" ht="12.75" customHeight="1">
      <c r="A76" s="261" t="s">
        <v>1522</v>
      </c>
      <c r="B76" s="262" t="s">
        <v>274</v>
      </c>
    </row>
    <row r="77" spans="1:2" s="260" customFormat="1" ht="12.75" customHeight="1">
      <c r="A77" s="261" t="s">
        <v>1629</v>
      </c>
      <c r="B77" s="262" t="s">
        <v>274</v>
      </c>
    </row>
    <row r="78" spans="1:2" s="260" customFormat="1" ht="12.75" customHeight="1">
      <c r="A78" s="261" t="s">
        <v>1619</v>
      </c>
      <c r="B78" s="262" t="s">
        <v>274</v>
      </c>
    </row>
    <row r="79" spans="1:2" s="260" customFormat="1" ht="12.75" customHeight="1">
      <c r="A79" s="261" t="s">
        <v>1618</v>
      </c>
      <c r="B79" s="262" t="s">
        <v>274</v>
      </c>
    </row>
    <row r="80" spans="1:2" s="260" customFormat="1" ht="12.75" customHeight="1">
      <c r="A80" s="261" t="s">
        <v>1624</v>
      </c>
      <c r="B80" s="262" t="s">
        <v>274</v>
      </c>
    </row>
    <row r="81" spans="1:2" s="260" customFormat="1" ht="12.75" customHeight="1">
      <c r="A81" s="261" t="s">
        <v>1627</v>
      </c>
      <c r="B81" s="262" t="s">
        <v>274</v>
      </c>
    </row>
    <row r="82" spans="1:2" s="260" customFormat="1" ht="12.75" customHeight="1">
      <c r="A82" s="261" t="s">
        <v>1374</v>
      </c>
      <c r="B82" s="262" t="s">
        <v>274</v>
      </c>
    </row>
    <row r="83" spans="1:2" s="260" customFormat="1" ht="12.75" customHeight="1">
      <c r="A83" s="261" t="s">
        <v>877</v>
      </c>
      <c r="B83" s="262" t="s">
        <v>274</v>
      </c>
    </row>
    <row r="84" spans="1:2" s="260" customFormat="1" ht="12.75" customHeight="1">
      <c r="A84" s="261" t="s">
        <v>1277</v>
      </c>
      <c r="B84" s="262" t="s">
        <v>274</v>
      </c>
    </row>
    <row r="85" spans="1:2" s="260" customFormat="1" ht="12.75" customHeight="1">
      <c r="A85" s="261" t="s">
        <v>1278</v>
      </c>
      <c r="B85" s="262" t="s">
        <v>274</v>
      </c>
    </row>
    <row r="86" spans="1:2" s="260" customFormat="1" ht="12.75" customHeight="1">
      <c r="A86" s="261" t="s">
        <v>220</v>
      </c>
      <c r="B86" s="262" t="s">
        <v>274</v>
      </c>
    </row>
    <row r="87" spans="1:2" s="260" customFormat="1" ht="12.75" customHeight="1">
      <c r="A87" s="261" t="s">
        <v>889</v>
      </c>
      <c r="B87" s="262" t="s">
        <v>274</v>
      </c>
    </row>
    <row r="88" spans="1:2" s="260" customFormat="1" ht="12.75" customHeight="1">
      <c r="A88" s="261" t="s">
        <v>221</v>
      </c>
      <c r="B88" s="262" t="s">
        <v>274</v>
      </c>
    </row>
    <row r="89" spans="1:2" s="260" customFormat="1" ht="12.75" customHeight="1">
      <c r="A89" s="261" t="s">
        <v>875</v>
      </c>
      <c r="B89" s="262" t="s">
        <v>274</v>
      </c>
    </row>
    <row r="90" spans="1:2" s="260" customFormat="1" ht="12.75" customHeight="1">
      <c r="A90" s="261" t="s">
        <v>222</v>
      </c>
      <c r="B90" s="262" t="s">
        <v>274</v>
      </c>
    </row>
    <row r="91" spans="1:2" s="260" customFormat="1" ht="12.75" customHeight="1">
      <c r="A91" s="261" t="s">
        <v>881</v>
      </c>
      <c r="B91" s="262" t="s">
        <v>274</v>
      </c>
    </row>
    <row r="92" spans="1:2" s="260" customFormat="1" ht="12.75" customHeight="1">
      <c r="A92" s="261" t="s">
        <v>1285</v>
      </c>
      <c r="B92" s="262" t="s">
        <v>274</v>
      </c>
    </row>
    <row r="93" spans="1:2" s="260" customFormat="1" ht="12.75" customHeight="1">
      <c r="A93" s="261" t="s">
        <v>844</v>
      </c>
      <c r="B93" s="262" t="s">
        <v>274</v>
      </c>
    </row>
    <row r="94" spans="1:2" s="260" customFormat="1" ht="12.75" customHeight="1">
      <c r="A94" s="261" t="s">
        <v>846</v>
      </c>
      <c r="B94" s="262" t="s">
        <v>274</v>
      </c>
    </row>
    <row r="95" spans="1:2" s="260" customFormat="1" ht="12.75" customHeight="1">
      <c r="A95" s="261" t="s">
        <v>1527</v>
      </c>
      <c r="B95" s="262" t="s">
        <v>274</v>
      </c>
    </row>
    <row r="96" spans="1:2" s="260" customFormat="1" ht="12.75" customHeight="1">
      <c r="A96" s="261" t="s">
        <v>1534</v>
      </c>
      <c r="B96" s="262" t="s">
        <v>274</v>
      </c>
    </row>
    <row r="97" spans="1:2" s="260" customFormat="1" ht="12.75" customHeight="1">
      <c r="A97" s="261" t="s">
        <v>1546</v>
      </c>
      <c r="B97" s="262" t="s">
        <v>274</v>
      </c>
    </row>
    <row r="98" spans="1:2" s="260" customFormat="1" ht="12.75" customHeight="1">
      <c r="A98" s="261" t="s">
        <v>1532</v>
      </c>
      <c r="B98" s="262" t="s">
        <v>1540</v>
      </c>
    </row>
    <row r="99" spans="1:2" s="260" customFormat="1" ht="12.75" customHeight="1">
      <c r="A99" s="261" t="s">
        <v>1593</v>
      </c>
      <c r="B99" s="262" t="s">
        <v>1540</v>
      </c>
    </row>
    <row r="100" spans="1:2" s="260" customFormat="1" ht="12.75" customHeight="1">
      <c r="A100" s="261" t="s">
        <v>1714</v>
      </c>
      <c r="B100" s="262" t="s">
        <v>1721</v>
      </c>
    </row>
    <row r="101" spans="1:2" s="260" customFormat="1" ht="12.75" customHeight="1">
      <c r="A101" s="261" t="s">
        <v>926</v>
      </c>
      <c r="B101" s="262" t="s">
        <v>835</v>
      </c>
    </row>
    <row r="102" spans="1:2" s="260" customFormat="1" ht="12.75" customHeight="1">
      <c r="A102" s="261" t="s">
        <v>980</v>
      </c>
      <c r="B102" s="262" t="s">
        <v>835</v>
      </c>
    </row>
    <row r="103" spans="1:2" s="260" customFormat="1" ht="12.75" customHeight="1">
      <c r="A103" s="261" t="s">
        <v>927</v>
      </c>
      <c r="B103" s="262" t="s">
        <v>835</v>
      </c>
    </row>
    <row r="104" spans="1:2" s="260" customFormat="1" ht="12.75" customHeight="1">
      <c r="A104" s="261" t="s">
        <v>981</v>
      </c>
      <c r="B104" s="262" t="s">
        <v>835</v>
      </c>
    </row>
    <row r="105" spans="1:2" s="260" customFormat="1" ht="12.75" customHeight="1">
      <c r="A105" s="261" t="s">
        <v>982</v>
      </c>
      <c r="B105" s="262" t="s">
        <v>835</v>
      </c>
    </row>
    <row r="106" spans="1:2" s="260" customFormat="1" ht="12.75" customHeight="1">
      <c r="A106" s="261" t="s">
        <v>983</v>
      </c>
      <c r="B106" s="262" t="s">
        <v>835</v>
      </c>
    </row>
    <row r="107" spans="1:2" s="260" customFormat="1" ht="12.75" customHeight="1">
      <c r="A107" s="261" t="s">
        <v>984</v>
      </c>
      <c r="B107" s="262" t="s">
        <v>835</v>
      </c>
    </row>
    <row r="108" spans="1:2" s="260" customFormat="1" ht="12.75" customHeight="1">
      <c r="A108" s="261" t="s">
        <v>1997</v>
      </c>
      <c r="B108" s="262" t="s">
        <v>835</v>
      </c>
    </row>
    <row r="109" spans="1:2" s="260" customFormat="1" ht="12.75" customHeight="1">
      <c r="A109" s="261" t="s">
        <v>1126</v>
      </c>
      <c r="B109" s="262" t="s">
        <v>835</v>
      </c>
    </row>
    <row r="110" spans="1:2" s="260" customFormat="1" ht="12.75" customHeight="1">
      <c r="A110" s="261" t="s">
        <v>1267</v>
      </c>
      <c r="B110" s="262" t="s">
        <v>835</v>
      </c>
    </row>
    <row r="111" spans="1:2" s="260" customFormat="1" ht="12.75" customHeight="1">
      <c r="A111" s="261" t="s">
        <v>1311</v>
      </c>
      <c r="B111" s="262" t="s">
        <v>835</v>
      </c>
    </row>
    <row r="112" spans="1:2" s="260" customFormat="1" ht="12.75" customHeight="1">
      <c r="A112" s="261" t="s">
        <v>1365</v>
      </c>
      <c r="B112" s="262" t="s">
        <v>835</v>
      </c>
    </row>
    <row r="113" spans="1:2" s="260" customFormat="1" ht="12.75" customHeight="1">
      <c r="A113" s="261" t="s">
        <v>1557</v>
      </c>
      <c r="B113" s="262" t="s">
        <v>835</v>
      </c>
    </row>
    <row r="114" spans="1:2" s="260" customFormat="1" ht="12.75" customHeight="1">
      <c r="A114" s="261" t="s">
        <v>1380</v>
      </c>
      <c r="B114" s="262" t="s">
        <v>835</v>
      </c>
    </row>
    <row r="115" spans="1:2" s="260" customFormat="1" ht="12.75" customHeight="1">
      <c r="A115" s="261" t="s">
        <v>1548</v>
      </c>
      <c r="B115" s="262" t="s">
        <v>835</v>
      </c>
    </row>
    <row r="116" spans="1:2" s="260" customFormat="1" ht="12.75" customHeight="1">
      <c r="A116" s="261" t="s">
        <v>1275</v>
      </c>
      <c r="B116" s="262" t="s">
        <v>835</v>
      </c>
    </row>
    <row r="117" spans="1:2" s="260" customFormat="1" ht="12.75" customHeight="1">
      <c r="A117" s="261" t="s">
        <v>1310</v>
      </c>
      <c r="B117" s="262" t="s">
        <v>835</v>
      </c>
    </row>
    <row r="118" spans="1:2" s="260" customFormat="1" ht="12.75" customHeight="1">
      <c r="A118" s="261" t="s">
        <v>1313</v>
      </c>
      <c r="B118" s="262" t="s">
        <v>835</v>
      </c>
    </row>
    <row r="119" spans="1:2" s="260" customFormat="1" ht="12.75" customHeight="1">
      <c r="A119" s="261" t="s">
        <v>1319</v>
      </c>
      <c r="B119" s="262" t="s">
        <v>835</v>
      </c>
    </row>
    <row r="120" spans="1:2" s="260" customFormat="1" ht="12.75" customHeight="1">
      <c r="A120" s="261" t="s">
        <v>1446</v>
      </c>
      <c r="B120" s="262" t="s">
        <v>835</v>
      </c>
    </row>
    <row r="121" spans="1:2" s="260" customFormat="1" ht="12.75" customHeight="1">
      <c r="A121" s="261" t="s">
        <v>1656</v>
      </c>
      <c r="B121" s="262" t="s">
        <v>835</v>
      </c>
    </row>
    <row r="122" spans="1:2" s="260" customFormat="1" ht="12.75" customHeight="1">
      <c r="A122" s="261" t="s">
        <v>1402</v>
      </c>
      <c r="B122" s="262" t="s">
        <v>835</v>
      </c>
    </row>
    <row r="123" spans="1:2" s="260" customFormat="1" ht="12.75" customHeight="1">
      <c r="A123" s="261" t="s">
        <v>1612</v>
      </c>
      <c r="B123" s="262" t="s">
        <v>835</v>
      </c>
    </row>
    <row r="124" spans="1:2" s="260" customFormat="1" ht="12.75" customHeight="1">
      <c r="A124" s="261" t="s">
        <v>1458</v>
      </c>
      <c r="B124" s="262" t="s">
        <v>835</v>
      </c>
    </row>
    <row r="125" spans="1:2" s="260" customFormat="1" ht="12.75" customHeight="1">
      <c r="A125" s="261" t="s">
        <v>1571</v>
      </c>
      <c r="B125" s="262" t="s">
        <v>835</v>
      </c>
    </row>
    <row r="126" spans="1:2" s="260" customFormat="1" ht="12.75" customHeight="1">
      <c r="A126" s="261" t="s">
        <v>985</v>
      </c>
      <c r="B126" s="262" t="s">
        <v>835</v>
      </c>
    </row>
    <row r="127" spans="1:2" s="260" customFormat="1" ht="12.75" customHeight="1">
      <c r="A127" s="261" t="s">
        <v>286</v>
      </c>
      <c r="B127" s="262" t="s">
        <v>835</v>
      </c>
    </row>
    <row r="128" spans="1:2" s="260" customFormat="1" ht="12.75" customHeight="1">
      <c r="A128" s="261" t="s">
        <v>1273</v>
      </c>
      <c r="B128" s="262" t="s">
        <v>835</v>
      </c>
    </row>
    <row r="129" spans="1:2" s="260" customFormat="1" ht="12.75" customHeight="1">
      <c r="A129" s="261" t="s">
        <v>1272</v>
      </c>
      <c r="B129" s="262" t="s">
        <v>835</v>
      </c>
    </row>
    <row r="130" spans="1:2" s="260" customFormat="1" ht="12.75" customHeight="1">
      <c r="A130" s="261" t="s">
        <v>1271</v>
      </c>
      <c r="B130" s="262" t="s">
        <v>835</v>
      </c>
    </row>
    <row r="131" spans="1:2" s="260" customFormat="1" ht="12.75" customHeight="1">
      <c r="A131" s="261" t="s">
        <v>1270</v>
      </c>
      <c r="B131" s="262" t="s">
        <v>835</v>
      </c>
    </row>
    <row r="132" spans="1:2" s="260" customFormat="1" ht="12.75" customHeight="1">
      <c r="A132" s="261" t="s">
        <v>1268</v>
      </c>
      <c r="B132" s="262" t="s">
        <v>835</v>
      </c>
    </row>
    <row r="133" spans="1:2" s="260" customFormat="1" ht="12.75" customHeight="1">
      <c r="A133" s="261" t="s">
        <v>1269</v>
      </c>
      <c r="B133" s="262" t="s">
        <v>835</v>
      </c>
    </row>
    <row r="134" spans="1:2" s="260" customFormat="1" ht="12.75" customHeight="1">
      <c r="A134" s="261" t="s">
        <v>1373</v>
      </c>
      <c r="B134" s="262" t="s">
        <v>835</v>
      </c>
    </row>
    <row r="135" spans="1:2" s="260" customFormat="1" ht="12.75" customHeight="1">
      <c r="A135" s="261" t="s">
        <v>1274</v>
      </c>
      <c r="B135" s="262" t="s">
        <v>835</v>
      </c>
    </row>
    <row r="136" spans="1:2" s="260" customFormat="1" ht="12.75" customHeight="1">
      <c r="A136" s="261" t="s">
        <v>1690</v>
      </c>
      <c r="B136" s="262" t="s">
        <v>835</v>
      </c>
    </row>
    <row r="137" spans="1:2" s="260" customFormat="1" ht="12.75" customHeight="1">
      <c r="A137" s="261" t="s">
        <v>1606</v>
      </c>
      <c r="B137" s="262" t="s">
        <v>835</v>
      </c>
    </row>
    <row r="138" spans="1:2" s="260" customFormat="1" ht="12.75" customHeight="1">
      <c r="A138" s="261" t="s">
        <v>1607</v>
      </c>
      <c r="B138" s="262" t="s">
        <v>835</v>
      </c>
    </row>
    <row r="139" spans="1:2" s="260" customFormat="1" ht="12.75" customHeight="1">
      <c r="A139" s="261" t="s">
        <v>833</v>
      </c>
      <c r="B139" s="262" t="s">
        <v>835</v>
      </c>
    </row>
    <row r="140" spans="1:2" s="260" customFormat="1" ht="12.75" customHeight="1">
      <c r="A140" s="261" t="s">
        <v>1276</v>
      </c>
      <c r="B140" s="262" t="s">
        <v>835</v>
      </c>
    </row>
    <row r="141" spans="1:2" s="260" customFormat="1" ht="12.75" customHeight="1">
      <c r="A141" s="261" t="s">
        <v>876</v>
      </c>
      <c r="B141" s="262" t="s">
        <v>835</v>
      </c>
    </row>
    <row r="142" spans="1:2" s="260" customFormat="1" ht="12.75" customHeight="1">
      <c r="A142" s="261" t="s">
        <v>1286</v>
      </c>
      <c r="B142" s="262" t="s">
        <v>835</v>
      </c>
    </row>
    <row r="143" spans="1:2" s="260" customFormat="1" ht="12.75" customHeight="1">
      <c r="A143" s="261" t="s">
        <v>894</v>
      </c>
      <c r="B143" s="262" t="s">
        <v>835</v>
      </c>
    </row>
    <row r="144" spans="1:2" s="260" customFormat="1" ht="12.75" customHeight="1">
      <c r="A144" s="261" t="s">
        <v>1087</v>
      </c>
      <c r="B144" s="262" t="s">
        <v>835</v>
      </c>
    </row>
    <row r="145" spans="1:2" s="260" customFormat="1" ht="12.75" customHeight="1">
      <c r="A145" s="261" t="s">
        <v>1029</v>
      </c>
      <c r="B145" s="262" t="s">
        <v>835</v>
      </c>
    </row>
    <row r="146" spans="1:2" s="260" customFormat="1" ht="12.75" customHeight="1">
      <c r="A146" s="261" t="s">
        <v>1287</v>
      </c>
      <c r="B146" s="262" t="s">
        <v>835</v>
      </c>
    </row>
    <row r="147" spans="1:2" s="260" customFormat="1" ht="12.75" customHeight="1">
      <c r="A147" s="261" t="s">
        <v>254</v>
      </c>
      <c r="B147" s="262" t="s">
        <v>273</v>
      </c>
    </row>
    <row r="148" spans="1:2" s="260" customFormat="1" ht="12.75" customHeight="1">
      <c r="A148" s="261" t="s">
        <v>255</v>
      </c>
      <c r="B148" s="262" t="s">
        <v>273</v>
      </c>
    </row>
    <row r="149" spans="1:2" s="260" customFormat="1" ht="12.75" customHeight="1">
      <c r="A149" s="261" t="s">
        <v>256</v>
      </c>
      <c r="B149" s="262" t="s">
        <v>273</v>
      </c>
    </row>
    <row r="150" spans="1:2" s="260" customFormat="1" ht="12.75" customHeight="1">
      <c r="A150" s="261" t="s">
        <v>257</v>
      </c>
      <c r="B150" s="262" t="s">
        <v>273</v>
      </c>
    </row>
    <row r="151" spans="1:2" s="260" customFormat="1" ht="12.75" customHeight="1">
      <c r="A151" s="261" t="s">
        <v>810</v>
      </c>
      <c r="B151" s="262" t="s">
        <v>273</v>
      </c>
    </row>
    <row r="152" spans="1:2" s="260" customFormat="1" ht="12.75" customHeight="1">
      <c r="A152" s="261" t="s">
        <v>810</v>
      </c>
      <c r="B152" s="262" t="s">
        <v>273</v>
      </c>
    </row>
    <row r="153" spans="1:2" s="260" customFormat="1" ht="12.75" customHeight="1">
      <c r="A153" s="261" t="s">
        <v>986</v>
      </c>
      <c r="B153" s="262" t="s">
        <v>273</v>
      </c>
    </row>
    <row r="154" spans="1:2" s="260" customFormat="1" ht="12.75" customHeight="1">
      <c r="A154" s="261" t="s">
        <v>269</v>
      </c>
      <c r="B154" s="262" t="s">
        <v>273</v>
      </c>
    </row>
    <row r="155" spans="1:2" s="260" customFormat="1" ht="12.75" customHeight="1">
      <c r="A155" s="261" t="s">
        <v>987</v>
      </c>
      <c r="B155" s="262" t="s">
        <v>273</v>
      </c>
    </row>
    <row r="156" spans="1:2" s="260" customFormat="1" ht="12.75" customHeight="1">
      <c r="A156" s="261" t="s">
        <v>895</v>
      </c>
      <c r="B156" s="262" t="s">
        <v>273</v>
      </c>
    </row>
    <row r="157" spans="1:2" s="260" customFormat="1" ht="12.75" customHeight="1">
      <c r="A157" s="261" t="s">
        <v>910</v>
      </c>
      <c r="B157" s="262" t="s">
        <v>273</v>
      </c>
    </row>
    <row r="158" spans="1:2" s="260" customFormat="1" ht="12.75" customHeight="1">
      <c r="A158" s="261" t="s">
        <v>901</v>
      </c>
      <c r="B158" s="262" t="s">
        <v>273</v>
      </c>
    </row>
    <row r="159" spans="1:2" s="260" customFormat="1" ht="12.75" customHeight="1">
      <c r="A159" s="261" t="s">
        <v>913</v>
      </c>
      <c r="B159" s="262" t="s">
        <v>273</v>
      </c>
    </row>
    <row r="160" spans="1:2" s="260" customFormat="1" ht="12.75" customHeight="1">
      <c r="A160" s="261" t="s">
        <v>963</v>
      </c>
      <c r="B160" s="262" t="s">
        <v>273</v>
      </c>
    </row>
    <row r="161" spans="1:2" s="260" customFormat="1" ht="12.75" customHeight="1">
      <c r="A161" s="261" t="s">
        <v>955</v>
      </c>
      <c r="B161" s="262" t="s">
        <v>273</v>
      </c>
    </row>
    <row r="162" spans="1:2" s="260" customFormat="1" ht="12.75" customHeight="1">
      <c r="A162" s="261" t="s">
        <v>965</v>
      </c>
      <c r="B162" s="262" t="s">
        <v>273</v>
      </c>
    </row>
    <row r="163" spans="1:2" s="260" customFormat="1" ht="12.75" customHeight="1">
      <c r="A163" s="261" t="s">
        <v>1003</v>
      </c>
      <c r="B163" s="262" t="s">
        <v>273</v>
      </c>
    </row>
    <row r="164" spans="1:2" s="260" customFormat="1" ht="12.75" customHeight="1">
      <c r="A164" s="261" t="s">
        <v>1689</v>
      </c>
      <c r="B164" s="262" t="s">
        <v>273</v>
      </c>
    </row>
    <row r="165" spans="1:2" s="260" customFormat="1" ht="12.75" customHeight="1">
      <c r="A165" s="261" t="s">
        <v>1011</v>
      </c>
      <c r="B165" s="262" t="s">
        <v>273</v>
      </c>
    </row>
    <row r="166" spans="1:2" s="260" customFormat="1" ht="12.75" customHeight="1">
      <c r="A166" s="261" t="s">
        <v>1008</v>
      </c>
      <c r="B166" s="262" t="s">
        <v>273</v>
      </c>
    </row>
    <row r="167" spans="1:2" s="260" customFormat="1" ht="12.75" customHeight="1">
      <c r="A167" s="261" t="s">
        <v>1659</v>
      </c>
      <c r="B167" s="262" t="s">
        <v>273</v>
      </c>
    </row>
    <row r="168" spans="1:2" s="260" customFormat="1" ht="12.75" customHeight="1">
      <c r="A168" s="261" t="s">
        <v>1057</v>
      </c>
      <c r="B168" s="262" t="s">
        <v>273</v>
      </c>
    </row>
    <row r="169" spans="1:2" s="260" customFormat="1" ht="12.75" customHeight="1">
      <c r="A169" s="261" t="s">
        <v>1034</v>
      </c>
      <c r="B169" s="262" t="s">
        <v>273</v>
      </c>
    </row>
    <row r="170" spans="1:2" s="260" customFormat="1" ht="12.75" customHeight="1">
      <c r="A170" s="261" t="s">
        <v>1073</v>
      </c>
      <c r="B170" s="262" t="s">
        <v>273</v>
      </c>
    </row>
    <row r="171" spans="1:2" s="260" customFormat="1" ht="12.75" customHeight="1">
      <c r="A171" s="261" t="s">
        <v>1096</v>
      </c>
      <c r="B171" s="262" t="s">
        <v>273</v>
      </c>
    </row>
    <row r="172" spans="1:2" s="260" customFormat="1" ht="12.75" customHeight="1">
      <c r="A172" s="261" t="s">
        <v>1080</v>
      </c>
      <c r="B172" s="262" t="s">
        <v>273</v>
      </c>
    </row>
    <row r="173" spans="1:2" s="260" customFormat="1" ht="12.75" customHeight="1">
      <c r="A173" s="261" t="s">
        <v>1283</v>
      </c>
      <c r="B173" s="262" t="s">
        <v>273</v>
      </c>
    </row>
    <row r="174" spans="1:2" s="260" customFormat="1" ht="12.75" customHeight="1">
      <c r="A174" s="261" t="s">
        <v>1291</v>
      </c>
      <c r="B174" s="262" t="s">
        <v>273</v>
      </c>
    </row>
    <row r="175" spans="1:2" s="260" customFormat="1" ht="12.75" customHeight="1">
      <c r="A175" s="261" t="s">
        <v>1393</v>
      </c>
      <c r="B175" s="262" t="s">
        <v>273</v>
      </c>
    </row>
    <row r="176" spans="1:2" s="260" customFormat="1" ht="12.75" customHeight="1">
      <c r="A176" s="261" t="s">
        <v>1519</v>
      </c>
      <c r="B176" s="262" t="s">
        <v>273</v>
      </c>
    </row>
    <row r="177" spans="1:2" s="260" customFormat="1" ht="12.75" customHeight="1">
      <c r="A177" s="261" t="s">
        <v>1570</v>
      </c>
      <c r="B177" s="262" t="s">
        <v>1587</v>
      </c>
    </row>
    <row r="178" spans="1:2" s="260" customFormat="1" ht="12.75" customHeight="1">
      <c r="A178" s="261" t="s">
        <v>993</v>
      </c>
      <c r="B178" s="262"/>
    </row>
    <row r="179" spans="1:2" s="260" customFormat="1" ht="12.75" customHeight="1">
      <c r="A179" s="261" t="s">
        <v>988</v>
      </c>
      <c r="B179" s="262"/>
    </row>
    <row r="180" spans="1:2" s="260" customFormat="1" ht="12.75" customHeight="1">
      <c r="A180" s="261" t="s">
        <v>989</v>
      </c>
      <c r="B180" s="262"/>
    </row>
    <row r="181" spans="1:2" s="260" customFormat="1" ht="12.75" customHeight="1">
      <c r="A181" s="261" t="s">
        <v>990</v>
      </c>
      <c r="B181" s="262"/>
    </row>
    <row r="182" spans="1:2" s="260" customFormat="1" ht="12.75" customHeight="1">
      <c r="A182" s="261" t="s">
        <v>991</v>
      </c>
      <c r="B182" s="262"/>
    </row>
    <row r="183" spans="1:2" s="260" customFormat="1" ht="12.75" customHeight="1">
      <c r="A183" s="261" t="s">
        <v>1626</v>
      </c>
      <c r="B183" s="262" t="s">
        <v>1635</v>
      </c>
    </row>
    <row r="184" spans="1:2" s="260" customFormat="1" ht="12.75" customHeight="1">
      <c r="A184" s="261" t="s">
        <v>1691</v>
      </c>
      <c r="B184" s="262" t="s">
        <v>1540</v>
      </c>
    </row>
    <row r="185" spans="1:2" s="260" customFormat="1" ht="12.75" customHeight="1">
      <c r="A185" s="261" t="s">
        <v>1030</v>
      </c>
      <c r="B185" s="262" t="s">
        <v>272</v>
      </c>
    </row>
    <row r="186" spans="1:2" s="260" customFormat="1" ht="12.75" customHeight="1">
      <c r="A186" s="261" t="s">
        <v>226</v>
      </c>
      <c r="B186" s="262" t="s">
        <v>272</v>
      </c>
    </row>
    <row r="187" spans="1:2" s="260" customFormat="1" ht="12.75" customHeight="1">
      <c r="A187" s="261" t="s">
        <v>966</v>
      </c>
      <c r="B187" s="262" t="s">
        <v>272</v>
      </c>
    </row>
    <row r="188" spans="1:2" s="260" customFormat="1" ht="12.75" customHeight="1">
      <c r="A188" s="261" t="s">
        <v>903</v>
      </c>
      <c r="B188" s="262" t="s">
        <v>272</v>
      </c>
    </row>
    <row r="189" spans="1:2" s="260" customFormat="1" ht="12.75" customHeight="1">
      <c r="A189" s="261" t="s">
        <v>885</v>
      </c>
      <c r="B189" s="262" t="s">
        <v>272</v>
      </c>
    </row>
    <row r="190" spans="1:2" s="260" customFormat="1" ht="12.75" customHeight="1">
      <c r="A190" s="261" t="s">
        <v>891</v>
      </c>
      <c r="B190" s="262" t="s">
        <v>272</v>
      </c>
    </row>
    <row r="191" spans="1:2" s="260" customFormat="1" ht="12.75" customHeight="1">
      <c r="A191" s="261" t="s">
        <v>902</v>
      </c>
      <c r="B191" s="262" t="s">
        <v>272</v>
      </c>
    </row>
    <row r="192" spans="1:2" s="260" customFormat="1" ht="12.75" customHeight="1">
      <c r="A192" s="261" t="s">
        <v>893</v>
      </c>
      <c r="B192" s="262" t="s">
        <v>272</v>
      </c>
    </row>
    <row r="193" spans="1:2" s="260" customFormat="1" ht="12.75" customHeight="1">
      <c r="A193" s="261" t="s">
        <v>227</v>
      </c>
      <c r="B193" s="262" t="s">
        <v>272</v>
      </c>
    </row>
    <row r="194" spans="1:2" s="260" customFormat="1" ht="12.75" customHeight="1">
      <c r="A194" s="261" t="s">
        <v>904</v>
      </c>
      <c r="B194" s="262" t="s">
        <v>272</v>
      </c>
    </row>
    <row r="195" spans="1:2" s="260" customFormat="1" ht="12.75" customHeight="1">
      <c r="A195" s="261" t="s">
        <v>898</v>
      </c>
      <c r="B195" s="262" t="s">
        <v>272</v>
      </c>
    </row>
    <row r="196" spans="1:2" s="260" customFormat="1" ht="12.75" customHeight="1">
      <c r="A196" s="261" t="s">
        <v>959</v>
      </c>
      <c r="B196" s="262" t="s">
        <v>272</v>
      </c>
    </row>
    <row r="197" spans="1:2" s="260" customFormat="1" ht="12.75" customHeight="1">
      <c r="A197" s="261" t="s">
        <v>956</v>
      </c>
      <c r="B197" s="262" t="s">
        <v>272</v>
      </c>
    </row>
    <row r="198" spans="1:2" s="260" customFormat="1" ht="12.75" customHeight="1">
      <c r="A198" s="261" t="s">
        <v>925</v>
      </c>
      <c r="B198" s="262" t="s">
        <v>272</v>
      </c>
    </row>
    <row r="199" spans="1:2" s="260" customFormat="1" ht="12.75" customHeight="1">
      <c r="A199" s="261" t="s">
        <v>960</v>
      </c>
      <c r="B199" s="262" t="s">
        <v>272</v>
      </c>
    </row>
    <row r="200" spans="1:2" s="260" customFormat="1" ht="12.75" customHeight="1">
      <c r="A200" s="261" t="s">
        <v>1120</v>
      </c>
      <c r="B200" s="262" t="s">
        <v>272</v>
      </c>
    </row>
    <row r="201" spans="1:2" s="260" customFormat="1" ht="12.75" customHeight="1">
      <c r="A201" s="261" t="s">
        <v>1377</v>
      </c>
      <c r="B201" s="262" t="s">
        <v>272</v>
      </c>
    </row>
    <row r="202" spans="1:2" s="260" customFormat="1" ht="12.75" customHeight="1">
      <c r="A202" s="261" t="s">
        <v>1002</v>
      </c>
      <c r="B202" s="262" t="s">
        <v>272</v>
      </c>
    </row>
    <row r="203" spans="1:2" s="260" customFormat="1" ht="12.75" customHeight="1">
      <c r="A203" s="261" t="s">
        <v>1309</v>
      </c>
      <c r="B203" s="262" t="s">
        <v>272</v>
      </c>
    </row>
    <row r="204" spans="1:2" s="260" customFormat="1" ht="12.75" customHeight="1">
      <c r="A204" s="261" t="s">
        <v>1095</v>
      </c>
      <c r="B204" s="262" t="s">
        <v>272</v>
      </c>
    </row>
    <row r="205" spans="1:2" s="260" customFormat="1" ht="12.75" customHeight="1">
      <c r="A205" s="261" t="s">
        <v>1085</v>
      </c>
      <c r="B205" s="262" t="s">
        <v>272</v>
      </c>
    </row>
    <row r="206" spans="1:2" s="260" customFormat="1" ht="12.75" customHeight="1">
      <c r="A206" s="261" t="s">
        <v>1320</v>
      </c>
      <c r="B206" s="262" t="s">
        <v>272</v>
      </c>
    </row>
    <row r="207" spans="1:2" s="260" customFormat="1" ht="12.75" customHeight="1">
      <c r="A207" s="261" t="s">
        <v>1118</v>
      </c>
      <c r="B207" s="262" t="s">
        <v>272</v>
      </c>
    </row>
    <row r="208" spans="1:2" s="260" customFormat="1" ht="12.75" customHeight="1">
      <c r="A208" s="261" t="s">
        <v>1316</v>
      </c>
      <c r="B208" s="262" t="s">
        <v>272</v>
      </c>
    </row>
    <row r="209" spans="1:2" s="260" customFormat="1" ht="12.75" customHeight="1">
      <c r="A209" s="261" t="s">
        <v>1312</v>
      </c>
      <c r="B209" s="262" t="s">
        <v>272</v>
      </c>
    </row>
    <row r="210" spans="1:2" s="260" customFormat="1" ht="12.75" customHeight="1">
      <c r="A210" s="261" t="s">
        <v>1318</v>
      </c>
      <c r="B210" s="262" t="s">
        <v>272</v>
      </c>
    </row>
    <row r="211" spans="1:2" s="260" customFormat="1" ht="12.75" customHeight="1">
      <c r="A211" s="261" t="s">
        <v>1315</v>
      </c>
      <c r="B211" s="262" t="s">
        <v>272</v>
      </c>
    </row>
    <row r="212" spans="1:2" s="260" customFormat="1" ht="12.75" customHeight="1">
      <c r="A212" s="261" t="s">
        <v>1321</v>
      </c>
      <c r="B212" s="262" t="s">
        <v>272</v>
      </c>
    </row>
    <row r="213" spans="1:2" s="260" customFormat="1" ht="12.75" customHeight="1">
      <c r="A213" s="261" t="s">
        <v>1314</v>
      </c>
      <c r="B213" s="262" t="s">
        <v>272</v>
      </c>
    </row>
    <row r="214" spans="1:2" s="260" customFormat="1" ht="12.75" customHeight="1">
      <c r="A214" s="261" t="s">
        <v>1364</v>
      </c>
      <c r="B214" s="262" t="s">
        <v>272</v>
      </c>
    </row>
    <row r="215" spans="1:2" s="260" customFormat="1" ht="12.75" customHeight="1">
      <c r="A215" s="261" t="s">
        <v>1387</v>
      </c>
      <c r="B215" s="262" t="s">
        <v>272</v>
      </c>
    </row>
    <row r="216" spans="1:2" s="260" customFormat="1" ht="12.75" customHeight="1">
      <c r="A216" s="261" t="s">
        <v>1388</v>
      </c>
      <c r="B216" s="262" t="s">
        <v>272</v>
      </c>
    </row>
    <row r="217" spans="1:2" s="260" customFormat="1" ht="12.75" customHeight="1">
      <c r="A217" s="261" t="s">
        <v>1395</v>
      </c>
      <c r="B217" s="262" t="s">
        <v>272</v>
      </c>
    </row>
    <row r="218" spans="1:2" s="260" customFormat="1" ht="12.75" customHeight="1">
      <c r="A218" s="261" t="s">
        <v>1405</v>
      </c>
      <c r="B218" s="262" t="s">
        <v>272</v>
      </c>
    </row>
    <row r="219" spans="1:2" s="260" customFormat="1" ht="12.75" customHeight="1">
      <c r="A219" s="261" t="s">
        <v>1398</v>
      </c>
      <c r="B219" s="262" t="s">
        <v>272</v>
      </c>
    </row>
    <row r="220" spans="1:2" s="260" customFormat="1" ht="12.75" customHeight="1">
      <c r="A220" s="261" t="s">
        <v>228</v>
      </c>
      <c r="B220" s="262" t="s">
        <v>272</v>
      </c>
    </row>
    <row r="221" spans="1:2" s="260" customFormat="1" ht="12.75" customHeight="1">
      <c r="A221" s="261" t="s">
        <v>229</v>
      </c>
      <c r="B221" s="262" t="s">
        <v>272</v>
      </c>
    </row>
    <row r="222" spans="1:2" s="260" customFormat="1" ht="12.75" customHeight="1">
      <c r="A222" s="261" t="s">
        <v>230</v>
      </c>
      <c r="B222" s="262" t="s">
        <v>272</v>
      </c>
    </row>
    <row r="223" spans="1:2" s="260" customFormat="1" ht="12.75" customHeight="1">
      <c r="A223" s="261" t="s">
        <v>231</v>
      </c>
      <c r="B223" s="262" t="s">
        <v>272</v>
      </c>
    </row>
    <row r="224" spans="1:2" s="260" customFormat="1" ht="12.75" customHeight="1">
      <c r="A224" s="261" t="s">
        <v>232</v>
      </c>
      <c r="B224" s="262" t="s">
        <v>272</v>
      </c>
    </row>
    <row r="225" spans="1:2" s="260" customFormat="1" ht="12.75" customHeight="1">
      <c r="A225" s="261" t="s">
        <v>233</v>
      </c>
      <c r="B225" s="262" t="s">
        <v>272</v>
      </c>
    </row>
    <row r="226" spans="1:2" s="260" customFormat="1" ht="12.75" customHeight="1">
      <c r="A226" s="261" t="s">
        <v>234</v>
      </c>
      <c r="B226" s="262" t="s">
        <v>272</v>
      </c>
    </row>
    <row r="227" spans="1:2" s="260" customFormat="1" ht="12.75" customHeight="1">
      <c r="A227" s="261" t="s">
        <v>812</v>
      </c>
      <c r="B227" s="262" t="s">
        <v>272</v>
      </c>
    </row>
    <row r="228" spans="1:2" s="260" customFormat="1" ht="12.75" customHeight="1">
      <c r="A228" s="261" t="s">
        <v>813</v>
      </c>
      <c r="B228" s="262" t="s">
        <v>272</v>
      </c>
    </row>
    <row r="229" spans="1:2" s="260" customFormat="1" ht="12.75" customHeight="1">
      <c r="A229" s="261" t="s">
        <v>235</v>
      </c>
      <c r="B229" s="262" t="s">
        <v>272</v>
      </c>
    </row>
    <row r="230" spans="1:2" s="260" customFormat="1" ht="12.75" customHeight="1">
      <c r="A230" s="261" t="s">
        <v>264</v>
      </c>
      <c r="B230" s="262" t="s">
        <v>272</v>
      </c>
    </row>
    <row r="231" spans="1:2" s="260" customFormat="1" ht="12.75" customHeight="1">
      <c r="A231" s="261" t="s">
        <v>236</v>
      </c>
      <c r="B231" s="262" t="s">
        <v>272</v>
      </c>
    </row>
    <row r="232" spans="1:2" s="260" customFormat="1" ht="12.75" customHeight="1">
      <c r="A232" s="261" t="s">
        <v>237</v>
      </c>
      <c r="B232" s="262" t="s">
        <v>272</v>
      </c>
    </row>
    <row r="233" spans="1:2" s="260" customFormat="1" ht="12.75" customHeight="1">
      <c r="A233" s="261" t="s">
        <v>238</v>
      </c>
      <c r="B233" s="262" t="s">
        <v>272</v>
      </c>
    </row>
    <row r="234" spans="1:2" s="260" customFormat="1" ht="12.75" customHeight="1">
      <c r="A234" s="261" t="s">
        <v>239</v>
      </c>
      <c r="B234" s="262" t="s">
        <v>272</v>
      </c>
    </row>
    <row r="235" spans="1:2" s="260" customFormat="1" ht="12.75" customHeight="1">
      <c r="A235" s="261" t="s">
        <v>240</v>
      </c>
      <c r="B235" s="262" t="s">
        <v>272</v>
      </c>
    </row>
    <row r="236" spans="1:2" s="260" customFormat="1" ht="12.75" customHeight="1">
      <c r="A236" s="261" t="s">
        <v>241</v>
      </c>
      <c r="B236" s="262" t="s">
        <v>272</v>
      </c>
    </row>
    <row r="237" spans="1:2" s="260" customFormat="1" ht="12.75" customHeight="1">
      <c r="A237" s="261" t="s">
        <v>817</v>
      </c>
      <c r="B237" s="262" t="s">
        <v>272</v>
      </c>
    </row>
    <row r="238" spans="1:2" s="260" customFormat="1" ht="12.75" customHeight="1">
      <c r="A238" s="261" t="s">
        <v>242</v>
      </c>
      <c r="B238" s="262" t="s">
        <v>272</v>
      </c>
    </row>
    <row r="239" spans="1:2" s="260" customFormat="1" ht="12.75" customHeight="1">
      <c r="A239" s="261" t="s">
        <v>243</v>
      </c>
      <c r="B239" s="262" t="s">
        <v>272</v>
      </c>
    </row>
    <row r="240" spans="1:2" s="260" customFormat="1" ht="12.75" customHeight="1">
      <c r="A240" s="261" t="s">
        <v>265</v>
      </c>
      <c r="B240" s="262" t="s">
        <v>272</v>
      </c>
    </row>
    <row r="241" spans="1:2" s="260" customFormat="1" ht="12.75" customHeight="1">
      <c r="A241" s="261" t="s">
        <v>266</v>
      </c>
      <c r="B241" s="262" t="s">
        <v>272</v>
      </c>
    </row>
    <row r="242" spans="1:2" s="260" customFormat="1" ht="12.75" customHeight="1">
      <c r="A242" s="261" t="s">
        <v>267</v>
      </c>
      <c r="B242" s="262" t="s">
        <v>272</v>
      </c>
    </row>
    <row r="243" spans="1:2" s="260" customFormat="1" ht="12.75" customHeight="1">
      <c r="A243" s="261" t="s">
        <v>244</v>
      </c>
      <c r="B243" s="262" t="s">
        <v>272</v>
      </c>
    </row>
    <row r="244" spans="1:2" s="260" customFormat="1" ht="12.75" customHeight="1">
      <c r="A244" s="261" t="s">
        <v>245</v>
      </c>
      <c r="B244" s="262" t="s">
        <v>272</v>
      </c>
    </row>
    <row r="245" spans="1:2" s="260" customFormat="1" ht="12.75" customHeight="1">
      <c r="A245" s="261" t="s">
        <v>842</v>
      </c>
      <c r="B245" s="262" t="s">
        <v>272</v>
      </c>
    </row>
    <row r="246" spans="1:2" s="260" customFormat="1" ht="12.75" customHeight="1">
      <c r="A246" s="261" t="s">
        <v>246</v>
      </c>
      <c r="B246" s="262" t="s">
        <v>272</v>
      </c>
    </row>
    <row r="247" spans="1:2" s="260" customFormat="1" ht="12.75" customHeight="1">
      <c r="A247" s="261" t="s">
        <v>268</v>
      </c>
      <c r="B247" s="262" t="s">
        <v>272</v>
      </c>
    </row>
    <row r="248" spans="1:2" s="260" customFormat="1" ht="16.350000000000001" customHeight="1">
      <c r="A248" s="261" t="s">
        <v>818</v>
      </c>
      <c r="B248" s="262" t="s">
        <v>272</v>
      </c>
    </row>
    <row r="249" spans="1:2" ht="12.75" customHeight="1">
      <c r="A249" s="261" t="s">
        <v>247</v>
      </c>
      <c r="B249" s="262" t="s">
        <v>272</v>
      </c>
    </row>
    <row r="250" spans="1:2" ht="12.75" customHeight="1">
      <c r="A250" s="261" t="s">
        <v>248</v>
      </c>
      <c r="B250" s="262" t="s">
        <v>272</v>
      </c>
    </row>
    <row r="251" spans="1:2" ht="12.75" customHeight="1">
      <c r="A251" s="261" t="s">
        <v>882</v>
      </c>
      <c r="B251" s="262" t="s">
        <v>272</v>
      </c>
    </row>
    <row r="252" spans="1:2" ht="12.75" customHeight="1">
      <c r="A252" s="261" t="s">
        <v>249</v>
      </c>
      <c r="B252" s="262" t="s">
        <v>272</v>
      </c>
    </row>
    <row r="253" spans="1:2" ht="12.75" customHeight="1">
      <c r="A253" s="261" t="s">
        <v>250</v>
      </c>
      <c r="B253" s="262" t="s">
        <v>272</v>
      </c>
    </row>
    <row r="254" spans="1:2" ht="12.75" customHeight="1">
      <c r="A254" s="261" t="s">
        <v>251</v>
      </c>
      <c r="B254" s="262" t="s">
        <v>272</v>
      </c>
    </row>
    <row r="255" spans="1:2" ht="12.75" customHeight="1">
      <c r="A255" s="261" t="s">
        <v>890</v>
      </c>
      <c r="B255" s="262" t="s">
        <v>272</v>
      </c>
    </row>
    <row r="256" spans="1:2" ht="12.75" customHeight="1">
      <c r="A256" s="261" t="s">
        <v>819</v>
      </c>
      <c r="B256" s="262" t="s">
        <v>272</v>
      </c>
    </row>
    <row r="257" spans="1:2" ht="12.75" customHeight="1">
      <c r="A257" s="261" t="s">
        <v>820</v>
      </c>
      <c r="B257" s="262" t="s">
        <v>272</v>
      </c>
    </row>
    <row r="258" spans="1:2" ht="12.75" customHeight="1">
      <c r="A258" s="261" t="s">
        <v>252</v>
      </c>
      <c r="B258" s="262" t="s">
        <v>272</v>
      </c>
    </row>
    <row r="259" spans="1:2" ht="12.75" customHeight="1">
      <c r="A259" s="261" t="s">
        <v>253</v>
      </c>
      <c r="B259" s="262" t="s">
        <v>272</v>
      </c>
    </row>
    <row r="260" spans="1:2" ht="12.75" customHeight="1">
      <c r="A260" s="261" t="s">
        <v>821</v>
      </c>
      <c r="B260" s="262" t="s">
        <v>272</v>
      </c>
    </row>
    <row r="261" spans="1:2" ht="12.75" customHeight="1">
      <c r="A261" s="261" t="s">
        <v>822</v>
      </c>
      <c r="B261" s="262" t="s">
        <v>272</v>
      </c>
    </row>
    <row r="262" spans="1:2" ht="12.75" customHeight="1">
      <c r="A262" s="261" t="s">
        <v>823</v>
      </c>
      <c r="B262" s="262" t="s">
        <v>272</v>
      </c>
    </row>
    <row r="263" spans="1:2" ht="12.75" customHeight="1">
      <c r="A263" s="261" t="s">
        <v>824</v>
      </c>
      <c r="B263" s="262" t="s">
        <v>272</v>
      </c>
    </row>
    <row r="264" spans="1:2" ht="12.75" customHeight="1">
      <c r="A264" s="261" t="s">
        <v>899</v>
      </c>
      <c r="B264" s="262" t="s">
        <v>272</v>
      </c>
    </row>
    <row r="265" spans="1:2" ht="12.75" customHeight="1">
      <c r="A265" s="261" t="s">
        <v>825</v>
      </c>
      <c r="B265" s="262" t="s">
        <v>272</v>
      </c>
    </row>
    <row r="266" spans="1:2" ht="12.75" customHeight="1">
      <c r="A266" s="261" t="s">
        <v>826</v>
      </c>
      <c r="B266" s="262" t="s">
        <v>272</v>
      </c>
    </row>
    <row r="267" spans="1:2" ht="12.75" customHeight="1">
      <c r="A267" s="261" t="s">
        <v>827</v>
      </c>
      <c r="B267" s="262" t="s">
        <v>272</v>
      </c>
    </row>
    <row r="268" spans="1:2" ht="12.75" customHeight="1">
      <c r="A268" s="261" t="s">
        <v>828</v>
      </c>
      <c r="B268" s="262" t="s">
        <v>272</v>
      </c>
    </row>
  </sheetData>
  <sheetProtection password="ECEC" sheet="1" objects="1" scenarios="1" insertRows="0"/>
  <phoneticPr fontId="2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2" r:id="rId4" name="Button 2">
              <controlPr defaultSize="0" print="0" autoFill="0" autoPict="0" macro="[0]!NameSort">
                <anchor moveWithCells="1" sizeWithCells="1">
                  <from>
                    <xdr:col>3</xdr:col>
                    <xdr:colOff>1257300</xdr:colOff>
                    <xdr:row>0</xdr:row>
                    <xdr:rowOff>104775</xdr:rowOff>
                  </from>
                  <to>
                    <xdr:col>5</xdr:col>
                    <xdr:colOff>0</xdr:colOff>
                    <xdr:row>0</xdr:row>
                    <xdr:rowOff>419100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F122"/>
  <sheetViews>
    <sheetView workbookViewId="0"/>
  </sheetViews>
  <sheetFormatPr defaultRowHeight="12.75"/>
  <cols>
    <col min="1" max="1" width="2.5703125" style="147" customWidth="1"/>
    <col min="2" max="2" width="6.5703125" style="148" bestFit="1" customWidth="1"/>
    <col min="3" max="4" width="15.42578125" style="148" bestFit="1" customWidth="1"/>
    <col min="5" max="5" width="22.5703125" style="148" bestFit="1" customWidth="1"/>
    <col min="6" max="6" width="44.5703125" style="148" bestFit="1" customWidth="1"/>
    <col min="7" max="7" width="64" style="148" bestFit="1" customWidth="1"/>
    <col min="8" max="8" width="13.5703125" style="148" customWidth="1"/>
    <col min="9" max="9" width="22.42578125" style="148" hidden="1" customWidth="1"/>
    <col min="10" max="10" width="43.5703125" style="148" hidden="1" customWidth="1"/>
    <col min="11" max="11" width="52.5703125" style="148" hidden="1" customWidth="1"/>
    <col min="12" max="12" width="35.5703125" hidden="1" customWidth="1"/>
    <col min="13" max="13" width="2.5703125" customWidth="1"/>
    <col min="14" max="14" width="10" customWidth="1"/>
    <col min="15" max="15" width="2.5703125" customWidth="1"/>
    <col min="16" max="16" width="22.5703125" customWidth="1"/>
    <col min="17" max="17" width="2.5703125" customWidth="1"/>
    <col min="18" max="18" width="17" customWidth="1"/>
    <col min="19" max="19" width="47.5703125" customWidth="1"/>
    <col min="20" max="20" width="7.42578125" customWidth="1"/>
    <col min="21" max="21" width="2.5703125" customWidth="1"/>
    <col min="22" max="22" width="14.5703125" bestFit="1" customWidth="1"/>
    <col min="23" max="23" width="33" bestFit="1" customWidth="1"/>
    <col min="32" max="32" width="15.5703125" customWidth="1"/>
    <col min="35" max="35" width="19.42578125" customWidth="1"/>
  </cols>
  <sheetData>
    <row r="1" spans="1:58" s="24" customFormat="1" ht="27.6" customHeight="1">
      <c r="A1" s="23"/>
      <c r="B1" s="153" t="s">
        <v>163</v>
      </c>
      <c r="C1" s="153"/>
      <c r="D1" s="153"/>
      <c r="E1" s="153"/>
      <c r="F1" s="153"/>
      <c r="G1" s="153"/>
      <c r="H1" s="153"/>
      <c r="I1" s="153"/>
      <c r="J1" s="153"/>
      <c r="K1" s="153"/>
      <c r="L1" s="142"/>
      <c r="M1" s="143"/>
      <c r="N1" s="143"/>
      <c r="O1" s="143"/>
      <c r="P1" s="143"/>
      <c r="Q1" s="143"/>
      <c r="R1" s="143"/>
      <c r="S1" s="146">
        <v>39406</v>
      </c>
      <c r="T1" s="143"/>
      <c r="U1" s="143"/>
      <c r="W1" s="146"/>
      <c r="AC1" s="25"/>
      <c r="AD1" s="25"/>
      <c r="BA1" s="72"/>
      <c r="BB1" s="73">
        <v>1</v>
      </c>
      <c r="BC1" s="74"/>
      <c r="BD1" s="73" t="s">
        <v>162</v>
      </c>
      <c r="BF1" s="72"/>
    </row>
    <row r="2" spans="1:58" ht="25.35" customHeight="1">
      <c r="B2" s="659" t="s">
        <v>49</v>
      </c>
      <c r="C2" s="659" t="s">
        <v>1740</v>
      </c>
      <c r="D2" s="659" t="s">
        <v>1741</v>
      </c>
      <c r="E2" s="659" t="s">
        <v>1742</v>
      </c>
      <c r="F2" s="659" t="s">
        <v>1743</v>
      </c>
      <c r="G2" s="659" t="s">
        <v>1744</v>
      </c>
      <c r="H2" s="153"/>
      <c r="I2" s="660" t="s">
        <v>1248</v>
      </c>
      <c r="J2" s="660" t="s">
        <v>1249</v>
      </c>
      <c r="K2" s="660" t="s">
        <v>1250</v>
      </c>
      <c r="L2" s="661" t="s">
        <v>1251</v>
      </c>
      <c r="N2" s="662" t="s">
        <v>9</v>
      </c>
      <c r="P2" s="662" t="s">
        <v>24</v>
      </c>
      <c r="R2" s="930" t="s">
        <v>166</v>
      </c>
      <c r="S2" s="930"/>
      <c r="T2" s="930"/>
      <c r="V2" s="666" t="s">
        <v>161</v>
      </c>
      <c r="W2" s="667" t="s">
        <v>154</v>
      </c>
    </row>
    <row r="3" spans="1:58" ht="15" customHeight="1">
      <c r="B3" s="154">
        <f t="shared" ref="B3:B34" si="0">SUMIF(DTCAUSE,G3,DEF_PROD)</f>
        <v>0</v>
      </c>
      <c r="C3" s="149" t="s">
        <v>1745</v>
      </c>
      <c r="D3" s="149" t="s">
        <v>1746</v>
      </c>
      <c r="E3" s="149" t="s">
        <v>1747</v>
      </c>
      <c r="F3" s="149" t="s">
        <v>1748</v>
      </c>
      <c r="G3" s="149" t="s">
        <v>1749</v>
      </c>
      <c r="H3" s="153"/>
      <c r="I3" s="153" t="s">
        <v>1142</v>
      </c>
      <c r="J3" s="153" t="s">
        <v>1143</v>
      </c>
      <c r="K3" s="153" t="s">
        <v>1144</v>
      </c>
      <c r="L3" s="153" t="s">
        <v>1145</v>
      </c>
      <c r="M3" s="153"/>
      <c r="N3" s="422"/>
      <c r="P3" s="81" t="s">
        <v>1996</v>
      </c>
      <c r="R3" s="663" t="s">
        <v>17</v>
      </c>
      <c r="S3" s="664" t="s">
        <v>62</v>
      </c>
      <c r="T3" s="665" t="s">
        <v>167</v>
      </c>
      <c r="V3" s="252" t="s">
        <v>276</v>
      </c>
      <c r="W3" s="158"/>
    </row>
    <row r="4" spans="1:58" ht="15" customHeight="1">
      <c r="B4" s="154">
        <f t="shared" si="0"/>
        <v>0</v>
      </c>
      <c r="C4" s="149" t="s">
        <v>1745</v>
      </c>
      <c r="D4" s="149" t="s">
        <v>1746</v>
      </c>
      <c r="E4" s="149" t="s">
        <v>1750</v>
      </c>
      <c r="F4" s="149" t="s">
        <v>1751</v>
      </c>
      <c r="G4" s="149" t="s">
        <v>1751</v>
      </c>
      <c r="H4" s="153"/>
      <c r="I4" s="153" t="s">
        <v>1142</v>
      </c>
      <c r="J4" s="153" t="s">
        <v>1143</v>
      </c>
      <c r="K4" s="153" t="s">
        <v>1146</v>
      </c>
      <c r="L4" s="153" t="s">
        <v>1147</v>
      </c>
      <c r="M4" s="153"/>
      <c r="N4" s="90">
        <v>8</v>
      </c>
      <c r="P4" s="185" t="s">
        <v>1620</v>
      </c>
      <c r="R4" s="151">
        <v>41065</v>
      </c>
      <c r="S4" s="242" t="s">
        <v>63</v>
      </c>
      <c r="T4" s="130">
        <v>1</v>
      </c>
      <c r="V4" s="157" t="s">
        <v>277</v>
      </c>
      <c r="W4" s="158"/>
    </row>
    <row r="5" spans="1:58" ht="15" customHeight="1">
      <c r="B5" s="154">
        <f t="shared" si="0"/>
        <v>0</v>
      </c>
      <c r="C5" s="149" t="s">
        <v>1752</v>
      </c>
      <c r="D5" s="149" t="s">
        <v>1746</v>
      </c>
      <c r="E5" s="149" t="s">
        <v>1753</v>
      </c>
      <c r="F5" s="149" t="s">
        <v>1754</v>
      </c>
      <c r="G5" s="149" t="s">
        <v>1754</v>
      </c>
      <c r="H5" s="153"/>
      <c r="I5" s="153" t="s">
        <v>1148</v>
      </c>
      <c r="J5" s="153" t="s">
        <v>1149</v>
      </c>
      <c r="K5" s="153" t="s">
        <v>1150</v>
      </c>
      <c r="L5" s="153" t="s">
        <v>1151</v>
      </c>
      <c r="M5" s="153"/>
      <c r="N5" s="90">
        <v>10</v>
      </c>
      <c r="P5" s="81" t="s">
        <v>1991</v>
      </c>
      <c r="R5" s="151"/>
      <c r="S5" s="131"/>
      <c r="T5" s="130"/>
      <c r="V5" s="157" t="s">
        <v>278</v>
      </c>
      <c r="W5" s="158"/>
    </row>
    <row r="6" spans="1:58" ht="15" customHeight="1">
      <c r="B6" s="154">
        <f t="shared" si="0"/>
        <v>0</v>
      </c>
      <c r="C6" s="149" t="s">
        <v>1745</v>
      </c>
      <c r="D6" s="149" t="s">
        <v>1755</v>
      </c>
      <c r="E6" s="149" t="s">
        <v>1756</v>
      </c>
      <c r="F6" s="149" t="s">
        <v>1757</v>
      </c>
      <c r="G6" s="149" t="s">
        <v>1758</v>
      </c>
      <c r="H6" s="153"/>
      <c r="I6" s="153" t="s">
        <v>1148</v>
      </c>
      <c r="J6" s="153" t="s">
        <v>1149</v>
      </c>
      <c r="K6" s="153" t="s">
        <v>298</v>
      </c>
      <c r="L6" s="153" t="s">
        <v>298</v>
      </c>
      <c r="M6" s="153"/>
      <c r="N6" s="90">
        <v>12</v>
      </c>
      <c r="P6" s="81" t="s">
        <v>1978</v>
      </c>
      <c r="R6" s="151"/>
      <c r="S6" s="131"/>
      <c r="T6" s="130"/>
      <c r="V6" s="157" t="s">
        <v>1288</v>
      </c>
      <c r="W6" s="158"/>
    </row>
    <row r="7" spans="1:58" ht="15" customHeight="1">
      <c r="B7" s="154">
        <f t="shared" si="0"/>
        <v>0</v>
      </c>
      <c r="C7" s="150" t="s">
        <v>1752</v>
      </c>
      <c r="D7" s="150" t="s">
        <v>1755</v>
      </c>
      <c r="E7" s="150" t="s">
        <v>1756</v>
      </c>
      <c r="F7" s="150" t="s">
        <v>1759</v>
      </c>
      <c r="G7" s="150" t="s">
        <v>1760</v>
      </c>
      <c r="H7" s="153"/>
      <c r="I7" s="153" t="s">
        <v>1148</v>
      </c>
      <c r="J7" s="153" t="s">
        <v>1152</v>
      </c>
      <c r="K7" s="153" t="s">
        <v>1153</v>
      </c>
      <c r="L7" s="153" t="s">
        <v>1154</v>
      </c>
      <c r="M7" s="153"/>
      <c r="N7" s="90">
        <v>16</v>
      </c>
      <c r="P7" s="81" t="s">
        <v>2000</v>
      </c>
      <c r="R7" s="151"/>
      <c r="S7" s="131"/>
      <c r="T7" s="130"/>
      <c r="V7" s="157" t="s">
        <v>1302</v>
      </c>
      <c r="W7" s="158"/>
    </row>
    <row r="8" spans="1:58" ht="15" customHeight="1">
      <c r="B8" s="154">
        <f t="shared" si="0"/>
        <v>0</v>
      </c>
      <c r="C8" s="149" t="s">
        <v>1745</v>
      </c>
      <c r="D8" s="149" t="s">
        <v>1746</v>
      </c>
      <c r="E8" s="149" t="s">
        <v>1747</v>
      </c>
      <c r="F8" s="149" t="s">
        <v>1748</v>
      </c>
      <c r="G8" s="149" t="s">
        <v>1761</v>
      </c>
      <c r="H8" s="153"/>
      <c r="I8" s="153" t="s">
        <v>1148</v>
      </c>
      <c r="J8" s="153" t="s">
        <v>1149</v>
      </c>
      <c r="K8" s="153" t="s">
        <v>1155</v>
      </c>
      <c r="L8" s="153" t="s">
        <v>1155</v>
      </c>
      <c r="M8" s="153"/>
      <c r="N8" s="90">
        <v>18</v>
      </c>
      <c r="R8" s="151"/>
      <c r="S8" s="129"/>
      <c r="T8" s="130"/>
      <c r="V8" s="157" t="s">
        <v>22</v>
      </c>
      <c r="W8" s="158"/>
    </row>
    <row r="9" spans="1:58" ht="15" customHeight="1">
      <c r="B9" s="154">
        <f t="shared" si="0"/>
        <v>0</v>
      </c>
      <c r="C9" s="150" t="s">
        <v>1745</v>
      </c>
      <c r="D9" s="150" t="s">
        <v>1746</v>
      </c>
      <c r="E9" s="150" t="s">
        <v>1747</v>
      </c>
      <c r="F9" s="150" t="s">
        <v>1762</v>
      </c>
      <c r="G9" s="150" t="s">
        <v>1763</v>
      </c>
      <c r="H9" s="153"/>
      <c r="I9" s="153" t="s">
        <v>1148</v>
      </c>
      <c r="J9" s="153" t="s">
        <v>1152</v>
      </c>
      <c r="K9" s="153" t="s">
        <v>1156</v>
      </c>
      <c r="L9" s="153" t="s">
        <v>1157</v>
      </c>
      <c r="M9" s="153"/>
      <c r="N9" s="90">
        <v>20</v>
      </c>
      <c r="R9" s="151"/>
      <c r="S9" s="131"/>
      <c r="T9" s="130"/>
      <c r="V9" s="157" t="s">
        <v>25</v>
      </c>
      <c r="W9" s="158"/>
    </row>
    <row r="10" spans="1:58" ht="15" customHeight="1">
      <c r="B10" s="154">
        <f t="shared" si="0"/>
        <v>0</v>
      </c>
      <c r="C10" s="150" t="s">
        <v>1745</v>
      </c>
      <c r="D10" s="150" t="s">
        <v>1746</v>
      </c>
      <c r="E10" s="150" t="s">
        <v>1747</v>
      </c>
      <c r="F10" s="150" t="s">
        <v>185</v>
      </c>
      <c r="G10" s="150" t="s">
        <v>1764</v>
      </c>
      <c r="H10" s="153"/>
      <c r="I10" s="153" t="s">
        <v>1148</v>
      </c>
      <c r="J10" s="153" t="s">
        <v>1152</v>
      </c>
      <c r="K10" s="153" t="s">
        <v>1158</v>
      </c>
      <c r="L10" s="153" t="s">
        <v>1159</v>
      </c>
      <c r="M10" s="153"/>
      <c r="N10" s="90">
        <v>21</v>
      </c>
      <c r="R10" s="151"/>
      <c r="S10" s="129"/>
      <c r="T10" s="130"/>
      <c r="V10" s="157" t="s">
        <v>897</v>
      </c>
      <c r="W10" s="158"/>
    </row>
    <row r="11" spans="1:58" ht="15" customHeight="1">
      <c r="B11" s="154">
        <f t="shared" si="0"/>
        <v>0</v>
      </c>
      <c r="C11" s="149" t="s">
        <v>1745</v>
      </c>
      <c r="D11" s="149" t="s">
        <v>1746</v>
      </c>
      <c r="E11" s="149" t="s">
        <v>1747</v>
      </c>
      <c r="F11" s="149" t="s">
        <v>1748</v>
      </c>
      <c r="G11" s="149" t="s">
        <v>1765</v>
      </c>
      <c r="H11" s="153"/>
      <c r="I11" s="153" t="s">
        <v>1148</v>
      </c>
      <c r="J11" s="153" t="s">
        <v>1143</v>
      </c>
      <c r="K11" s="153" t="s">
        <v>1160</v>
      </c>
      <c r="L11" s="153" t="s">
        <v>1160</v>
      </c>
      <c r="M11" s="153"/>
      <c r="N11" s="90">
        <v>22</v>
      </c>
      <c r="R11" s="151"/>
      <c r="S11" s="129"/>
      <c r="T11" s="130"/>
      <c r="V11" s="157" t="s">
        <v>279</v>
      </c>
      <c r="W11" s="158"/>
    </row>
    <row r="12" spans="1:58" ht="15" customHeight="1">
      <c r="B12" s="154">
        <f t="shared" si="0"/>
        <v>0</v>
      </c>
      <c r="C12" s="149" t="s">
        <v>1745</v>
      </c>
      <c r="D12" s="149" t="s">
        <v>1746</v>
      </c>
      <c r="E12" s="149" t="s">
        <v>1747</v>
      </c>
      <c r="F12" s="149" t="s">
        <v>1766</v>
      </c>
      <c r="G12" s="149" t="s">
        <v>1767</v>
      </c>
      <c r="H12" s="153"/>
      <c r="I12" s="153" t="s">
        <v>1142</v>
      </c>
      <c r="J12" s="153" t="s">
        <v>1161</v>
      </c>
      <c r="K12" s="153" t="s">
        <v>938</v>
      </c>
      <c r="L12" s="153" t="s">
        <v>1162</v>
      </c>
      <c r="M12" s="153"/>
      <c r="N12" s="90">
        <v>24</v>
      </c>
      <c r="P12" s="662" t="s">
        <v>150</v>
      </c>
      <c r="R12" s="151"/>
      <c r="S12" s="131"/>
      <c r="T12" s="130"/>
      <c r="V12" s="157" t="s">
        <v>153</v>
      </c>
      <c r="W12" s="160"/>
    </row>
    <row r="13" spans="1:58" ht="15" customHeight="1">
      <c r="B13" s="154">
        <f t="shared" si="0"/>
        <v>0</v>
      </c>
      <c r="C13" s="149" t="s">
        <v>1745</v>
      </c>
      <c r="D13" s="149" t="s">
        <v>1746</v>
      </c>
      <c r="E13" s="149" t="s">
        <v>1747</v>
      </c>
      <c r="F13" s="149" t="s">
        <v>1768</v>
      </c>
      <c r="G13" s="149" t="s">
        <v>1769</v>
      </c>
      <c r="H13" s="153"/>
      <c r="I13" s="153" t="s">
        <v>1148</v>
      </c>
      <c r="J13" s="153" t="s">
        <v>1152</v>
      </c>
      <c r="K13" s="153" t="s">
        <v>1163</v>
      </c>
      <c r="L13" s="153" t="s">
        <v>1164</v>
      </c>
      <c r="M13" s="153"/>
      <c r="N13" s="90">
        <v>26</v>
      </c>
      <c r="P13" s="243">
        <v>1.25</v>
      </c>
      <c r="R13" s="151"/>
      <c r="S13" s="129"/>
      <c r="T13" s="130"/>
      <c r="V13" s="159" t="s">
        <v>21</v>
      </c>
      <c r="W13" s="160"/>
    </row>
    <row r="14" spans="1:58" ht="15" customHeight="1">
      <c r="B14" s="154">
        <f t="shared" si="0"/>
        <v>0</v>
      </c>
      <c r="C14" s="149" t="s">
        <v>1745</v>
      </c>
      <c r="D14" s="149" t="s">
        <v>1746</v>
      </c>
      <c r="E14" s="149" t="s">
        <v>1747</v>
      </c>
      <c r="F14" s="149" t="s">
        <v>1770</v>
      </c>
      <c r="G14" s="149" t="s">
        <v>1771</v>
      </c>
      <c r="H14" s="153"/>
      <c r="I14" s="153" t="s">
        <v>1148</v>
      </c>
      <c r="J14" s="153" t="s">
        <v>1165</v>
      </c>
      <c r="K14" s="153" t="s">
        <v>1166</v>
      </c>
      <c r="L14" s="153" t="s">
        <v>1167</v>
      </c>
      <c r="M14" s="153"/>
      <c r="N14" s="90">
        <v>28</v>
      </c>
      <c r="P14" s="244">
        <v>1.5</v>
      </c>
      <c r="R14" s="151"/>
      <c r="S14" s="131"/>
      <c r="T14" s="130"/>
      <c r="V14" s="159" t="s">
        <v>1290</v>
      </c>
      <c r="W14" s="160"/>
    </row>
    <row r="15" spans="1:58" ht="15" customHeight="1">
      <c r="B15" s="154">
        <f t="shared" si="0"/>
        <v>0</v>
      </c>
      <c r="C15" s="149" t="s">
        <v>1745</v>
      </c>
      <c r="D15" s="149" t="s">
        <v>1746</v>
      </c>
      <c r="E15" s="149" t="s">
        <v>1747</v>
      </c>
      <c r="F15" s="149" t="s">
        <v>185</v>
      </c>
      <c r="G15" s="149" t="s">
        <v>1772</v>
      </c>
      <c r="H15" s="153"/>
      <c r="I15" s="153" t="s">
        <v>1148</v>
      </c>
      <c r="J15" s="153" t="s">
        <v>1168</v>
      </c>
      <c r="K15" s="153" t="s">
        <v>1169</v>
      </c>
      <c r="L15" s="153" t="s">
        <v>1170</v>
      </c>
      <c r="M15" s="153"/>
      <c r="N15" s="90">
        <v>30</v>
      </c>
      <c r="P15" s="244">
        <v>1.75</v>
      </c>
      <c r="R15" s="151"/>
      <c r="S15" s="187"/>
      <c r="T15" s="130"/>
      <c r="V15" s="159" t="s">
        <v>896</v>
      </c>
      <c r="W15" s="160"/>
    </row>
    <row r="16" spans="1:58" ht="15" customHeight="1">
      <c r="B16" s="154">
        <f t="shared" si="0"/>
        <v>0</v>
      </c>
      <c r="C16" s="149" t="s">
        <v>1752</v>
      </c>
      <c r="D16" s="149" t="s">
        <v>1746</v>
      </c>
      <c r="E16" s="149" t="s">
        <v>1747</v>
      </c>
      <c r="F16" s="149" t="s">
        <v>185</v>
      </c>
      <c r="G16" s="149" t="s">
        <v>1773</v>
      </c>
      <c r="H16" s="153"/>
      <c r="I16" s="153" t="s">
        <v>1148</v>
      </c>
      <c r="J16" s="153" t="s">
        <v>1171</v>
      </c>
      <c r="K16" s="153" t="s">
        <v>1172</v>
      </c>
      <c r="L16" s="153" t="s">
        <v>1173</v>
      </c>
      <c r="M16" s="153"/>
      <c r="N16" s="90">
        <v>32</v>
      </c>
      <c r="P16" s="243">
        <v>2</v>
      </c>
      <c r="Q16" s="18"/>
      <c r="R16" s="151"/>
      <c r="S16" s="131"/>
      <c r="T16" s="130"/>
      <c r="V16" s="159" t="s">
        <v>280</v>
      </c>
      <c r="W16" s="160"/>
    </row>
    <row r="17" spans="2:23" ht="15" customHeight="1">
      <c r="B17" s="154">
        <f t="shared" si="0"/>
        <v>0</v>
      </c>
      <c r="C17" s="150" t="s">
        <v>1752</v>
      </c>
      <c r="D17" s="150" t="s">
        <v>1746</v>
      </c>
      <c r="E17" s="150" t="s">
        <v>1753</v>
      </c>
      <c r="F17" s="150" t="s">
        <v>1774</v>
      </c>
      <c r="G17" s="150" t="s">
        <v>1775</v>
      </c>
      <c r="H17" s="153"/>
      <c r="I17" s="153" t="s">
        <v>1148</v>
      </c>
      <c r="J17" s="153" t="s">
        <v>1171</v>
      </c>
      <c r="K17" s="153" t="s">
        <v>1174</v>
      </c>
      <c r="L17" s="153" t="s">
        <v>1175</v>
      </c>
      <c r="M17" s="153"/>
      <c r="N17" s="90">
        <v>34</v>
      </c>
      <c r="P17" s="244">
        <v>2.25</v>
      </c>
      <c r="Q17" s="18"/>
      <c r="R17" s="151"/>
      <c r="S17" s="131"/>
      <c r="T17" s="130"/>
      <c r="V17" s="159" t="s">
        <v>1303</v>
      </c>
      <c r="W17" s="160"/>
    </row>
    <row r="18" spans="2:23" ht="15" customHeight="1">
      <c r="B18" s="154">
        <f t="shared" si="0"/>
        <v>0</v>
      </c>
      <c r="C18" s="149" t="s">
        <v>1752</v>
      </c>
      <c r="D18" s="149" t="s">
        <v>1746</v>
      </c>
      <c r="E18" s="149" t="s">
        <v>1753</v>
      </c>
      <c r="F18" s="149" t="s">
        <v>1776</v>
      </c>
      <c r="G18" s="149" t="s">
        <v>1777</v>
      </c>
      <c r="H18" s="153"/>
      <c r="I18" s="153" t="s">
        <v>1148</v>
      </c>
      <c r="J18" s="153" t="s">
        <v>1152</v>
      </c>
      <c r="K18" s="153" t="s">
        <v>1176</v>
      </c>
      <c r="L18" s="153" t="s">
        <v>1177</v>
      </c>
      <c r="M18" s="153"/>
      <c r="N18" s="90">
        <v>36</v>
      </c>
      <c r="P18" s="250" t="s">
        <v>1038</v>
      </c>
      <c r="Q18" s="18"/>
      <c r="R18" s="151"/>
      <c r="S18" s="131"/>
      <c r="T18" s="130"/>
      <c r="V18" s="159" t="s">
        <v>20</v>
      </c>
      <c r="W18" s="160"/>
    </row>
    <row r="19" spans="2:23" ht="15" customHeight="1">
      <c r="B19" s="154">
        <f t="shared" si="0"/>
        <v>0</v>
      </c>
      <c r="C19" s="150" t="s">
        <v>1752</v>
      </c>
      <c r="D19" s="150" t="s">
        <v>1746</v>
      </c>
      <c r="E19" s="150" t="s">
        <v>1753</v>
      </c>
      <c r="F19" s="150" t="s">
        <v>1778</v>
      </c>
      <c r="G19" s="150" t="s">
        <v>1778</v>
      </c>
      <c r="H19" s="153"/>
      <c r="I19" s="153" t="s">
        <v>1148</v>
      </c>
      <c r="J19" s="153" t="s">
        <v>1178</v>
      </c>
      <c r="K19" s="153" t="s">
        <v>939</v>
      </c>
      <c r="L19" s="153" t="s">
        <v>1179</v>
      </c>
      <c r="M19" s="153"/>
      <c r="N19" s="90">
        <v>38</v>
      </c>
      <c r="P19" s="250" t="s">
        <v>1050</v>
      </c>
      <c r="Q19" s="18"/>
      <c r="R19" s="151"/>
      <c r="S19" s="131"/>
      <c r="T19" s="130"/>
      <c r="V19" s="159" t="s">
        <v>1099</v>
      </c>
      <c r="W19" s="160"/>
    </row>
    <row r="20" spans="2:23" ht="15" customHeight="1">
      <c r="B20" s="154">
        <f t="shared" si="0"/>
        <v>0</v>
      </c>
      <c r="C20" s="150" t="s">
        <v>1752</v>
      </c>
      <c r="D20" s="150" t="s">
        <v>1755</v>
      </c>
      <c r="E20" s="150" t="s">
        <v>1756</v>
      </c>
      <c r="F20" s="150" t="s">
        <v>1779</v>
      </c>
      <c r="G20" s="150" t="s">
        <v>1780</v>
      </c>
      <c r="H20" s="153"/>
      <c r="I20" s="153" t="s">
        <v>1148</v>
      </c>
      <c r="J20" s="153" t="s">
        <v>1178</v>
      </c>
      <c r="K20" s="153" t="s">
        <v>130</v>
      </c>
      <c r="L20" s="153" t="s">
        <v>1180</v>
      </c>
      <c r="M20" s="153"/>
      <c r="N20" s="90">
        <v>40</v>
      </c>
      <c r="P20" s="250" t="s">
        <v>1051</v>
      </c>
      <c r="Q20" s="18"/>
      <c r="R20" s="151"/>
      <c r="S20" s="131"/>
      <c r="T20" s="130"/>
      <c r="V20" s="159" t="s">
        <v>1100</v>
      </c>
      <c r="W20" s="160"/>
    </row>
    <row r="21" spans="2:23" ht="15" customHeight="1">
      <c r="B21" s="154">
        <f t="shared" si="0"/>
        <v>0</v>
      </c>
      <c r="C21" s="149" t="s">
        <v>1752</v>
      </c>
      <c r="D21" s="149" t="s">
        <v>1755</v>
      </c>
      <c r="E21" s="149" t="s">
        <v>1756</v>
      </c>
      <c r="F21" s="149" t="s">
        <v>1781</v>
      </c>
      <c r="G21" s="149" t="s">
        <v>1782</v>
      </c>
      <c r="H21" s="153"/>
      <c r="I21" s="153" t="s">
        <v>1148</v>
      </c>
      <c r="J21" s="153" t="s">
        <v>1165</v>
      </c>
      <c r="K21" s="153" t="s">
        <v>940</v>
      </c>
      <c r="L21" s="153" t="s">
        <v>1181</v>
      </c>
      <c r="M21" s="153"/>
      <c r="N21" s="90">
        <v>42</v>
      </c>
      <c r="P21" s="250" t="s">
        <v>1047</v>
      </c>
      <c r="Q21" s="18"/>
      <c r="R21" s="152"/>
      <c r="S21" s="144"/>
      <c r="T21" s="145"/>
      <c r="V21" s="159" t="s">
        <v>1525</v>
      </c>
      <c r="W21" s="160"/>
    </row>
    <row r="22" spans="2:23" ht="15" customHeight="1">
      <c r="B22" s="154">
        <f t="shared" si="0"/>
        <v>0</v>
      </c>
      <c r="C22" s="149" t="s">
        <v>1745</v>
      </c>
      <c r="D22" s="149" t="s">
        <v>1755</v>
      </c>
      <c r="E22" s="149" t="s">
        <v>1756</v>
      </c>
      <c r="F22" s="149" t="s">
        <v>1779</v>
      </c>
      <c r="G22" s="149" t="s">
        <v>1783</v>
      </c>
      <c r="H22" s="153"/>
      <c r="I22" s="153" t="s">
        <v>1148</v>
      </c>
      <c r="J22" s="153" t="s">
        <v>1143</v>
      </c>
      <c r="K22" s="153" t="s">
        <v>1182</v>
      </c>
      <c r="L22" s="153" t="s">
        <v>1183</v>
      </c>
      <c r="M22" s="153"/>
      <c r="N22" s="90">
        <v>44</v>
      </c>
      <c r="P22" s="250" t="s">
        <v>1036</v>
      </c>
      <c r="Q22" s="18"/>
      <c r="R22" s="152"/>
      <c r="S22" s="144"/>
      <c r="T22" s="145"/>
      <c r="V22" t="s">
        <v>1998</v>
      </c>
    </row>
    <row r="23" spans="2:23" ht="15" customHeight="1">
      <c r="B23" s="154">
        <f t="shared" si="0"/>
        <v>0</v>
      </c>
      <c r="C23" s="149" t="s">
        <v>1752</v>
      </c>
      <c r="D23" s="149" t="s">
        <v>1755</v>
      </c>
      <c r="E23" s="149" t="s">
        <v>1756</v>
      </c>
      <c r="F23" s="149" t="s">
        <v>1759</v>
      </c>
      <c r="G23" s="149" t="s">
        <v>1784</v>
      </c>
      <c r="H23" s="153"/>
      <c r="I23" s="153" t="s">
        <v>1148</v>
      </c>
      <c r="J23" s="153" t="s">
        <v>1143</v>
      </c>
      <c r="K23" s="153" t="s">
        <v>1184</v>
      </c>
      <c r="L23" s="153" t="s">
        <v>1184</v>
      </c>
      <c r="M23" s="153"/>
      <c r="N23" s="90">
        <v>46</v>
      </c>
      <c r="P23" s="250" t="s">
        <v>1041</v>
      </c>
      <c r="Q23" s="18"/>
      <c r="R23" s="152"/>
      <c r="S23" s="144"/>
      <c r="T23" s="145"/>
    </row>
    <row r="24" spans="2:23" ht="15" customHeight="1">
      <c r="B24" s="154">
        <f t="shared" si="0"/>
        <v>0</v>
      </c>
      <c r="C24" s="149" t="s">
        <v>1745</v>
      </c>
      <c r="D24" s="149" t="s">
        <v>1755</v>
      </c>
      <c r="E24" s="149" t="s">
        <v>1756</v>
      </c>
      <c r="F24" s="149" t="s">
        <v>1785</v>
      </c>
      <c r="G24" s="149" t="s">
        <v>1785</v>
      </c>
      <c r="H24" s="153"/>
      <c r="I24" s="153" t="s">
        <v>1142</v>
      </c>
      <c r="J24" s="153" t="s">
        <v>1178</v>
      </c>
      <c r="K24" s="153" t="s">
        <v>1185</v>
      </c>
      <c r="L24" s="153" t="s">
        <v>1186</v>
      </c>
      <c r="M24" s="153"/>
      <c r="N24" s="90">
        <v>48</v>
      </c>
      <c r="P24" s="250" t="s">
        <v>1048</v>
      </c>
      <c r="Q24" s="18"/>
      <c r="S24" s="155" t="s">
        <v>165</v>
      </c>
      <c r="T24" s="156">
        <f>MAX(T4:T23)</f>
        <v>1</v>
      </c>
    </row>
    <row r="25" spans="2:23" ht="15" customHeight="1">
      <c r="B25" s="154">
        <f t="shared" si="0"/>
        <v>13.303249999999993</v>
      </c>
      <c r="C25" s="149" t="s">
        <v>1745</v>
      </c>
      <c r="D25" s="149" t="s">
        <v>1755</v>
      </c>
      <c r="E25" s="149" t="s">
        <v>1756</v>
      </c>
      <c r="F25" s="149" t="s">
        <v>1786</v>
      </c>
      <c r="G25" s="149" t="s">
        <v>1786</v>
      </c>
      <c r="H25" s="153"/>
      <c r="I25" s="153" t="s">
        <v>1142</v>
      </c>
      <c r="J25" s="153" t="s">
        <v>1143</v>
      </c>
      <c r="K25" s="153" t="s">
        <v>1187</v>
      </c>
      <c r="L25" s="153" t="s">
        <v>1188</v>
      </c>
      <c r="M25" s="153"/>
      <c r="N25" s="90">
        <v>50</v>
      </c>
      <c r="P25" s="250" t="s">
        <v>1042</v>
      </c>
      <c r="Q25" s="18"/>
    </row>
    <row r="26" spans="2:23" ht="15" customHeight="1">
      <c r="B26" s="154">
        <f t="shared" si="0"/>
        <v>0</v>
      </c>
      <c r="C26" s="149" t="s">
        <v>1752</v>
      </c>
      <c r="D26" s="149" t="s">
        <v>1755</v>
      </c>
      <c r="E26" s="149" t="s">
        <v>1756</v>
      </c>
      <c r="F26" s="149" t="s">
        <v>1787</v>
      </c>
      <c r="G26" s="149" t="s">
        <v>1787</v>
      </c>
      <c r="H26" s="153"/>
      <c r="I26" s="153" t="s">
        <v>1148</v>
      </c>
      <c r="J26" s="153" t="s">
        <v>1143</v>
      </c>
      <c r="K26" s="153" t="s">
        <v>1189</v>
      </c>
      <c r="L26" s="153" t="s">
        <v>1190</v>
      </c>
      <c r="M26" s="153"/>
      <c r="N26" s="90">
        <v>52</v>
      </c>
      <c r="P26" s="250" t="s">
        <v>1040</v>
      </c>
      <c r="Q26" s="18"/>
    </row>
    <row r="27" spans="2:23" ht="15" customHeight="1">
      <c r="B27" s="154">
        <f t="shared" si="0"/>
        <v>0</v>
      </c>
      <c r="C27" s="150" t="s">
        <v>1745</v>
      </c>
      <c r="D27" s="150" t="s">
        <v>1755</v>
      </c>
      <c r="E27" s="150" t="s">
        <v>1756</v>
      </c>
      <c r="F27" s="150" t="s">
        <v>1788</v>
      </c>
      <c r="G27" s="150" t="s">
        <v>1789</v>
      </c>
      <c r="H27" s="153"/>
      <c r="I27" s="153" t="s">
        <v>1148</v>
      </c>
      <c r="J27" s="153" t="s">
        <v>1143</v>
      </c>
      <c r="K27" s="153" t="s">
        <v>941</v>
      </c>
      <c r="L27" s="153" t="s">
        <v>1191</v>
      </c>
      <c r="M27" s="153"/>
      <c r="N27" s="90">
        <v>24</v>
      </c>
      <c r="P27" s="250" t="s">
        <v>1037</v>
      </c>
      <c r="Q27" s="18"/>
    </row>
    <row r="28" spans="2:23" ht="15" customHeight="1">
      <c r="B28" s="154">
        <f t="shared" si="0"/>
        <v>0</v>
      </c>
      <c r="C28" s="149" t="s">
        <v>1745</v>
      </c>
      <c r="D28" s="149" t="s">
        <v>1790</v>
      </c>
      <c r="E28" s="149" t="s">
        <v>1791</v>
      </c>
      <c r="F28" s="149" t="s">
        <v>1792</v>
      </c>
      <c r="G28" s="149" t="s">
        <v>1792</v>
      </c>
      <c r="H28" s="153"/>
      <c r="I28" s="153" t="s">
        <v>1148</v>
      </c>
      <c r="J28" s="153" t="s">
        <v>1143</v>
      </c>
      <c r="K28" s="153" t="s">
        <v>1192</v>
      </c>
      <c r="L28" s="153" t="s">
        <v>1193</v>
      </c>
      <c r="M28" s="153"/>
      <c r="N28" s="90">
        <v>56</v>
      </c>
      <c r="P28" s="251" t="s">
        <v>1035</v>
      </c>
      <c r="Q28" s="18"/>
    </row>
    <row r="29" spans="2:23" ht="15" customHeight="1">
      <c r="B29" s="154">
        <f t="shared" si="0"/>
        <v>48.533167524031292</v>
      </c>
      <c r="C29" s="150" t="s">
        <v>1752</v>
      </c>
      <c r="D29" s="150" t="s">
        <v>1746</v>
      </c>
      <c r="E29" s="150" t="s">
        <v>1747</v>
      </c>
      <c r="F29" s="150" t="s">
        <v>1793</v>
      </c>
      <c r="G29" s="150" t="s">
        <v>1794</v>
      </c>
      <c r="H29" s="153"/>
      <c r="I29" s="153" t="s">
        <v>1148</v>
      </c>
      <c r="J29" s="153" t="s">
        <v>1152</v>
      </c>
      <c r="K29" s="153" t="s">
        <v>186</v>
      </c>
      <c r="L29" s="153" t="s">
        <v>1194</v>
      </c>
      <c r="M29" s="153"/>
      <c r="N29" s="90">
        <v>58</v>
      </c>
      <c r="P29" s="251" t="s">
        <v>1049</v>
      </c>
      <c r="Q29" s="18"/>
    </row>
    <row r="30" spans="2:23" ht="15" customHeight="1">
      <c r="B30" s="154">
        <f t="shared" si="0"/>
        <v>12.333708333333345</v>
      </c>
      <c r="C30" s="150" t="s">
        <v>1745</v>
      </c>
      <c r="D30" s="150" t="s">
        <v>1746</v>
      </c>
      <c r="E30" s="150" t="s">
        <v>1747</v>
      </c>
      <c r="F30" s="150" t="s">
        <v>1793</v>
      </c>
      <c r="G30" s="150" t="s">
        <v>1795</v>
      </c>
      <c r="H30" s="153"/>
      <c r="I30" s="153" t="s">
        <v>1142</v>
      </c>
      <c r="J30" s="153" t="s">
        <v>1143</v>
      </c>
      <c r="K30" s="153" t="s">
        <v>1195</v>
      </c>
      <c r="L30" s="153" t="s">
        <v>1196</v>
      </c>
      <c r="M30" s="153"/>
      <c r="N30" s="90">
        <v>60</v>
      </c>
      <c r="P30" s="250" t="s">
        <v>1039</v>
      </c>
      <c r="Q30" s="18"/>
    </row>
    <row r="31" spans="2:23" ht="15" customHeight="1">
      <c r="B31" s="154">
        <f t="shared" si="0"/>
        <v>0</v>
      </c>
      <c r="C31" s="149" t="s">
        <v>1745</v>
      </c>
      <c r="D31" s="149" t="s">
        <v>1746</v>
      </c>
      <c r="E31" s="149" t="s">
        <v>1747</v>
      </c>
      <c r="F31" s="149" t="s">
        <v>1766</v>
      </c>
      <c r="G31" s="149" t="s">
        <v>1796</v>
      </c>
      <c r="H31" s="153"/>
      <c r="I31" s="153" t="s">
        <v>1148</v>
      </c>
      <c r="J31" s="153" t="s">
        <v>1178</v>
      </c>
      <c r="K31" s="153" t="s">
        <v>942</v>
      </c>
      <c r="L31" s="153" t="s">
        <v>1197</v>
      </c>
      <c r="M31" s="153"/>
      <c r="N31" s="90">
        <v>62</v>
      </c>
      <c r="P31" s="250" t="s">
        <v>1046</v>
      </c>
      <c r="Q31" s="18"/>
    </row>
    <row r="32" spans="2:23" ht="15" customHeight="1">
      <c r="B32" s="154">
        <f t="shared" si="0"/>
        <v>0</v>
      </c>
      <c r="C32" s="149" t="s">
        <v>1745</v>
      </c>
      <c r="D32" s="149" t="s">
        <v>1746</v>
      </c>
      <c r="E32" s="149" t="s">
        <v>1747</v>
      </c>
      <c r="F32" s="149" t="s">
        <v>1762</v>
      </c>
      <c r="G32" s="149" t="s">
        <v>1797</v>
      </c>
      <c r="H32" s="153"/>
      <c r="I32" s="153" t="s">
        <v>1142</v>
      </c>
      <c r="J32" s="153" t="s">
        <v>1178</v>
      </c>
      <c r="K32" s="153" t="s">
        <v>155</v>
      </c>
      <c r="L32" s="153" t="s">
        <v>1198</v>
      </c>
      <c r="M32" s="153"/>
      <c r="N32" s="90">
        <v>64</v>
      </c>
      <c r="P32" s="250" t="s">
        <v>1044</v>
      </c>
      <c r="Q32" s="18"/>
    </row>
    <row r="33" spans="2:17" ht="15" customHeight="1">
      <c r="B33" s="154">
        <f t="shared" si="0"/>
        <v>0</v>
      </c>
      <c r="C33" s="149" t="s">
        <v>1745</v>
      </c>
      <c r="D33" s="149" t="s">
        <v>1755</v>
      </c>
      <c r="E33" s="149" t="s">
        <v>1756</v>
      </c>
      <c r="F33" s="149" t="s">
        <v>1798</v>
      </c>
      <c r="G33" s="149" t="s">
        <v>1798</v>
      </c>
      <c r="H33" s="153"/>
      <c r="I33" s="153" t="s">
        <v>1148</v>
      </c>
      <c r="J33" s="153" t="s">
        <v>1143</v>
      </c>
      <c r="K33" s="153" t="s">
        <v>994</v>
      </c>
      <c r="L33" s="153" t="s">
        <v>994</v>
      </c>
      <c r="M33" s="153"/>
      <c r="N33" s="90">
        <v>80</v>
      </c>
      <c r="P33" s="250" t="s">
        <v>1045</v>
      </c>
      <c r="Q33" s="18"/>
    </row>
    <row r="34" spans="2:17" ht="15" customHeight="1">
      <c r="B34" s="154">
        <f t="shared" si="0"/>
        <v>0</v>
      </c>
      <c r="C34" s="149" t="s">
        <v>1745</v>
      </c>
      <c r="D34" s="149" t="s">
        <v>1746</v>
      </c>
      <c r="E34" s="149" t="s">
        <v>1747</v>
      </c>
      <c r="F34" s="149" t="s">
        <v>1766</v>
      </c>
      <c r="G34" s="149" t="s">
        <v>1799</v>
      </c>
      <c r="H34" s="153"/>
      <c r="I34" s="153" t="s">
        <v>1148</v>
      </c>
      <c r="J34" s="153" t="s">
        <v>1178</v>
      </c>
      <c r="K34" s="153" t="s">
        <v>943</v>
      </c>
      <c r="L34" s="153" t="s">
        <v>1199</v>
      </c>
      <c r="M34" s="153"/>
      <c r="N34" s="90">
        <v>96</v>
      </c>
      <c r="P34" s="250" t="s">
        <v>1043</v>
      </c>
      <c r="Q34" s="18"/>
    </row>
    <row r="35" spans="2:17" ht="15" customHeight="1">
      <c r="B35" s="154">
        <f t="shared" ref="B35:B66" si="1">SUMIF(DTCAUSE,G35,DEF_PROD)</f>
        <v>0</v>
      </c>
      <c r="C35" s="149" t="s">
        <v>1745</v>
      </c>
      <c r="D35" s="149" t="s">
        <v>1746</v>
      </c>
      <c r="E35" s="149" t="s">
        <v>1747</v>
      </c>
      <c r="F35" s="149" t="s">
        <v>1766</v>
      </c>
      <c r="G35" s="149" t="s">
        <v>1800</v>
      </c>
      <c r="H35" s="153"/>
      <c r="I35" s="153" t="s">
        <v>1148</v>
      </c>
      <c r="J35" s="153" t="s">
        <v>1143</v>
      </c>
      <c r="K35" s="153" t="s">
        <v>1200</v>
      </c>
      <c r="L35" s="153" t="s">
        <v>1201</v>
      </c>
      <c r="M35" s="153"/>
      <c r="N35" s="91">
        <v>128</v>
      </c>
      <c r="P35" s="250" t="s">
        <v>185</v>
      </c>
      <c r="Q35" s="18"/>
    </row>
    <row r="36" spans="2:17" ht="15" customHeight="1">
      <c r="B36" s="154">
        <f t="shared" si="1"/>
        <v>0</v>
      </c>
      <c r="C36" s="149" t="s">
        <v>1745</v>
      </c>
      <c r="D36" s="149" t="s">
        <v>1746</v>
      </c>
      <c r="E36" s="149" t="s">
        <v>1747</v>
      </c>
      <c r="F36" s="149" t="s">
        <v>1766</v>
      </c>
      <c r="G36" s="149" t="s">
        <v>1801</v>
      </c>
      <c r="H36" s="153"/>
      <c r="I36" s="153" t="s">
        <v>1148</v>
      </c>
      <c r="J36" s="153" t="s">
        <v>1202</v>
      </c>
      <c r="K36" s="153" t="s">
        <v>1203</v>
      </c>
      <c r="L36" s="153" t="s">
        <v>1204</v>
      </c>
      <c r="M36" s="153"/>
      <c r="Q36" s="18"/>
    </row>
    <row r="37" spans="2:17" ht="15" customHeight="1">
      <c r="B37" s="154">
        <f t="shared" si="1"/>
        <v>0</v>
      </c>
      <c r="C37" s="150" t="s">
        <v>1745</v>
      </c>
      <c r="D37" s="150" t="s">
        <v>1746</v>
      </c>
      <c r="E37" s="150" t="s">
        <v>1747</v>
      </c>
      <c r="F37" s="150" t="s">
        <v>1766</v>
      </c>
      <c r="G37" s="150" t="s">
        <v>1802</v>
      </c>
      <c r="H37" s="153"/>
      <c r="I37" s="153" t="s">
        <v>1148</v>
      </c>
      <c r="J37" s="153" t="s">
        <v>1202</v>
      </c>
      <c r="K37" s="153" t="s">
        <v>1205</v>
      </c>
      <c r="L37" s="153" t="s">
        <v>1206</v>
      </c>
      <c r="M37" s="153"/>
      <c r="Q37" s="18"/>
    </row>
    <row r="38" spans="2:17" ht="15" customHeight="1">
      <c r="B38" s="154">
        <f t="shared" si="1"/>
        <v>0</v>
      </c>
      <c r="C38" s="149" t="s">
        <v>1745</v>
      </c>
      <c r="D38" s="149" t="s">
        <v>1746</v>
      </c>
      <c r="E38" s="149" t="s">
        <v>1747</v>
      </c>
      <c r="F38" s="149" t="s">
        <v>185</v>
      </c>
      <c r="G38" s="149" t="s">
        <v>1803</v>
      </c>
      <c r="H38" s="153"/>
      <c r="I38" s="153" t="s">
        <v>1148</v>
      </c>
      <c r="J38" s="153" t="s">
        <v>1165</v>
      </c>
      <c r="K38" s="153" t="s">
        <v>1207</v>
      </c>
      <c r="L38" s="153" t="s">
        <v>1208</v>
      </c>
      <c r="M38" s="153"/>
      <c r="N38" s="930" t="s">
        <v>302</v>
      </c>
      <c r="P38" s="662" t="s">
        <v>31</v>
      </c>
      <c r="Q38" s="18"/>
    </row>
    <row r="39" spans="2:17" ht="15" customHeight="1">
      <c r="B39" s="154">
        <f t="shared" si="1"/>
        <v>0</v>
      </c>
      <c r="C39" s="150" t="s">
        <v>1745</v>
      </c>
      <c r="D39" s="150" t="s">
        <v>1746</v>
      </c>
      <c r="E39" s="150" t="s">
        <v>1747</v>
      </c>
      <c r="F39" s="150" t="s">
        <v>1768</v>
      </c>
      <c r="G39" s="150" t="s">
        <v>1804</v>
      </c>
      <c r="H39" s="153"/>
      <c r="I39" s="153" t="s">
        <v>1148</v>
      </c>
      <c r="J39" s="153" t="s">
        <v>1149</v>
      </c>
      <c r="K39" s="153" t="s">
        <v>1209</v>
      </c>
      <c r="L39" s="153" t="s">
        <v>1210</v>
      </c>
      <c r="M39" s="153"/>
      <c r="N39" s="930"/>
      <c r="P39" s="92" t="s">
        <v>3</v>
      </c>
      <c r="Q39" s="18"/>
    </row>
    <row r="40" spans="2:17" ht="15" customHeight="1">
      <c r="B40" s="154">
        <f t="shared" si="1"/>
        <v>0</v>
      </c>
      <c r="C40" s="150" t="s">
        <v>1745</v>
      </c>
      <c r="D40" s="150" t="s">
        <v>1746</v>
      </c>
      <c r="E40" s="150" t="s">
        <v>1805</v>
      </c>
      <c r="F40" s="150" t="s">
        <v>1806</v>
      </c>
      <c r="G40" s="150" t="s">
        <v>1806</v>
      </c>
      <c r="H40" s="153"/>
      <c r="I40" s="153" t="s">
        <v>1148</v>
      </c>
      <c r="J40" s="153" t="s">
        <v>1152</v>
      </c>
      <c r="K40" s="153" t="s">
        <v>1211</v>
      </c>
      <c r="L40" s="153" t="s">
        <v>1212</v>
      </c>
      <c r="M40" s="153"/>
      <c r="N40" s="251" t="s">
        <v>301</v>
      </c>
      <c r="P40" s="249" t="s">
        <v>299</v>
      </c>
      <c r="Q40" s="18"/>
    </row>
    <row r="41" spans="2:17" ht="15" customHeight="1">
      <c r="B41" s="154">
        <f t="shared" si="1"/>
        <v>0</v>
      </c>
      <c r="C41" s="149" t="s">
        <v>1752</v>
      </c>
      <c r="D41" s="149" t="s">
        <v>1746</v>
      </c>
      <c r="E41" s="149" t="s">
        <v>1807</v>
      </c>
      <c r="F41" s="149" t="s">
        <v>1808</v>
      </c>
      <c r="G41" s="149" t="s">
        <v>1809</v>
      </c>
      <c r="H41" s="153"/>
      <c r="I41" s="153" t="s">
        <v>1148</v>
      </c>
      <c r="J41" s="153" t="s">
        <v>1152</v>
      </c>
      <c r="K41" s="153" t="s">
        <v>1213</v>
      </c>
      <c r="L41" s="153" t="s">
        <v>1214</v>
      </c>
      <c r="M41" s="153"/>
      <c r="N41" s="250" t="s">
        <v>300</v>
      </c>
      <c r="P41" s="93" t="s">
        <v>23</v>
      </c>
      <c r="Q41" s="16"/>
    </row>
    <row r="42" spans="2:17" ht="15" customHeight="1">
      <c r="B42" s="154">
        <f t="shared" si="1"/>
        <v>0</v>
      </c>
      <c r="C42" s="149" t="s">
        <v>1745</v>
      </c>
      <c r="D42" s="149" t="s">
        <v>1746</v>
      </c>
      <c r="E42" s="149" t="s">
        <v>1807</v>
      </c>
      <c r="F42" s="149" t="s">
        <v>1808</v>
      </c>
      <c r="G42" s="149" t="s">
        <v>1810</v>
      </c>
      <c r="H42" s="153"/>
      <c r="I42" s="153" t="s">
        <v>1148</v>
      </c>
      <c r="J42" s="153" t="s">
        <v>1152</v>
      </c>
      <c r="K42" s="153" t="s">
        <v>1215</v>
      </c>
      <c r="L42" s="153" t="s">
        <v>1216</v>
      </c>
      <c r="M42" s="153"/>
      <c r="P42" s="189" t="s">
        <v>185</v>
      </c>
      <c r="Q42" s="16"/>
    </row>
    <row r="43" spans="2:17" ht="15" customHeight="1">
      <c r="B43" s="154">
        <f t="shared" si="1"/>
        <v>0</v>
      </c>
      <c r="C43" s="149" t="s">
        <v>1745</v>
      </c>
      <c r="D43" s="149" t="s">
        <v>1746</v>
      </c>
      <c r="E43" s="149" t="s">
        <v>1750</v>
      </c>
      <c r="F43" s="149" t="s">
        <v>1811</v>
      </c>
      <c r="G43" s="149" t="s">
        <v>1811</v>
      </c>
      <c r="H43" s="153"/>
      <c r="I43" s="153" t="s">
        <v>1148</v>
      </c>
      <c r="J43" s="153" t="s">
        <v>1152</v>
      </c>
      <c r="K43" s="153" t="s">
        <v>1217</v>
      </c>
      <c r="L43" s="153" t="s">
        <v>1218</v>
      </c>
      <c r="M43" s="153"/>
      <c r="P43" s="94" t="s">
        <v>19</v>
      </c>
      <c r="Q43" s="16"/>
    </row>
    <row r="44" spans="2:17" ht="17.25" customHeight="1">
      <c r="B44" s="154">
        <f t="shared" si="1"/>
        <v>0</v>
      </c>
      <c r="C44" s="149" t="s">
        <v>1745</v>
      </c>
      <c r="D44" s="149" t="s">
        <v>1746</v>
      </c>
      <c r="E44" s="149" t="s">
        <v>1747</v>
      </c>
      <c r="F44" s="149" t="s">
        <v>1766</v>
      </c>
      <c r="G44" s="149" t="s">
        <v>1812</v>
      </c>
      <c r="H44" s="153"/>
      <c r="I44" s="153" t="s">
        <v>1142</v>
      </c>
      <c r="J44" s="153" t="s">
        <v>1178</v>
      </c>
      <c r="K44" s="153" t="s">
        <v>1219</v>
      </c>
      <c r="L44" s="153" t="s">
        <v>1220</v>
      </c>
      <c r="M44" s="153"/>
      <c r="P44" s="94" t="s">
        <v>2</v>
      </c>
    </row>
    <row r="45" spans="2:17" ht="17.25" customHeight="1">
      <c r="B45" s="154">
        <f t="shared" si="1"/>
        <v>0</v>
      </c>
      <c r="C45" s="149" t="s">
        <v>1745</v>
      </c>
      <c r="D45" s="149" t="s">
        <v>1746</v>
      </c>
      <c r="E45" s="149" t="s">
        <v>1747</v>
      </c>
      <c r="F45" s="149" t="s">
        <v>1813</v>
      </c>
      <c r="G45" s="149" t="s">
        <v>1814</v>
      </c>
      <c r="H45" s="153"/>
      <c r="I45" s="153" t="s">
        <v>1148</v>
      </c>
      <c r="J45" s="153" t="s">
        <v>1178</v>
      </c>
      <c r="K45" s="153" t="s">
        <v>1221</v>
      </c>
      <c r="L45" s="153" t="s">
        <v>1222</v>
      </c>
      <c r="M45" s="153"/>
      <c r="P45" s="94" t="s">
        <v>159</v>
      </c>
    </row>
    <row r="46" spans="2:17" ht="17.25" customHeight="1">
      <c r="B46" s="154">
        <f t="shared" si="1"/>
        <v>0</v>
      </c>
      <c r="C46" s="149" t="s">
        <v>1745</v>
      </c>
      <c r="D46" s="149" t="s">
        <v>1746</v>
      </c>
      <c r="E46" s="149" t="s">
        <v>1747</v>
      </c>
      <c r="F46" s="149" t="s">
        <v>1762</v>
      </c>
      <c r="G46" s="149" t="s">
        <v>1815</v>
      </c>
      <c r="H46" s="153"/>
      <c r="I46" s="153" t="s">
        <v>1142</v>
      </c>
      <c r="J46" s="153" t="s">
        <v>1152</v>
      </c>
      <c r="K46" s="153" t="s">
        <v>187</v>
      </c>
      <c r="L46" s="153" t="s">
        <v>1223</v>
      </c>
      <c r="M46" s="153"/>
      <c r="P46" s="94" t="s">
        <v>160</v>
      </c>
    </row>
    <row r="47" spans="2:17" ht="14.25">
      <c r="B47" s="154">
        <f t="shared" si="1"/>
        <v>0</v>
      </c>
      <c r="C47" s="150" t="s">
        <v>1745</v>
      </c>
      <c r="D47" s="150" t="s">
        <v>1746</v>
      </c>
      <c r="E47" s="150" t="s">
        <v>1747</v>
      </c>
      <c r="F47" s="150" t="s">
        <v>1766</v>
      </c>
      <c r="G47" s="150" t="s">
        <v>1816</v>
      </c>
      <c r="H47" s="153"/>
      <c r="I47" s="153" t="s">
        <v>1148</v>
      </c>
      <c r="J47" s="153" t="s">
        <v>1143</v>
      </c>
      <c r="K47" s="153" t="s">
        <v>944</v>
      </c>
      <c r="L47" s="153" t="s">
        <v>1224</v>
      </c>
      <c r="M47" s="153"/>
      <c r="P47" s="498" t="s">
        <v>1104</v>
      </c>
    </row>
    <row r="48" spans="2:17" ht="14.25">
      <c r="B48" s="154">
        <f t="shared" si="1"/>
        <v>0</v>
      </c>
      <c r="C48" s="149" t="s">
        <v>1745</v>
      </c>
      <c r="D48" s="149" t="s">
        <v>1746</v>
      </c>
      <c r="E48" s="149" t="s">
        <v>1747</v>
      </c>
      <c r="F48" s="149" t="s">
        <v>1766</v>
      </c>
      <c r="G48" s="149" t="s">
        <v>1817</v>
      </c>
      <c r="H48" s="153"/>
      <c r="I48" s="153" t="s">
        <v>1148</v>
      </c>
      <c r="J48" s="153" t="s">
        <v>1152</v>
      </c>
      <c r="K48" s="153" t="s">
        <v>1225</v>
      </c>
      <c r="L48" s="153" t="s">
        <v>1226</v>
      </c>
      <c r="M48" s="153"/>
      <c r="P48" s="662" t="s">
        <v>302</v>
      </c>
    </row>
    <row r="49" spans="2:16" ht="14.25">
      <c r="B49" s="154">
        <f t="shared" si="1"/>
        <v>0</v>
      </c>
      <c r="C49" s="150" t="s">
        <v>1745</v>
      </c>
      <c r="D49" s="150" t="s">
        <v>1746</v>
      </c>
      <c r="E49" s="150" t="s">
        <v>1805</v>
      </c>
      <c r="F49" s="150" t="s">
        <v>1818</v>
      </c>
      <c r="G49" s="150" t="s">
        <v>1819</v>
      </c>
      <c r="H49" s="153"/>
      <c r="I49" s="153" t="s">
        <v>1142</v>
      </c>
      <c r="J49" s="153" t="s">
        <v>1143</v>
      </c>
      <c r="K49" s="153" t="s">
        <v>1227</v>
      </c>
      <c r="L49" s="153" t="s">
        <v>1228</v>
      </c>
      <c r="M49" s="153"/>
      <c r="P49" s="251" t="s">
        <v>301</v>
      </c>
    </row>
    <row r="50" spans="2:16" ht="14.25">
      <c r="B50" s="154">
        <f t="shared" si="1"/>
        <v>0</v>
      </c>
      <c r="C50" s="150" t="s">
        <v>1745</v>
      </c>
      <c r="D50" s="150" t="s">
        <v>1755</v>
      </c>
      <c r="E50" s="150" t="s">
        <v>1756</v>
      </c>
      <c r="F50" s="150" t="s">
        <v>1820</v>
      </c>
      <c r="G50" s="150" t="s">
        <v>1821</v>
      </c>
      <c r="H50" s="153"/>
      <c r="I50" s="153" t="s">
        <v>1148</v>
      </c>
      <c r="J50" s="153" t="s">
        <v>1229</v>
      </c>
      <c r="K50" s="153" t="s">
        <v>945</v>
      </c>
      <c r="L50" s="153" t="s">
        <v>1230</v>
      </c>
      <c r="M50" s="153"/>
      <c r="P50" s="250" t="s">
        <v>300</v>
      </c>
    </row>
    <row r="51" spans="2:16" ht="14.25">
      <c r="B51" s="154">
        <f t="shared" si="1"/>
        <v>0</v>
      </c>
      <c r="C51" s="149" t="s">
        <v>1752</v>
      </c>
      <c r="D51" s="149" t="s">
        <v>1755</v>
      </c>
      <c r="E51" s="149" t="s">
        <v>1747</v>
      </c>
      <c r="F51" s="149" t="s">
        <v>1788</v>
      </c>
      <c r="G51" s="149" t="s">
        <v>1822</v>
      </c>
      <c r="H51" s="153"/>
      <c r="I51" s="153" t="s">
        <v>1148</v>
      </c>
      <c r="J51" s="153" t="s">
        <v>1143</v>
      </c>
      <c r="K51" s="153" t="s">
        <v>946</v>
      </c>
      <c r="L51" s="153" t="s">
        <v>1231</v>
      </c>
      <c r="M51" s="153"/>
      <c r="P51" s="662" t="s">
        <v>1115</v>
      </c>
    </row>
    <row r="52" spans="2:16" ht="14.25">
      <c r="B52" s="154">
        <f t="shared" si="1"/>
        <v>0</v>
      </c>
      <c r="C52" s="149" t="s">
        <v>1745</v>
      </c>
      <c r="D52" s="149" t="s">
        <v>1746</v>
      </c>
      <c r="E52" s="149" t="s">
        <v>1747</v>
      </c>
      <c r="F52" s="149" t="s">
        <v>185</v>
      </c>
      <c r="G52" s="149" t="s">
        <v>1823</v>
      </c>
      <c r="H52" s="153"/>
      <c r="I52" s="153" t="s">
        <v>1148</v>
      </c>
      <c r="J52" s="153" t="s">
        <v>1161</v>
      </c>
      <c r="K52" s="153" t="s">
        <v>142</v>
      </c>
      <c r="L52" s="153" t="s">
        <v>1232</v>
      </c>
      <c r="M52" s="153"/>
      <c r="P52" s="251" t="s">
        <v>1112</v>
      </c>
    </row>
    <row r="53" spans="2:16" ht="14.25">
      <c r="B53" s="154">
        <f t="shared" si="1"/>
        <v>0</v>
      </c>
      <c r="C53" s="149" t="s">
        <v>1745</v>
      </c>
      <c r="D53" s="149" t="s">
        <v>1746</v>
      </c>
      <c r="E53" s="149" t="s">
        <v>1747</v>
      </c>
      <c r="F53" s="149" t="s">
        <v>185</v>
      </c>
      <c r="G53" s="149" t="s">
        <v>1824</v>
      </c>
      <c r="H53" s="153"/>
      <c r="I53" s="153" t="s">
        <v>1142</v>
      </c>
      <c r="J53" s="153" t="s">
        <v>1229</v>
      </c>
      <c r="K53" s="153" t="s">
        <v>954</v>
      </c>
      <c r="L53" s="153" t="s">
        <v>1233</v>
      </c>
      <c r="M53" s="153"/>
      <c r="P53" s="250" t="s">
        <v>1113</v>
      </c>
    </row>
    <row r="54" spans="2:16" ht="14.25">
      <c r="B54" s="154">
        <f t="shared" si="1"/>
        <v>0</v>
      </c>
      <c r="C54" s="149" t="s">
        <v>1752</v>
      </c>
      <c r="D54" s="149" t="s">
        <v>1755</v>
      </c>
      <c r="E54" s="149" t="s">
        <v>1756</v>
      </c>
      <c r="F54" s="149" t="s">
        <v>1825</v>
      </c>
      <c r="G54" s="149" t="s">
        <v>1826</v>
      </c>
      <c r="H54" s="153"/>
      <c r="I54" s="153" t="s">
        <v>1148</v>
      </c>
      <c r="J54" s="153" t="s">
        <v>1143</v>
      </c>
      <c r="K54" s="153" t="s">
        <v>947</v>
      </c>
      <c r="L54" s="153" t="s">
        <v>1234</v>
      </c>
      <c r="M54" s="153"/>
      <c r="P54" s="251" t="s">
        <v>1114</v>
      </c>
    </row>
    <row r="55" spans="2:16" ht="14.25">
      <c r="B55" s="154">
        <f t="shared" si="1"/>
        <v>0</v>
      </c>
      <c r="C55" s="149" t="s">
        <v>1745</v>
      </c>
      <c r="D55" s="149" t="s">
        <v>1746</v>
      </c>
      <c r="E55" s="149" t="s">
        <v>1747</v>
      </c>
      <c r="F55" s="149" t="s">
        <v>185</v>
      </c>
      <c r="G55" s="149" t="s">
        <v>1827</v>
      </c>
      <c r="H55" s="153"/>
      <c r="I55" s="153" t="s">
        <v>1148</v>
      </c>
      <c r="J55" s="153" t="s">
        <v>1229</v>
      </c>
      <c r="K55" s="153" t="s">
        <v>948</v>
      </c>
      <c r="L55" s="153" t="s">
        <v>1235</v>
      </c>
      <c r="M55" s="153"/>
      <c r="P55" s="251"/>
    </row>
    <row r="56" spans="2:16" ht="14.25">
      <c r="B56" s="154">
        <f t="shared" si="1"/>
        <v>0</v>
      </c>
      <c r="C56" s="149" t="s">
        <v>1745</v>
      </c>
      <c r="D56" s="149" t="s">
        <v>1746</v>
      </c>
      <c r="E56" s="149" t="s">
        <v>1747</v>
      </c>
      <c r="F56" s="149" t="s">
        <v>1813</v>
      </c>
      <c r="G56" s="149" t="s">
        <v>1828</v>
      </c>
      <c r="H56" s="153"/>
      <c r="I56" s="153" t="s">
        <v>1142</v>
      </c>
      <c r="J56" s="153" t="s">
        <v>1229</v>
      </c>
      <c r="K56" s="153" t="s">
        <v>949</v>
      </c>
      <c r="L56" s="153" t="s">
        <v>1236</v>
      </c>
      <c r="M56" s="153"/>
    </row>
    <row r="57" spans="2:16" ht="14.25">
      <c r="B57" s="154">
        <f t="shared" si="1"/>
        <v>0</v>
      </c>
      <c r="C57" s="150" t="s">
        <v>1745</v>
      </c>
      <c r="D57" s="150" t="s">
        <v>1755</v>
      </c>
      <c r="E57" s="150" t="s">
        <v>1747</v>
      </c>
      <c r="F57" s="150" t="s">
        <v>1788</v>
      </c>
      <c r="G57" s="150" t="s">
        <v>1829</v>
      </c>
      <c r="H57" s="153"/>
      <c r="I57" s="153" t="s">
        <v>1148</v>
      </c>
      <c r="J57" s="153" t="s">
        <v>1152</v>
      </c>
      <c r="K57" s="153" t="s">
        <v>1237</v>
      </c>
      <c r="L57" s="153" t="s">
        <v>1238</v>
      </c>
      <c r="M57" s="153"/>
      <c r="P57" s="662" t="s">
        <v>1531</v>
      </c>
    </row>
    <row r="58" spans="2:16" ht="14.25">
      <c r="B58" s="154">
        <f t="shared" si="1"/>
        <v>0</v>
      </c>
      <c r="C58" s="149" t="s">
        <v>1745</v>
      </c>
      <c r="D58" s="149" t="s">
        <v>1746</v>
      </c>
      <c r="E58" s="149" t="s">
        <v>1747</v>
      </c>
      <c r="F58" s="149" t="s">
        <v>1770</v>
      </c>
      <c r="G58" s="149" t="s">
        <v>1830</v>
      </c>
      <c r="H58" s="153"/>
      <c r="I58" s="153" t="s">
        <v>1148</v>
      </c>
      <c r="J58" s="153" t="s">
        <v>1143</v>
      </c>
      <c r="K58" s="153" t="s">
        <v>160</v>
      </c>
      <c r="L58" s="153" t="s">
        <v>160</v>
      </c>
      <c r="M58" s="153"/>
      <c r="P58" t="s">
        <v>1529</v>
      </c>
    </row>
    <row r="59" spans="2:16" ht="14.25">
      <c r="B59" s="154">
        <f t="shared" si="1"/>
        <v>0</v>
      </c>
      <c r="C59" s="150" t="s">
        <v>1745</v>
      </c>
      <c r="D59" s="150" t="s">
        <v>1790</v>
      </c>
      <c r="E59" s="150" t="s">
        <v>1791</v>
      </c>
      <c r="F59" s="150" t="s">
        <v>1831</v>
      </c>
      <c r="G59" s="150" t="s">
        <v>1831</v>
      </c>
      <c r="H59" s="153"/>
      <c r="I59" s="153" t="s">
        <v>1142</v>
      </c>
      <c r="J59" s="153" t="s">
        <v>1152</v>
      </c>
      <c r="K59" s="153" t="s">
        <v>157</v>
      </c>
      <c r="L59" s="153" t="s">
        <v>1239</v>
      </c>
      <c r="M59" s="153"/>
      <c r="P59" t="s">
        <v>1530</v>
      </c>
    </row>
    <row r="60" spans="2:16" ht="14.25">
      <c r="B60" s="154">
        <f t="shared" si="1"/>
        <v>0</v>
      </c>
      <c r="C60" s="150" t="s">
        <v>1752</v>
      </c>
      <c r="D60" s="150" t="s">
        <v>1746</v>
      </c>
      <c r="E60" s="150" t="s">
        <v>1753</v>
      </c>
      <c r="F60" s="150" t="s">
        <v>1832</v>
      </c>
      <c r="G60" s="150" t="s">
        <v>1833</v>
      </c>
      <c r="H60" s="153"/>
      <c r="I60" s="153" t="s">
        <v>1142</v>
      </c>
      <c r="J60" s="153" t="s">
        <v>1152</v>
      </c>
      <c r="K60" s="153" t="s">
        <v>950</v>
      </c>
      <c r="L60" s="153" t="s">
        <v>1240</v>
      </c>
      <c r="M60" s="153"/>
    </row>
    <row r="61" spans="2:16" ht="14.25">
      <c r="B61" s="154">
        <f t="shared" si="1"/>
        <v>0</v>
      </c>
      <c r="C61" s="149" t="s">
        <v>1745</v>
      </c>
      <c r="D61" s="149" t="s">
        <v>1746</v>
      </c>
      <c r="E61" s="149" t="s">
        <v>1747</v>
      </c>
      <c r="F61" s="149" t="s">
        <v>1748</v>
      </c>
      <c r="G61" s="149" t="s">
        <v>1834</v>
      </c>
      <c r="H61" s="153"/>
      <c r="I61" s="153" t="s">
        <v>1142</v>
      </c>
      <c r="J61" s="153" t="s">
        <v>1143</v>
      </c>
      <c r="K61" s="153" t="s">
        <v>1241</v>
      </c>
      <c r="L61" s="153" t="s">
        <v>1241</v>
      </c>
      <c r="M61" s="153"/>
    </row>
    <row r="62" spans="2:16" ht="14.25">
      <c r="B62" s="154">
        <f t="shared" si="1"/>
        <v>0</v>
      </c>
      <c r="C62" s="149" t="s">
        <v>1745</v>
      </c>
      <c r="D62" s="149" t="s">
        <v>1746</v>
      </c>
      <c r="E62" s="149" t="s">
        <v>1747</v>
      </c>
      <c r="F62" s="149" t="s">
        <v>1813</v>
      </c>
      <c r="G62" s="149" t="s">
        <v>1835</v>
      </c>
      <c r="H62" s="153"/>
      <c r="I62" s="153" t="s">
        <v>1148</v>
      </c>
      <c r="J62" s="153" t="s">
        <v>156</v>
      </c>
      <c r="K62" s="153" t="s">
        <v>951</v>
      </c>
      <c r="L62" s="153" t="s">
        <v>1242</v>
      </c>
      <c r="M62" s="153"/>
    </row>
    <row r="63" spans="2:16" ht="14.25">
      <c r="B63" s="154">
        <f t="shared" si="1"/>
        <v>0</v>
      </c>
      <c r="C63" s="149" t="s">
        <v>1745</v>
      </c>
      <c r="D63" s="149" t="s">
        <v>1746</v>
      </c>
      <c r="E63" s="149" t="s">
        <v>1747</v>
      </c>
      <c r="F63" s="149" t="s">
        <v>1762</v>
      </c>
      <c r="G63" s="149" t="s">
        <v>1836</v>
      </c>
      <c r="H63" s="153"/>
      <c r="I63" s="153" t="s">
        <v>1148</v>
      </c>
      <c r="J63" s="153" t="s">
        <v>1168</v>
      </c>
      <c r="K63" s="153" t="s">
        <v>952</v>
      </c>
      <c r="L63" s="153" t="s">
        <v>1243</v>
      </c>
      <c r="M63" s="153"/>
    </row>
    <row r="64" spans="2:16" ht="14.25">
      <c r="B64" s="154">
        <f t="shared" si="1"/>
        <v>0</v>
      </c>
      <c r="C64" s="149" t="s">
        <v>1745</v>
      </c>
      <c r="D64" s="149" t="s">
        <v>1746</v>
      </c>
      <c r="E64" s="149" t="s">
        <v>1747</v>
      </c>
      <c r="F64" s="149" t="s">
        <v>1768</v>
      </c>
      <c r="G64" s="149" t="s">
        <v>1837</v>
      </c>
      <c r="H64" s="153"/>
      <c r="I64" s="153" t="s">
        <v>1142</v>
      </c>
      <c r="J64" s="153" t="s">
        <v>1143</v>
      </c>
      <c r="K64" s="153" t="s">
        <v>1244</v>
      </c>
      <c r="L64" s="153" t="s">
        <v>1245</v>
      </c>
      <c r="M64" s="153"/>
    </row>
    <row r="65" spans="2:16" ht="14.25">
      <c r="B65" s="154">
        <f t="shared" si="1"/>
        <v>0</v>
      </c>
      <c r="C65" s="149" t="s">
        <v>1745</v>
      </c>
      <c r="D65" s="149" t="s">
        <v>1746</v>
      </c>
      <c r="E65" s="149" t="s">
        <v>1747</v>
      </c>
      <c r="F65" s="149" t="s">
        <v>185</v>
      </c>
      <c r="G65" s="149" t="s">
        <v>1838</v>
      </c>
      <c r="H65" s="153"/>
      <c r="I65" s="153" t="s">
        <v>1142</v>
      </c>
      <c r="J65" s="153" t="s">
        <v>1143</v>
      </c>
      <c r="K65" s="153" t="s">
        <v>953</v>
      </c>
      <c r="L65" s="153" t="s">
        <v>1246</v>
      </c>
      <c r="M65" s="153"/>
    </row>
    <row r="66" spans="2:16" ht="14.25">
      <c r="B66" s="154">
        <f t="shared" si="1"/>
        <v>0</v>
      </c>
      <c r="C66" s="149" t="s">
        <v>1745</v>
      </c>
      <c r="D66" s="149" t="s">
        <v>1746</v>
      </c>
      <c r="E66" s="149" t="s">
        <v>1747</v>
      </c>
      <c r="F66" s="149" t="s">
        <v>1762</v>
      </c>
      <c r="G66" s="149" t="s">
        <v>1839</v>
      </c>
      <c r="H66" s="153"/>
      <c r="I66" s="153" t="s">
        <v>1142</v>
      </c>
      <c r="J66" s="153" t="s">
        <v>1143</v>
      </c>
      <c r="K66" s="153" t="s">
        <v>144</v>
      </c>
      <c r="L66" s="153" t="s">
        <v>1247</v>
      </c>
      <c r="M66" s="153"/>
      <c r="P66" s="668" t="s">
        <v>289</v>
      </c>
    </row>
    <row r="67" spans="2:16" ht="14.25">
      <c r="B67" s="154">
        <f t="shared" ref="B67:B98" si="2">SUMIF(DTCAUSE,G67,DEF_PROD)</f>
        <v>0</v>
      </c>
      <c r="C67" s="150" t="s">
        <v>1745</v>
      </c>
      <c r="D67" s="150" t="s">
        <v>1746</v>
      </c>
      <c r="E67" s="150" t="s">
        <v>1747</v>
      </c>
      <c r="F67" s="150" t="s">
        <v>1770</v>
      </c>
      <c r="G67" s="150" t="s">
        <v>1840</v>
      </c>
      <c r="H67" s="153"/>
      <c r="I67" s="153" t="s">
        <v>1142</v>
      </c>
      <c r="J67" s="153" t="s">
        <v>1143</v>
      </c>
      <c r="K67" s="153" t="s">
        <v>1414</v>
      </c>
      <c r="L67" s="153" t="s">
        <v>1415</v>
      </c>
      <c r="M67" s="153"/>
      <c r="P67" s="247" t="s">
        <v>290</v>
      </c>
    </row>
    <row r="68" spans="2:16" ht="14.25">
      <c r="B68" s="154">
        <f t="shared" si="2"/>
        <v>0</v>
      </c>
      <c r="C68" s="149" t="s">
        <v>1745</v>
      </c>
      <c r="D68" s="149" t="s">
        <v>1746</v>
      </c>
      <c r="E68" s="149" t="s">
        <v>1747</v>
      </c>
      <c r="F68" s="149" t="s">
        <v>1770</v>
      </c>
      <c r="G68" s="149" t="s">
        <v>1841</v>
      </c>
      <c r="H68" s="153"/>
      <c r="I68" s="153" t="s">
        <v>1148</v>
      </c>
      <c r="J68" s="153" t="s">
        <v>1152</v>
      </c>
      <c r="K68" s="153" t="s">
        <v>1144</v>
      </c>
      <c r="L68" s="153" t="s">
        <v>1416</v>
      </c>
      <c r="M68" s="153"/>
      <c r="P68" s="247" t="s">
        <v>291</v>
      </c>
    </row>
    <row r="69" spans="2:16" ht="14.25">
      <c r="B69" s="154">
        <f t="shared" si="2"/>
        <v>0</v>
      </c>
      <c r="C69" s="150" t="s">
        <v>1745</v>
      </c>
      <c r="D69" s="150" t="s">
        <v>1746</v>
      </c>
      <c r="E69" s="150" t="s">
        <v>1747</v>
      </c>
      <c r="F69" s="150" t="s">
        <v>185</v>
      </c>
      <c r="G69" s="150" t="s">
        <v>1842</v>
      </c>
      <c r="H69" s="153"/>
      <c r="I69" s="153" t="s">
        <v>1148</v>
      </c>
      <c r="J69" s="153" t="s">
        <v>1178</v>
      </c>
      <c r="K69" s="153" t="s">
        <v>1146</v>
      </c>
      <c r="L69" s="153" t="s">
        <v>1417</v>
      </c>
      <c r="M69" s="153"/>
      <c r="P69" s="247" t="s">
        <v>292</v>
      </c>
    </row>
    <row r="70" spans="2:16" ht="14.25">
      <c r="B70" s="154">
        <f t="shared" si="2"/>
        <v>0</v>
      </c>
      <c r="C70" s="150" t="s">
        <v>1745</v>
      </c>
      <c r="D70" s="150" t="s">
        <v>1746</v>
      </c>
      <c r="E70" s="150" t="s">
        <v>1747</v>
      </c>
      <c r="F70" s="150" t="s">
        <v>185</v>
      </c>
      <c r="G70" s="150" t="s">
        <v>1843</v>
      </c>
      <c r="H70" s="153"/>
      <c r="I70" s="153"/>
      <c r="J70" s="153"/>
      <c r="K70" s="153"/>
      <c r="L70" s="153"/>
      <c r="M70" s="153"/>
      <c r="P70" s="247" t="s">
        <v>293</v>
      </c>
    </row>
    <row r="71" spans="2:16" ht="14.25">
      <c r="B71" s="154">
        <f t="shared" si="2"/>
        <v>0</v>
      </c>
      <c r="C71" s="149" t="s">
        <v>1745</v>
      </c>
      <c r="D71" s="149" t="s">
        <v>1746</v>
      </c>
      <c r="E71" s="149" t="s">
        <v>1747</v>
      </c>
      <c r="F71" s="149" t="s">
        <v>185</v>
      </c>
      <c r="G71" s="149" t="s">
        <v>1844</v>
      </c>
      <c r="H71" s="153"/>
      <c r="I71" s="153"/>
      <c r="J71" s="153"/>
      <c r="K71" s="153"/>
      <c r="L71" s="153"/>
      <c r="M71" s="153"/>
      <c r="P71" s="247" t="s">
        <v>294</v>
      </c>
    </row>
    <row r="72" spans="2:16" ht="14.25">
      <c r="B72" s="154">
        <f t="shared" si="2"/>
        <v>0</v>
      </c>
      <c r="C72" s="149" t="s">
        <v>1745</v>
      </c>
      <c r="D72" s="149" t="s">
        <v>1746</v>
      </c>
      <c r="E72" s="149" t="s">
        <v>1747</v>
      </c>
      <c r="F72" s="149" t="s">
        <v>185</v>
      </c>
      <c r="G72" s="149" t="s">
        <v>1845</v>
      </c>
      <c r="H72" s="153"/>
      <c r="I72" s="153" t="s">
        <v>1148</v>
      </c>
      <c r="J72" s="153" t="s">
        <v>1165</v>
      </c>
      <c r="K72" s="153" t="s">
        <v>1418</v>
      </c>
      <c r="L72" s="153"/>
      <c r="M72" s="153"/>
      <c r="P72" s="247" t="s">
        <v>129</v>
      </c>
    </row>
    <row r="73" spans="2:16" ht="14.25">
      <c r="B73" s="154">
        <f t="shared" si="2"/>
        <v>0</v>
      </c>
      <c r="C73" s="149" t="s">
        <v>1745</v>
      </c>
      <c r="D73" s="149" t="s">
        <v>1746</v>
      </c>
      <c r="E73" s="149" t="s">
        <v>1747</v>
      </c>
      <c r="F73" s="149" t="s">
        <v>185</v>
      </c>
      <c r="G73" s="149" t="s">
        <v>1846</v>
      </c>
      <c r="H73" s="153"/>
      <c r="I73" s="153" t="s">
        <v>1148</v>
      </c>
      <c r="J73" s="153" t="s">
        <v>1165</v>
      </c>
      <c r="K73" s="153" t="s">
        <v>1419</v>
      </c>
      <c r="L73" s="153"/>
      <c r="M73" s="153"/>
      <c r="P73" s="247" t="s">
        <v>295</v>
      </c>
    </row>
    <row r="74" spans="2:16" ht="14.25">
      <c r="B74" s="154">
        <f t="shared" si="2"/>
        <v>0</v>
      </c>
      <c r="C74" s="149" t="s">
        <v>1752</v>
      </c>
      <c r="D74" s="149" t="s">
        <v>1746</v>
      </c>
      <c r="E74" s="149" t="s">
        <v>1747</v>
      </c>
      <c r="F74" s="149" t="s">
        <v>1770</v>
      </c>
      <c r="G74" s="149" t="s">
        <v>1847</v>
      </c>
      <c r="H74" s="153"/>
      <c r="I74" s="153" t="s">
        <v>1148</v>
      </c>
      <c r="J74" s="153" t="s">
        <v>1161</v>
      </c>
      <c r="K74" s="153" t="s">
        <v>142</v>
      </c>
      <c r="L74" s="153"/>
      <c r="M74" s="153"/>
      <c r="P74" s="247" t="s">
        <v>296</v>
      </c>
    </row>
    <row r="75" spans="2:16" ht="14.25">
      <c r="B75" s="154">
        <f t="shared" si="2"/>
        <v>0</v>
      </c>
      <c r="C75" s="149" t="s">
        <v>1752</v>
      </c>
      <c r="D75" s="149" t="s">
        <v>1755</v>
      </c>
      <c r="E75" s="149" t="s">
        <v>1756</v>
      </c>
      <c r="F75" s="149" t="s">
        <v>1848</v>
      </c>
      <c r="G75" s="149" t="s">
        <v>1849</v>
      </c>
      <c r="H75" s="153"/>
      <c r="I75" s="153" t="s">
        <v>1142</v>
      </c>
      <c r="J75" s="153" t="s">
        <v>1143</v>
      </c>
      <c r="K75" s="153" t="s">
        <v>1244</v>
      </c>
      <c r="L75" s="153"/>
      <c r="M75" s="153"/>
      <c r="P75" s="247" t="s">
        <v>297</v>
      </c>
    </row>
    <row r="76" spans="2:16" ht="14.25">
      <c r="B76" s="154">
        <f t="shared" si="2"/>
        <v>0</v>
      </c>
      <c r="C76" s="149" t="s">
        <v>1745</v>
      </c>
      <c r="D76" s="149" t="s">
        <v>1755</v>
      </c>
      <c r="E76" s="149" t="s">
        <v>1756</v>
      </c>
      <c r="F76" s="149" t="s">
        <v>1848</v>
      </c>
      <c r="G76" s="149" t="s">
        <v>1850</v>
      </c>
      <c r="H76" s="153"/>
      <c r="I76" s="153" t="s">
        <v>1142</v>
      </c>
      <c r="J76" s="153" t="s">
        <v>1143</v>
      </c>
      <c r="K76" s="153" t="s">
        <v>953</v>
      </c>
      <c r="L76" s="153"/>
      <c r="M76" s="153"/>
      <c r="P76" s="247" t="s">
        <v>298</v>
      </c>
    </row>
    <row r="77" spans="2:16" ht="14.25">
      <c r="B77" s="154">
        <f t="shared" si="2"/>
        <v>0</v>
      </c>
      <c r="C77" s="150" t="s">
        <v>1752</v>
      </c>
      <c r="D77" s="150" t="s">
        <v>1755</v>
      </c>
      <c r="E77" s="150" t="s">
        <v>1756</v>
      </c>
      <c r="F77" s="150" t="s">
        <v>1848</v>
      </c>
      <c r="G77" s="150" t="s">
        <v>1851</v>
      </c>
      <c r="H77" s="153"/>
      <c r="I77" s="153" t="s">
        <v>1142</v>
      </c>
      <c r="J77" s="153" t="s">
        <v>1143</v>
      </c>
      <c r="K77" s="153" t="s">
        <v>144</v>
      </c>
      <c r="L77" s="153"/>
      <c r="M77" s="153"/>
    </row>
    <row r="78" spans="2:16" ht="14.25">
      <c r="B78" s="154">
        <f t="shared" si="2"/>
        <v>0</v>
      </c>
      <c r="C78" s="149" t="s">
        <v>1745</v>
      </c>
      <c r="D78" s="149" t="s">
        <v>1755</v>
      </c>
      <c r="E78" s="149" t="s">
        <v>1756</v>
      </c>
      <c r="F78" s="149" t="s">
        <v>1848</v>
      </c>
      <c r="G78" s="149" t="s">
        <v>1852</v>
      </c>
      <c r="H78" s="153"/>
      <c r="I78" s="153" t="s">
        <v>1148</v>
      </c>
      <c r="J78" s="153" t="s">
        <v>1143</v>
      </c>
      <c r="K78" s="153" t="s">
        <v>1420</v>
      </c>
      <c r="L78" s="153"/>
      <c r="M78" s="153"/>
    </row>
    <row r="79" spans="2:16" ht="14.25">
      <c r="B79" s="154">
        <f t="shared" si="2"/>
        <v>0</v>
      </c>
      <c r="C79" s="150" t="s">
        <v>1745</v>
      </c>
      <c r="D79" s="150" t="s">
        <v>1746</v>
      </c>
      <c r="E79" s="150" t="s">
        <v>1747</v>
      </c>
      <c r="F79" s="150" t="s">
        <v>185</v>
      </c>
      <c r="G79" s="150" t="s">
        <v>1853</v>
      </c>
      <c r="H79" s="153"/>
      <c r="I79" s="153" t="s">
        <v>1142</v>
      </c>
      <c r="J79" s="153" t="s">
        <v>1143</v>
      </c>
      <c r="K79" s="153" t="s">
        <v>1421</v>
      </c>
      <c r="L79" s="153"/>
      <c r="M79" s="153"/>
    </row>
    <row r="80" spans="2:16" ht="14.25">
      <c r="B80" s="154">
        <f t="shared" si="2"/>
        <v>0</v>
      </c>
      <c r="C80" s="150" t="s">
        <v>1745</v>
      </c>
      <c r="D80" s="150" t="s">
        <v>1755</v>
      </c>
      <c r="E80" s="150" t="s">
        <v>1756</v>
      </c>
      <c r="F80" s="150" t="s">
        <v>1788</v>
      </c>
      <c r="G80" s="150" t="s">
        <v>1854</v>
      </c>
      <c r="H80" s="153"/>
      <c r="I80" s="153" t="s">
        <v>1148</v>
      </c>
      <c r="J80" s="153" t="s">
        <v>1152</v>
      </c>
      <c r="K80" s="153" t="s">
        <v>1422</v>
      </c>
      <c r="L80" s="153"/>
      <c r="M80" s="153"/>
    </row>
    <row r="81" spans="2:13" ht="14.25">
      <c r="B81" s="154">
        <f t="shared" si="2"/>
        <v>0</v>
      </c>
      <c r="C81" s="149" t="s">
        <v>1745</v>
      </c>
      <c r="D81" s="149" t="s">
        <v>1755</v>
      </c>
      <c r="E81" s="149" t="s">
        <v>1756</v>
      </c>
      <c r="F81" s="149" t="s">
        <v>1788</v>
      </c>
      <c r="G81" s="149" t="s">
        <v>1855</v>
      </c>
      <c r="H81" s="153"/>
      <c r="I81" s="153" t="s">
        <v>1148</v>
      </c>
      <c r="J81" s="153" t="s">
        <v>1152</v>
      </c>
      <c r="K81" s="153" t="s">
        <v>1423</v>
      </c>
      <c r="L81" s="153"/>
      <c r="M81" s="153"/>
    </row>
    <row r="82" spans="2:13" ht="14.25">
      <c r="B82" s="154">
        <f t="shared" si="2"/>
        <v>0</v>
      </c>
      <c r="C82" s="149" t="s">
        <v>1745</v>
      </c>
      <c r="D82" s="149" t="s">
        <v>1746</v>
      </c>
      <c r="E82" s="149" t="s">
        <v>1747</v>
      </c>
      <c r="F82" s="149" t="s">
        <v>1813</v>
      </c>
      <c r="G82" s="149" t="s">
        <v>1856</v>
      </c>
      <c r="H82" s="153"/>
      <c r="I82" s="153" t="s">
        <v>1142</v>
      </c>
      <c r="J82" s="153" t="s">
        <v>1143</v>
      </c>
      <c r="K82" s="153" t="s">
        <v>1424</v>
      </c>
      <c r="L82" s="153"/>
      <c r="M82" s="153"/>
    </row>
    <row r="83" spans="2:13" ht="14.25">
      <c r="B83" s="154">
        <f t="shared" si="2"/>
        <v>0</v>
      </c>
      <c r="C83" s="149" t="s">
        <v>1752</v>
      </c>
      <c r="D83" s="149" t="s">
        <v>1746</v>
      </c>
      <c r="E83" s="149" t="s">
        <v>1747</v>
      </c>
      <c r="F83" s="149" t="s">
        <v>1857</v>
      </c>
      <c r="G83" s="149" t="s">
        <v>1858</v>
      </c>
      <c r="H83" s="153"/>
      <c r="I83" s="153" t="s">
        <v>1148</v>
      </c>
      <c r="J83" s="153" t="s">
        <v>1143</v>
      </c>
      <c r="K83" s="153" t="s">
        <v>1425</v>
      </c>
      <c r="L83" s="153"/>
      <c r="M83" s="153"/>
    </row>
    <row r="84" spans="2:13" ht="14.25">
      <c r="B84" s="154">
        <f t="shared" si="2"/>
        <v>0</v>
      </c>
      <c r="C84" s="149" t="s">
        <v>1752</v>
      </c>
      <c r="D84" s="149" t="s">
        <v>1746</v>
      </c>
      <c r="E84" s="149" t="s">
        <v>1747</v>
      </c>
      <c r="F84" s="149" t="s">
        <v>1857</v>
      </c>
      <c r="G84" s="149" t="s">
        <v>1859</v>
      </c>
      <c r="H84" s="153"/>
      <c r="I84" s="153" t="s">
        <v>1142</v>
      </c>
      <c r="J84" s="153" t="s">
        <v>1143</v>
      </c>
      <c r="K84" s="153" t="s">
        <v>1426</v>
      </c>
      <c r="L84" s="153"/>
      <c r="M84" s="153"/>
    </row>
    <row r="85" spans="2:13" ht="14.25">
      <c r="B85" s="154">
        <f t="shared" si="2"/>
        <v>0</v>
      </c>
      <c r="C85" s="149" t="s">
        <v>1745</v>
      </c>
      <c r="D85" s="149" t="s">
        <v>1746</v>
      </c>
      <c r="E85" s="149" t="s">
        <v>1747</v>
      </c>
      <c r="F85" s="149" t="s">
        <v>1857</v>
      </c>
      <c r="G85" s="149" t="s">
        <v>1860</v>
      </c>
      <c r="H85" s="153"/>
      <c r="I85" s="153"/>
      <c r="J85" s="153"/>
      <c r="K85" s="153"/>
      <c r="L85" s="153"/>
      <c r="M85" s="153"/>
    </row>
    <row r="86" spans="2:13" ht="14.25">
      <c r="B86" s="154">
        <f t="shared" si="2"/>
        <v>0</v>
      </c>
      <c r="C86" s="149" t="s">
        <v>1752</v>
      </c>
      <c r="D86" s="149" t="s">
        <v>1746</v>
      </c>
      <c r="E86" s="149" t="s">
        <v>1805</v>
      </c>
      <c r="F86" s="149" t="s">
        <v>1861</v>
      </c>
      <c r="G86" s="149" t="s">
        <v>1862</v>
      </c>
      <c r="H86" s="153"/>
      <c r="I86" s="153"/>
      <c r="J86" s="153"/>
      <c r="K86" s="153"/>
      <c r="L86" s="153"/>
      <c r="M86" s="153"/>
    </row>
    <row r="87" spans="2:13" ht="14.25">
      <c r="B87" s="154">
        <f t="shared" si="2"/>
        <v>0</v>
      </c>
      <c r="C87" s="150" t="s">
        <v>1745</v>
      </c>
      <c r="D87" s="150" t="s">
        <v>1746</v>
      </c>
      <c r="E87" s="150" t="s">
        <v>1747</v>
      </c>
      <c r="F87" s="150" t="s">
        <v>1770</v>
      </c>
      <c r="G87" s="150" t="s">
        <v>1863</v>
      </c>
      <c r="H87" s="153"/>
      <c r="I87" s="153"/>
      <c r="J87" s="153"/>
      <c r="K87" s="153"/>
      <c r="L87" s="153"/>
      <c r="M87" s="153"/>
    </row>
    <row r="88" spans="2:13" ht="14.25">
      <c r="B88" s="154">
        <f t="shared" si="2"/>
        <v>0</v>
      </c>
      <c r="C88" s="149" t="s">
        <v>1745</v>
      </c>
      <c r="D88" s="149" t="s">
        <v>1746</v>
      </c>
      <c r="E88" s="149" t="s">
        <v>1747</v>
      </c>
      <c r="F88" s="149" t="s">
        <v>1770</v>
      </c>
      <c r="G88" s="149" t="s">
        <v>1864</v>
      </c>
      <c r="H88" s="153"/>
      <c r="I88" s="153"/>
      <c r="J88" s="153"/>
      <c r="K88" s="153"/>
      <c r="L88" s="153"/>
      <c r="M88" s="153"/>
    </row>
    <row r="89" spans="2:13" ht="14.25">
      <c r="B89" s="154">
        <f t="shared" si="2"/>
        <v>0</v>
      </c>
      <c r="C89" s="150" t="s">
        <v>1745</v>
      </c>
      <c r="D89" s="150" t="s">
        <v>1755</v>
      </c>
      <c r="E89" s="150" t="s">
        <v>1756</v>
      </c>
      <c r="F89" s="150" t="s">
        <v>1865</v>
      </c>
      <c r="G89" s="150" t="s">
        <v>1865</v>
      </c>
      <c r="H89" s="153"/>
      <c r="I89" s="153"/>
      <c r="J89" s="153"/>
      <c r="K89" s="153"/>
      <c r="L89" s="153"/>
      <c r="M89" s="153"/>
    </row>
    <row r="90" spans="2:13" ht="14.25">
      <c r="B90" s="154">
        <f t="shared" si="2"/>
        <v>0</v>
      </c>
      <c r="C90" s="150" t="s">
        <v>1745</v>
      </c>
      <c r="D90" s="150" t="s">
        <v>1755</v>
      </c>
      <c r="E90" s="150" t="s">
        <v>1756</v>
      </c>
      <c r="F90" s="150" t="s">
        <v>1866</v>
      </c>
      <c r="G90" s="150" t="s">
        <v>1866</v>
      </c>
      <c r="H90" s="153"/>
      <c r="I90" s="153"/>
      <c r="J90" s="153"/>
      <c r="K90" s="153"/>
      <c r="L90" s="153"/>
      <c r="M90" s="153"/>
    </row>
    <row r="91" spans="2:13" ht="14.25">
      <c r="B91" s="154">
        <f t="shared" si="2"/>
        <v>0</v>
      </c>
      <c r="C91" s="149" t="s">
        <v>1745</v>
      </c>
      <c r="D91" s="149" t="s">
        <v>1746</v>
      </c>
      <c r="E91" s="149" t="s">
        <v>1747</v>
      </c>
      <c r="F91" s="149" t="s">
        <v>1748</v>
      </c>
      <c r="G91" s="149" t="s">
        <v>1867</v>
      </c>
      <c r="H91" s="153"/>
      <c r="I91" s="153"/>
      <c r="J91" s="153"/>
      <c r="K91" s="153"/>
      <c r="L91" s="153"/>
      <c r="M91" s="153"/>
    </row>
    <row r="92" spans="2:13" ht="14.25">
      <c r="B92" s="154">
        <f t="shared" si="2"/>
        <v>0</v>
      </c>
      <c r="C92" s="149" t="s">
        <v>1745</v>
      </c>
      <c r="D92" s="149" t="s">
        <v>1746</v>
      </c>
      <c r="E92" s="149" t="s">
        <v>1747</v>
      </c>
      <c r="F92" s="149" t="s">
        <v>1768</v>
      </c>
      <c r="G92" s="149" t="s">
        <v>1868</v>
      </c>
      <c r="H92" s="153"/>
      <c r="I92" s="153"/>
      <c r="J92" s="153"/>
      <c r="K92" s="153"/>
      <c r="L92" s="153"/>
      <c r="M92" s="153"/>
    </row>
    <row r="93" spans="2:13" ht="14.25">
      <c r="B93" s="154">
        <f t="shared" si="2"/>
        <v>0</v>
      </c>
      <c r="C93" s="149" t="s">
        <v>1752</v>
      </c>
      <c r="D93" s="149" t="s">
        <v>1746</v>
      </c>
      <c r="E93" s="149" t="s">
        <v>1869</v>
      </c>
      <c r="F93" s="149" t="s">
        <v>1870</v>
      </c>
      <c r="G93" s="149" t="s">
        <v>1869</v>
      </c>
      <c r="H93" s="153"/>
      <c r="I93" s="153"/>
      <c r="J93" s="153"/>
      <c r="K93" s="153"/>
      <c r="L93" s="153"/>
      <c r="M93" s="153"/>
    </row>
    <row r="94" spans="2:13" ht="14.25">
      <c r="B94" s="154">
        <f t="shared" si="2"/>
        <v>0</v>
      </c>
      <c r="C94" s="149" t="s">
        <v>1752</v>
      </c>
      <c r="D94" s="149" t="s">
        <v>1746</v>
      </c>
      <c r="E94" s="149" t="s">
        <v>1747</v>
      </c>
      <c r="F94" s="149" t="s">
        <v>1770</v>
      </c>
      <c r="G94" s="149" t="s">
        <v>1871</v>
      </c>
      <c r="H94" s="153"/>
      <c r="I94" s="153"/>
      <c r="J94" s="153"/>
      <c r="K94" s="153"/>
      <c r="L94" s="153"/>
      <c r="M94" s="153"/>
    </row>
    <row r="95" spans="2:13" ht="14.25">
      <c r="B95" s="154">
        <f t="shared" si="2"/>
        <v>0</v>
      </c>
      <c r="C95" s="149" t="s">
        <v>1745</v>
      </c>
      <c r="D95" s="149" t="s">
        <v>1746</v>
      </c>
      <c r="E95" s="149" t="s">
        <v>1747</v>
      </c>
      <c r="F95" s="149" t="s">
        <v>1748</v>
      </c>
      <c r="G95" s="149" t="s">
        <v>1872</v>
      </c>
      <c r="H95" s="153"/>
      <c r="I95" s="153"/>
      <c r="J95" s="153"/>
      <c r="K95" s="153"/>
      <c r="L95" s="153"/>
      <c r="M95" s="153"/>
    </row>
    <row r="96" spans="2:13" ht="14.25">
      <c r="B96" s="154">
        <f t="shared" si="2"/>
        <v>0</v>
      </c>
      <c r="C96" s="149" t="s">
        <v>1745</v>
      </c>
      <c r="D96" s="149" t="s">
        <v>1746</v>
      </c>
      <c r="E96" s="149" t="s">
        <v>1747</v>
      </c>
      <c r="F96" s="149" t="s">
        <v>1813</v>
      </c>
      <c r="G96" s="149" t="s">
        <v>1873</v>
      </c>
      <c r="H96" s="153"/>
      <c r="I96" s="153"/>
      <c r="J96" s="153"/>
      <c r="K96" s="153"/>
      <c r="L96" s="153"/>
      <c r="M96" s="153"/>
    </row>
    <row r="97" spans="2:13" ht="14.25">
      <c r="B97" s="154">
        <f t="shared" si="2"/>
        <v>0</v>
      </c>
      <c r="C97" s="150" t="s">
        <v>1745</v>
      </c>
      <c r="D97" s="150" t="s">
        <v>1746</v>
      </c>
      <c r="E97" s="150" t="s">
        <v>1747</v>
      </c>
      <c r="F97" s="150" t="s">
        <v>1762</v>
      </c>
      <c r="G97" s="150" t="s">
        <v>1874</v>
      </c>
      <c r="H97" s="153"/>
      <c r="I97" s="153"/>
      <c r="J97" s="153"/>
      <c r="K97" s="153"/>
      <c r="L97" s="153"/>
      <c r="M97" s="153"/>
    </row>
    <row r="98" spans="2:13" ht="14.25">
      <c r="B98" s="154">
        <f t="shared" si="2"/>
        <v>0</v>
      </c>
      <c r="C98" s="149" t="s">
        <v>1745</v>
      </c>
      <c r="D98" s="149" t="s">
        <v>1746</v>
      </c>
      <c r="E98" s="149" t="s">
        <v>1747</v>
      </c>
      <c r="F98" s="149" t="s">
        <v>1768</v>
      </c>
      <c r="G98" s="149" t="s">
        <v>1875</v>
      </c>
      <c r="H98" s="153"/>
      <c r="I98" s="153"/>
      <c r="J98" s="153"/>
      <c r="K98" s="153"/>
      <c r="L98" s="153"/>
      <c r="M98" s="153"/>
    </row>
    <row r="99" spans="2:13" ht="14.25">
      <c r="B99" s="154">
        <f t="shared" ref="B99:B121" si="3">SUMIF(DTCAUSE,G99,DEF_PROD)</f>
        <v>0</v>
      </c>
      <c r="C99" s="150" t="s">
        <v>1745</v>
      </c>
      <c r="D99" s="150" t="s">
        <v>1755</v>
      </c>
      <c r="E99" s="150" t="s">
        <v>1756</v>
      </c>
      <c r="F99" s="150" t="s">
        <v>1876</v>
      </c>
      <c r="G99" s="150" t="s">
        <v>1876</v>
      </c>
      <c r="H99" s="153"/>
      <c r="I99" s="153"/>
      <c r="J99" s="153"/>
      <c r="K99" s="153"/>
      <c r="L99" s="153"/>
      <c r="M99" s="153"/>
    </row>
    <row r="100" spans="2:13" ht="14.25">
      <c r="B100" s="154">
        <f t="shared" si="3"/>
        <v>0</v>
      </c>
      <c r="C100" s="150" t="s">
        <v>1745</v>
      </c>
      <c r="D100" s="150" t="s">
        <v>1746</v>
      </c>
      <c r="E100" s="150" t="s">
        <v>1747</v>
      </c>
      <c r="F100" s="150" t="s">
        <v>1770</v>
      </c>
      <c r="G100" s="150" t="s">
        <v>1877</v>
      </c>
      <c r="H100" s="153"/>
      <c r="I100" s="153"/>
      <c r="J100" s="153"/>
      <c r="K100" s="153"/>
      <c r="L100" s="153"/>
      <c r="M100" s="153"/>
    </row>
    <row r="101" spans="2:13" ht="14.25">
      <c r="B101" s="154">
        <f t="shared" si="3"/>
        <v>0</v>
      </c>
      <c r="C101" s="149" t="s">
        <v>1745</v>
      </c>
      <c r="D101" s="149" t="s">
        <v>1746</v>
      </c>
      <c r="E101" s="149" t="s">
        <v>1747</v>
      </c>
      <c r="F101" s="149" t="s">
        <v>1762</v>
      </c>
      <c r="G101" s="149" t="s">
        <v>1878</v>
      </c>
      <c r="H101" s="153"/>
      <c r="I101" s="153"/>
      <c r="J101" s="153"/>
      <c r="K101" s="153"/>
      <c r="L101" s="153"/>
      <c r="M101" s="153"/>
    </row>
    <row r="102" spans="2:13" ht="14.25">
      <c r="B102" s="154">
        <f t="shared" si="3"/>
        <v>0</v>
      </c>
      <c r="C102" s="149" t="s">
        <v>1752</v>
      </c>
      <c r="D102" s="149" t="s">
        <v>1746</v>
      </c>
      <c r="E102" s="149" t="s">
        <v>1747</v>
      </c>
      <c r="F102" s="149" t="s">
        <v>1770</v>
      </c>
      <c r="G102" s="149" t="s">
        <v>1879</v>
      </c>
      <c r="H102" s="153"/>
      <c r="I102" s="153"/>
      <c r="J102" s="153"/>
      <c r="K102" s="153"/>
      <c r="L102" s="153"/>
      <c r="M102" s="153"/>
    </row>
    <row r="103" spans="2:13" ht="14.25">
      <c r="B103" s="154">
        <f t="shared" si="3"/>
        <v>0</v>
      </c>
      <c r="C103" s="149" t="s">
        <v>1745</v>
      </c>
      <c r="D103" s="149" t="s">
        <v>1790</v>
      </c>
      <c r="E103" s="149" t="s">
        <v>1791</v>
      </c>
      <c r="F103" s="149" t="s">
        <v>1880</v>
      </c>
      <c r="G103" s="149" t="s">
        <v>1881</v>
      </c>
      <c r="H103" s="153"/>
      <c r="I103" s="153"/>
      <c r="J103" s="153"/>
      <c r="K103" s="153"/>
      <c r="L103" s="153"/>
      <c r="M103" s="153"/>
    </row>
    <row r="104" spans="2:13" ht="14.25">
      <c r="B104" s="154">
        <f t="shared" si="3"/>
        <v>0</v>
      </c>
      <c r="C104" s="149" t="s">
        <v>1745</v>
      </c>
      <c r="D104" s="149" t="s">
        <v>1755</v>
      </c>
      <c r="E104" s="149" t="s">
        <v>1791</v>
      </c>
      <c r="F104" s="149" t="s">
        <v>1882</v>
      </c>
      <c r="G104" s="149" t="s">
        <v>1882</v>
      </c>
      <c r="H104" s="153"/>
      <c r="I104" s="153"/>
      <c r="J104" s="153"/>
      <c r="K104" s="153"/>
      <c r="L104" s="153"/>
      <c r="M104" s="153"/>
    </row>
    <row r="105" spans="2:13" ht="14.25">
      <c r="B105" s="154">
        <f t="shared" si="3"/>
        <v>0</v>
      </c>
      <c r="C105" s="149" t="s">
        <v>1752</v>
      </c>
      <c r="D105" s="149" t="s">
        <v>1755</v>
      </c>
      <c r="E105" s="149" t="s">
        <v>1756</v>
      </c>
      <c r="F105" s="149" t="s">
        <v>1759</v>
      </c>
      <c r="G105" s="149" t="s">
        <v>1883</v>
      </c>
      <c r="H105" s="153"/>
      <c r="I105" s="153"/>
      <c r="J105" s="153"/>
      <c r="K105" s="153"/>
      <c r="L105" s="153"/>
      <c r="M105" s="153"/>
    </row>
    <row r="106" spans="2:13" ht="14.25">
      <c r="B106" s="154">
        <f t="shared" si="3"/>
        <v>0</v>
      </c>
      <c r="C106" s="149" t="s">
        <v>1745</v>
      </c>
      <c r="D106" s="149" t="s">
        <v>1746</v>
      </c>
      <c r="E106" s="149" t="s">
        <v>1747</v>
      </c>
      <c r="F106" s="149" t="s">
        <v>1748</v>
      </c>
      <c r="G106" s="149" t="s">
        <v>1884</v>
      </c>
      <c r="H106" s="153"/>
      <c r="I106" s="153"/>
      <c r="J106" s="153"/>
      <c r="K106" s="153"/>
      <c r="L106" s="153"/>
      <c r="M106" s="153"/>
    </row>
    <row r="107" spans="2:13" ht="14.25">
      <c r="B107" s="154">
        <f t="shared" si="3"/>
        <v>0</v>
      </c>
      <c r="C107" s="150" t="s">
        <v>1745</v>
      </c>
      <c r="D107" s="150" t="s">
        <v>1746</v>
      </c>
      <c r="E107" s="150" t="s">
        <v>1747</v>
      </c>
      <c r="F107" s="150" t="s">
        <v>1813</v>
      </c>
      <c r="G107" s="150" t="s">
        <v>1885</v>
      </c>
      <c r="H107" s="153"/>
      <c r="I107" s="153"/>
      <c r="J107" s="153"/>
      <c r="K107" s="153"/>
      <c r="L107" s="153"/>
      <c r="M107" s="153"/>
    </row>
    <row r="108" spans="2:13" ht="14.25">
      <c r="B108" s="154">
        <f t="shared" si="3"/>
        <v>0</v>
      </c>
      <c r="C108" s="149" t="s">
        <v>1745</v>
      </c>
      <c r="D108" s="149" t="s">
        <v>1746</v>
      </c>
      <c r="E108" s="149" t="s">
        <v>1747</v>
      </c>
      <c r="F108" s="149" t="s">
        <v>1762</v>
      </c>
      <c r="G108" s="149" t="s">
        <v>1886</v>
      </c>
      <c r="H108" s="153"/>
      <c r="I108" s="153"/>
      <c r="J108" s="153"/>
      <c r="K108" s="153"/>
      <c r="L108" s="153"/>
      <c r="M108" s="153"/>
    </row>
    <row r="109" spans="2:13" ht="14.25">
      <c r="B109" s="154">
        <f t="shared" si="3"/>
        <v>0</v>
      </c>
      <c r="C109" s="150" t="s">
        <v>1745</v>
      </c>
      <c r="D109" s="150" t="s">
        <v>1746</v>
      </c>
      <c r="E109" s="150" t="s">
        <v>1747</v>
      </c>
      <c r="F109" s="150" t="s">
        <v>1768</v>
      </c>
      <c r="G109" s="150" t="s">
        <v>1887</v>
      </c>
      <c r="H109" s="153"/>
      <c r="I109" s="153"/>
      <c r="J109" s="153"/>
      <c r="K109" s="153"/>
      <c r="L109" s="153"/>
      <c r="M109" s="153"/>
    </row>
    <row r="110" spans="2:13" ht="14.25">
      <c r="B110" s="154">
        <f t="shared" si="3"/>
        <v>0</v>
      </c>
      <c r="C110" s="150" t="s">
        <v>1745</v>
      </c>
      <c r="D110" s="150" t="s">
        <v>1746</v>
      </c>
      <c r="E110" s="150" t="s">
        <v>1747</v>
      </c>
      <c r="F110" s="150" t="s">
        <v>185</v>
      </c>
      <c r="G110" s="150" t="s">
        <v>1888</v>
      </c>
      <c r="H110" s="153"/>
      <c r="I110" s="153"/>
      <c r="J110" s="153"/>
      <c r="K110" s="153"/>
      <c r="L110" s="153"/>
      <c r="M110" s="153"/>
    </row>
    <row r="111" spans="2:13" ht="14.25">
      <c r="B111" s="154">
        <f t="shared" si="3"/>
        <v>0</v>
      </c>
      <c r="C111" s="149" t="s">
        <v>1745</v>
      </c>
      <c r="D111" s="149" t="s">
        <v>1746</v>
      </c>
      <c r="E111" s="149" t="s">
        <v>1747</v>
      </c>
      <c r="F111" s="149" t="s">
        <v>1762</v>
      </c>
      <c r="G111" s="149" t="s">
        <v>1889</v>
      </c>
      <c r="H111" s="153"/>
      <c r="I111" s="153"/>
      <c r="J111" s="153"/>
      <c r="K111" s="153"/>
      <c r="L111" s="153"/>
      <c r="M111" s="153"/>
    </row>
    <row r="112" spans="2:13" ht="14.25">
      <c r="B112" s="154">
        <f t="shared" si="3"/>
        <v>0</v>
      </c>
      <c r="C112" s="149" t="s">
        <v>1745</v>
      </c>
      <c r="D112" s="149" t="s">
        <v>1746</v>
      </c>
      <c r="E112" s="149" t="s">
        <v>1747</v>
      </c>
      <c r="F112" s="149" t="s">
        <v>1770</v>
      </c>
      <c r="G112" s="149" t="s">
        <v>1890</v>
      </c>
      <c r="H112" s="153"/>
      <c r="I112" s="153"/>
      <c r="J112" s="153"/>
      <c r="K112" s="153"/>
      <c r="L112" s="153"/>
      <c r="M112" s="153"/>
    </row>
    <row r="113" spans="2:13" ht="14.25">
      <c r="B113" s="154">
        <f t="shared" si="3"/>
        <v>0</v>
      </c>
      <c r="C113" s="149" t="s">
        <v>1752</v>
      </c>
      <c r="D113" s="149" t="s">
        <v>1746</v>
      </c>
      <c r="E113" s="149" t="s">
        <v>1753</v>
      </c>
      <c r="F113" s="149" t="s">
        <v>1891</v>
      </c>
      <c r="G113" s="149" t="s">
        <v>1892</v>
      </c>
      <c r="H113" s="153"/>
      <c r="I113" s="153"/>
      <c r="J113" s="153"/>
      <c r="K113" s="153"/>
      <c r="L113" s="153"/>
      <c r="M113" s="153"/>
    </row>
    <row r="114" spans="2:13" ht="14.25">
      <c r="B114" s="154">
        <f t="shared" si="3"/>
        <v>0</v>
      </c>
      <c r="C114" s="149" t="s">
        <v>1745</v>
      </c>
      <c r="D114" s="149" t="s">
        <v>1755</v>
      </c>
      <c r="E114" s="149" t="s">
        <v>1893</v>
      </c>
      <c r="F114" s="149" t="s">
        <v>1894</v>
      </c>
      <c r="G114" s="149" t="s">
        <v>1895</v>
      </c>
      <c r="H114" s="153"/>
      <c r="I114" s="153"/>
      <c r="J114" s="153"/>
      <c r="K114" s="153"/>
      <c r="L114" s="153"/>
      <c r="M114" s="153"/>
    </row>
    <row r="115" spans="2:13" ht="14.25">
      <c r="B115" s="154">
        <f t="shared" si="3"/>
        <v>0</v>
      </c>
      <c r="C115" s="149" t="s">
        <v>1745</v>
      </c>
      <c r="D115" s="149" t="s">
        <v>1746</v>
      </c>
      <c r="E115" s="149" t="s">
        <v>1893</v>
      </c>
      <c r="F115" s="149" t="s">
        <v>1894</v>
      </c>
      <c r="G115" s="149" t="s">
        <v>1896</v>
      </c>
      <c r="H115" s="153"/>
      <c r="I115" s="153"/>
      <c r="J115" s="153"/>
      <c r="K115" s="153"/>
      <c r="L115" s="153"/>
      <c r="M115" s="153"/>
    </row>
    <row r="116" spans="2:13" ht="14.25">
      <c r="B116" s="154">
        <f t="shared" si="3"/>
        <v>0</v>
      </c>
      <c r="C116" s="149" t="s">
        <v>1752</v>
      </c>
      <c r="D116" s="149" t="s">
        <v>1746</v>
      </c>
      <c r="E116" s="149" t="s">
        <v>1753</v>
      </c>
      <c r="F116" s="149" t="s">
        <v>1897</v>
      </c>
      <c r="G116" s="149" t="s">
        <v>1898</v>
      </c>
      <c r="H116" s="153"/>
      <c r="I116" s="153"/>
      <c r="J116" s="153"/>
      <c r="K116" s="153"/>
      <c r="L116" s="153"/>
      <c r="M116" s="153"/>
    </row>
    <row r="117" spans="2:13" ht="14.25">
      <c r="B117" s="154">
        <f t="shared" si="3"/>
        <v>0</v>
      </c>
      <c r="C117" s="150" t="s">
        <v>1745</v>
      </c>
      <c r="D117" s="150" t="s">
        <v>1746</v>
      </c>
      <c r="E117" s="150" t="s">
        <v>1750</v>
      </c>
      <c r="F117" s="150" t="s">
        <v>1899</v>
      </c>
      <c r="G117" s="150" t="s">
        <v>1900</v>
      </c>
      <c r="H117" s="153"/>
      <c r="I117" s="153"/>
      <c r="J117" s="153"/>
      <c r="K117" s="153"/>
      <c r="L117" s="153"/>
      <c r="M117" s="153"/>
    </row>
    <row r="118" spans="2:13" ht="14.25">
      <c r="B118" s="154">
        <f t="shared" si="3"/>
        <v>0</v>
      </c>
      <c r="C118" s="149" t="s">
        <v>1752</v>
      </c>
      <c r="D118" s="149" t="s">
        <v>1755</v>
      </c>
      <c r="E118" s="149" t="s">
        <v>1747</v>
      </c>
      <c r="F118" s="149" t="s">
        <v>1788</v>
      </c>
      <c r="G118" s="149" t="s">
        <v>1901</v>
      </c>
      <c r="H118" s="153"/>
      <c r="I118" s="153"/>
      <c r="J118" s="153"/>
      <c r="K118" s="153"/>
      <c r="L118" s="153"/>
      <c r="M118" s="153"/>
    </row>
    <row r="119" spans="2:13" ht="14.25">
      <c r="B119" s="154">
        <f t="shared" si="3"/>
        <v>0</v>
      </c>
      <c r="C119" s="150" t="s">
        <v>1752</v>
      </c>
      <c r="D119" s="150" t="s">
        <v>1755</v>
      </c>
      <c r="E119" s="150" t="s">
        <v>1747</v>
      </c>
      <c r="F119" s="150" t="s">
        <v>1788</v>
      </c>
      <c r="G119" s="150" t="s">
        <v>1902</v>
      </c>
      <c r="H119" s="153"/>
      <c r="I119" s="153"/>
      <c r="J119" s="153"/>
      <c r="K119" s="153"/>
      <c r="L119" s="153"/>
      <c r="M119" s="153"/>
    </row>
    <row r="120" spans="2:13" ht="14.25">
      <c r="B120" s="154">
        <f t="shared" si="3"/>
        <v>0</v>
      </c>
      <c r="C120" s="150" t="s">
        <v>1752</v>
      </c>
      <c r="D120" s="150" t="s">
        <v>1755</v>
      </c>
      <c r="E120" s="150" t="s">
        <v>1747</v>
      </c>
      <c r="F120" s="150" t="s">
        <v>1788</v>
      </c>
      <c r="G120" s="150" t="s">
        <v>1903</v>
      </c>
      <c r="H120" s="153"/>
      <c r="I120" s="153"/>
      <c r="J120" s="153"/>
      <c r="K120" s="153"/>
      <c r="L120" s="153"/>
      <c r="M120" s="153"/>
    </row>
    <row r="121" spans="2:13" ht="14.25">
      <c r="B121" s="154">
        <f t="shared" si="3"/>
        <v>0</v>
      </c>
      <c r="C121" s="149" t="s">
        <v>1752</v>
      </c>
      <c r="D121" s="149" t="s">
        <v>1746</v>
      </c>
      <c r="E121" s="149" t="s">
        <v>1747</v>
      </c>
      <c r="F121" s="149" t="s">
        <v>1770</v>
      </c>
      <c r="G121" s="149" t="s">
        <v>1904</v>
      </c>
      <c r="H121" s="153"/>
      <c r="I121" s="153"/>
      <c r="J121" s="153"/>
      <c r="K121" s="153"/>
      <c r="L121" s="153"/>
      <c r="M121" s="153"/>
    </row>
    <row r="122" spans="2:13" ht="14.25">
      <c r="H122" s="153"/>
    </row>
  </sheetData>
  <sheetProtection password="ECEC" sheet="1" objects="1" scenarios="1" formatCells="0"/>
  <mergeCells count="2">
    <mergeCell ref="R2:T2"/>
    <mergeCell ref="N38:N39"/>
  </mergeCells>
  <phoneticPr fontId="2" type="noConversion"/>
  <pageMargins left="0.75" right="0.75" top="1" bottom="1" header="0.5" footer="0.5"/>
  <pageSetup paperSize="9" orientation="portrait" horizontalDpi="4294967295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183</vt:i4>
      </vt:variant>
    </vt:vector>
  </HeadingPairs>
  <TitlesOfParts>
    <vt:vector size="198" baseType="lpstr">
      <vt:lpstr>REPORT</vt:lpstr>
      <vt:lpstr>WELL TESTS</vt:lpstr>
      <vt:lpstr>WELL DATA</vt:lpstr>
      <vt:lpstr>WATER FLOOD WELLS</vt:lpstr>
      <vt:lpstr>PROCESS</vt:lpstr>
      <vt:lpstr>EQUIPMENT DATA</vt:lpstr>
      <vt:lpstr>TANKS</vt:lpstr>
      <vt:lpstr>DFL SHOTS</vt:lpstr>
      <vt:lpstr>PA &amp; TA</vt:lpstr>
      <vt:lpstr>LAB DATA</vt:lpstr>
      <vt:lpstr>DATA INPUT</vt:lpstr>
      <vt:lpstr>TANK TABLES</vt:lpstr>
      <vt:lpstr>TEMPERATURE</vt:lpstr>
      <vt:lpstr>WELL LIST</vt:lpstr>
      <vt:lpstr>ADMIN</vt:lpstr>
      <vt:lpstr>a</vt:lpstr>
      <vt:lpstr>ACTUALINJ</vt:lpstr>
      <vt:lpstr>ACTUALTODAY</vt:lpstr>
      <vt:lpstr>ACTUALYESTERDAY</vt:lpstr>
      <vt:lpstr>API_RANGE</vt:lpstr>
      <vt:lpstr>asd</vt:lpstr>
      <vt:lpstr>asdsad</vt:lpstr>
      <vt:lpstr>AUTOFILL01</vt:lpstr>
      <vt:lpstr>AUTOFILL02</vt:lpstr>
      <vt:lpstr>AUTOFILL03</vt:lpstr>
      <vt:lpstr>AUTOFILL04</vt:lpstr>
      <vt:lpstr>AUTOFILL05</vt:lpstr>
      <vt:lpstr>AUTOFILL06</vt:lpstr>
      <vt:lpstr>AUTOFILL07</vt:lpstr>
      <vt:lpstr>AUTOFILL08</vt:lpstr>
      <vt:lpstr>AUTOFILL09</vt:lpstr>
      <vt:lpstr>AUTOFILL10</vt:lpstr>
      <vt:lpstr>AUTOFILL11</vt:lpstr>
      <vt:lpstr>PROCESS!AUTOFILL12</vt:lpstr>
      <vt:lpstr>AUTOFILL12</vt:lpstr>
      <vt:lpstr>aw</vt:lpstr>
      <vt:lpstr>BFPD</vt:lpstr>
      <vt:lpstr>BOPD</vt:lpstr>
      <vt:lpstr>BSSTATUS</vt:lpstr>
      <vt:lpstr>BSW</vt:lpstr>
      <vt:lpstr>CALC01</vt:lpstr>
      <vt:lpstr>CALC02</vt:lpstr>
      <vt:lpstr>CALC06</vt:lpstr>
      <vt:lpstr>'LAB DATA'!CALC07</vt:lpstr>
      <vt:lpstr>CALC08</vt:lpstr>
      <vt:lpstr>CALC09</vt:lpstr>
      <vt:lpstr>CALC10</vt:lpstr>
      <vt:lpstr>CALC11</vt:lpstr>
      <vt:lpstr>PROCESS!CALC12</vt:lpstr>
      <vt:lpstr>CALC12</vt:lpstr>
      <vt:lpstr>CASING_STATUS</vt:lpstr>
      <vt:lpstr>CHOKE</vt:lpstr>
      <vt:lpstr>CLEAR013</vt:lpstr>
      <vt:lpstr>CLEARPF</vt:lpstr>
      <vt:lpstr>CLEARRANGE01</vt:lpstr>
      <vt:lpstr>CLEARRANGE02</vt:lpstr>
      <vt:lpstr>CLEARRANGE03</vt:lpstr>
      <vt:lpstr>'LAB DATA'!CLEARRANGE05</vt:lpstr>
      <vt:lpstr>CLEARRANGE05</vt:lpstr>
      <vt:lpstr>PROCESS!CLEARRANGE06</vt:lpstr>
      <vt:lpstr>CLEARRANGE06</vt:lpstr>
      <vt:lpstr>CLEARRANGE07</vt:lpstr>
      <vt:lpstr>CLEARRANGE08</vt:lpstr>
      <vt:lpstr>PROCESS!CLEARRANGE09</vt:lpstr>
      <vt:lpstr>CLEARRANGE09</vt:lpstr>
      <vt:lpstr>CLOSINGSTK</vt:lpstr>
      <vt:lpstr>COMMENT</vt:lpstr>
      <vt:lpstr>DATATAG</vt:lpstr>
      <vt:lpstr>DEF_PROD</vt:lpstr>
      <vt:lpstr>DEP_FGM</vt:lpstr>
      <vt:lpstr>DFAC</vt:lpstr>
      <vt:lpstr>DFLRANGE</vt:lpstr>
      <vt:lpstr>DT_CAUSE</vt:lpstr>
      <vt:lpstr>DT_CAUSES</vt:lpstr>
      <vt:lpstr>DT_CAUSES_WIW</vt:lpstr>
      <vt:lpstr>DTCAUSE</vt:lpstr>
      <vt:lpstr>'PA &amp; TA'!EQUIP_DTCAUSE</vt:lpstr>
      <vt:lpstr>EQUIP_DTCAUSE</vt:lpstr>
      <vt:lpstr>EQUIPHRS</vt:lpstr>
      <vt:lpstr>EST_PROD</vt:lpstr>
      <vt:lpstr>FACTOR_TABLE</vt:lpstr>
      <vt:lpstr>FIELD</vt:lpstr>
      <vt:lpstr>FIELD_GM</vt:lpstr>
      <vt:lpstr>FIELD_SHORT</vt:lpstr>
      <vt:lpstr>FLUIDTOTAL</vt:lpstr>
      <vt:lpstr>FMGDATA</vt:lpstr>
      <vt:lpstr>GAS</vt:lpstr>
      <vt:lpstr>HOURS</vt:lpstr>
      <vt:lpstr>INJ_ACTUAL</vt:lpstr>
      <vt:lpstr>INJ_RATE</vt:lpstr>
      <vt:lpstr>INJ_WATER</vt:lpstr>
      <vt:lpstr>INJCUMTARG</vt:lpstr>
      <vt:lpstr>INJSTAUS</vt:lpstr>
      <vt:lpstr>INJTARG</vt:lpstr>
      <vt:lpstr>INPUTDATA</vt:lpstr>
      <vt:lpstr>INPUTTARGET</vt:lpstr>
      <vt:lpstr>KDATA</vt:lpstr>
      <vt:lpstr>LocalPath</vt:lpstr>
      <vt:lpstr>MEASURED</vt:lpstr>
      <vt:lpstr>NIPCOTANK1</vt:lpstr>
      <vt:lpstr>NIPCOTANK2</vt:lpstr>
      <vt:lpstr>NRQActual_Ratio</vt:lpstr>
      <vt:lpstr>OIL</vt:lpstr>
      <vt:lpstr>OIL_PROFAC</vt:lpstr>
      <vt:lpstr>on</vt:lpstr>
      <vt:lpstr>OOIL</vt:lpstr>
      <vt:lpstr>OPENINGSTK</vt:lpstr>
      <vt:lpstr>PROCESS!PASTEEQUIPDATA</vt:lpstr>
      <vt:lpstr>PASTEEQUIPDATA</vt:lpstr>
      <vt:lpstr>PASTEINJDATA</vt:lpstr>
      <vt:lpstr>PASTEMETERDATA</vt:lpstr>
      <vt:lpstr>PASTENWELLDATA</vt:lpstr>
      <vt:lpstr>PASTEWATERSWR</vt:lpstr>
      <vt:lpstr>PASTEWELLDATA</vt:lpstr>
      <vt:lpstr>'DATA INPUT'!Print_Area</vt:lpstr>
      <vt:lpstr>'DFL SHOTS'!Print_Area</vt:lpstr>
      <vt:lpstr>'LAB DATA'!Print_Area</vt:lpstr>
      <vt:lpstr>'PA &amp; TA'!Print_Area</vt:lpstr>
      <vt:lpstr>PROCESS!Print_Area</vt:lpstr>
      <vt:lpstr>REPORT!Print_Area</vt:lpstr>
      <vt:lpstr>'WATER FLOOD WELLS'!Print_Area</vt:lpstr>
      <vt:lpstr>'WELL DATA'!Print_Area</vt:lpstr>
      <vt:lpstr>'WELL TESTS'!Print_Area</vt:lpstr>
      <vt:lpstr>'WELL DATA'!Print_Titles</vt:lpstr>
      <vt:lpstr>PUMP_SIZE</vt:lpstr>
      <vt:lpstr>q</vt:lpstr>
      <vt:lpstr>QFAC</vt:lpstr>
      <vt:lpstr>qqw</vt:lpstr>
      <vt:lpstr>REPDATE</vt:lpstr>
      <vt:lpstr>REPORTDATE</vt:lpstr>
      <vt:lpstr>ReportDate1</vt:lpstr>
      <vt:lpstr>REPORTDAY</vt:lpstr>
      <vt:lpstr>REPORTDAY2</vt:lpstr>
      <vt:lpstr>ReportName</vt:lpstr>
      <vt:lpstr>REQ_RATE</vt:lpstr>
      <vt:lpstr>RPTEXTRACT</vt:lpstr>
      <vt:lpstr>RPTMONTH</vt:lpstr>
      <vt:lpstr>RZKActual_Ratio</vt:lpstr>
      <vt:lpstr>RZKCL1</vt:lpstr>
      <vt:lpstr>RZKCL2</vt:lpstr>
      <vt:lpstr>RZKCL3</vt:lpstr>
      <vt:lpstr>RZKCL4</vt:lpstr>
      <vt:lpstr>RZKCL5</vt:lpstr>
      <vt:lpstr>RZKCL6</vt:lpstr>
      <vt:lpstr>RZKOP1</vt:lpstr>
      <vt:lpstr>RZKOP2</vt:lpstr>
      <vt:lpstr>RZKOP3</vt:lpstr>
      <vt:lpstr>RZKOP4</vt:lpstr>
      <vt:lpstr>RZKOP5</vt:lpstr>
      <vt:lpstr>RZKOP6</vt:lpstr>
      <vt:lpstr>s</vt:lpstr>
      <vt:lpstr>SHELL_FACTOR</vt:lpstr>
      <vt:lpstr>SHIPPED</vt:lpstr>
      <vt:lpstr>SORTLIST01</vt:lpstr>
      <vt:lpstr>SORTLIST02</vt:lpstr>
      <vt:lpstr>STATUS</vt:lpstr>
      <vt:lpstr>TANK201</vt:lpstr>
      <vt:lpstr>TANK201LEVEL</vt:lpstr>
      <vt:lpstr>TANK202</vt:lpstr>
      <vt:lpstr>TANK202LEVEL</vt:lpstr>
      <vt:lpstr>TANKPOLEVEL</vt:lpstr>
      <vt:lpstr>TANKSLVL</vt:lpstr>
      <vt:lpstr>TARG_FIELD</vt:lpstr>
      <vt:lpstr>TARG_WATER</vt:lpstr>
      <vt:lpstr>TDYCUM</vt:lpstr>
      <vt:lpstr>TDYCUMINJ</vt:lpstr>
      <vt:lpstr>TDYPROD</vt:lpstr>
      <vt:lpstr>TEMP_RANGE</vt:lpstr>
      <vt:lpstr>TEST_TYPE</vt:lpstr>
      <vt:lpstr>TK1</vt:lpstr>
      <vt:lpstr>TK2</vt:lpstr>
      <vt:lpstr>TK3</vt:lpstr>
      <vt:lpstr>TK4</vt:lpstr>
      <vt:lpstr>TK5</vt:lpstr>
      <vt:lpstr>TK6</vt:lpstr>
      <vt:lpstr>TOTPUMPED</vt:lpstr>
      <vt:lpstr>tuytfu</vt:lpstr>
      <vt:lpstr>VERSION</vt:lpstr>
      <vt:lpstr>w</vt:lpstr>
      <vt:lpstr>WATER_CORRECTION</vt:lpstr>
      <vt:lpstr>WATERDRAIN</vt:lpstr>
      <vt:lpstr>WATERWELL_DTCAUSE</vt:lpstr>
      <vt:lpstr>WC</vt:lpstr>
      <vt:lpstr>WELL</vt:lpstr>
      <vt:lpstr>WELL_DTCAUSE</vt:lpstr>
      <vt:lpstr>WELL_FIELD</vt:lpstr>
      <vt:lpstr>WELL_NAME</vt:lpstr>
      <vt:lpstr>WELL_STATUS</vt:lpstr>
      <vt:lpstr>WELLNAME</vt:lpstr>
      <vt:lpstr>WEPCOTANKF3</vt:lpstr>
      <vt:lpstr>wsd</vt:lpstr>
      <vt:lpstr>WSTATUS</vt:lpstr>
      <vt:lpstr>WSWSTAUS</vt:lpstr>
      <vt:lpstr>YSTCUM</vt:lpstr>
      <vt:lpstr>YTDCUMINJ</vt:lpstr>
      <vt:lpstr>YTDPROD</vt:lpstr>
      <vt:lpstr>ZONE</vt:lpstr>
      <vt:lpstr>ZONES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Karamaeng</dc:creator>
  <cp:lastModifiedBy>Pro</cp:lastModifiedBy>
  <cp:lastPrinted>2026-09-20T04:20:51Z</cp:lastPrinted>
  <dcterms:created xsi:type="dcterms:W3CDTF">2006-03-24T04:01:51Z</dcterms:created>
  <dcterms:modified xsi:type="dcterms:W3CDTF">2026-09-21T10:58:48Z</dcterms:modified>
</cp:coreProperties>
</file>