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D:\Documents\Data Analysis\projects\Financial Forecasting\"/>
    </mc:Choice>
  </mc:AlternateContent>
  <xr:revisionPtr revIDLastSave="0" documentId="13_ncr:1_{84FCFCC7-13A4-46D5-A867-2361A08A1E4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shBoard" sheetId="1" r:id="rId1"/>
    <sheet name="Data" sheetId="2" r:id="rId2"/>
    <sheet name="Assumptions" sheetId="3" r:id="rId3"/>
  </sheets>
  <definedNames>
    <definedName name="case_scenario">Assumptions!$A$17:$A$19</definedName>
    <definedName name="cost_of_revenue">Data!$F$2:$F$13</definedName>
    <definedName name="growthmargin">Data!$K$2:$K$13</definedName>
    <definedName name="growthprofits">Data!$I$2:$I$13</definedName>
    <definedName name="operatingmargin">Data!$L$2:$L$13</definedName>
    <definedName name="operatingprofits">Data!$J$2:$J$13</definedName>
    <definedName name="other_operating_items">Data!$H$2:$H$13</definedName>
    <definedName name="period_ending">Data!$D$2:$D$13</definedName>
    <definedName name="sales_general_and_admin">Data!$G$2:$G$13</definedName>
    <definedName name="selected_scenario">DashBoard!$B$13</definedName>
    <definedName name="selected_symbol">DashBoard!$B$2</definedName>
    <definedName name="ticker_symbol">Data!$B$2:$B$13</definedName>
    <definedName name="total_revenue">Data!$E$2:$E$13</definedName>
    <definedName name="unique_ticker_symbols">_xlfn.ANCHORARRAY(Assumptions!$A$23)</definedName>
    <definedName name="years">Data!$C$2:$C$13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3" l="1" a="1"/>
  <c r="A23" i="3" s="1"/>
  <c r="E5" i="1" a="1"/>
  <c r="E5" i="1" s="1"/>
  <c r="G5" i="1" a="1"/>
  <c r="G5" i="1" s="1"/>
  <c r="F9" i="1" a="1"/>
  <c r="F9" i="1" s="1"/>
  <c r="F8" i="1" a="1"/>
  <c r="F8" i="1" s="1"/>
  <c r="E8" i="1" a="1"/>
  <c r="E8" i="1" s="1"/>
  <c r="E9" i="1" a="1"/>
  <c r="E9" i="1" s="1"/>
  <c r="E6" i="1" a="1"/>
  <c r="E6" i="1" s="1"/>
  <c r="F6" i="1" a="1"/>
  <c r="F6" i="1" s="1"/>
  <c r="F5" i="1" a="1"/>
  <c r="F5" i="1" s="1"/>
  <c r="G6" i="1" a="1"/>
  <c r="G6" i="1" s="1"/>
  <c r="I17" i="1"/>
  <c r="I16" i="1"/>
  <c r="I15" i="1"/>
  <c r="H17" i="1"/>
  <c r="H16" i="1"/>
  <c r="H15" i="1"/>
  <c r="I2" i="2"/>
  <c r="J2" i="2" s="1"/>
  <c r="L2" i="2" s="1"/>
  <c r="K2" i="2"/>
  <c r="I3" i="2"/>
  <c r="J3" i="2" s="1"/>
  <c r="L3" i="2" s="1"/>
  <c r="K3" i="2"/>
  <c r="I4" i="2"/>
  <c r="J4" i="2" s="1"/>
  <c r="L4" i="2" s="1"/>
  <c r="K4" i="2"/>
  <c r="I5" i="2"/>
  <c r="J5" i="2" s="1"/>
  <c r="L5" i="2" s="1"/>
  <c r="K5" i="2"/>
  <c r="I6" i="2"/>
  <c r="J6" i="2" s="1"/>
  <c r="L6" i="2" s="1"/>
  <c r="K6" i="2"/>
  <c r="I7" i="2"/>
  <c r="J7" i="2" s="1"/>
  <c r="L7" i="2" s="1"/>
  <c r="K7" i="2"/>
  <c r="I8" i="2"/>
  <c r="J8" i="2" s="1"/>
  <c r="L8" i="2" s="1"/>
  <c r="K8" i="2"/>
  <c r="I9" i="2"/>
  <c r="J9" i="2" s="1"/>
  <c r="L9" i="2" s="1"/>
  <c r="K9" i="2"/>
  <c r="I10" i="2"/>
  <c r="J10" i="2" s="1"/>
  <c r="L10" i="2" s="1"/>
  <c r="K10" i="2"/>
  <c r="I11" i="2"/>
  <c r="J11" i="2" s="1"/>
  <c r="L11" i="2" s="1"/>
  <c r="K11" i="2"/>
  <c r="I12" i="2"/>
  <c r="J12" i="2" s="1"/>
  <c r="L12" i="2" s="1"/>
  <c r="K12" i="2"/>
  <c r="I13" i="2"/>
  <c r="J13" i="2" s="1"/>
  <c r="L13" i="2" s="1"/>
  <c r="K13" i="2"/>
  <c r="G16" i="1" l="1" a="1"/>
  <c r="G16" i="1" s="1"/>
  <c r="F16" i="1" a="1"/>
  <c r="F16" i="1" s="1"/>
  <c r="E16" i="1" a="1"/>
  <c r="E16" i="1" s="1"/>
  <c r="E17" i="1" l="1" a="1"/>
  <c r="E17" i="1" s="1"/>
  <c r="F17" i="1" a="1"/>
  <c r="F17" i="1" s="1"/>
  <c r="G17" i="1" a="1"/>
  <c r="G17" i="1" s="1"/>
  <c r="G9" i="1" l="1" a="1"/>
  <c r="G9" i="1" s="1"/>
  <c r="G8" i="1" a="1"/>
  <c r="G8" i="1" s="1"/>
  <c r="H5" i="1" l="1"/>
  <c r="H7" i="1" s="1"/>
  <c r="F15" i="1"/>
  <c r="G15" i="1"/>
  <c r="G7" i="1"/>
  <c r="E7" i="1"/>
  <c r="F7" i="1"/>
  <c r="G10" i="1"/>
  <c r="E10" i="1"/>
  <c r="F10" i="1"/>
  <c r="I5" i="1" l="1"/>
  <c r="I11" i="1" s="1"/>
  <c r="H11" i="1"/>
  <c r="E11" i="1"/>
  <c r="G11" i="1"/>
  <c r="F11" i="1"/>
  <c r="I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<sst xmlns="http://schemas.openxmlformats.org/spreadsheetml/2006/main" count="81" uniqueCount="50">
  <si>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</si>
  <si>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</si>
  <si>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</si>
  <si>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</si>
  <si>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</si>
  <si>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</si>
  <si>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</si>
  <si>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</si>
  <si>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</si>
  <si>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</si>
  <si>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</si>
  <si>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</si>
  <si>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</si>
  <si>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</si>
  <si>
    <t xml:space="preserve"> COGS</t>
  </si>
  <si>
    <t xml:space="preserve"> sales, general&amp; admine.</t>
  </si>
  <si>
    <t xml:space="preserve"> other operating expineses</t>
  </si>
  <si>
    <t>strong case</t>
  </si>
  <si>
    <t xml:space="preserve">base case </t>
  </si>
  <si>
    <t>waek case</t>
  </si>
  <si>
    <t>year 1</t>
  </si>
  <si>
    <t>year 2</t>
  </si>
  <si>
    <t>year 3</t>
  </si>
  <si>
    <t xml:space="preserve"> </t>
  </si>
  <si>
    <t>oprerating income / E.B.I.T.</t>
  </si>
  <si>
    <t>growth profits</t>
  </si>
  <si>
    <t>operating profits</t>
  </si>
  <si>
    <t>operating margin</t>
  </si>
  <si>
    <t>growth margin</t>
  </si>
  <si>
    <t>Inocome Statement</t>
  </si>
  <si>
    <t>Historical</t>
  </si>
  <si>
    <t>Forcast</t>
  </si>
  <si>
    <t>Operating Statistics</t>
  </si>
  <si>
    <t>Assumptions</t>
  </si>
  <si>
    <t>Operating Senarios-Sensatie Analysis</t>
  </si>
  <si>
    <t>Year 4</t>
  </si>
  <si>
    <t>Year 5</t>
  </si>
  <si>
    <t>Revenues</t>
  </si>
  <si>
    <t>Gross Profits</t>
  </si>
  <si>
    <t>Total Operating Expinses</t>
  </si>
  <si>
    <t>Revenues Growth (%)</t>
  </si>
  <si>
    <t>Growth Margin</t>
  </si>
  <si>
    <t>Operating Margin</t>
  </si>
  <si>
    <t xml:space="preserve">Base Case </t>
  </si>
  <si>
    <t>Strong Case</t>
  </si>
  <si>
    <t>Waek Case</t>
  </si>
  <si>
    <t>Senario</t>
  </si>
  <si>
    <t>revenue growth %</t>
  </si>
  <si>
    <t>case senario drop menue elements</t>
  </si>
  <si>
    <t>ticker symbol drop menu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</si>
</sst>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7" formatCode="0.0%"/>
    <numFmt numFmtId="168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1" xfId="0" applyBorder="1"/>
    <xf numFmtId="0" fontId="0" fillId="0" borderId="6" xfId="0" applyBorder="1"/>
    <xf numFmtId="166" fontId="0" fillId="0" borderId="6" xfId="0" applyNumberFormat="1" applyBorder="1"/>
    <xf numFmtId="166" fontId="0" fillId="0" borderId="9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0" xfId="0" applyFill="1"/>
    <xf numFmtId="0" fontId="0" fillId="3" borderId="0" xfId="0" applyFill="1" applyBorder="1"/>
    <xf numFmtId="168" fontId="0" fillId="0" borderId="6" xfId="0" applyNumberFormat="1" applyBorder="1"/>
    <xf numFmtId="168" fontId="0" fillId="0" borderId="21" xfId="0" applyNumberFormat="1" applyBorder="1"/>
    <xf numFmtId="168" fontId="0" fillId="0" borderId="17" xfId="0" applyNumberFormat="1" applyBorder="1"/>
    <xf numFmtId="167" fontId="0" fillId="0" borderId="6" xfId="0" applyNumberFormat="1" applyBorder="1"/>
    <xf numFmtId="167" fontId="0" fillId="0" borderId="20" xfId="0" applyNumberFormat="1" applyBorder="1"/>
    <xf numFmtId="166" fontId="0" fillId="0" borderId="7" xfId="0" applyNumberFormat="1" applyBorder="1"/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top"/>
    </xf>
    <xf numFmtId="14" fontId="0" fillId="0" borderId="7" xfId="1" applyNumberFormat="1" applyFont="1" applyBorder="1" applyAlignment="1">
      <alignment vertical="top"/>
    </xf>
    <xf numFmtId="165" fontId="0" fillId="0" borderId="7" xfId="1" applyNumberFormat="1" applyFont="1" applyBorder="1" applyAlignment="1">
      <alignment vertical="top"/>
    </xf>
    <xf numFmtId="165" fontId="6" fillId="0" borderId="7" xfId="0" applyNumberFormat="1" applyFont="1" applyBorder="1" applyAlignment="1">
      <alignment vertical="top"/>
    </xf>
    <xf numFmtId="168" fontId="6" fillId="0" borderId="7" xfId="0" applyNumberFormat="1" applyFont="1" applyBorder="1" applyAlignment="1">
      <alignment vertical="top"/>
    </xf>
    <xf numFmtId="165" fontId="2" fillId="0" borderId="7" xfId="1" applyNumberFormat="1" applyFont="1" applyBorder="1" applyAlignment="1">
      <alignment vertical="top" wrapText="1"/>
    </xf>
    <xf numFmtId="165" fontId="0" fillId="0" borderId="7" xfId="1" applyNumberFormat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3" fillId="2" borderId="23" xfId="0" applyFont="1" applyFill="1" applyBorder="1"/>
    <xf numFmtId="0" fontId="3" fillId="2" borderId="24" xfId="0" applyFont="1" applyFill="1" applyBorder="1"/>
    <xf numFmtId="0" fontId="3" fillId="2" borderId="25" xfId="0" applyFon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6" xfId="0" applyBorder="1" applyAlignment="1">
      <alignment horizontal="left"/>
    </xf>
    <xf numFmtId="167" fontId="0" fillId="0" borderId="37" xfId="0" applyNumberFormat="1" applyBorder="1"/>
    <xf numFmtId="0" fontId="0" fillId="0" borderId="28" xfId="0" applyBorder="1" applyAlignment="1">
      <alignment horizontal="left"/>
    </xf>
    <xf numFmtId="0" fontId="0" fillId="0" borderId="37" xfId="0" applyBorder="1"/>
    <xf numFmtId="0" fontId="0" fillId="0" borderId="30" xfId="0" applyBorder="1" applyAlignment="1">
      <alignment horizontal="left"/>
    </xf>
    <xf numFmtId="0" fontId="0" fillId="0" borderId="40" xfId="0" applyBorder="1"/>
    <xf numFmtId="0" fontId="7" fillId="0" borderId="45" xfId="0" applyFont="1" applyBorder="1" applyAlignment="1">
      <alignment horizontal="center"/>
    </xf>
    <xf numFmtId="166" fontId="0" fillId="0" borderId="45" xfId="0" applyNumberFormat="1" applyBorder="1"/>
    <xf numFmtId="166" fontId="0" fillId="4" borderId="21" xfId="0" applyNumberFormat="1" applyFill="1" applyBorder="1"/>
    <xf numFmtId="166" fontId="0" fillId="4" borderId="31" xfId="0" applyNumberFormat="1" applyFill="1" applyBorder="1"/>
    <xf numFmtId="0" fontId="4" fillId="5" borderId="54" xfId="0" applyFont="1" applyFill="1" applyBorder="1"/>
    <xf numFmtId="0" fontId="0" fillId="6" borderId="22" xfId="0" applyFill="1" applyBorder="1"/>
    <xf numFmtId="0" fontId="0" fillId="6" borderId="39" xfId="0" applyFill="1" applyBorder="1"/>
    <xf numFmtId="0" fontId="0" fillId="6" borderId="2" xfId="0" applyFill="1" applyBorder="1"/>
    <xf numFmtId="0" fontId="3" fillId="2" borderId="55" xfId="0" applyFont="1" applyFill="1" applyBorder="1" applyAlignment="1">
      <alignment horizontal="left"/>
    </xf>
    <xf numFmtId="0" fontId="3" fillId="6" borderId="38" xfId="0" applyFont="1" applyFill="1" applyBorder="1"/>
    <xf numFmtId="0" fontId="3" fillId="6" borderId="34" xfId="0" applyFont="1" applyFill="1" applyBorder="1" applyAlignment="1">
      <alignment horizontal="left"/>
    </xf>
    <xf numFmtId="0" fontId="3" fillId="0" borderId="7" xfId="0" applyFont="1" applyBorder="1" applyAlignment="1">
      <alignment horizontal="center" vertical="center" wrapText="1"/>
    </xf>
    <xf numFmtId="14" fontId="3" fillId="0" borderId="7" xfId="1" applyNumberFormat="1" applyFont="1" applyBorder="1" applyAlignment="1">
      <alignment horizontal="center" vertical="center" wrapText="1"/>
    </xf>
    <xf numFmtId="165" fontId="3" fillId="0" borderId="7" xfId="1" applyNumberFormat="1" applyFont="1" applyBorder="1" applyAlignment="1">
      <alignment horizontal="center" vertical="center" wrapText="1"/>
    </xf>
    <xf numFmtId="165" fontId="5" fillId="0" borderId="7" xfId="1" applyNumberFormat="1" applyFont="1" applyFill="1" applyBorder="1" applyAlignment="1">
      <alignment horizontal="center" vertical="center" wrapText="1"/>
    </xf>
    <xf numFmtId="0" fontId="0" fillId="0" borderId="57" xfId="0" applyBorder="1" applyAlignment="1">
      <alignment vertical="top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0" fontId="0" fillId="0" borderId="22" xfId="0" applyFill="1" applyBorder="1" applyAlignment="1">
      <alignment horizontal="left"/>
    </xf>
    <xf numFmtId="0" fontId="0" fillId="0" borderId="22" xfId="0" applyFill="1" applyBorder="1" applyAlignment="1">
      <alignment horizontal="left" vertical="top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0" fillId="4" borderId="51" xfId="0" applyFill="1" applyBorder="1"/>
    <xf numFmtId="0" fontId="0" fillId="4" borderId="52" xfId="0" applyFill="1" applyBorder="1"/>
    <xf numFmtId="0" fontId="0" fillId="4" borderId="53" xfId="0" applyFill="1" applyBorder="1"/>
    <xf numFmtId="0" fontId="3" fillId="3" borderId="49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0" fillId="0" borderId="48" xfId="0" applyBorder="1"/>
    <xf numFmtId="0" fontId="0" fillId="0" borderId="11" xfId="0" applyBorder="1"/>
    <xf numFmtId="0" fontId="0" fillId="0" borderId="12" xfId="0" applyBorder="1"/>
    <xf numFmtId="0" fontId="0" fillId="0" borderId="28" xfId="0" applyBorder="1"/>
    <xf numFmtId="0" fontId="0" fillId="0" borderId="0" xfId="0" applyBorder="1"/>
    <xf numFmtId="0" fontId="0" fillId="0" borderId="4" xfId="0" applyBorder="1"/>
    <xf numFmtId="0" fontId="3" fillId="0" borderId="28" xfId="0" applyFont="1" applyBorder="1"/>
    <xf numFmtId="0" fontId="3" fillId="0" borderId="0" xfId="0" applyFont="1" applyBorder="1"/>
    <xf numFmtId="0" fontId="3" fillId="0" borderId="4" xfId="0" applyFont="1" applyBorder="1"/>
    <xf numFmtId="0" fontId="3" fillId="2" borderId="41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3" xfId="0" applyFont="1" applyFill="1" applyBorder="1" applyAlignment="1">
      <alignment horizontal="center"/>
    </xf>
    <xf numFmtId="0" fontId="3" fillId="2" borderId="44" xfId="0" applyFont="1" applyFill="1" applyBorder="1" applyAlignment="1">
      <alignment horizontal="center"/>
    </xf>
    <xf numFmtId="0" fontId="3" fillId="2" borderId="55" xfId="0" applyFont="1" applyFill="1" applyBorder="1" applyAlignment="1">
      <alignment horizontal="left"/>
    </xf>
    <xf numFmtId="0" fontId="3" fillId="2" borderId="42" xfId="0" applyFont="1" applyFill="1" applyBorder="1" applyAlignment="1">
      <alignment horizontal="left"/>
    </xf>
    <xf numFmtId="0" fontId="3" fillId="2" borderId="43" xfId="0" applyFont="1" applyFill="1" applyBorder="1" applyAlignment="1">
      <alignment horizontal="left"/>
    </xf>
    <xf numFmtId="0" fontId="0" fillId="6" borderId="8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5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0" fillId="0" borderId="56" xfId="0" applyBorder="1"/>
    <xf numFmtId="0" fontId="0" fillId="0" borderId="15" xfId="0" applyBorder="1"/>
    <xf numFmtId="0" fontId="0" fillId="0" borderId="16" xfId="0" applyBorder="1"/>
    <xf numFmtId="0" fontId="7" fillId="2" borderId="33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130" zoomScaleNormal="130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3.85546875" bestFit="1" customWidth="1"/>
    <col min="3" max="3" width="8.28515625" bestFit="1" customWidth="1"/>
    <col min="4" max="4" width="13.42578125" bestFit="1" customWidth="1"/>
    <col min="5" max="5" width="18.85546875" bestFit="1" customWidth="1"/>
    <col min="6" max="6" width="17.7109375" bestFit="1" customWidth="1"/>
    <col min="7" max="7" width="19.28515625" bestFit="1" customWidth="1"/>
    <col min="8" max="8" width="19.7109375" bestFit="1" customWidth="1"/>
    <col min="9" max="9" width="18.85546875" bestFit="1" customWidth="1"/>
    <col min="10" max="10" width="18.140625" bestFit="1" customWidth="1"/>
    <col min="11" max="11" width="10" bestFit="1" customWidth="1"/>
    <col min="12" max="12" width="13.140625" bestFit="1" customWidth="1"/>
  </cols>
  <sheetData>
    <row r="1" spans="1:11" ht="15.75" thickBot="1" x14ac:dyDescent="0.3">
      <c r="A1" s="18"/>
      <c r="B1" s="18"/>
      <c r="C1" s="18"/>
      <c r="D1" s="18"/>
      <c r="E1" s="18"/>
      <c r="F1" s="18"/>
      <c r="G1" s="18"/>
      <c r="H1" s="18"/>
      <c r="I1" s="18"/>
      <c r="J1" s="18"/>
    </row>
    <row r="2" spans="1:11" ht="15.75" thickBot="1" x14ac:dyDescent="0.3">
      <c r="A2" s="50" t="s">
        <v>0</v>
      </c>
      <c r="B2" s="49" t="s">
        <v>7</v>
      </c>
      <c r="C2" s="18"/>
      <c r="D2" s="18"/>
      <c r="E2" s="20"/>
      <c r="F2" s="20"/>
      <c r="G2" s="20"/>
      <c r="H2" s="20"/>
      <c r="I2" s="20"/>
      <c r="J2" s="18"/>
    </row>
    <row r="3" spans="1:11" x14ac:dyDescent="0.25">
      <c r="A3" s="20"/>
      <c r="B3" s="88" t="s">
        <v>29</v>
      </c>
      <c r="C3" s="89"/>
      <c r="D3" s="90"/>
      <c r="E3" s="84" t="s">
        <v>30</v>
      </c>
      <c r="F3" s="85"/>
      <c r="G3" s="86"/>
      <c r="H3" s="84" t="s">
        <v>31</v>
      </c>
      <c r="I3" s="87"/>
      <c r="J3" s="18"/>
    </row>
    <row r="4" spans="1:11" x14ac:dyDescent="0.25">
      <c r="A4" s="20"/>
      <c r="B4" s="99"/>
      <c r="C4" s="100"/>
      <c r="D4" s="101"/>
      <c r="E4" s="16" t="s">
        <v>20</v>
      </c>
      <c r="F4" s="17" t="s">
        <v>21</v>
      </c>
      <c r="G4" s="17" t="s">
        <v>22</v>
      </c>
      <c r="H4" s="16" t="s">
        <v>35</v>
      </c>
      <c r="I4" s="45" t="s">
        <v>36</v>
      </c>
      <c r="J4" s="18"/>
    </row>
    <row r="5" spans="1:11" x14ac:dyDescent="0.25">
      <c r="A5" s="20"/>
      <c r="B5" s="81" t="s">
        <v>37</v>
      </c>
      <c r="C5" s="82"/>
      <c r="D5" s="83"/>
      <c r="E5" s="3" cm="1">
        <f t="array" ref="E5">INDEX(total_revenue,MATCH(1,(selected_symbol=ticker_symbol)*(E4=years),0))</f>
        <v>5015000000</v>
      </c>
      <c r="F5" s="3" cm="1">
        <f t="array" ref="F5">INDEX(total_revenue,MATCH(1,(selected_symbol=ticker_symbol)*(F4=years),0))</f>
        <v>5115000000</v>
      </c>
      <c r="G5" s="3" cm="1">
        <f t="array" ref="G5">INDEX(total_revenue,MATCH(1,(selected_symbol=ticker_symbol)*(G4=years),0))</f>
        <v>4183000000</v>
      </c>
      <c r="H5" s="15">
        <f ca="1">G5*(1+H15)</f>
        <v>4852280000</v>
      </c>
      <c r="I5" s="46">
        <f ca="1">H5*(1+I15)</f>
        <v>5677167600</v>
      </c>
      <c r="J5" s="18"/>
    </row>
    <row r="6" spans="1:11" x14ac:dyDescent="0.25">
      <c r="A6" s="20"/>
      <c r="B6" s="78" t="s">
        <v>14</v>
      </c>
      <c r="C6" s="79"/>
      <c r="D6" s="80"/>
      <c r="E6" s="3" cm="1">
        <f t="array" ref="E6">INDEX(cost_of_revenue,MATCH(1,(selected_symbol=ticker_symbol)*(E4=years),0))</f>
        <v>1844000000</v>
      </c>
      <c r="F6" s="3" cm="1">
        <f t="array" ref="F6">INDEX(cost_of_revenue,MATCH(1,(selected_symbol=ticker_symbol)*(F4=years),0))</f>
        <v>1945000000</v>
      </c>
      <c r="G6" s="3" cm="1">
        <f t="array" ref="G6">INDEX(cost_of_revenue,MATCH(1,(selected_symbol=ticker_symbol)*(G4=years),0))</f>
        <v>1479000000</v>
      </c>
      <c r="H6" s="97"/>
      <c r="I6" s="98"/>
      <c r="J6" s="18"/>
    </row>
    <row r="7" spans="1:11" x14ac:dyDescent="0.25">
      <c r="A7" s="20"/>
      <c r="B7" s="81" t="s">
        <v>38</v>
      </c>
      <c r="C7" s="82"/>
      <c r="D7" s="83"/>
      <c r="E7" s="3">
        <f>E5-E6</f>
        <v>3171000000</v>
      </c>
      <c r="F7" s="3">
        <f>F5-F6</f>
        <v>3170000000</v>
      </c>
      <c r="G7" s="3">
        <f>G5-G6</f>
        <v>2704000000</v>
      </c>
      <c r="H7" s="15">
        <f ca="1">H5*H16</f>
        <v>4512620400</v>
      </c>
      <c r="I7" s="46">
        <f ca="1">I5*I16</f>
        <v>5279765868</v>
      </c>
      <c r="J7" s="18"/>
    </row>
    <row r="8" spans="1:11" x14ac:dyDescent="0.25">
      <c r="A8" s="20"/>
      <c r="B8" s="78" t="s">
        <v>15</v>
      </c>
      <c r="C8" s="79"/>
      <c r="D8" s="80"/>
      <c r="E8" s="3" cm="1">
        <f t="array" ref="E8">INDEX(sales_general_and_admin,MATCH(1,(selected_symbol=ticker_symbol)*(E4=years),0))</f>
        <v>446000000</v>
      </c>
      <c r="F8" s="3" cm="1">
        <f t="array" ref="F8">INDEX(sales_general_and_admin,MATCH(1,(selected_symbol=ticker_symbol)*(F4=years),0))</f>
        <v>495000000</v>
      </c>
      <c r="G8" s="3">
        <f t="array" ref="G8">INDEX(sales_general_and_admin,MATCH(1,(B$2=ticker_symbol)*(G4=years),0))</f>
        <v>545000000</v>
      </c>
      <c r="H8" s="91"/>
      <c r="I8" s="92"/>
      <c r="J8" s="18"/>
    </row>
    <row r="9" spans="1:11" x14ac:dyDescent="0.25">
      <c r="A9" s="20"/>
      <c r="B9" s="75" t="s">
        <v>16</v>
      </c>
      <c r="C9" s="76"/>
      <c r="D9" s="77"/>
      <c r="E9" s="4" cm="1">
        <f t="array" ref="E9">INDEX(other_operating_items,MATCH(1,(selected_symbol=ticker_symbol)*(E4=years),0))</f>
        <v>104000000</v>
      </c>
      <c r="F9" s="4" cm="1">
        <f t="array" ref="F9">INDEX(other_operating_items,MATCH(1,(selected_symbol=ticker_symbol)*(F4=years),0))</f>
        <v>122000000</v>
      </c>
      <c r="G9" s="4">
        <f t="array" ref="G9">INDEX(other_operating_items,MATCH(1,(B$2=ticker_symbol)*(G4=years),0))</f>
        <v>137000000</v>
      </c>
      <c r="H9" s="93"/>
      <c r="I9" s="94"/>
      <c r="J9" s="18"/>
    </row>
    <row r="10" spans="1:11" x14ac:dyDescent="0.25">
      <c r="A10" s="20" t="s">
        <v>23</v>
      </c>
      <c r="B10" s="72" t="s">
        <v>39</v>
      </c>
      <c r="C10" s="73"/>
      <c r="D10" s="74"/>
      <c r="E10" s="4">
        <f>E8+E9</f>
        <v>550000000</v>
      </c>
      <c r="F10" s="4">
        <f>F8+F9</f>
        <v>617000000</v>
      </c>
      <c r="G10" s="4">
        <f>G8+G9</f>
        <v>682000000</v>
      </c>
      <c r="H10" s="95"/>
      <c r="I10" s="96"/>
      <c r="J10" s="20"/>
    </row>
    <row r="11" spans="1:11" s="8" customFormat="1" ht="15.75" thickBot="1" x14ac:dyDescent="0.3">
      <c r="B11" s="69" t="s">
        <v>24</v>
      </c>
      <c r="C11" s="70"/>
      <c r="D11" s="71"/>
      <c r="E11" s="47">
        <f>E7-E10</f>
        <v>2621000000</v>
      </c>
      <c r="F11" s="47">
        <f>F7-F10</f>
        <v>2553000000</v>
      </c>
      <c r="G11" s="47">
        <f>G7-G10</f>
        <v>2022000000</v>
      </c>
      <c r="H11" s="47">
        <f ca="1">H5*H17</f>
        <v>824887600</v>
      </c>
      <c r="I11" s="48">
        <f ca="1">I5*I17</f>
        <v>965118492.00000012</v>
      </c>
      <c r="J11" s="9"/>
    </row>
    <row r="12" spans="1:11" ht="15.75" thickBot="1" x14ac:dyDescent="0.3">
      <c r="A12" s="20"/>
      <c r="B12" s="18"/>
      <c r="C12" s="18"/>
      <c r="D12" s="18"/>
      <c r="E12" s="18"/>
      <c r="F12" s="18"/>
      <c r="G12" s="18"/>
      <c r="H12" s="18"/>
      <c r="I12" s="18"/>
      <c r="J12" s="18"/>
    </row>
    <row r="13" spans="1:11" ht="15.75" thickBot="1" x14ac:dyDescent="0.3">
      <c r="A13" s="50" t="s">
        <v>46</v>
      </c>
      <c r="B13" s="49" t="s">
        <v>43</v>
      </c>
      <c r="C13" s="18"/>
      <c r="D13" s="18"/>
      <c r="E13" s="18"/>
      <c r="F13" s="18"/>
      <c r="G13" s="18"/>
      <c r="H13" s="18"/>
      <c r="I13" s="18"/>
      <c r="J13" s="18"/>
    </row>
    <row r="14" spans="1:11" ht="15.75" thickBot="1" x14ac:dyDescent="0.3">
      <c r="A14" s="20"/>
      <c r="B14" s="32" t="s">
        <v>32</v>
      </c>
      <c r="C14" s="33"/>
      <c r="D14" s="34"/>
      <c r="E14" s="65" t="s">
        <v>30</v>
      </c>
      <c r="F14" s="66"/>
      <c r="G14" s="67"/>
      <c r="H14" s="65" t="s">
        <v>33</v>
      </c>
      <c r="I14" s="68"/>
      <c r="J14" s="18"/>
    </row>
    <row r="15" spans="1:11" ht="15.75" thickTop="1" x14ac:dyDescent="0.25">
      <c r="A15" s="20"/>
      <c r="B15" s="35" t="s">
        <v>47</v>
      </c>
      <c r="C15" s="20"/>
      <c r="D15" s="19"/>
      <c r="E15" s="6"/>
      <c r="F15" s="12">
        <f>(F$5/E$5)-1</f>
        <v>1.9940179461615193E-2</v>
      </c>
      <c r="G15" s="12">
        <f>(G$5/F$5)-1</f>
        <v>-0.1822091886608016</v>
      </c>
      <c r="H15" s="6">
        <f ca="1">OFFSET(Assumptions!B2,MATCH(selected_scenario,Assumptions!A3:A5,0),0)</f>
        <v>0.16</v>
      </c>
      <c r="I15" s="36">
        <f ca="1">OFFSET(Assumptions!B2,MATCH(selected_scenario,Assumptions!A3:A5,0),1)</f>
        <v>0.17</v>
      </c>
      <c r="J15" s="18"/>
    </row>
    <row r="16" spans="1:11" x14ac:dyDescent="0.25">
      <c r="B16" s="35" t="s">
        <v>28</v>
      </c>
      <c r="C16" s="20"/>
      <c r="D16" s="19"/>
      <c r="E16" s="10">
        <f t="array" ref="E16">INDEX(growthmargin,MATCH(1,(B2=ticker_symbol)*(E4=years),0))</f>
        <v>0.63230309072781654</v>
      </c>
      <c r="F16" s="10">
        <f t="array" ref="F16">INDEX(growthmargin,MATCH(1,(B2=ticker_symbol)*(F4=years),0))</f>
        <v>0.61974584555229717</v>
      </c>
      <c r="G16" s="10">
        <f t="array" ref="G16">INDEX(growthmargin,MATCH(1,(B2=ticker_symbol)*(G4=years),0))</f>
        <v>0.64642601004064071</v>
      </c>
      <c r="H16" s="2">
        <f ca="1">OFFSET(Assumptions!B6,MATCH(selected_scenario,Assumptions!A7:A9,0),0)</f>
        <v>0.93</v>
      </c>
      <c r="I16" s="36">
        <f ca="1">OFFSET(Assumptions!B6,MATCH(selected_scenario,Assumptions!A7:A9,0),1)</f>
        <v>0.93</v>
      </c>
      <c r="J16" s="18"/>
      <c r="K16" s="18"/>
    </row>
    <row r="17" spans="2:9" ht="15.75" thickBot="1" x14ac:dyDescent="0.3">
      <c r="B17" s="37" t="s">
        <v>27</v>
      </c>
      <c r="C17" s="1"/>
      <c r="D17" s="5"/>
      <c r="E17" s="11">
        <f t="array" ref="E17">INDEX(operatingmargin,MATCH(1,(B2=ticker_symbol)*(E4=years),0))</f>
        <v>0.5226321036889332</v>
      </c>
      <c r="F17" s="11">
        <f t="array" ref="F17">INDEX(operatingmargin,MATCH(1,(B2=ticker_symbol)*(F4=years),0))</f>
        <v>0.49912023460410559</v>
      </c>
      <c r="G17" s="11">
        <f t="array" ref="G17">INDEX(operatingmargin,MATCH(1,(B2=ticker_symbol)*(G4=years),0))</f>
        <v>0.48338513028926605</v>
      </c>
      <c r="H17" s="7">
        <f ca="1">OFFSET(Assumptions!B10,MATCH(selected_scenario,Assumptions!A7:A9,0),0)</f>
        <v>0.17</v>
      </c>
      <c r="I17" s="38">
        <f ca="1">OFFSET(Assumptions!B10,MATCH(selected_scenario,Assumptions!A7:A9,0),1)</f>
        <v>0.17</v>
      </c>
    </row>
    <row r="18" spans="2:9" x14ac:dyDescent="0.25">
      <c r="B18" s="18"/>
      <c r="C18" s="18"/>
      <c r="D18" s="18"/>
      <c r="E18" s="18"/>
      <c r="F18" s="18"/>
      <c r="G18" s="18"/>
      <c r="H18" s="18"/>
      <c r="I18" s="18"/>
    </row>
  </sheetData>
  <mergeCells count="15">
    <mergeCell ref="B8:D8"/>
    <mergeCell ref="B7:D7"/>
    <mergeCell ref="E3:G3"/>
    <mergeCell ref="H3:I3"/>
    <mergeCell ref="B3:D3"/>
    <mergeCell ref="H8:I10"/>
    <mergeCell ref="H6:I6"/>
    <mergeCell ref="B6:D6"/>
    <mergeCell ref="B5:D5"/>
    <mergeCell ref="B4:D4"/>
    <mergeCell ref="E14:G14"/>
    <mergeCell ref="H14:I14"/>
    <mergeCell ref="B11:D11"/>
    <mergeCell ref="B10:D10"/>
    <mergeCell ref="B9:D9"/>
  </mergeCells>
  <dataValidations count="2">
    <dataValidation type="list" allowBlank="1" showInputMessage="1" showErrorMessage="1" sqref="B2" xr:uid="{4E4D4337-7A44-4AAF-A10D-4B1CCB34EC6C}">
      <formula1>unique_ticker_symbols</formula1>
    </dataValidation>
    <dataValidation type="list" allowBlank="1" showInputMessage="1" showErrorMessage="1" sqref="B13" xr:uid="{4DE09037-9B6D-4DDF-A96A-D9C7C4098D35}">
      <formula1>case_scenario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D361-43CE-451B-BCD8-54495F1B30B6}">
  <dimension ref="A1:O52"/>
  <sheetViews>
    <sheetView zoomScale="130" zoomScaleNormal="130" workbookViewId="0">
      <selection activeCell="D18" sqref="D18"/>
    </sheetView>
  </sheetViews>
  <sheetFormatPr defaultRowHeight="15" x14ac:dyDescent="0.25"/>
  <cols>
    <col min="1" max="1" width="3.42578125" style="22" bestFit="1" customWidth="1"/>
    <col min="2" max="2" width="7.5703125" style="30" bestFit="1" customWidth="1"/>
    <col min="3" max="3" width="6.42578125" style="30" bestFit="1" customWidth="1"/>
    <col min="4" max="4" width="11.85546875" style="30" bestFit="1" customWidth="1"/>
    <col min="5" max="6" width="17.140625" style="30" bestFit="1" customWidth="1"/>
    <col min="7" max="7" width="16" style="30" bestFit="1" customWidth="1"/>
    <col min="8" max="8" width="14.7109375" style="30" bestFit="1" customWidth="1"/>
    <col min="9" max="9" width="17.42578125" style="30" bestFit="1" customWidth="1"/>
    <col min="10" max="10" width="16.28515625" style="30" bestFit="1" customWidth="1"/>
    <col min="11" max="11" width="7.7109375" style="30" bestFit="1" customWidth="1"/>
    <col min="12" max="12" width="10.140625" style="30" bestFit="1" customWidth="1"/>
    <col min="14" max="14" width="11.28515625" bestFit="1" customWidth="1"/>
  </cols>
  <sheetData>
    <row r="1" spans="1:15" ht="45" x14ac:dyDescent="0.25">
      <c r="A1" s="21"/>
      <c r="B1" s="56" t="s">
        <v>0</v>
      </c>
      <c r="C1" s="56" t="s">
        <v>1</v>
      </c>
      <c r="D1" s="57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9" t="s">
        <v>25</v>
      </c>
      <c r="J1" s="59" t="s">
        <v>26</v>
      </c>
      <c r="K1" s="59" t="s">
        <v>28</v>
      </c>
      <c r="L1" s="59" t="s">
        <v>27</v>
      </c>
    </row>
    <row r="2" spans="1:15" x14ac:dyDescent="0.25">
      <c r="A2" s="21">
        <v>1</v>
      </c>
      <c r="B2" s="23" t="s">
        <v>7</v>
      </c>
      <c r="C2" s="23" t="s">
        <v>8</v>
      </c>
      <c r="D2" s="24">
        <v>41639</v>
      </c>
      <c r="E2" s="25">
        <v>5015000000</v>
      </c>
      <c r="F2" s="25">
        <v>1844000000</v>
      </c>
      <c r="G2" s="25">
        <v>446000000</v>
      </c>
      <c r="H2" s="25">
        <v>104000000</v>
      </c>
      <c r="I2" s="26">
        <f t="shared" ref="I2:I13" si="0">E2-F2</f>
        <v>3171000000</v>
      </c>
      <c r="J2" s="26">
        <f t="shared" ref="J2:J13" si="1">I2-(H2+G2)</f>
        <v>2621000000</v>
      </c>
      <c r="K2" s="27">
        <f t="shared" ref="K2:K13" si="2">1-(F2/E2)</f>
        <v>0.63230309072781654</v>
      </c>
      <c r="L2" s="27">
        <f t="shared" ref="L2:L13" si="3">J2/E2</f>
        <v>0.5226321036889332</v>
      </c>
    </row>
    <row r="3" spans="1:15" x14ac:dyDescent="0.25">
      <c r="A3" s="21">
        <v>2</v>
      </c>
      <c r="B3" s="23" t="s">
        <v>7</v>
      </c>
      <c r="C3" s="23" t="s">
        <v>9</v>
      </c>
      <c r="D3" s="24">
        <v>42004</v>
      </c>
      <c r="E3" s="25">
        <v>5115000000</v>
      </c>
      <c r="F3" s="25">
        <v>1945000000</v>
      </c>
      <c r="G3" s="25">
        <v>495000000</v>
      </c>
      <c r="H3" s="25">
        <v>122000000</v>
      </c>
      <c r="I3" s="26">
        <f t="shared" si="0"/>
        <v>3170000000</v>
      </c>
      <c r="J3" s="26">
        <f t="shared" si="1"/>
        <v>2553000000</v>
      </c>
      <c r="K3" s="27">
        <f t="shared" si="2"/>
        <v>0.61974584555229717</v>
      </c>
      <c r="L3" s="27">
        <f t="shared" si="3"/>
        <v>0.49912023460410559</v>
      </c>
    </row>
    <row r="4" spans="1:15" x14ac:dyDescent="0.25">
      <c r="A4" s="21">
        <v>3</v>
      </c>
      <c r="B4" s="23" t="s">
        <v>7</v>
      </c>
      <c r="C4" s="23" t="s">
        <v>10</v>
      </c>
      <c r="D4" s="24">
        <v>42369</v>
      </c>
      <c r="E4" s="25">
        <v>4183000000</v>
      </c>
      <c r="F4" s="25">
        <v>1479000000</v>
      </c>
      <c r="G4" s="25">
        <v>545000000</v>
      </c>
      <c r="H4" s="25">
        <v>137000000</v>
      </c>
      <c r="I4" s="26">
        <f t="shared" si="0"/>
        <v>2704000000</v>
      </c>
      <c r="J4" s="26">
        <f t="shared" si="1"/>
        <v>2022000000</v>
      </c>
      <c r="K4" s="27">
        <f t="shared" si="2"/>
        <v>0.64642601004064071</v>
      </c>
      <c r="L4" s="27">
        <f t="shared" si="3"/>
        <v>0.48338513028926605</v>
      </c>
    </row>
    <row r="5" spans="1:15" x14ac:dyDescent="0.25">
      <c r="A5" s="21">
        <v>4</v>
      </c>
      <c r="B5" s="23" t="s">
        <v>11</v>
      </c>
      <c r="C5" s="23" t="s">
        <v>8</v>
      </c>
      <c r="D5" s="24">
        <v>42004</v>
      </c>
      <c r="E5" s="28">
        <v>8025000000</v>
      </c>
      <c r="F5" s="28">
        <v>747000000</v>
      </c>
      <c r="G5" s="28">
        <v>5494000000</v>
      </c>
      <c r="H5" s="29">
        <v>516000000</v>
      </c>
      <c r="I5" s="26">
        <f t="shared" si="0"/>
        <v>7278000000</v>
      </c>
      <c r="J5" s="26">
        <f t="shared" si="1"/>
        <v>1268000000</v>
      </c>
      <c r="K5" s="27">
        <f t="shared" si="2"/>
        <v>0.90691588785046728</v>
      </c>
      <c r="L5" s="27">
        <f t="shared" si="3"/>
        <v>0.158006230529595</v>
      </c>
    </row>
    <row r="6" spans="1:15" x14ac:dyDescent="0.25">
      <c r="A6" s="21">
        <v>5</v>
      </c>
      <c r="B6" s="23" t="s">
        <v>11</v>
      </c>
      <c r="C6" s="23" t="s">
        <v>9</v>
      </c>
      <c r="D6" s="24">
        <v>42369</v>
      </c>
      <c r="E6" s="28">
        <v>9248000000</v>
      </c>
      <c r="F6" s="28">
        <v>792000000</v>
      </c>
      <c r="G6" s="28">
        <v>6339000000</v>
      </c>
      <c r="H6" s="29">
        <v>608000000</v>
      </c>
      <c r="I6" s="26">
        <f t="shared" si="0"/>
        <v>8456000000</v>
      </c>
      <c r="J6" s="26">
        <f t="shared" si="1"/>
        <v>1509000000</v>
      </c>
      <c r="K6" s="27">
        <f t="shared" si="2"/>
        <v>0.91435986159169547</v>
      </c>
      <c r="L6" s="27">
        <f t="shared" si="3"/>
        <v>0.16317041522491349</v>
      </c>
    </row>
    <row r="7" spans="1:15" x14ac:dyDescent="0.25">
      <c r="A7" s="21">
        <v>6</v>
      </c>
      <c r="B7" s="23" t="s">
        <v>11</v>
      </c>
      <c r="C7" s="23" t="s">
        <v>10</v>
      </c>
      <c r="D7" s="24">
        <v>42735</v>
      </c>
      <c r="E7" s="28">
        <v>10842000000</v>
      </c>
      <c r="F7" s="28">
        <v>834000000</v>
      </c>
      <c r="G7" s="28">
        <v>7698000000</v>
      </c>
      <c r="H7" s="29">
        <v>724000000</v>
      </c>
      <c r="I7" s="26">
        <f t="shared" si="0"/>
        <v>10008000000</v>
      </c>
      <c r="J7" s="26">
        <f t="shared" si="1"/>
        <v>1586000000</v>
      </c>
      <c r="K7" s="27">
        <f t="shared" si="2"/>
        <v>0.92307692307692313</v>
      </c>
      <c r="L7" s="27">
        <f t="shared" si="3"/>
        <v>0.14628297362110312</v>
      </c>
    </row>
    <row r="8" spans="1:15" x14ac:dyDescent="0.25">
      <c r="A8" s="21">
        <v>7</v>
      </c>
      <c r="B8" s="23" t="s">
        <v>12</v>
      </c>
      <c r="C8" s="23" t="s">
        <v>8</v>
      </c>
      <c r="D8" s="24">
        <v>41727</v>
      </c>
      <c r="E8" s="28">
        <v>1148231000</v>
      </c>
      <c r="F8" s="28">
        <v>940573000</v>
      </c>
      <c r="G8" s="28">
        <v>180317000</v>
      </c>
      <c r="H8" s="29">
        <v>0</v>
      </c>
      <c r="I8" s="26">
        <f t="shared" si="0"/>
        <v>207658000</v>
      </c>
      <c r="J8" s="26">
        <f t="shared" si="1"/>
        <v>27341000</v>
      </c>
      <c r="K8" s="27">
        <f t="shared" si="2"/>
        <v>0.18085036895885931</v>
      </c>
      <c r="L8" s="27">
        <f t="shared" si="3"/>
        <v>2.3811410770132491E-2</v>
      </c>
    </row>
    <row r="9" spans="1:15" x14ac:dyDescent="0.25">
      <c r="A9" s="21">
        <v>8</v>
      </c>
      <c r="B9" s="23" t="s">
        <v>12</v>
      </c>
      <c r="C9" s="23" t="s">
        <v>9</v>
      </c>
      <c r="D9" s="24">
        <v>42091</v>
      </c>
      <c r="E9" s="28">
        <v>1710966000</v>
      </c>
      <c r="F9" s="28">
        <v>1279152000</v>
      </c>
      <c r="G9" s="28">
        <v>309348000</v>
      </c>
      <c r="H9" s="29">
        <v>0</v>
      </c>
      <c r="I9" s="26">
        <f t="shared" si="0"/>
        <v>431814000</v>
      </c>
      <c r="J9" s="26">
        <f t="shared" si="1"/>
        <v>122466000</v>
      </c>
      <c r="K9" s="27">
        <f t="shared" si="2"/>
        <v>0.25238023432376799</v>
      </c>
      <c r="L9" s="27">
        <f t="shared" si="3"/>
        <v>7.1577109071717382E-2</v>
      </c>
    </row>
    <row r="10" spans="1:15" x14ac:dyDescent="0.25">
      <c r="A10" s="21">
        <v>9</v>
      </c>
      <c r="B10" s="23" t="s">
        <v>12</v>
      </c>
      <c r="C10" s="23" t="s">
        <v>10</v>
      </c>
      <c r="D10" s="24">
        <v>42462</v>
      </c>
      <c r="E10" s="28">
        <v>2610726000</v>
      </c>
      <c r="F10" s="28">
        <v>2009936000</v>
      </c>
      <c r="G10" s="28">
        <v>588822000</v>
      </c>
      <c r="H10" s="29">
        <v>0</v>
      </c>
      <c r="I10" s="26">
        <f t="shared" si="0"/>
        <v>600790000</v>
      </c>
      <c r="J10" s="26">
        <f t="shared" si="1"/>
        <v>11968000</v>
      </c>
      <c r="K10" s="27">
        <f t="shared" si="2"/>
        <v>0.23012372803580305</v>
      </c>
      <c r="L10" s="27">
        <f t="shared" si="3"/>
        <v>4.5841654773423179E-3</v>
      </c>
    </row>
    <row r="11" spans="1:15" x14ac:dyDescent="0.25">
      <c r="A11" s="21">
        <v>10</v>
      </c>
      <c r="B11" s="23" t="s">
        <v>13</v>
      </c>
      <c r="C11" s="23" t="s">
        <v>8</v>
      </c>
      <c r="D11" s="24">
        <v>41912</v>
      </c>
      <c r="E11" s="28">
        <v>9895100000</v>
      </c>
      <c r="F11" s="28">
        <v>7961500000</v>
      </c>
      <c r="G11" s="28">
        <v>937600000</v>
      </c>
      <c r="H11" s="29">
        <v>86000000</v>
      </c>
      <c r="I11" s="26">
        <f t="shared" si="0"/>
        <v>1933600000</v>
      </c>
      <c r="J11" s="26">
        <f t="shared" si="1"/>
        <v>910000000</v>
      </c>
      <c r="K11" s="27">
        <f t="shared" si="2"/>
        <v>0.19540984931936012</v>
      </c>
      <c r="L11" s="27">
        <f t="shared" si="3"/>
        <v>9.1964709805863507E-2</v>
      </c>
      <c r="N11" s="31"/>
      <c r="O11" s="31"/>
    </row>
    <row r="12" spans="1:15" x14ac:dyDescent="0.25">
      <c r="A12" s="21">
        <v>11</v>
      </c>
      <c r="B12" s="23" t="s">
        <v>13</v>
      </c>
      <c r="C12" s="23" t="s">
        <v>9</v>
      </c>
      <c r="D12" s="24">
        <v>42277</v>
      </c>
      <c r="E12" s="28">
        <v>11124800000</v>
      </c>
      <c r="F12" s="28">
        <v>8986500000</v>
      </c>
      <c r="G12" s="28">
        <v>1026100000</v>
      </c>
      <c r="H12" s="29">
        <v>118900000</v>
      </c>
      <c r="I12" s="26">
        <f t="shared" si="0"/>
        <v>2138300000</v>
      </c>
      <c r="J12" s="26">
        <f t="shared" si="1"/>
        <v>993300000</v>
      </c>
      <c r="K12" s="27">
        <f t="shared" si="2"/>
        <v>0.19221019703725006</v>
      </c>
      <c r="L12" s="27">
        <f t="shared" si="3"/>
        <v>8.9286998417949084E-2</v>
      </c>
    </row>
    <row r="13" spans="1:15" x14ac:dyDescent="0.25">
      <c r="A13" s="21">
        <v>12</v>
      </c>
      <c r="B13" s="23" t="s">
        <v>13</v>
      </c>
      <c r="C13" s="23" t="s">
        <v>10</v>
      </c>
      <c r="D13" s="24">
        <v>42643</v>
      </c>
      <c r="E13" s="28">
        <v>14171800000</v>
      </c>
      <c r="F13" s="28">
        <v>11413200000</v>
      </c>
      <c r="G13" s="28">
        <v>1750100000</v>
      </c>
      <c r="H13" s="29">
        <v>211800000</v>
      </c>
      <c r="I13" s="26">
        <f t="shared" si="0"/>
        <v>2758600000</v>
      </c>
      <c r="J13" s="26">
        <f t="shared" si="1"/>
        <v>796700000</v>
      </c>
      <c r="K13" s="27">
        <f t="shared" si="2"/>
        <v>0.19465417237048221</v>
      </c>
      <c r="L13" s="27">
        <f t="shared" si="3"/>
        <v>5.6217276563315884E-2</v>
      </c>
    </row>
    <row r="14" spans="1:15" x14ac:dyDescent="0.25">
      <c r="A14" s="106"/>
      <c r="B14" s="31"/>
      <c r="C14" s="31"/>
      <c r="D14" s="31"/>
    </row>
    <row r="15" spans="1:15" x14ac:dyDescent="0.25">
      <c r="A15" s="106"/>
      <c r="B15" s="31"/>
      <c r="C15" s="31"/>
    </row>
    <row r="16" spans="1:15" x14ac:dyDescent="0.25">
      <c r="A16" s="106"/>
      <c r="B16" s="31"/>
      <c r="C16" s="31"/>
      <c r="L16"/>
    </row>
    <row r="24" spans="1:3" x14ac:dyDescent="0.25">
      <c r="C24"/>
    </row>
    <row r="25" spans="1:3" x14ac:dyDescent="0.25">
      <c r="A25" s="31"/>
      <c r="B25" s="31"/>
      <c r="C25"/>
    </row>
    <row r="26" spans="1:3" x14ac:dyDescent="0.25">
      <c r="A26" s="20"/>
      <c r="B26" s="31"/>
      <c r="C26"/>
    </row>
    <row r="27" spans="1:3" x14ac:dyDescent="0.25">
      <c r="C27"/>
    </row>
    <row r="30" spans="1:3" x14ac:dyDescent="0.25">
      <c r="A30"/>
    </row>
    <row r="31" spans="1:3" x14ac:dyDescent="0.25">
      <c r="A31"/>
    </row>
    <row r="32" spans="1:3" x14ac:dyDescent="0.25">
      <c r="A32"/>
    </row>
    <row r="33" spans="1:15" x14ac:dyDescent="0.25">
      <c r="A33"/>
    </row>
    <row r="35" spans="1:15" x14ac:dyDescent="0.25">
      <c r="I35"/>
    </row>
    <row r="36" spans="1:15" x14ac:dyDescent="0.25">
      <c r="I36"/>
    </row>
    <row r="37" spans="1:15" x14ac:dyDescent="0.25">
      <c r="I37"/>
    </row>
    <row r="38" spans="1:15" x14ac:dyDescent="0.25">
      <c r="I38"/>
    </row>
    <row r="39" spans="1:15" x14ac:dyDescent="0.25">
      <c r="I39"/>
    </row>
    <row r="40" spans="1:15" x14ac:dyDescent="0.25">
      <c r="I40"/>
    </row>
    <row r="41" spans="1:15" x14ac:dyDescent="0.25">
      <c r="I41"/>
    </row>
    <row r="42" spans="1:15" x14ac:dyDescent="0.25">
      <c r="I42"/>
    </row>
    <row r="44" spans="1:15" x14ac:dyDescent="0.25">
      <c r="O44" s="30"/>
    </row>
    <row r="45" spans="1:15" x14ac:dyDescent="0.25">
      <c r="O45" s="30"/>
    </row>
    <row r="46" spans="1:15" x14ac:dyDescent="0.25">
      <c r="O46" s="30"/>
    </row>
    <row r="47" spans="1:15" x14ac:dyDescent="0.25">
      <c r="O47" s="30"/>
    </row>
    <row r="48" spans="1:15" x14ac:dyDescent="0.25">
      <c r="O48" s="30"/>
    </row>
    <row r="49" spans="14:15" x14ac:dyDescent="0.25">
      <c r="O49" s="30"/>
    </row>
    <row r="50" spans="14:15" x14ac:dyDescent="0.25">
      <c r="O50" s="31"/>
    </row>
    <row r="51" spans="14:15" x14ac:dyDescent="0.25">
      <c r="O51" s="31"/>
    </row>
    <row r="52" spans="14:15" x14ac:dyDescent="0.25">
      <c r="N52" s="22"/>
      <c r="O52" s="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A398-534D-4DC6-BAC5-5DA074576890}">
  <dimension ref="A1:C46"/>
  <sheetViews>
    <sheetView tabSelected="1" zoomScale="130" zoomScaleNormal="130" workbookViewId="0"/>
  </sheetViews>
  <sheetFormatPr defaultRowHeight="15" x14ac:dyDescent="0.25"/>
  <cols>
    <col min="1" max="1" width="34.5703125" customWidth="1"/>
  </cols>
  <sheetData>
    <row r="1" spans="1:3" x14ac:dyDescent="0.25">
      <c r="A1" s="53" t="s">
        <v>34</v>
      </c>
      <c r="B1" s="104" t="s">
        <v>35</v>
      </c>
      <c r="C1" s="102" t="s">
        <v>36</v>
      </c>
    </row>
    <row r="2" spans="1:3" ht="15.75" thickBot="1" x14ac:dyDescent="0.3">
      <c r="A2" s="55" t="s">
        <v>40</v>
      </c>
      <c r="B2" s="105"/>
      <c r="C2" s="103"/>
    </row>
    <row r="3" spans="1:3" ht="15.75" thickTop="1" x14ac:dyDescent="0.25">
      <c r="A3" s="39" t="s">
        <v>18</v>
      </c>
      <c r="B3" s="14">
        <v>0.16</v>
      </c>
      <c r="C3" s="40">
        <v>0.17</v>
      </c>
    </row>
    <row r="4" spans="1:3" x14ac:dyDescent="0.25">
      <c r="A4" s="41" t="s">
        <v>17</v>
      </c>
      <c r="B4" s="13">
        <v>0.155</v>
      </c>
      <c r="C4" s="40">
        <v>0.155</v>
      </c>
    </row>
    <row r="5" spans="1:3" x14ac:dyDescent="0.25">
      <c r="A5" s="41" t="s">
        <v>19</v>
      </c>
      <c r="B5" s="13">
        <v>0.14000000000000001</v>
      </c>
      <c r="C5" s="40">
        <v>0.14000000000000001</v>
      </c>
    </row>
    <row r="6" spans="1:3" ht="15.75" thickBot="1" x14ac:dyDescent="0.3">
      <c r="A6" s="54" t="s">
        <v>41</v>
      </c>
      <c r="B6" s="52"/>
      <c r="C6" s="51"/>
    </row>
    <row r="7" spans="1:3" ht="15.75" thickTop="1" x14ac:dyDescent="0.25">
      <c r="A7" s="41" t="s">
        <v>18</v>
      </c>
      <c r="B7" s="6">
        <v>0.93</v>
      </c>
      <c r="C7" s="42">
        <v>0.93</v>
      </c>
    </row>
    <row r="8" spans="1:3" x14ac:dyDescent="0.25">
      <c r="A8" s="41" t="s">
        <v>17</v>
      </c>
      <c r="B8" s="2">
        <v>0.92</v>
      </c>
      <c r="C8" s="42">
        <v>0.92</v>
      </c>
    </row>
    <row r="9" spans="1:3" x14ac:dyDescent="0.25">
      <c r="A9" s="41" t="s">
        <v>19</v>
      </c>
      <c r="B9" s="2">
        <v>0.9</v>
      </c>
      <c r="C9" s="42">
        <v>0.9</v>
      </c>
    </row>
    <row r="10" spans="1:3" ht="15.75" thickBot="1" x14ac:dyDescent="0.3">
      <c r="A10" s="54" t="s">
        <v>42</v>
      </c>
      <c r="B10" s="52"/>
      <c r="C10" s="51"/>
    </row>
    <row r="11" spans="1:3" ht="15.75" thickTop="1" x14ac:dyDescent="0.25">
      <c r="A11" s="41" t="s">
        <v>18</v>
      </c>
      <c r="B11" s="6">
        <v>0.17</v>
      </c>
      <c r="C11" s="42">
        <v>0.17</v>
      </c>
    </row>
    <row r="12" spans="1:3" x14ac:dyDescent="0.25">
      <c r="A12" s="41" t="s">
        <v>17</v>
      </c>
      <c r="B12" s="2">
        <v>0.15</v>
      </c>
      <c r="C12" s="42">
        <v>0.15</v>
      </c>
    </row>
    <row r="13" spans="1:3" ht="15.75" thickBot="1" x14ac:dyDescent="0.3">
      <c r="A13" s="43" t="s">
        <v>19</v>
      </c>
      <c r="B13" s="7">
        <v>0.14000000000000001</v>
      </c>
      <c r="C13" s="44">
        <v>0.14000000000000001</v>
      </c>
    </row>
    <row r="15" spans="1:3" ht="15.75" thickBot="1" x14ac:dyDescent="0.3"/>
    <row r="16" spans="1:3" ht="15.75" thickBot="1" x14ac:dyDescent="0.3">
      <c r="A16" s="63" t="s">
        <v>48</v>
      </c>
    </row>
    <row r="17" spans="1:1" x14ac:dyDescent="0.25">
      <c r="A17" s="62" t="s">
        <v>43</v>
      </c>
    </row>
    <row r="18" spans="1:1" x14ac:dyDescent="0.25">
      <c r="A18" s="60" t="s">
        <v>44</v>
      </c>
    </row>
    <row r="19" spans="1:1" ht="15.75" thickBot="1" x14ac:dyDescent="0.3">
      <c r="A19" s="61" t="s">
        <v>45</v>
      </c>
    </row>
    <row r="20" spans="1:1" s="18" customFormat="1" x14ac:dyDescent="0.25">
      <c r="A20" s="31"/>
    </row>
    <row r="21" spans="1:1" s="18" customFormat="1" ht="15.75" thickBot="1" x14ac:dyDescent="0.3">
      <c r="A21" s="31"/>
    </row>
    <row r="22" spans="1:1" s="18" customFormat="1" ht="15" customHeight="1" thickBot="1" x14ac:dyDescent="0.3">
      <c r="A22" s="64" t="s">
        <v>49</v>
      </c>
    </row>
    <row r="23" spans="1:1" x14ac:dyDescent="0.25">
      <c r="A23" s="31" t="str" cm="1">
        <f t="array" ref="A23:A26">_xlfn.UNIQUE(ticker_symbol)</f>
        <v>NAVI</v>
      </c>
    </row>
    <row r="24" spans="1:1" x14ac:dyDescent="0.25">
      <c r="A24" s="31" t="str">
        <v>PYPL</v>
      </c>
    </row>
    <row r="25" spans="1:1" x14ac:dyDescent="0.25">
      <c r="A25" s="31" t="str">
        <v>QRVO</v>
      </c>
    </row>
    <row r="26" spans="1:1" x14ac:dyDescent="0.25">
      <c r="A26" s="31" t="str">
        <v>WRK</v>
      </c>
    </row>
    <row r="38" spans="1:1" x14ac:dyDescent="0.25">
      <c r="A38" s="22"/>
    </row>
    <row r="39" spans="1:1" x14ac:dyDescent="0.25">
      <c r="A39" s="22"/>
    </row>
    <row r="40" spans="1:1" x14ac:dyDescent="0.25">
      <c r="A40" s="22"/>
    </row>
    <row r="41" spans="1:1" x14ac:dyDescent="0.25">
      <c r="A41" s="22"/>
    </row>
    <row r="42" spans="1:1" x14ac:dyDescent="0.25">
      <c r="A42" s="22"/>
    </row>
    <row r="43" spans="1:1" x14ac:dyDescent="0.25">
      <c r="A43" s="22"/>
    </row>
    <row r="44" spans="1:1" x14ac:dyDescent="0.25">
      <c r="A44" s="22"/>
    </row>
    <row r="45" spans="1:1" x14ac:dyDescent="0.25">
      <c r="A45" s="22"/>
    </row>
    <row r="46" spans="1:1" x14ac:dyDescent="0.25">
      <c r="A46" s="22"/>
    </row>
  </sheetData>
  <mergeCells count="2"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DashBoard</vt:lpstr>
      <vt:lpstr>Data</vt:lpstr>
      <vt:lpstr>Assumptions</vt:lpstr>
      <vt:lpstr>case_scenario</vt:lpstr>
      <vt:lpstr>cost_of_revenue</vt:lpstr>
      <vt:lpstr>growthmargin</vt:lpstr>
      <vt:lpstr>growthprofits</vt:lpstr>
      <vt:lpstr>operatingmargin</vt:lpstr>
      <vt:lpstr>operatingprofits</vt:lpstr>
      <vt:lpstr>other_operating_items</vt:lpstr>
      <vt:lpstr>period_ending</vt:lpstr>
      <vt:lpstr>sales_general_and_admin</vt:lpstr>
      <vt:lpstr>selected_scenario</vt:lpstr>
      <vt:lpstr>selected_symbol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abdalrhman abas</cp:lastModifiedBy>
  <dcterms:created xsi:type="dcterms:W3CDTF">2018-11-12T02:46:02Z</dcterms:created>
  <dcterms:modified xsi:type="dcterms:W3CDTF">2025-05-03T21:53:29Z</dcterms:modified>
</cp:coreProperties>
</file>